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EA89DE96-232E-4BA6-A10A-9453C8DA3B19}" xr6:coauthVersionLast="47" xr6:coauthVersionMax="47" xr10:uidLastSave="{00000000-0000-0000-0000-000000000000}"/>
  <bookViews>
    <workbookView xWindow="-120" yWindow="-120" windowWidth="29040" windowHeight="15840" tabRatio="809" xr2:uid="{00000000-000D-0000-FFFF-FFFF00000000}"/>
  </bookViews>
  <sheets>
    <sheet name="大客户汇总表" sheetId="31" r:id="rId1"/>
    <sheet name="月度分析表" sheetId="32" r:id="rId2"/>
    <sheet name="统计表-供应链（不含税）" sheetId="30" r:id="rId3"/>
    <sheet name="不含税公式表" sheetId="34" state="hidden" r:id="rId4"/>
    <sheet name="月度分析公式表" sheetId="33" state="hidden" r:id="rId5"/>
    <sheet name="9月OMS订单汇总-不含税" sheetId="27" r:id="rId6"/>
    <sheet name="9月CMS订单汇总-不含税" sheetId="28" r:id="rId7"/>
    <sheet name="9月OMS订单结算" sheetId="4" r:id="rId8"/>
    <sheet name="9月CMS订单结算" sheetId="12" r:id="rId9"/>
    <sheet name="9月OMS订单结算明细（对外应收）" sheetId="1" r:id="rId10"/>
    <sheet name="9月OMS订单结算明细（对内应付）" sheetId="6" r:id="rId11"/>
    <sheet name="9月CMS订单结算明细（对内应收）" sheetId="5" r:id="rId12"/>
    <sheet name="9月CMS订单结算明细（对外应付）" sheetId="10" r:id="rId13"/>
  </sheets>
  <externalReferences>
    <externalReference r:id="rId14"/>
    <externalReference r:id="rId15"/>
    <externalReference r:id="rId16"/>
  </externalReferences>
  <definedNames>
    <definedName name="_xlnm._FilterDatabase" localSheetId="8" hidden="1">'9月CMS订单结算'!$A$1:$O$275</definedName>
    <definedName name="_xlnm._FilterDatabase" localSheetId="11" hidden="1">'9月CMS订单结算明细（对内应收）'!$A$1:$AX$164</definedName>
    <definedName name="_xlnm._FilterDatabase" localSheetId="12" hidden="1">'9月CMS订单结算明细（对外应付）'!$A$1:$AT$295</definedName>
    <definedName name="_xlnm._FilterDatabase" localSheetId="7" hidden="1">'9月OMS订单结算'!$A$1:$Q$1</definedName>
    <definedName name="_xlnm._FilterDatabase" localSheetId="10" hidden="1">'9月OMS订单结算明细（对内应付）'!$A$1:$AW$164</definedName>
    <definedName name="_xlnm._FilterDatabase" localSheetId="9" hidden="1">'9月OMS订单结算明细（对外应收）'!$A$1:$AY$198</definedName>
    <definedName name="aa">[1]XL4Poppy!$C$39</definedName>
    <definedName name="_xlnm.Print_Area" localSheetId="0">大客户汇总表!$A$4:$B$26</definedName>
    <definedName name="_xlnm.Print_Area" localSheetId="1">月度分析表!$A$5:$R$27</definedName>
    <definedName name="_xlnm.Print_Area" hidden="1">'[2]#REF!'!$A$2:$D$39</definedName>
    <definedName name="Print_Area_MI">'[3]#REF!'!$A$1:$N$92</definedName>
  </definedNames>
  <calcPr calcId="181029"/>
  <pivotCaches>
    <pivotCache cacheId="13" r:id="rId17"/>
    <pivotCache cacheId="18" r:id="rId18"/>
    <pivotCache cacheId="22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44" i="30" l="1"/>
  <c r="M144" i="30"/>
  <c r="L144" i="30"/>
  <c r="K144" i="30"/>
  <c r="J144" i="30"/>
  <c r="I144" i="30"/>
  <c r="H144" i="30"/>
  <c r="G144" i="30"/>
  <c r="F144" i="30"/>
  <c r="E144" i="30"/>
  <c r="D144" i="30"/>
  <c r="C144" i="30"/>
  <c r="O144" i="30" s="1"/>
  <c r="N128" i="30"/>
  <c r="M128" i="30"/>
  <c r="L128" i="30"/>
  <c r="K128" i="30"/>
  <c r="J128" i="30"/>
  <c r="I128" i="30"/>
  <c r="H128" i="30"/>
  <c r="G128" i="30"/>
  <c r="F128" i="30"/>
  <c r="E128" i="30"/>
  <c r="D128" i="30"/>
  <c r="C128" i="30"/>
  <c r="O128" i="30" s="1"/>
  <c r="N96" i="30"/>
  <c r="M96" i="30"/>
  <c r="L96" i="30"/>
  <c r="K96" i="30"/>
  <c r="J96" i="30"/>
  <c r="I96" i="30"/>
  <c r="H96" i="30"/>
  <c r="G96" i="30"/>
  <c r="F96" i="30"/>
  <c r="E96" i="30"/>
  <c r="D96" i="30"/>
  <c r="C96" i="30"/>
  <c r="O96" i="30" s="1"/>
  <c r="N112" i="30"/>
  <c r="M112" i="30"/>
  <c r="L112" i="30"/>
  <c r="K112" i="30"/>
  <c r="J112" i="30"/>
  <c r="I112" i="30"/>
  <c r="H112" i="30"/>
  <c r="G112" i="30"/>
  <c r="F112" i="30"/>
  <c r="E112" i="30"/>
  <c r="D112" i="30"/>
  <c r="C112" i="30"/>
  <c r="O112" i="30" s="1"/>
  <c r="N80" i="30"/>
  <c r="M80" i="30"/>
  <c r="L80" i="30"/>
  <c r="K80" i="30"/>
  <c r="J80" i="30"/>
  <c r="I80" i="30"/>
  <c r="H80" i="30"/>
  <c r="G80" i="30"/>
  <c r="F80" i="30"/>
  <c r="E80" i="30"/>
  <c r="D80" i="30"/>
  <c r="C80" i="30"/>
  <c r="O80" i="30" s="1"/>
  <c r="N64" i="30"/>
  <c r="M64" i="30"/>
  <c r="L64" i="30"/>
  <c r="K64" i="30"/>
  <c r="J64" i="30"/>
  <c r="I64" i="30"/>
  <c r="H64" i="30"/>
  <c r="G64" i="30"/>
  <c r="F64" i="30"/>
  <c r="E64" i="30"/>
  <c r="D64" i="30"/>
  <c r="C64" i="30"/>
  <c r="O64" i="30" s="1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N32" i="30"/>
  <c r="M32" i="30"/>
  <c r="L32" i="30"/>
  <c r="K32" i="30"/>
  <c r="J32" i="30"/>
  <c r="I32" i="30"/>
  <c r="H32" i="30"/>
  <c r="G32" i="30"/>
  <c r="F32" i="30"/>
  <c r="E32" i="30"/>
  <c r="D32" i="30"/>
  <c r="C32" i="30"/>
  <c r="O32" i="30" s="1"/>
  <c r="A2" i="32" l="1"/>
  <c r="S2" i="33"/>
  <c r="R2" i="33"/>
  <c r="Q2" i="33"/>
  <c r="P2" i="33"/>
  <c r="O2" i="33"/>
  <c r="N2" i="33"/>
  <c r="K2" i="33"/>
  <c r="J2" i="33"/>
  <c r="I2" i="33"/>
  <c r="H2" i="33"/>
  <c r="G2" i="33"/>
  <c r="F2" i="33"/>
  <c r="E2" i="33"/>
  <c r="D2" i="33"/>
  <c r="C2" i="33"/>
  <c r="B4" i="33"/>
  <c r="N15" i="34" l="1"/>
  <c r="N14" i="34"/>
  <c r="N16" i="34" s="1"/>
  <c r="O12" i="34"/>
  <c r="O11" i="34"/>
  <c r="O10" i="34"/>
  <c r="O9" i="34"/>
  <c r="N8" i="34"/>
  <c r="N13" i="34" s="1"/>
  <c r="O5" i="34"/>
  <c r="O4" i="34"/>
  <c r="S19" i="33" l="1"/>
  <c r="S18" i="33"/>
  <c r="S17" i="33"/>
  <c r="S16" i="33"/>
  <c r="S15" i="33"/>
  <c r="S14" i="33"/>
  <c r="S13" i="33"/>
  <c r="S12" i="33"/>
  <c r="S11" i="33"/>
  <c r="S10" i="33"/>
  <c r="S9" i="33"/>
  <c r="S8" i="33"/>
  <c r="S7" i="33"/>
  <c r="S6" i="33"/>
  <c r="S5" i="33"/>
  <c r="S4" i="33"/>
  <c r="S3" i="33"/>
  <c r="R19" i="33"/>
  <c r="R18" i="33"/>
  <c r="R17" i="33"/>
  <c r="R16" i="33"/>
  <c r="R15" i="33"/>
  <c r="R14" i="33"/>
  <c r="R13" i="33"/>
  <c r="R12" i="33"/>
  <c r="R11" i="33"/>
  <c r="R10" i="33"/>
  <c r="R9" i="33"/>
  <c r="R8" i="33"/>
  <c r="R7" i="33"/>
  <c r="R6" i="33"/>
  <c r="R5" i="33"/>
  <c r="R4" i="33"/>
  <c r="R3" i="33"/>
  <c r="Q19" i="33"/>
  <c r="Q18" i="33"/>
  <c r="Q17" i="33"/>
  <c r="Q16" i="33"/>
  <c r="Q15" i="33"/>
  <c r="Q14" i="33"/>
  <c r="Q13" i="33"/>
  <c r="Q12" i="33"/>
  <c r="Q11" i="33"/>
  <c r="Q10" i="33"/>
  <c r="Q9" i="33"/>
  <c r="Q8" i="33"/>
  <c r="Q7" i="33"/>
  <c r="Q6" i="33"/>
  <c r="Q5" i="33"/>
  <c r="Q4" i="33"/>
  <c r="Q3" i="33"/>
  <c r="P19" i="33"/>
  <c r="P18" i="33"/>
  <c r="P17" i="33"/>
  <c r="P16" i="33"/>
  <c r="P15" i="33"/>
  <c r="P14" i="33"/>
  <c r="P13" i="33"/>
  <c r="P12" i="33"/>
  <c r="P11" i="33"/>
  <c r="P10" i="33"/>
  <c r="P9" i="33"/>
  <c r="P8" i="33"/>
  <c r="P7" i="33"/>
  <c r="P6" i="33"/>
  <c r="P5" i="33"/>
  <c r="P4" i="33"/>
  <c r="P3" i="33"/>
  <c r="O19" i="33"/>
  <c r="O18" i="33"/>
  <c r="O17" i="33"/>
  <c r="O16" i="33"/>
  <c r="O15" i="33"/>
  <c r="O14" i="33"/>
  <c r="O13" i="33"/>
  <c r="O12" i="33"/>
  <c r="O11" i="33"/>
  <c r="O10" i="33"/>
  <c r="O9" i="33"/>
  <c r="O8" i="33"/>
  <c r="O7" i="33"/>
  <c r="O6" i="33"/>
  <c r="O5" i="33"/>
  <c r="O4" i="33"/>
  <c r="O3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M5" i="33"/>
  <c r="L5" i="33"/>
  <c r="K5" i="33"/>
  <c r="J5" i="33"/>
  <c r="I5" i="33"/>
  <c r="H5" i="33"/>
  <c r="G5" i="33"/>
  <c r="F5" i="33"/>
  <c r="E5" i="33"/>
  <c r="D5" i="33"/>
  <c r="C5" i="33"/>
  <c r="B5" i="33"/>
  <c r="M19" i="33"/>
  <c r="M18" i="33"/>
  <c r="M17" i="33"/>
  <c r="M16" i="33"/>
  <c r="M15" i="33"/>
  <c r="M14" i="33"/>
  <c r="M13" i="33"/>
  <c r="M12" i="33"/>
  <c r="M11" i="33"/>
  <c r="M10" i="33"/>
  <c r="M9" i="33"/>
  <c r="M8" i="33"/>
  <c r="M7" i="33"/>
  <c r="M6" i="33"/>
  <c r="M4" i="33"/>
  <c r="M3" i="33"/>
  <c r="L19" i="33"/>
  <c r="L18" i="33"/>
  <c r="L17" i="33"/>
  <c r="L16" i="33"/>
  <c r="L15" i="33"/>
  <c r="L14" i="33"/>
  <c r="L13" i="33"/>
  <c r="L12" i="33"/>
  <c r="L11" i="33"/>
  <c r="L10" i="33"/>
  <c r="L9" i="33"/>
  <c r="L8" i="33"/>
  <c r="L7" i="33"/>
  <c r="L6" i="33"/>
  <c r="L4" i="33"/>
  <c r="L3" i="33"/>
  <c r="K19" i="33"/>
  <c r="K18" i="33"/>
  <c r="K17" i="33"/>
  <c r="K16" i="33"/>
  <c r="K15" i="33"/>
  <c r="K14" i="33"/>
  <c r="K13" i="33"/>
  <c r="K12" i="33"/>
  <c r="K11" i="33"/>
  <c r="K10" i="33"/>
  <c r="K9" i="33"/>
  <c r="K8" i="33"/>
  <c r="K7" i="33"/>
  <c r="K6" i="33"/>
  <c r="K4" i="33"/>
  <c r="K3" i="33"/>
  <c r="J19" i="33"/>
  <c r="J18" i="33"/>
  <c r="J17" i="33"/>
  <c r="J16" i="33"/>
  <c r="J15" i="33"/>
  <c r="J14" i="33"/>
  <c r="J13" i="33"/>
  <c r="J12" i="33"/>
  <c r="J11" i="33"/>
  <c r="J10" i="33"/>
  <c r="J9" i="33"/>
  <c r="J8" i="33"/>
  <c r="J7" i="33"/>
  <c r="J6" i="33"/>
  <c r="J4" i="33"/>
  <c r="J3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4" i="33"/>
  <c r="I3" i="33"/>
  <c r="H19" i="33"/>
  <c r="H18" i="33"/>
  <c r="H17" i="33"/>
  <c r="H16" i="33"/>
  <c r="H15" i="33"/>
  <c r="H14" i="33"/>
  <c r="H13" i="33"/>
  <c r="H12" i="33"/>
  <c r="H11" i="33"/>
  <c r="H10" i="33"/>
  <c r="H9" i="33"/>
  <c r="H8" i="33"/>
  <c r="H7" i="33"/>
  <c r="H6" i="33"/>
  <c r="H4" i="33"/>
  <c r="H3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G7" i="33"/>
  <c r="G6" i="33"/>
  <c r="G4" i="33"/>
  <c r="G3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4" i="33"/>
  <c r="F3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4" i="33"/>
  <c r="E3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4" i="33"/>
  <c r="D3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4" i="33"/>
  <c r="C3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3" i="33"/>
  <c r="M2" i="33"/>
  <c r="L2" i="33"/>
  <c r="B2" i="33"/>
  <c r="B6" i="32"/>
  <c r="D8" i="31"/>
  <c r="D7" i="31"/>
  <c r="D6" i="31"/>
  <c r="D22" i="31"/>
  <c r="D21" i="31"/>
  <c r="D20" i="31"/>
  <c r="D19" i="31"/>
  <c r="D18" i="31"/>
  <c r="D16" i="31"/>
  <c r="D17" i="31"/>
  <c r="D15" i="31"/>
  <c r="D14" i="31"/>
  <c r="D13" i="31"/>
  <c r="D12" i="31"/>
  <c r="D11" i="31"/>
  <c r="D10" i="31"/>
  <c r="D9" i="31"/>
  <c r="D5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G23" i="31"/>
  <c r="C5" i="31"/>
  <c r="G24" i="31"/>
  <c r="E19" i="31" l="1"/>
  <c r="G19" i="31" s="1"/>
  <c r="B28" i="33"/>
  <c r="B36" i="33"/>
  <c r="C26" i="33"/>
  <c r="C34" i="33"/>
  <c r="C42" i="33"/>
  <c r="D32" i="33"/>
  <c r="D40" i="33"/>
  <c r="E30" i="33"/>
  <c r="E38" i="33"/>
  <c r="F28" i="33"/>
  <c r="E9" i="32" s="1"/>
  <c r="F36" i="33"/>
  <c r="E17" i="32" s="1"/>
  <c r="G26" i="33"/>
  <c r="F7" i="32" s="1"/>
  <c r="G34" i="33"/>
  <c r="F15" i="32" s="1"/>
  <c r="G42" i="33"/>
  <c r="F23" i="32" s="1"/>
  <c r="H32" i="33"/>
  <c r="G13" i="32" s="1"/>
  <c r="H40" i="33"/>
  <c r="G21" i="32" s="1"/>
  <c r="I30" i="33"/>
  <c r="H11" i="32" s="1"/>
  <c r="I38" i="33"/>
  <c r="H19" i="32" s="1"/>
  <c r="J28" i="33"/>
  <c r="J36" i="33"/>
  <c r="K26" i="33"/>
  <c r="K34" i="33"/>
  <c r="K42" i="33"/>
  <c r="L32" i="33"/>
  <c r="L40" i="33"/>
  <c r="M30" i="33"/>
  <c r="M38" i="33"/>
  <c r="N28" i="33"/>
  <c r="N36" i="33"/>
  <c r="O26" i="33"/>
  <c r="O34" i="33"/>
  <c r="O42" i="33"/>
  <c r="P32" i="33"/>
  <c r="P40" i="33"/>
  <c r="Q30" i="33"/>
  <c r="M11" i="32" s="1"/>
  <c r="Q38" i="33"/>
  <c r="M19" i="32" s="1"/>
  <c r="R28" i="33"/>
  <c r="L9" i="32" s="1"/>
  <c r="R36" i="33"/>
  <c r="L17" i="32" s="1"/>
  <c r="S26" i="33"/>
  <c r="S34" i="33"/>
  <c r="S42" i="33"/>
  <c r="F7" i="31"/>
  <c r="F11" i="31"/>
  <c r="F15" i="31"/>
  <c r="F19" i="31"/>
  <c r="B29" i="33"/>
  <c r="B37" i="33"/>
  <c r="C27" i="33"/>
  <c r="C35" i="33"/>
  <c r="D25" i="33"/>
  <c r="D33" i="33"/>
  <c r="D41" i="33"/>
  <c r="E31" i="33"/>
  <c r="E39" i="33"/>
  <c r="F29" i="33"/>
  <c r="E10" i="32" s="1"/>
  <c r="F37" i="33"/>
  <c r="E18" i="32" s="1"/>
  <c r="G27" i="33"/>
  <c r="F8" i="32" s="1"/>
  <c r="G35" i="33"/>
  <c r="F16" i="32" s="1"/>
  <c r="H25" i="33"/>
  <c r="G6" i="32" s="1"/>
  <c r="H33" i="33"/>
  <c r="G14" i="32" s="1"/>
  <c r="H41" i="33"/>
  <c r="G22" i="32" s="1"/>
  <c r="I31" i="33"/>
  <c r="H12" i="32" s="1"/>
  <c r="I39" i="33"/>
  <c r="H20" i="32" s="1"/>
  <c r="J29" i="33"/>
  <c r="J37" i="33"/>
  <c r="K27" i="33"/>
  <c r="K35" i="33"/>
  <c r="L25" i="33"/>
  <c r="L33" i="33"/>
  <c r="L41" i="33"/>
  <c r="M31" i="33"/>
  <c r="M39" i="33"/>
  <c r="N29" i="33"/>
  <c r="N37" i="33"/>
  <c r="O27" i="33"/>
  <c r="O35" i="33"/>
  <c r="P25" i="33"/>
  <c r="P33" i="33"/>
  <c r="P41" i="33"/>
  <c r="Q31" i="33"/>
  <c r="M12" i="32" s="1"/>
  <c r="Q39" i="33"/>
  <c r="M20" i="32" s="1"/>
  <c r="R29" i="33"/>
  <c r="L10" i="32" s="1"/>
  <c r="R37" i="33"/>
  <c r="L18" i="32" s="1"/>
  <c r="S27" i="33"/>
  <c r="S35" i="33"/>
  <c r="E8" i="31"/>
  <c r="G8" i="31" s="1"/>
  <c r="E12" i="31"/>
  <c r="G12" i="31" s="1"/>
  <c r="E16" i="31"/>
  <c r="G16" i="31" s="1"/>
  <c r="E20" i="31"/>
  <c r="B30" i="33"/>
  <c r="B38" i="33"/>
  <c r="C28" i="33"/>
  <c r="C36" i="33"/>
  <c r="D26" i="33"/>
  <c r="D34" i="33"/>
  <c r="D42" i="33"/>
  <c r="E32" i="33"/>
  <c r="E40" i="33"/>
  <c r="F30" i="33"/>
  <c r="E11" i="32" s="1"/>
  <c r="F38" i="33"/>
  <c r="E19" i="32" s="1"/>
  <c r="G28" i="33"/>
  <c r="F9" i="32" s="1"/>
  <c r="G36" i="33"/>
  <c r="F17" i="32" s="1"/>
  <c r="H26" i="33"/>
  <c r="G7" i="32" s="1"/>
  <c r="H34" i="33"/>
  <c r="G15" i="32" s="1"/>
  <c r="H42" i="33"/>
  <c r="G23" i="32" s="1"/>
  <c r="I32" i="33"/>
  <c r="H13" i="32" s="1"/>
  <c r="I40" i="33"/>
  <c r="H21" i="32" s="1"/>
  <c r="J30" i="33"/>
  <c r="J38" i="33"/>
  <c r="K28" i="33"/>
  <c r="K36" i="33"/>
  <c r="L26" i="33"/>
  <c r="L34" i="33"/>
  <c r="L42" i="33"/>
  <c r="M32" i="33"/>
  <c r="M40" i="33"/>
  <c r="N30" i="33"/>
  <c r="N38" i="33"/>
  <c r="O28" i="33"/>
  <c r="O36" i="33"/>
  <c r="P26" i="33"/>
  <c r="P34" i="33"/>
  <c r="P42" i="33"/>
  <c r="Q32" i="33"/>
  <c r="M13" i="32" s="1"/>
  <c r="Q40" i="33"/>
  <c r="M21" i="32" s="1"/>
  <c r="R30" i="33"/>
  <c r="L11" i="32" s="1"/>
  <c r="R38" i="33"/>
  <c r="L19" i="32" s="1"/>
  <c r="S28" i="33"/>
  <c r="S36" i="33"/>
  <c r="F8" i="31"/>
  <c r="F12" i="31"/>
  <c r="F16" i="31"/>
  <c r="F20" i="31"/>
  <c r="B31" i="33"/>
  <c r="B39" i="33"/>
  <c r="C29" i="33"/>
  <c r="C37" i="33"/>
  <c r="D27" i="33"/>
  <c r="D35" i="33"/>
  <c r="E25" i="33"/>
  <c r="E33" i="33"/>
  <c r="E41" i="33"/>
  <c r="F31" i="33"/>
  <c r="E12" i="32" s="1"/>
  <c r="F39" i="33"/>
  <c r="E20" i="32" s="1"/>
  <c r="G29" i="33"/>
  <c r="F10" i="32" s="1"/>
  <c r="G37" i="33"/>
  <c r="F18" i="32" s="1"/>
  <c r="H27" i="33"/>
  <c r="G8" i="32" s="1"/>
  <c r="H35" i="33"/>
  <c r="G16" i="32" s="1"/>
  <c r="I25" i="33"/>
  <c r="H6" i="32" s="1"/>
  <c r="I33" i="33"/>
  <c r="H14" i="32" s="1"/>
  <c r="I41" i="33"/>
  <c r="H22" i="32" s="1"/>
  <c r="J31" i="33"/>
  <c r="J39" i="33"/>
  <c r="K29" i="33"/>
  <c r="K37" i="33"/>
  <c r="L27" i="33"/>
  <c r="L35" i="33"/>
  <c r="M25" i="33"/>
  <c r="M33" i="33"/>
  <c r="M41" i="33"/>
  <c r="N31" i="33"/>
  <c r="N39" i="33"/>
  <c r="O29" i="33"/>
  <c r="O37" i="33"/>
  <c r="P27" i="33"/>
  <c r="P35" i="33"/>
  <c r="Q25" i="33"/>
  <c r="M6" i="32" s="1"/>
  <c r="Q33" i="33"/>
  <c r="M14" i="32" s="1"/>
  <c r="Q41" i="33"/>
  <c r="M22" i="32" s="1"/>
  <c r="R31" i="33"/>
  <c r="L12" i="32" s="1"/>
  <c r="R39" i="33"/>
  <c r="L20" i="32" s="1"/>
  <c r="S29" i="33"/>
  <c r="S37" i="33"/>
  <c r="F5" i="31"/>
  <c r="E9" i="31"/>
  <c r="G9" i="31" s="1"/>
  <c r="E13" i="31"/>
  <c r="G13" i="31" s="1"/>
  <c r="E17" i="31"/>
  <c r="G17" i="31" s="1"/>
  <c r="E21" i="31"/>
  <c r="G21" i="31" s="1"/>
  <c r="B32" i="33"/>
  <c r="B40" i="33"/>
  <c r="C30" i="33"/>
  <c r="C38" i="33"/>
  <c r="D28" i="33"/>
  <c r="D36" i="33"/>
  <c r="E26" i="33"/>
  <c r="E34" i="33"/>
  <c r="E42" i="33"/>
  <c r="F32" i="33"/>
  <c r="E13" i="32" s="1"/>
  <c r="F40" i="33"/>
  <c r="E21" i="32" s="1"/>
  <c r="G30" i="33"/>
  <c r="F11" i="32" s="1"/>
  <c r="G38" i="33"/>
  <c r="F19" i="32" s="1"/>
  <c r="H28" i="33"/>
  <c r="G9" i="32" s="1"/>
  <c r="H36" i="33"/>
  <c r="G17" i="32" s="1"/>
  <c r="I26" i="33"/>
  <c r="H7" i="32" s="1"/>
  <c r="I34" i="33"/>
  <c r="H15" i="32" s="1"/>
  <c r="I42" i="33"/>
  <c r="H23" i="32" s="1"/>
  <c r="J32" i="33"/>
  <c r="J40" i="33"/>
  <c r="K30" i="33"/>
  <c r="K38" i="33"/>
  <c r="L28" i="33"/>
  <c r="L36" i="33"/>
  <c r="M26" i="33"/>
  <c r="M34" i="33"/>
  <c r="M42" i="33"/>
  <c r="N32" i="33"/>
  <c r="N40" i="33"/>
  <c r="O30" i="33"/>
  <c r="O38" i="33"/>
  <c r="P28" i="33"/>
  <c r="P36" i="33"/>
  <c r="Q26" i="33"/>
  <c r="M7" i="32" s="1"/>
  <c r="Q34" i="33"/>
  <c r="M15" i="32" s="1"/>
  <c r="Q42" i="33"/>
  <c r="M23" i="32" s="1"/>
  <c r="R32" i="33"/>
  <c r="L13" i="32" s="1"/>
  <c r="R40" i="33"/>
  <c r="L21" i="32" s="1"/>
  <c r="S30" i="33"/>
  <c r="S38" i="33"/>
  <c r="E5" i="31"/>
  <c r="G5" i="31" s="1"/>
  <c r="F9" i="31"/>
  <c r="F13" i="31"/>
  <c r="F17" i="31"/>
  <c r="F21" i="31"/>
  <c r="B25" i="33"/>
  <c r="B33" i="33"/>
  <c r="B41" i="33"/>
  <c r="C31" i="33"/>
  <c r="C39" i="33"/>
  <c r="D29" i="33"/>
  <c r="D37" i="33"/>
  <c r="E27" i="33"/>
  <c r="E35" i="33"/>
  <c r="F25" i="33"/>
  <c r="E6" i="32" s="1"/>
  <c r="F33" i="33"/>
  <c r="E14" i="32" s="1"/>
  <c r="F41" i="33"/>
  <c r="E22" i="32" s="1"/>
  <c r="G31" i="33"/>
  <c r="F12" i="32" s="1"/>
  <c r="G39" i="33"/>
  <c r="F20" i="32" s="1"/>
  <c r="H29" i="33"/>
  <c r="G10" i="32" s="1"/>
  <c r="H37" i="33"/>
  <c r="G18" i="32" s="1"/>
  <c r="I27" i="33"/>
  <c r="H8" i="32" s="1"/>
  <c r="I35" i="33"/>
  <c r="H16" i="32" s="1"/>
  <c r="J25" i="33"/>
  <c r="J33" i="33"/>
  <c r="J41" i="33"/>
  <c r="K31" i="33"/>
  <c r="K39" i="33"/>
  <c r="L29" i="33"/>
  <c r="L37" i="33"/>
  <c r="M27" i="33"/>
  <c r="M35" i="33"/>
  <c r="N25" i="33"/>
  <c r="N33" i="33"/>
  <c r="N41" i="33"/>
  <c r="O31" i="33"/>
  <c r="O39" i="33"/>
  <c r="P29" i="33"/>
  <c r="P37" i="33"/>
  <c r="Q27" i="33"/>
  <c r="M8" i="32" s="1"/>
  <c r="Q35" i="33"/>
  <c r="M16" i="32" s="1"/>
  <c r="R25" i="33"/>
  <c r="L6" i="32" s="1"/>
  <c r="R33" i="33"/>
  <c r="L14" i="32" s="1"/>
  <c r="R41" i="33"/>
  <c r="L22" i="32" s="1"/>
  <c r="S31" i="33"/>
  <c r="S39" i="33"/>
  <c r="E6" i="31"/>
  <c r="G6" i="31" s="1"/>
  <c r="E10" i="31"/>
  <c r="G10" i="31" s="1"/>
  <c r="E14" i="31"/>
  <c r="G14" i="31" s="1"/>
  <c r="E18" i="31"/>
  <c r="G18" i="31" s="1"/>
  <c r="E22" i="31"/>
  <c r="G22" i="31" s="1"/>
  <c r="B26" i="33"/>
  <c r="C7" i="32" s="1"/>
  <c r="B34" i="33"/>
  <c r="C15" i="32" s="1"/>
  <c r="B42" i="33"/>
  <c r="C23" i="32" s="1"/>
  <c r="C32" i="33"/>
  <c r="C40" i="33"/>
  <c r="D30" i="33"/>
  <c r="D38" i="33"/>
  <c r="D19" i="32" s="1"/>
  <c r="E28" i="33"/>
  <c r="E36" i="33"/>
  <c r="F26" i="33"/>
  <c r="E7" i="32" s="1"/>
  <c r="F34" i="33"/>
  <c r="E15" i="32" s="1"/>
  <c r="F42" i="33"/>
  <c r="E23" i="32" s="1"/>
  <c r="G32" i="33"/>
  <c r="F13" i="32" s="1"/>
  <c r="G40" i="33"/>
  <c r="F21" i="32" s="1"/>
  <c r="H30" i="33"/>
  <c r="G11" i="32" s="1"/>
  <c r="H38" i="33"/>
  <c r="G19" i="32" s="1"/>
  <c r="I28" i="33"/>
  <c r="H9" i="32" s="1"/>
  <c r="I36" i="33"/>
  <c r="H17" i="32" s="1"/>
  <c r="J26" i="33"/>
  <c r="J34" i="33"/>
  <c r="J42" i="33"/>
  <c r="K32" i="33"/>
  <c r="K40" i="33"/>
  <c r="L30" i="33"/>
  <c r="K11" i="32" s="1"/>
  <c r="L38" i="33"/>
  <c r="M28" i="33"/>
  <c r="M36" i="33"/>
  <c r="N26" i="33"/>
  <c r="N34" i="33"/>
  <c r="N42" i="33"/>
  <c r="O32" i="33"/>
  <c r="O40" i="33"/>
  <c r="P30" i="33"/>
  <c r="P38" i="33"/>
  <c r="Q28" i="33"/>
  <c r="M9" i="32" s="1"/>
  <c r="Q36" i="33"/>
  <c r="M17" i="32" s="1"/>
  <c r="R26" i="33"/>
  <c r="L7" i="32" s="1"/>
  <c r="R34" i="33"/>
  <c r="L15" i="32" s="1"/>
  <c r="R42" i="33"/>
  <c r="L23" i="32" s="1"/>
  <c r="S32" i="33"/>
  <c r="S40" i="33"/>
  <c r="F6" i="31"/>
  <c r="F10" i="31"/>
  <c r="F14" i="31"/>
  <c r="F18" i="31"/>
  <c r="F22" i="31"/>
  <c r="B27" i="33"/>
  <c r="B35" i="33"/>
  <c r="C16" i="32" s="1"/>
  <c r="C25" i="33"/>
  <c r="C33" i="33"/>
  <c r="C41" i="33"/>
  <c r="D31" i="33"/>
  <c r="D12" i="32" s="1"/>
  <c r="D39" i="33"/>
  <c r="E29" i="33"/>
  <c r="E37" i="33"/>
  <c r="F27" i="33"/>
  <c r="E8" i="32" s="1"/>
  <c r="F35" i="33"/>
  <c r="E16" i="32" s="1"/>
  <c r="G25" i="33"/>
  <c r="F6" i="32" s="1"/>
  <c r="G33" i="33"/>
  <c r="F14" i="32" s="1"/>
  <c r="G41" i="33"/>
  <c r="F22" i="32" s="1"/>
  <c r="H31" i="33"/>
  <c r="G12" i="32" s="1"/>
  <c r="H39" i="33"/>
  <c r="G20" i="32" s="1"/>
  <c r="I29" i="33"/>
  <c r="H10" i="32" s="1"/>
  <c r="I37" i="33"/>
  <c r="H18" i="32" s="1"/>
  <c r="J27" i="33"/>
  <c r="J35" i="33"/>
  <c r="K25" i="33"/>
  <c r="K33" i="33"/>
  <c r="K41" i="33"/>
  <c r="L31" i="33"/>
  <c r="L39" i="33"/>
  <c r="M29" i="33"/>
  <c r="M37" i="33"/>
  <c r="N27" i="33"/>
  <c r="N35" i="33"/>
  <c r="O25" i="33"/>
  <c r="O33" i="33"/>
  <c r="O41" i="33"/>
  <c r="P31" i="33"/>
  <c r="P39" i="33"/>
  <c r="Q29" i="33"/>
  <c r="M10" i="32" s="1"/>
  <c r="Q37" i="33"/>
  <c r="M18" i="32" s="1"/>
  <c r="R27" i="33"/>
  <c r="L8" i="32" s="1"/>
  <c r="R35" i="33"/>
  <c r="L16" i="32" s="1"/>
  <c r="S25" i="33"/>
  <c r="S33" i="33"/>
  <c r="S41" i="33"/>
  <c r="E7" i="31"/>
  <c r="G7" i="31" s="1"/>
  <c r="E11" i="31"/>
  <c r="G11" i="31" s="1"/>
  <c r="E15" i="31"/>
  <c r="G15" i="31" s="1"/>
  <c r="G20" i="31"/>
  <c r="C8" i="32" l="1"/>
  <c r="D11" i="32"/>
  <c r="K19" i="32"/>
  <c r="D20" i="32"/>
  <c r="K20" i="32"/>
  <c r="K12" i="32"/>
  <c r="D9" i="32"/>
  <c r="D15" i="32"/>
  <c r="D21" i="32"/>
  <c r="D18" i="32"/>
  <c r="D7" i="32"/>
  <c r="D13" i="32"/>
  <c r="G25" i="31"/>
  <c r="D10" i="32"/>
  <c r="D22" i="32"/>
  <c r="D16" i="32"/>
  <c r="D14" i="32"/>
  <c r="D8" i="32"/>
  <c r="D6" i="32"/>
  <c r="D17" i="32"/>
  <c r="D23" i="32"/>
  <c r="K18" i="32"/>
  <c r="C6" i="32"/>
  <c r="K7" i="32"/>
  <c r="K13" i="32"/>
  <c r="K10" i="32"/>
  <c r="C20" i="32"/>
  <c r="C18" i="32"/>
  <c r="F25" i="31"/>
  <c r="C12" i="32"/>
  <c r="P12" i="32" s="1"/>
  <c r="K22" i="32"/>
  <c r="C10" i="32"/>
  <c r="K16" i="32"/>
  <c r="K14" i="32"/>
  <c r="C21" i="32"/>
  <c r="K8" i="32"/>
  <c r="K6" i="32"/>
  <c r="C13" i="32"/>
  <c r="C19" i="32"/>
  <c r="C22" i="32"/>
  <c r="K17" i="32"/>
  <c r="K23" i="32"/>
  <c r="C11" i="32"/>
  <c r="P11" i="32" s="1"/>
  <c r="C17" i="32"/>
  <c r="C14" i="32"/>
  <c r="K9" i="32"/>
  <c r="K15" i="32"/>
  <c r="K21" i="32"/>
  <c r="C9" i="32"/>
  <c r="P24" i="32"/>
  <c r="P25" i="32"/>
  <c r="P26" i="32"/>
  <c r="M27" i="32"/>
  <c r="L27" i="32"/>
  <c r="H27" i="32"/>
  <c r="G27" i="32"/>
  <c r="F27" i="32"/>
  <c r="E27" i="32"/>
  <c r="E25" i="31"/>
  <c r="D25" i="31"/>
  <c r="C25" i="31"/>
  <c r="P20" i="32" l="1"/>
  <c r="P19" i="32"/>
  <c r="P7" i="32"/>
  <c r="D27" i="32"/>
  <c r="P23" i="32"/>
  <c r="P15" i="32"/>
  <c r="P8" i="32"/>
  <c r="P16" i="32"/>
  <c r="P13" i="32"/>
  <c r="P18" i="32"/>
  <c r="P21" i="32"/>
  <c r="P14" i="32"/>
  <c r="P10" i="32"/>
  <c r="P17" i="32"/>
  <c r="P22" i="32"/>
  <c r="C27" i="32"/>
  <c r="P6" i="32"/>
  <c r="K27" i="32"/>
  <c r="P9" i="32"/>
  <c r="N204" i="30"/>
  <c r="M204" i="30"/>
  <c r="L204" i="30"/>
  <c r="K204" i="30"/>
  <c r="J204" i="30"/>
  <c r="I204" i="30"/>
  <c r="H204" i="30"/>
  <c r="G204" i="30"/>
  <c r="F204" i="30"/>
  <c r="E204" i="30"/>
  <c r="D204" i="30"/>
  <c r="C204" i="30"/>
  <c r="N203" i="30"/>
  <c r="M203" i="30"/>
  <c r="L203" i="30"/>
  <c r="K203" i="30"/>
  <c r="J203" i="30"/>
  <c r="I203" i="30"/>
  <c r="H203" i="30"/>
  <c r="G203" i="30"/>
  <c r="F203" i="30"/>
  <c r="E203" i="30"/>
  <c r="D203" i="30"/>
  <c r="C203" i="30"/>
  <c r="N202" i="30"/>
  <c r="M202" i="30"/>
  <c r="L202" i="30"/>
  <c r="K202" i="30"/>
  <c r="J202" i="30"/>
  <c r="I202" i="30"/>
  <c r="H202" i="30"/>
  <c r="G202" i="30"/>
  <c r="F202" i="30"/>
  <c r="E202" i="30"/>
  <c r="D202" i="30"/>
  <c r="C202" i="30"/>
  <c r="N201" i="30"/>
  <c r="M201" i="30"/>
  <c r="L201" i="30"/>
  <c r="K201" i="30"/>
  <c r="J201" i="30"/>
  <c r="I201" i="30"/>
  <c r="H201" i="30"/>
  <c r="G201" i="30"/>
  <c r="F201" i="30"/>
  <c r="E201" i="30"/>
  <c r="D201" i="30"/>
  <c r="C201" i="30"/>
  <c r="N199" i="30"/>
  <c r="N198" i="30"/>
  <c r="N197" i="30"/>
  <c r="M197" i="30"/>
  <c r="L197" i="30"/>
  <c r="K197" i="30"/>
  <c r="J197" i="30"/>
  <c r="I197" i="30"/>
  <c r="H197" i="30"/>
  <c r="G197" i="30"/>
  <c r="F197" i="30"/>
  <c r="E197" i="30"/>
  <c r="D197" i="30"/>
  <c r="C197" i="30"/>
  <c r="N196" i="30"/>
  <c r="M196" i="30"/>
  <c r="L196" i="30"/>
  <c r="K196" i="30"/>
  <c r="J196" i="30"/>
  <c r="I196" i="30"/>
  <c r="H196" i="30"/>
  <c r="G196" i="30"/>
  <c r="F196" i="30"/>
  <c r="E196" i="30"/>
  <c r="D196" i="30"/>
  <c r="C196" i="30"/>
  <c r="N195" i="30"/>
  <c r="N191" i="30"/>
  <c r="M191" i="30"/>
  <c r="L191" i="30"/>
  <c r="K191" i="30"/>
  <c r="J191" i="30"/>
  <c r="I191" i="30"/>
  <c r="H191" i="30"/>
  <c r="G191" i="30"/>
  <c r="F191" i="30"/>
  <c r="E191" i="30"/>
  <c r="D191" i="30"/>
  <c r="C191" i="30"/>
  <c r="N190" i="30"/>
  <c r="M190" i="30"/>
  <c r="L190" i="30"/>
  <c r="L192" i="30" s="1"/>
  <c r="K190" i="30"/>
  <c r="K192" i="30" s="1"/>
  <c r="J190" i="30"/>
  <c r="J192" i="30" s="1"/>
  <c r="I190" i="30"/>
  <c r="I192" i="30" s="1"/>
  <c r="H190" i="30"/>
  <c r="H192" i="30" s="1"/>
  <c r="G190" i="30"/>
  <c r="F190" i="30"/>
  <c r="E190" i="30"/>
  <c r="D190" i="30"/>
  <c r="D192" i="30" s="1"/>
  <c r="C190" i="30"/>
  <c r="O188" i="30"/>
  <c r="O187" i="30"/>
  <c r="O186" i="30"/>
  <c r="O185" i="30"/>
  <c r="N184" i="30"/>
  <c r="N189" i="30" s="1"/>
  <c r="M184" i="30"/>
  <c r="M189" i="30" s="1"/>
  <c r="L184" i="30"/>
  <c r="L189" i="30" s="1"/>
  <c r="K184" i="30"/>
  <c r="K189" i="30" s="1"/>
  <c r="J184" i="30"/>
  <c r="J189" i="30" s="1"/>
  <c r="I184" i="30"/>
  <c r="I189" i="30" s="1"/>
  <c r="H184" i="30"/>
  <c r="H189" i="30" s="1"/>
  <c r="G184" i="30"/>
  <c r="G189" i="30" s="1"/>
  <c r="F184" i="30"/>
  <c r="F189" i="30" s="1"/>
  <c r="E184" i="30"/>
  <c r="E189" i="30" s="1"/>
  <c r="D184" i="30"/>
  <c r="D189" i="30" s="1"/>
  <c r="C184" i="30"/>
  <c r="C189" i="30" s="1"/>
  <c r="O183" i="30"/>
  <c r="O182" i="30"/>
  <c r="O181" i="30"/>
  <c r="O180" i="30"/>
  <c r="O179" i="30"/>
  <c r="N175" i="30"/>
  <c r="M175" i="30"/>
  <c r="L175" i="30"/>
  <c r="K175" i="30"/>
  <c r="J175" i="30"/>
  <c r="I175" i="30"/>
  <c r="H175" i="30"/>
  <c r="G175" i="30"/>
  <c r="F175" i="30"/>
  <c r="E175" i="30"/>
  <c r="D175" i="30"/>
  <c r="C175" i="30"/>
  <c r="N174" i="30"/>
  <c r="M174" i="30"/>
  <c r="L174" i="30"/>
  <c r="K174" i="30"/>
  <c r="K176" i="30" s="1"/>
  <c r="J174" i="30"/>
  <c r="J176" i="30" s="1"/>
  <c r="I174" i="30"/>
  <c r="I176" i="30" s="1"/>
  <c r="H174" i="30"/>
  <c r="H176" i="30" s="1"/>
  <c r="G174" i="30"/>
  <c r="G176" i="30" s="1"/>
  <c r="F174" i="30"/>
  <c r="E174" i="30"/>
  <c r="D174" i="30"/>
  <c r="C174" i="30"/>
  <c r="O172" i="30"/>
  <c r="O171" i="30"/>
  <c r="O170" i="30"/>
  <c r="O169" i="30"/>
  <c r="N168" i="30"/>
  <c r="N173" i="30" s="1"/>
  <c r="M168" i="30"/>
  <c r="M173" i="30" s="1"/>
  <c r="L168" i="30"/>
  <c r="L173" i="30" s="1"/>
  <c r="K168" i="30"/>
  <c r="K173" i="30" s="1"/>
  <c r="J168" i="30"/>
  <c r="J173" i="30" s="1"/>
  <c r="I168" i="30"/>
  <c r="I173" i="30" s="1"/>
  <c r="H168" i="30"/>
  <c r="H173" i="30" s="1"/>
  <c r="G168" i="30"/>
  <c r="G173" i="30" s="1"/>
  <c r="F168" i="30"/>
  <c r="F173" i="30" s="1"/>
  <c r="E168" i="30"/>
  <c r="E173" i="30" s="1"/>
  <c r="D168" i="30"/>
  <c r="D173" i="30" s="1"/>
  <c r="C168" i="30"/>
  <c r="O167" i="30"/>
  <c r="O166" i="30"/>
  <c r="O165" i="30"/>
  <c r="O164" i="30"/>
  <c r="O163" i="30"/>
  <c r="N159" i="30"/>
  <c r="M159" i="30"/>
  <c r="L159" i="30"/>
  <c r="K159" i="30"/>
  <c r="J159" i="30"/>
  <c r="I159" i="30"/>
  <c r="H159" i="30"/>
  <c r="G159" i="30"/>
  <c r="F159" i="30"/>
  <c r="E159" i="30"/>
  <c r="D159" i="30"/>
  <c r="C159" i="30"/>
  <c r="N158" i="30"/>
  <c r="M158" i="30"/>
  <c r="L158" i="30"/>
  <c r="L160" i="30" s="1"/>
  <c r="K158" i="30"/>
  <c r="J158" i="30"/>
  <c r="I158" i="30"/>
  <c r="H158" i="30"/>
  <c r="H160" i="30" s="1"/>
  <c r="G158" i="30"/>
  <c r="G160" i="30" s="1"/>
  <c r="F158" i="30"/>
  <c r="E158" i="30"/>
  <c r="E160" i="30" s="1"/>
  <c r="D158" i="30"/>
  <c r="C158" i="30"/>
  <c r="O156" i="30"/>
  <c r="O154" i="30"/>
  <c r="O153" i="30"/>
  <c r="N152" i="30"/>
  <c r="N157" i="30" s="1"/>
  <c r="M152" i="30"/>
  <c r="M157" i="30" s="1"/>
  <c r="L152" i="30"/>
  <c r="L157" i="30" s="1"/>
  <c r="K152" i="30"/>
  <c r="K157" i="30" s="1"/>
  <c r="J152" i="30"/>
  <c r="J157" i="30" s="1"/>
  <c r="I152" i="30"/>
  <c r="I157" i="30" s="1"/>
  <c r="H152" i="30"/>
  <c r="H157" i="30" s="1"/>
  <c r="G152" i="30"/>
  <c r="G157" i="30" s="1"/>
  <c r="F152" i="30"/>
  <c r="F157" i="30" s="1"/>
  <c r="E152" i="30"/>
  <c r="E157" i="30" s="1"/>
  <c r="D152" i="30"/>
  <c r="D157" i="30" s="1"/>
  <c r="C152" i="30"/>
  <c r="O151" i="30"/>
  <c r="O150" i="30"/>
  <c r="O149" i="30"/>
  <c r="O148" i="30"/>
  <c r="O147" i="30"/>
  <c r="N16" i="30"/>
  <c r="L16" i="30"/>
  <c r="K16" i="30"/>
  <c r="J16" i="30"/>
  <c r="I16" i="30"/>
  <c r="H16" i="30"/>
  <c r="G16" i="30"/>
  <c r="F16" i="30"/>
  <c r="D16" i="30"/>
  <c r="A2" i="28"/>
  <c r="S6" i="27"/>
  <c r="R6" i="27"/>
  <c r="L6" i="34" s="1"/>
  <c r="Q6" i="27"/>
  <c r="M6" i="34" s="1"/>
  <c r="P6" i="27"/>
  <c r="O6" i="27"/>
  <c r="N6" i="27"/>
  <c r="K6" i="27"/>
  <c r="J6" i="34" s="1"/>
  <c r="J6" i="27"/>
  <c r="I6" i="34" s="1"/>
  <c r="I6" i="27"/>
  <c r="H6" i="34" s="1"/>
  <c r="H6" i="27"/>
  <c r="G6" i="27"/>
  <c r="F6" i="34" s="1"/>
  <c r="F6" i="27"/>
  <c r="E6" i="34" s="1"/>
  <c r="E6" i="27"/>
  <c r="M6" i="27"/>
  <c r="L6" i="27"/>
  <c r="D6" i="27"/>
  <c r="C6" i="27"/>
  <c r="B6" i="27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B5" i="28"/>
  <c r="S5" i="27"/>
  <c r="Q5" i="27"/>
  <c r="R5" i="27"/>
  <c r="P5" i="27"/>
  <c r="O5" i="27"/>
  <c r="N5" i="27"/>
  <c r="L5" i="27"/>
  <c r="K5" i="27"/>
  <c r="J5" i="27"/>
  <c r="I5" i="27"/>
  <c r="H5" i="27"/>
  <c r="G5" i="27"/>
  <c r="F5" i="27"/>
  <c r="E5" i="27"/>
  <c r="D5" i="27"/>
  <c r="C5" i="27"/>
  <c r="B5" i="27"/>
  <c r="M5" i="27"/>
  <c r="F21" i="28"/>
  <c r="P7" i="28"/>
  <c r="S7" i="28"/>
  <c r="P6" i="28"/>
  <c r="P7" i="27"/>
  <c r="I160" i="30" l="1"/>
  <c r="G192" i="30"/>
  <c r="C16" i="30"/>
  <c r="E16" i="30"/>
  <c r="M16" i="30"/>
  <c r="J160" i="30"/>
  <c r="D176" i="30"/>
  <c r="E192" i="30"/>
  <c r="M192" i="30"/>
  <c r="C160" i="30"/>
  <c r="K160" i="30"/>
  <c r="E176" i="30"/>
  <c r="M176" i="30"/>
  <c r="F192" i="30"/>
  <c r="N192" i="30"/>
  <c r="O201" i="30"/>
  <c r="O203" i="30"/>
  <c r="C3" i="34"/>
  <c r="K6" i="34"/>
  <c r="K14" i="34" s="1"/>
  <c r="H14" i="34"/>
  <c r="D6" i="34"/>
  <c r="I14" i="34"/>
  <c r="J14" i="34"/>
  <c r="E14" i="34"/>
  <c r="F14" i="34"/>
  <c r="M14" i="34"/>
  <c r="C6" i="34"/>
  <c r="G198" i="30"/>
  <c r="G206" i="30" s="1"/>
  <c r="G6" i="34"/>
  <c r="L14" i="34"/>
  <c r="D3" i="34"/>
  <c r="K3" i="34"/>
  <c r="H195" i="30"/>
  <c r="H3" i="34"/>
  <c r="E195" i="30"/>
  <c r="E3" i="34"/>
  <c r="F195" i="30"/>
  <c r="F3" i="34"/>
  <c r="I195" i="30"/>
  <c r="I3" i="34"/>
  <c r="G195" i="30"/>
  <c r="G3" i="34"/>
  <c r="L195" i="30"/>
  <c r="L3" i="34"/>
  <c r="M195" i="30"/>
  <c r="M3" i="34"/>
  <c r="J195" i="30"/>
  <c r="J3" i="34"/>
  <c r="P27" i="32"/>
  <c r="N200" i="30"/>
  <c r="N205" i="30" s="1"/>
  <c r="J198" i="30"/>
  <c r="J206" i="30" s="1"/>
  <c r="D195" i="30"/>
  <c r="K195" i="30"/>
  <c r="C195" i="30"/>
  <c r="F198" i="30"/>
  <c r="F206" i="30" s="1"/>
  <c r="L198" i="30"/>
  <c r="L206" i="30" s="1"/>
  <c r="E198" i="30"/>
  <c r="H198" i="30"/>
  <c r="H206" i="30" s="1"/>
  <c r="I198" i="30"/>
  <c r="I206" i="30" s="1"/>
  <c r="M198" i="30"/>
  <c r="M206" i="30" s="1"/>
  <c r="O159" i="30"/>
  <c r="O174" i="30"/>
  <c r="O190" i="30"/>
  <c r="O152" i="30"/>
  <c r="O158" i="30"/>
  <c r="L176" i="30"/>
  <c r="M160" i="30"/>
  <c r="F160" i="30"/>
  <c r="N160" i="30"/>
  <c r="F176" i="30"/>
  <c r="N176" i="30"/>
  <c r="O202" i="30"/>
  <c r="O204" i="30"/>
  <c r="O175" i="30"/>
  <c r="O191" i="30"/>
  <c r="N207" i="30"/>
  <c r="O168" i="30"/>
  <c r="O196" i="30"/>
  <c r="O197" i="30"/>
  <c r="O16" i="30"/>
  <c r="O184" i="30"/>
  <c r="O189" i="30" s="1"/>
  <c r="C157" i="30"/>
  <c r="O157" i="30" s="1"/>
  <c r="D160" i="30"/>
  <c r="O160" i="30" s="1"/>
  <c r="C176" i="30"/>
  <c r="C173" i="30"/>
  <c r="O173" i="30" s="1"/>
  <c r="N206" i="30"/>
  <c r="C192" i="30"/>
  <c r="O192" i="30" s="1"/>
  <c r="B7" i="27"/>
  <c r="G7" i="27"/>
  <c r="F7" i="34" s="1"/>
  <c r="F15" i="34" s="1"/>
  <c r="Q7" i="27"/>
  <c r="M7" i="34" s="1"/>
  <c r="M15" i="34" s="1"/>
  <c r="D7" i="28"/>
  <c r="H7" i="28"/>
  <c r="L7" i="28"/>
  <c r="H7" i="27"/>
  <c r="R7" i="27"/>
  <c r="L7" i="34" s="1"/>
  <c r="L15" i="34" s="1"/>
  <c r="E6" i="28"/>
  <c r="I6" i="28"/>
  <c r="M6" i="28"/>
  <c r="Q6" i="28"/>
  <c r="L7" i="27"/>
  <c r="I7" i="27"/>
  <c r="H7" i="34" s="1"/>
  <c r="H15" i="34" s="1"/>
  <c r="S7" i="27"/>
  <c r="S8" i="27" s="1"/>
  <c r="E7" i="28"/>
  <c r="I7" i="28"/>
  <c r="M7" i="28"/>
  <c r="Q7" i="28"/>
  <c r="M7" i="27"/>
  <c r="M8" i="27" s="1"/>
  <c r="J7" i="27"/>
  <c r="I7" i="34" s="1"/>
  <c r="I15" i="34" s="1"/>
  <c r="B6" i="28"/>
  <c r="F6" i="28"/>
  <c r="J6" i="28"/>
  <c r="N6" i="28"/>
  <c r="R6" i="28"/>
  <c r="C7" i="27"/>
  <c r="C8" i="27" s="1"/>
  <c r="K7" i="27"/>
  <c r="J7" i="34" s="1"/>
  <c r="J15" i="34" s="1"/>
  <c r="B7" i="28"/>
  <c r="F7" i="28"/>
  <c r="J7" i="28"/>
  <c r="N7" i="28"/>
  <c r="R7" i="28"/>
  <c r="D7" i="27"/>
  <c r="N7" i="27"/>
  <c r="N8" i="27" s="1"/>
  <c r="C6" i="28"/>
  <c r="G6" i="28"/>
  <c r="K6" i="28"/>
  <c r="O6" i="28"/>
  <c r="S6" i="28"/>
  <c r="S8" i="28" s="1"/>
  <c r="E7" i="27"/>
  <c r="E8" i="27" s="1"/>
  <c r="O7" i="27"/>
  <c r="O8" i="27" s="1"/>
  <c r="C7" i="28"/>
  <c r="G7" i="28"/>
  <c r="K7" i="28"/>
  <c r="O7" i="28"/>
  <c r="F7" i="27"/>
  <c r="E7" i="34" s="1"/>
  <c r="E15" i="34" s="1"/>
  <c r="D6" i="28"/>
  <c r="H6" i="28"/>
  <c r="L6" i="28"/>
  <c r="P8" i="28"/>
  <c r="T5" i="28"/>
  <c r="P8" i="27"/>
  <c r="T6" i="27"/>
  <c r="T5" i="27"/>
  <c r="M16" i="34" l="1"/>
  <c r="L16" i="34"/>
  <c r="K7" i="34"/>
  <c r="K15" i="34" s="1"/>
  <c r="K16" i="34" s="1"/>
  <c r="M8" i="34"/>
  <c r="M13" i="34" s="1"/>
  <c r="D8" i="28"/>
  <c r="J8" i="34"/>
  <c r="J13" i="34" s="1"/>
  <c r="D7" i="34"/>
  <c r="D15" i="34" s="1"/>
  <c r="B8" i="27"/>
  <c r="C7" i="34"/>
  <c r="C8" i="34" s="1"/>
  <c r="F8" i="34"/>
  <c r="F13" i="34" s="1"/>
  <c r="I16" i="34"/>
  <c r="G7" i="34"/>
  <c r="G15" i="34" s="1"/>
  <c r="L8" i="34"/>
  <c r="L13" i="34" s="1"/>
  <c r="F16" i="34"/>
  <c r="I8" i="34"/>
  <c r="I13" i="34" s="1"/>
  <c r="E8" i="34"/>
  <c r="E13" i="34" s="1"/>
  <c r="E16" i="34"/>
  <c r="H8" i="34"/>
  <c r="H13" i="34" s="1"/>
  <c r="J16" i="34"/>
  <c r="H16" i="34"/>
  <c r="G14" i="34"/>
  <c r="C14" i="34"/>
  <c r="O6" i="34"/>
  <c r="D14" i="34"/>
  <c r="O3" i="34"/>
  <c r="H8" i="28"/>
  <c r="O195" i="30"/>
  <c r="I8" i="28"/>
  <c r="Q8" i="28"/>
  <c r="M8" i="28"/>
  <c r="E8" i="28"/>
  <c r="D198" i="30"/>
  <c r="D206" i="30" s="1"/>
  <c r="H8" i="27"/>
  <c r="K198" i="30"/>
  <c r="K206" i="30" s="1"/>
  <c r="C198" i="30"/>
  <c r="C206" i="30" s="1"/>
  <c r="Q8" i="27"/>
  <c r="D8" i="27"/>
  <c r="G8" i="27"/>
  <c r="M199" i="30"/>
  <c r="M207" i="30" s="1"/>
  <c r="M208" i="30" s="1"/>
  <c r="K8" i="27"/>
  <c r="R8" i="27"/>
  <c r="E206" i="30"/>
  <c r="F8" i="27"/>
  <c r="I8" i="27"/>
  <c r="J8" i="27"/>
  <c r="L8" i="27"/>
  <c r="G199" i="30"/>
  <c r="N208" i="30"/>
  <c r="O176" i="30"/>
  <c r="J8" i="28"/>
  <c r="F8" i="28"/>
  <c r="G8" i="28"/>
  <c r="O8" i="28"/>
  <c r="T7" i="28"/>
  <c r="C8" i="28"/>
  <c r="L8" i="28"/>
  <c r="R8" i="28"/>
  <c r="N8" i="28"/>
  <c r="K8" i="28"/>
  <c r="T7" i="27"/>
  <c r="T6" i="28"/>
  <c r="B8" i="28"/>
  <c r="G16" i="34" l="1"/>
  <c r="K8" i="34"/>
  <c r="K13" i="34" s="1"/>
  <c r="D8" i="34"/>
  <c r="D13" i="34" s="1"/>
  <c r="D16" i="34"/>
  <c r="C15" i="34"/>
  <c r="O15" i="34" s="1"/>
  <c r="O7" i="34"/>
  <c r="G8" i="34"/>
  <c r="G13" i="34" s="1"/>
  <c r="C13" i="34"/>
  <c r="O14" i="34"/>
  <c r="M200" i="30"/>
  <c r="M205" i="30" s="1"/>
  <c r="O198" i="30"/>
  <c r="O206" i="30" s="1"/>
  <c r="T8" i="27"/>
  <c r="F199" i="30"/>
  <c r="E199" i="30"/>
  <c r="K199" i="30"/>
  <c r="C199" i="30"/>
  <c r="H199" i="30"/>
  <c r="D199" i="30"/>
  <c r="J199" i="30"/>
  <c r="G200" i="30"/>
  <c r="G205" i="30" s="1"/>
  <c r="G207" i="30"/>
  <c r="G208" i="30" s="1"/>
  <c r="I199" i="30"/>
  <c r="L199" i="30"/>
  <c r="T8" i="28"/>
  <c r="O13" i="34" l="1"/>
  <c r="O8" i="34"/>
  <c r="C16" i="34"/>
  <c r="O16" i="34" s="1"/>
  <c r="E207" i="30"/>
  <c r="E208" i="30" s="1"/>
  <c r="E200" i="30"/>
  <c r="E205" i="30" s="1"/>
  <c r="C207" i="30"/>
  <c r="C208" i="30" s="1"/>
  <c r="O199" i="30"/>
  <c r="O207" i="30" s="1"/>
  <c r="O208" i="30" s="1"/>
  <c r="C200" i="30"/>
  <c r="L207" i="30"/>
  <c r="L208" i="30" s="1"/>
  <c r="L200" i="30"/>
  <c r="L205" i="30" s="1"/>
  <c r="H207" i="30"/>
  <c r="H208" i="30" s="1"/>
  <c r="H200" i="30"/>
  <c r="H205" i="30" s="1"/>
  <c r="J207" i="30"/>
  <c r="J208" i="30" s="1"/>
  <c r="J200" i="30"/>
  <c r="J205" i="30" s="1"/>
  <c r="I207" i="30"/>
  <c r="I208" i="30" s="1"/>
  <c r="I200" i="30"/>
  <c r="I205" i="30" s="1"/>
  <c r="D207" i="30"/>
  <c r="D208" i="30" s="1"/>
  <c r="D200" i="30"/>
  <c r="D205" i="30" s="1"/>
  <c r="K207" i="30"/>
  <c r="K208" i="30" s="1"/>
  <c r="K200" i="30"/>
  <c r="K205" i="30" s="1"/>
  <c r="F200" i="30"/>
  <c r="F205" i="30" s="1"/>
  <c r="F207" i="30"/>
  <c r="F208" i="30" s="1"/>
  <c r="O200" i="30" l="1"/>
  <c r="O205" i="30" s="1"/>
  <c r="C205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user</author>
  </authors>
  <commentList>
    <comment ref="A11" authorId="0" shapeId="0" xr:uid="{00000000-0006-0000-02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27" authorId="0" shapeId="0" xr:uid="{00000000-0006-0000-02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43" authorId="0" shapeId="0" xr:uid="{00000000-0006-0000-0200-000007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59" authorId="0" shapeId="0" xr:uid="{00000000-0006-0000-0200-00000A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75" authorId="0" shapeId="0" xr:uid="{00000000-0006-0000-0200-00000C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91" authorId="0" shapeId="0" xr:uid="{00000000-0006-0000-0200-000010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107" authorId="0" shapeId="0" xr:uid="{00000000-0006-0000-0200-00001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123" authorId="0" shapeId="0" xr:uid="{00000000-0006-0000-0200-000018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139" authorId="0" shapeId="0" xr:uid="{00000000-0006-0000-0200-00001C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A155" authorId="0" shapeId="0" xr:uid="{00000000-0006-0000-0200-000020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K155" authorId="1" shapeId="0" xr:uid="{00000000-0006-0000-0200-00002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加工区报关行</t>
        </r>
        <r>
          <rPr>
            <sz val="9"/>
            <color indexed="81"/>
            <rFont val="Tahoma"/>
            <family val="2"/>
          </rPr>
          <t>8175</t>
        </r>
      </text>
    </comment>
    <comment ref="A171" authorId="0" shapeId="0" xr:uid="{00000000-0006-0000-0200-00002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K171" authorId="1" shapeId="0" xr:uid="{00000000-0006-0000-0200-000023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加工区报关行</t>
        </r>
        <r>
          <rPr>
            <sz val="9"/>
            <color indexed="81"/>
            <rFont val="Tahoma"/>
            <family val="2"/>
          </rPr>
          <t xml:space="preserve">10000
</t>
        </r>
      </text>
    </comment>
    <comment ref="A187" authorId="0" shapeId="0" xr:uid="{00000000-0006-0000-0200-00002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  <comment ref="K187" authorId="1" shapeId="0" xr:uid="{00000000-0006-0000-0200-000025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加工区报关行</t>
        </r>
        <r>
          <rPr>
            <sz val="9"/>
            <color indexed="81"/>
            <rFont val="Tahoma"/>
            <family val="2"/>
          </rPr>
          <t xml:space="preserve">8400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1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根据每月内部供方还原数据取数。</t>
        </r>
      </text>
    </comment>
  </commentList>
</comments>
</file>

<file path=xl/sharedStrings.xml><?xml version="1.0" encoding="utf-8"?>
<sst xmlns="http://schemas.openxmlformats.org/spreadsheetml/2006/main" count="2849" uniqueCount="977">
  <si>
    <t>序号</t>
  </si>
  <si>
    <t>接单组织</t>
  </si>
  <si>
    <t>单据类型</t>
  </si>
  <si>
    <t>单据编号</t>
  </si>
  <si>
    <t>OMS订单号</t>
  </si>
  <si>
    <t>业务类型</t>
  </si>
  <si>
    <t>服务类型</t>
  </si>
  <si>
    <t>委托方</t>
  </si>
  <si>
    <t>结算业务编号</t>
  </si>
  <si>
    <t>报关报检</t>
  </si>
  <si>
    <t>业务日期</t>
  </si>
  <si>
    <t>作业完成日期</t>
  </si>
  <si>
    <t>作业数据齐全日期</t>
  </si>
  <si>
    <t>应收(CNY)</t>
  </si>
  <si>
    <t>应付分摊(CNY)</t>
  </si>
  <si>
    <t>毛利(CNY)</t>
  </si>
  <si>
    <t>毛利率(%)</t>
  </si>
  <si>
    <t>接单人员</t>
  </si>
  <si>
    <t>总计</t>
  </si>
  <si>
    <t>费用名称</t>
  </si>
  <si>
    <t>接单组织：无锡佳利达供应链管理有限公司【报关】</t>
    <phoneticPr fontId="2" type="noConversion"/>
  </si>
  <si>
    <t>票数</t>
  </si>
  <si>
    <t>(空白)</t>
  </si>
  <si>
    <r>
      <rPr>
        <b/>
        <sz val="10"/>
        <color rgb="FFFF0000"/>
        <rFont val="宋体"/>
        <family val="3"/>
        <charset val="134"/>
        <scheme val="minor"/>
      </rPr>
      <t xml:space="preserve">加工区报关行内部应收合计
</t>
    </r>
    <r>
      <rPr>
        <b/>
        <sz val="10"/>
        <rFont val="宋体"/>
        <family val="3"/>
        <charset val="134"/>
        <scheme val="minor"/>
      </rPr>
      <t>（注：左边红字内容组成）</t>
    </r>
    <phoneticPr fontId="2" type="noConversion"/>
  </si>
  <si>
    <r>
      <t>供应链内部应收合计：</t>
    </r>
    <r>
      <rPr>
        <b/>
        <sz val="10"/>
        <rFont val="宋体"/>
        <family val="3"/>
        <charset val="134"/>
        <scheme val="minor"/>
      </rPr>
      <t>（注：左边红字内容组成）</t>
    </r>
    <phoneticPr fontId="2" type="noConversion"/>
  </si>
  <si>
    <t>二线出区</t>
  </si>
  <si>
    <t>二线进区</t>
  </si>
  <si>
    <t>江苏佳利达国际物流股份有限公司</t>
  </si>
  <si>
    <t>CMS订单</t>
  </si>
  <si>
    <t>孙敏盛</t>
  </si>
  <si>
    <t>叶新宇</t>
  </si>
  <si>
    <t>100.000000%</t>
  </si>
  <si>
    <t>胡娜</t>
  </si>
  <si>
    <t>接单方</t>
  </si>
  <si>
    <t>接单日期</t>
  </si>
  <si>
    <t>应收结算方</t>
  </si>
  <si>
    <t>是否内部应收</t>
  </si>
  <si>
    <t>对外报价费用名称</t>
  </si>
  <si>
    <t>标准费用项</t>
  </si>
  <si>
    <t>对外应收费用类型</t>
  </si>
  <si>
    <t>费用状态</t>
  </si>
  <si>
    <t>单 价</t>
  </si>
  <si>
    <t>含 税</t>
  </si>
  <si>
    <t>币 别</t>
  </si>
  <si>
    <t>计算数量</t>
  </si>
  <si>
    <t>计费变量名称</t>
  </si>
  <si>
    <t>计费单位</t>
  </si>
  <si>
    <t>含税总价</t>
  </si>
  <si>
    <t>不含税总价</t>
  </si>
  <si>
    <t>税金</t>
  </si>
  <si>
    <t>发票类型</t>
  </si>
  <si>
    <t>税率(%)</t>
  </si>
  <si>
    <t>开票方</t>
  </si>
  <si>
    <t>生效日期</t>
  </si>
  <si>
    <t>对账完成日期</t>
  </si>
  <si>
    <t>开票申请日期</t>
  </si>
  <si>
    <t>开票完成日期</t>
  </si>
  <si>
    <t>收款登记日期</t>
  </si>
  <si>
    <t>手工费用</t>
  </si>
  <si>
    <t>差异费用</t>
  </si>
  <si>
    <t>包干费</t>
  </si>
  <si>
    <t>付款方案编号</t>
  </si>
  <si>
    <t>需求序列号</t>
  </si>
  <si>
    <t>开票需求编号</t>
  </si>
  <si>
    <t>开票申请单号</t>
  </si>
  <si>
    <t>对账单号</t>
  </si>
  <si>
    <t>作业数据齐全</t>
  </si>
  <si>
    <t>作业已完成</t>
  </si>
  <si>
    <t>费用审批结果</t>
  </si>
  <si>
    <t>业务已作废</t>
  </si>
  <si>
    <t>业务已关账</t>
  </si>
  <si>
    <t>费用备注</t>
  </si>
  <si>
    <t>数据归属集团</t>
  </si>
  <si>
    <t>操作方(公司)</t>
  </si>
  <si>
    <t>操作组织</t>
  </si>
  <si>
    <t>客户单据编号</t>
  </si>
  <si>
    <t>操作日期</t>
  </si>
  <si>
    <t>应付结算方</t>
  </si>
  <si>
    <t>是否内部应付</t>
  </si>
  <si>
    <t>发票抬头</t>
  </si>
  <si>
    <t>开票日期</t>
  </si>
  <si>
    <t>付款日期</t>
  </si>
  <si>
    <t>供应商</t>
  </si>
  <si>
    <t>发票序列号</t>
  </si>
  <si>
    <t>操作员</t>
  </si>
  <si>
    <t>对外应收费用明细</t>
  </si>
  <si>
    <t>对内应付费用明细</t>
  </si>
  <si>
    <t>对内应收费用明细</t>
  </si>
  <si>
    <t>合计</t>
    <phoneticPr fontId="2" type="noConversion"/>
  </si>
  <si>
    <t>空进</t>
    <phoneticPr fontId="2" type="noConversion"/>
  </si>
  <si>
    <t>票数</t>
    <phoneticPr fontId="2" type="noConversion"/>
  </si>
  <si>
    <t>铁路出</t>
    <phoneticPr fontId="2" type="noConversion"/>
  </si>
  <si>
    <t>快递进</t>
    <phoneticPr fontId="2" type="noConversion"/>
  </si>
  <si>
    <t>空出</t>
    <phoneticPr fontId="2" type="noConversion"/>
  </si>
  <si>
    <t>快递出</t>
    <phoneticPr fontId="2" type="noConversion"/>
  </si>
  <si>
    <t>海进</t>
    <phoneticPr fontId="2" type="noConversion"/>
  </si>
  <si>
    <t>海出</t>
    <phoneticPr fontId="2" type="noConversion"/>
  </si>
  <si>
    <t>陆进</t>
    <phoneticPr fontId="2" type="noConversion"/>
  </si>
  <si>
    <t>陆出</t>
    <phoneticPr fontId="2" type="noConversion"/>
  </si>
  <si>
    <t>铁路进</t>
    <phoneticPr fontId="2" type="noConversion"/>
  </si>
  <si>
    <t>二线进区</t>
    <phoneticPr fontId="2" type="noConversion"/>
  </si>
  <si>
    <t>区内调拨</t>
    <phoneticPr fontId="2" type="noConversion"/>
  </si>
  <si>
    <t>转口</t>
    <phoneticPr fontId="2" type="noConversion"/>
  </si>
  <si>
    <t>多式联运</t>
    <phoneticPr fontId="2" type="noConversion"/>
  </si>
  <si>
    <t>国内物流</t>
    <phoneticPr fontId="2" type="noConversion"/>
  </si>
  <si>
    <t>其他关务</t>
    <phoneticPr fontId="2" type="noConversion"/>
  </si>
  <si>
    <t>代收代付</t>
    <phoneticPr fontId="2" type="noConversion"/>
  </si>
  <si>
    <t>二线出区</t>
    <phoneticPr fontId="2" type="noConversion"/>
  </si>
  <si>
    <t>费用来源</t>
  </si>
  <si>
    <t>经营单元 结算汇总表</t>
  </si>
  <si>
    <t xml:space="preserve">   结算账期：</t>
  </si>
  <si>
    <t>从2020年4月开始</t>
    <phoneticPr fontId="23" type="noConversion"/>
  </si>
  <si>
    <t>1月份</t>
  </si>
  <si>
    <t>行次</t>
  </si>
  <si>
    <t>空运进口</t>
  </si>
  <si>
    <t>空运出口</t>
  </si>
  <si>
    <t>海运进口</t>
  </si>
  <si>
    <t>海运出口</t>
  </si>
  <si>
    <t>陆运进口</t>
  </si>
  <si>
    <t>陆运出口</t>
  </si>
  <si>
    <t>铁路进口</t>
  </si>
  <si>
    <t>铁路出口</t>
  </si>
  <si>
    <t>国内进出区</t>
  </si>
  <si>
    <t>仓储物流</t>
  </si>
  <si>
    <t>非报关</t>
  </si>
  <si>
    <t>快运业务</t>
  </si>
  <si>
    <t>合计</t>
  </si>
  <si>
    <t xml:space="preserve"> 税额 </t>
  </si>
  <si>
    <t>重量(吨)</t>
  </si>
  <si>
    <t>箱量(TEU)</t>
  </si>
  <si>
    <t>结算报表业务收入</t>
  </si>
  <si>
    <t>结算报表业务成本</t>
  </si>
  <si>
    <t>结算报表业务毛利</t>
  </si>
  <si>
    <t>6=4-5</t>
  </si>
  <si>
    <t>加：结算收入差异</t>
  </si>
  <si>
    <t>减：结算成本差异</t>
  </si>
  <si>
    <t>加: 预留内部成本</t>
  </si>
  <si>
    <t>减：未预留成本</t>
  </si>
  <si>
    <t>考核业务毛利</t>
  </si>
  <si>
    <t>11=6+7-8+9-10</t>
  </si>
  <si>
    <t>汇总业务收入</t>
  </si>
  <si>
    <t>12=4+7</t>
  </si>
  <si>
    <t>汇总业务成本</t>
  </si>
  <si>
    <t>13=5+8-9+10</t>
  </si>
  <si>
    <t>汇总业务毛利</t>
  </si>
  <si>
    <t>14=12-13</t>
  </si>
  <si>
    <t>3月份</t>
  </si>
  <si>
    <t>4月份</t>
  </si>
  <si>
    <t>5月份</t>
  </si>
  <si>
    <t>6月份</t>
  </si>
  <si>
    <t>7月份</t>
  </si>
  <si>
    <t>8月份</t>
  </si>
  <si>
    <t>9月份</t>
  </si>
  <si>
    <t>10月份</t>
  </si>
  <si>
    <t>11月份</t>
  </si>
  <si>
    <t>12月份</t>
  </si>
  <si>
    <t>1-12月份</t>
  </si>
  <si>
    <t>接单组织供应链【客服】</t>
    <phoneticPr fontId="2" type="noConversion"/>
  </si>
  <si>
    <t>不含税合计</t>
    <phoneticPr fontId="2" type="noConversion"/>
  </si>
  <si>
    <t>不含税对外应收金额合计</t>
    <phoneticPr fontId="2" type="noConversion"/>
  </si>
  <si>
    <t>不含税对内应付金额合计</t>
    <phoneticPr fontId="2" type="noConversion"/>
  </si>
  <si>
    <t>不含税毛利</t>
    <phoneticPr fontId="2" type="noConversion"/>
  </si>
  <si>
    <t>大客户汇总表</t>
    <phoneticPr fontId="35" type="noConversion"/>
  </si>
  <si>
    <t>序号</t>
    <phoneticPr fontId="2" type="noConversion"/>
  </si>
  <si>
    <t>客户名称</t>
    <phoneticPr fontId="2" type="noConversion"/>
  </si>
  <si>
    <t>不含税收入</t>
    <phoneticPr fontId="23" type="noConversion"/>
  </si>
  <si>
    <t>不含税成本</t>
    <phoneticPr fontId="23" type="noConversion"/>
  </si>
  <si>
    <t>不含税毛利</t>
    <phoneticPr fontId="23" type="noConversion"/>
  </si>
  <si>
    <t>无锡海峰聚思信息科技有限公司</t>
    <phoneticPr fontId="35" type="noConversion"/>
  </si>
  <si>
    <t>海太半导体(无锡)有限公司</t>
    <phoneticPr fontId="35" type="noConversion"/>
  </si>
  <si>
    <t>菲尼萨光电通讯科技（无锡）有限公司</t>
    <phoneticPr fontId="35" type="noConversion"/>
  </si>
  <si>
    <t>昆山飞逝蔼电子有限公司</t>
    <phoneticPr fontId="35" type="noConversion"/>
  </si>
  <si>
    <t>亨沃机械设备（无锡）有限公司</t>
    <phoneticPr fontId="35" type="noConversion"/>
  </si>
  <si>
    <t>耐普罗塑胶五金制品（深圳）有限公司</t>
    <phoneticPr fontId="35" type="noConversion"/>
  </si>
  <si>
    <t>其他</t>
    <phoneticPr fontId="35" type="noConversion"/>
  </si>
  <si>
    <t>月度分析表</t>
    <phoneticPr fontId="35" type="noConversion"/>
  </si>
  <si>
    <t>经营单元内各客户毛利情况（不含还原）</t>
    <phoneticPr fontId="35" type="noConversion"/>
  </si>
  <si>
    <t>序号</t>
    <phoneticPr fontId="35" type="noConversion"/>
  </si>
  <si>
    <t>客户名称</t>
    <phoneticPr fontId="35" type="noConversion"/>
  </si>
  <si>
    <t>空进</t>
    <phoneticPr fontId="35" type="noConversion"/>
  </si>
  <si>
    <t>空出</t>
    <phoneticPr fontId="35" type="noConversion"/>
  </si>
  <si>
    <t>海进</t>
    <phoneticPr fontId="35" type="noConversion"/>
  </si>
  <si>
    <t>海出</t>
    <phoneticPr fontId="35" type="noConversion"/>
  </si>
  <si>
    <t>陆进</t>
    <phoneticPr fontId="35" type="noConversion"/>
  </si>
  <si>
    <t>陆岀</t>
    <phoneticPr fontId="35" type="noConversion"/>
  </si>
  <si>
    <t>铁进</t>
    <phoneticPr fontId="35" type="noConversion"/>
  </si>
  <si>
    <t>铁出</t>
    <phoneticPr fontId="35" type="noConversion"/>
  </si>
  <si>
    <t>进出区</t>
    <phoneticPr fontId="35" type="noConversion"/>
  </si>
  <si>
    <t>仓储运输</t>
    <phoneticPr fontId="35" type="noConversion"/>
  </si>
  <si>
    <t>非报关</t>
    <phoneticPr fontId="35" type="noConversion"/>
  </si>
  <si>
    <t xml:space="preserve"> 快运业务</t>
    <phoneticPr fontId="35" type="noConversion"/>
  </si>
  <si>
    <t>贸易</t>
    <phoneticPr fontId="35" type="noConversion"/>
  </si>
  <si>
    <t>毛利合计</t>
    <phoneticPr fontId="35" type="noConversion"/>
  </si>
  <si>
    <t>合计</t>
    <phoneticPr fontId="35" type="noConversion"/>
  </si>
  <si>
    <t>经营单元：供应链</t>
    <phoneticPr fontId="2" type="noConversion"/>
  </si>
  <si>
    <t>无锡村田电子有限公司</t>
    <phoneticPr fontId="2" type="noConversion"/>
  </si>
  <si>
    <t>SK海力士半导体（中国）有限公司</t>
  </si>
  <si>
    <t>捷普电子（无锡）有限公司</t>
  </si>
  <si>
    <t>亨沃机械设备（无锡）有限公司</t>
  </si>
  <si>
    <t>SEAGATE SINGAPORE INTERNATIONAL HEA DQUAR TERS PTE LTD.</t>
  </si>
  <si>
    <t>海太半导体(无锡)有限公司</t>
  </si>
  <si>
    <t>理波光电科技（无锡）有限公司</t>
  </si>
  <si>
    <t>SEAGATE SINGAPORE INTERNATIONAL HEA DQUAR TERS PTE LTD.</t>
    <phoneticPr fontId="2" type="noConversion"/>
  </si>
  <si>
    <t>理波光电科技（无锡）有限公司</t>
    <phoneticPr fontId="35" type="noConversion"/>
  </si>
  <si>
    <t>SK海力士半导体（中国）有限公司</t>
    <phoneticPr fontId="35" type="noConversion"/>
  </si>
  <si>
    <t>捷普电子（无锡）有限公司</t>
    <phoneticPr fontId="35" type="noConversion"/>
  </si>
  <si>
    <t>含税收入</t>
    <phoneticPr fontId="23" type="noConversion"/>
  </si>
  <si>
    <t>含税成本</t>
    <phoneticPr fontId="23" type="noConversion"/>
  </si>
  <si>
    <t>无锡海峰聚思信息科技有限公司</t>
  </si>
  <si>
    <t>马瑞利汽车零部件（无锡）有限公司</t>
  </si>
  <si>
    <t>马瑞利汽车零部件（无锡）有限公司</t>
    <phoneticPr fontId="35" type="noConversion"/>
  </si>
  <si>
    <t>希捷国际科技（无锡）有限公司</t>
  </si>
  <si>
    <t>希捷国际科技（无锡）有限公司</t>
    <phoneticPr fontId="35" type="noConversion"/>
  </si>
  <si>
    <t>敦南微电子（无锡）有限公司</t>
  </si>
  <si>
    <t>敦南微电子（无锡）有限公司</t>
    <phoneticPr fontId="35" type="noConversion"/>
  </si>
  <si>
    <t>菲尼萨光电通讯科技（无锡）有限公司</t>
  </si>
  <si>
    <t>昆山飞逝蔼电子有限公司</t>
  </si>
  <si>
    <t>耐普罗塑胶五金制品（深圳）有限公司</t>
  </si>
  <si>
    <t>康奈可汽车电子（无锡）有限公司</t>
  </si>
  <si>
    <t>康奈可汽车电子（无锡）有限公司</t>
    <phoneticPr fontId="35" type="noConversion"/>
  </si>
  <si>
    <t>北京理波光谱物理科技有限公司</t>
  </si>
  <si>
    <t>北京理波光谱物理科技有限公司</t>
    <phoneticPr fontId="35" type="noConversion"/>
  </si>
  <si>
    <t>上海旭福電子有限公司</t>
  </si>
  <si>
    <t>上海旭福電子有限公司</t>
    <phoneticPr fontId="35" type="noConversion"/>
  </si>
  <si>
    <t>捷普科技（上海）有限公司</t>
  </si>
  <si>
    <t>捷普科技（上海）有限公司</t>
    <phoneticPr fontId="35" type="noConversion"/>
  </si>
  <si>
    <t>其他</t>
  </si>
  <si>
    <t>委托客户</t>
    <phoneticPr fontId="2" type="noConversion"/>
  </si>
  <si>
    <t>2月份</t>
    <phoneticPr fontId="2" type="noConversion"/>
  </si>
  <si>
    <t>不含税对内应收金额合计</t>
    <phoneticPr fontId="2" type="noConversion"/>
  </si>
  <si>
    <t>不含税对外应付金额合计</t>
    <phoneticPr fontId="2" type="noConversion"/>
  </si>
  <si>
    <t>委托客户名称</t>
    <phoneticPr fontId="2" type="noConversion"/>
  </si>
  <si>
    <t>单据类型</t>
    <phoneticPr fontId="23" type="noConversion"/>
  </si>
  <si>
    <t>业务类型</t>
    <phoneticPr fontId="2" type="noConversion"/>
  </si>
  <si>
    <t>WXJCI2021001784</t>
  </si>
  <si>
    <t>2021/9/15 10:30:01</t>
  </si>
  <si>
    <t>WXJCI2021001787</t>
  </si>
  <si>
    <t>2021/9/14 17:02:00</t>
  </si>
  <si>
    <t>WXJCI2021001790</t>
  </si>
  <si>
    <t>2021/9/16 9:55:01</t>
  </si>
  <si>
    <t>WXJCI2021001791</t>
  </si>
  <si>
    <t>2021/9/17 9:34:01</t>
  </si>
  <si>
    <t>WXJCI2021001792</t>
  </si>
  <si>
    <t>2021/9/17 10:44:03</t>
  </si>
  <si>
    <t>WXJCI2021001793</t>
  </si>
  <si>
    <t>2021/9/18 15:17:01</t>
  </si>
  <si>
    <t>WXJCI2021001794</t>
  </si>
  <si>
    <t>2021/9/18 10:23:01</t>
  </si>
  <si>
    <t>WXJCI2021001795</t>
  </si>
  <si>
    <t>2021/9/18 14:21:01</t>
  </si>
  <si>
    <t>WXJCI2021001796</t>
  </si>
  <si>
    <t>2021/9/17 14:28:01</t>
  </si>
  <si>
    <t>WXJCI2021001753</t>
  </si>
  <si>
    <t>2021/8/26 9:27:01</t>
  </si>
  <si>
    <t>WXJCI2021001754</t>
  </si>
  <si>
    <t>2021/8/26 13:32:05</t>
  </si>
  <si>
    <t>WXJCI2021001755</t>
  </si>
  <si>
    <t>2021/8/27 10:30:00</t>
  </si>
  <si>
    <t>WXJCI2021001756</t>
  </si>
  <si>
    <t>2021/8/27 13:46:01</t>
  </si>
  <si>
    <t>WXJCI2021001757</t>
  </si>
  <si>
    <t>2021/8/27 11:47:00</t>
  </si>
  <si>
    <t>WXJCI2021001758</t>
  </si>
  <si>
    <t>2021/8/27 14:07:00</t>
  </si>
  <si>
    <t>WXJCI2021001759</t>
  </si>
  <si>
    <t>2021/8/27 14:07:01</t>
  </si>
  <si>
    <t>WXJCI2021001760</t>
  </si>
  <si>
    <t>2021/8/27 14:00:03</t>
  </si>
  <si>
    <t>WXJCI2021001761</t>
  </si>
  <si>
    <t>2021/8/30 10:44:01</t>
  </si>
  <si>
    <t>WXJCI2021001765</t>
  </si>
  <si>
    <t>2021/8/30 10:09:01</t>
  </si>
  <si>
    <t>WXJCI2021001766</t>
  </si>
  <si>
    <t>2021/8/30 15:17:01</t>
  </si>
  <si>
    <t>WXJCI2021001767</t>
  </si>
  <si>
    <t>2021/8/30 16:34:00</t>
  </si>
  <si>
    <t>WXJCI2021001768</t>
  </si>
  <si>
    <t>2021/8/31 9:48:01</t>
  </si>
  <si>
    <t>WXJCI2021001769</t>
  </si>
  <si>
    <t>2021/9/1 10:37:00</t>
  </si>
  <si>
    <t>WXJCI2021001773</t>
  </si>
  <si>
    <t>2021/9/1 14:14:01</t>
  </si>
  <si>
    <t>WXJCI2021001774</t>
  </si>
  <si>
    <t>2021/9/3 9:48:03</t>
  </si>
  <si>
    <t>WXJCI2021001775</t>
  </si>
  <si>
    <t>2021/9/6 13:25:00</t>
  </si>
  <si>
    <t>WXJCI2021001776</t>
  </si>
  <si>
    <t>2021/9/8 11:19:00</t>
  </si>
  <si>
    <t>WXJCI2021001777</t>
  </si>
  <si>
    <t>2021/9/8 10:23:00</t>
  </si>
  <si>
    <t>WXJCI2021001779</t>
  </si>
  <si>
    <t>2021/9/9 9:34:00</t>
  </si>
  <si>
    <t>WXJCI2021001780</t>
  </si>
  <si>
    <t>2021/9/10 10:23:00</t>
  </si>
  <si>
    <t>WXJCI2021001781</t>
  </si>
  <si>
    <t>WXJCE2021003597</t>
  </si>
  <si>
    <t>2021/9/16 11:12:01</t>
  </si>
  <si>
    <t>WXJCE2021003598</t>
  </si>
  <si>
    <t>2021/9/16 11:19:00</t>
  </si>
  <si>
    <t>WXJCE2021003599</t>
  </si>
  <si>
    <t>2021/9/16 9:34:01</t>
  </si>
  <si>
    <t>WXJCE2021003600</t>
  </si>
  <si>
    <t>2021/9/17 10:37:00</t>
  </si>
  <si>
    <t>WXJCE2021003601</t>
  </si>
  <si>
    <t>2021/9/17 10:23:00</t>
  </si>
  <si>
    <t>WXJCE2021003602</t>
  </si>
  <si>
    <t>2021/9/17 11:19:00</t>
  </si>
  <si>
    <t>WXJCE2021003603</t>
  </si>
  <si>
    <t>WXJCE2021003604</t>
  </si>
  <si>
    <t>2021/9/17 10:58:00</t>
  </si>
  <si>
    <t>WXJCE2021003605</t>
  </si>
  <si>
    <t>2021/9/17 11:05:01</t>
  </si>
  <si>
    <t>WXJCE2021003606</t>
  </si>
  <si>
    <t>2021/9/17 15:24:01</t>
  </si>
  <si>
    <t>WXJCE2021003607</t>
  </si>
  <si>
    <t>2021/9/22 12:01:01</t>
  </si>
  <si>
    <t>WXJCE2021003609</t>
  </si>
  <si>
    <t>2021/9/22 10:51:00</t>
  </si>
  <si>
    <t>WXJCE2021003610</t>
  </si>
  <si>
    <t>2021/9/22 11:33:01</t>
  </si>
  <si>
    <t>WXJCE2021003611</t>
  </si>
  <si>
    <t>2021/9/22 10:58:01</t>
  </si>
  <si>
    <t>WXJCI2021001782</t>
  </si>
  <si>
    <t>2021/9/15 15:24:01</t>
  </si>
  <si>
    <t>WXJCI2021001783</t>
  </si>
  <si>
    <t>WXJCI2021001778</t>
  </si>
  <si>
    <t>2021/9/9 9:41:00</t>
  </si>
  <si>
    <t>WXJCI2021001770</t>
  </si>
  <si>
    <t>2021/9/2 10:09:02</t>
  </si>
  <si>
    <t>WXJCI2021001771</t>
  </si>
  <si>
    <t>2021/9/2 10:16:01</t>
  </si>
  <si>
    <t>WXJCI2021001772</t>
  </si>
  <si>
    <t>WXJCI2021001762</t>
  </si>
  <si>
    <t>2021/9/1 9:34:01</t>
  </si>
  <si>
    <t>WXJCI2021001764</t>
  </si>
  <si>
    <t>2021/9/1 9:34:00</t>
  </si>
  <si>
    <t>WXJCI2021001797</t>
  </si>
  <si>
    <t>WXJCI2021001798</t>
  </si>
  <si>
    <t>WXJCI2021001788</t>
  </si>
  <si>
    <t>2021/9/16 13:25:00</t>
  </si>
  <si>
    <t>WXJCI2021001789</t>
  </si>
  <si>
    <t>2021/9/16 13:25:01</t>
  </si>
  <si>
    <t>WXJCI2021001785</t>
  </si>
  <si>
    <t>2021/9/16 12:57:01</t>
  </si>
  <si>
    <t>WXJCI2021001786</t>
  </si>
  <si>
    <t>WXJCE2021003506</t>
  </si>
  <si>
    <t>2021/8/24 13:53:00</t>
  </si>
  <si>
    <t>WXJCE2021003507</t>
  </si>
  <si>
    <t>2021/8/24 13:53:01</t>
  </si>
  <si>
    <t>WXJCE2021003508</t>
  </si>
  <si>
    <t>WXJCE2021003509</t>
  </si>
  <si>
    <t>WXJCE2021003510</t>
  </si>
  <si>
    <t>WXJCE2021003511</t>
  </si>
  <si>
    <t>2021/8/25 12:57:00</t>
  </si>
  <si>
    <t>WXJCE2021003512</t>
  </si>
  <si>
    <t>WXJCE2021003513</t>
  </si>
  <si>
    <t>2021/8/25 13:04:01</t>
  </si>
  <si>
    <t>WXJCE2021003514</t>
  </si>
  <si>
    <t>WXJCE2021003515</t>
  </si>
  <si>
    <t>WXJCE2021003516</t>
  </si>
  <si>
    <t>WXJCE2021003518</t>
  </si>
  <si>
    <t>2021/8/26 16:48:01</t>
  </si>
  <si>
    <t>WXJCE2021003519</t>
  </si>
  <si>
    <t>WXJCE2021003520</t>
  </si>
  <si>
    <t>WXJCE2021003521</t>
  </si>
  <si>
    <t>WXJCE2021003522</t>
  </si>
  <si>
    <t>2021/8/26 16:48:02</t>
  </si>
  <si>
    <t>WXJCE2021003524</t>
  </si>
  <si>
    <t>2021/8/27 11:05:01</t>
  </si>
  <si>
    <t>WXJCE2021003526</t>
  </si>
  <si>
    <t>2021/8/27 11:12:01</t>
  </si>
  <si>
    <t>WXJCE2021003527</t>
  </si>
  <si>
    <t>WXJCE2021003528</t>
  </si>
  <si>
    <t>WXJCE2021003529</t>
  </si>
  <si>
    <t>WXJCE2021003531</t>
  </si>
  <si>
    <t>2021/8/30 16:13:01</t>
  </si>
  <si>
    <t>WXJCE2021003532</t>
  </si>
  <si>
    <t>2021/8/30 16:13:00</t>
  </si>
  <si>
    <t>WXJCE2021003533</t>
  </si>
  <si>
    <t>WXJCE2021003534</t>
  </si>
  <si>
    <t>WXJCE2021003535</t>
  </si>
  <si>
    <t>2021/8/31 13:11:01</t>
  </si>
  <si>
    <t>WXJCE2021003536</t>
  </si>
  <si>
    <t>WXJCE2021003537</t>
  </si>
  <si>
    <t>2021/8/31 13:11:00</t>
  </si>
  <si>
    <t>WXJCE2021003538</t>
  </si>
  <si>
    <t>WXJCE2021003539</t>
  </si>
  <si>
    <t>2021/9/1 11:26:01</t>
  </si>
  <si>
    <t>WXJCE2021003540</t>
  </si>
  <si>
    <t>WXJCE2021003541</t>
  </si>
  <si>
    <t>WXJCE2021003542</t>
  </si>
  <si>
    <t>2021/9/1 11:40:00</t>
  </si>
  <si>
    <t>WXJCE2021003543</t>
  </si>
  <si>
    <t>2021/9/1 12:22:00</t>
  </si>
  <si>
    <t>WXJCE2021003544</t>
  </si>
  <si>
    <t>WXJCE2021003545</t>
  </si>
  <si>
    <t>WXJCE2021003547</t>
  </si>
  <si>
    <t>2021/9/2 12:22:00</t>
  </si>
  <si>
    <t>WXJCE2021003548</t>
  </si>
  <si>
    <t>WXJCE2021003549</t>
  </si>
  <si>
    <t>WXJCE2021003550</t>
  </si>
  <si>
    <t>WXJCE2021003551</t>
  </si>
  <si>
    <t>WXJCE2021003553</t>
  </si>
  <si>
    <t>2021/9/3 13:11:00</t>
  </si>
  <si>
    <t>WXJCE2021003554</t>
  </si>
  <si>
    <t>WXJCE2021003555</t>
  </si>
  <si>
    <t>2021/9/3 13:11:01</t>
  </si>
  <si>
    <t>WXJCE2021003556</t>
  </si>
  <si>
    <t>WXJCE2021003557</t>
  </si>
  <si>
    <t>WXJCE2021003558</t>
  </si>
  <si>
    <t>2021/9/6 10:30:00</t>
  </si>
  <si>
    <t>WXJCE2021003559</t>
  </si>
  <si>
    <t>2021/9/6 10:37:01</t>
  </si>
  <si>
    <t>WXJCE2021003560</t>
  </si>
  <si>
    <t>WXJCE2021003561</t>
  </si>
  <si>
    <t>WXJCE2021003562</t>
  </si>
  <si>
    <t>2021/9/7 10:58:01</t>
  </si>
  <si>
    <t>WXJCE2021003563</t>
  </si>
  <si>
    <t>2021/9/7 11:05:01</t>
  </si>
  <si>
    <t>WXJCE2021003564</t>
  </si>
  <si>
    <t>WXJCE2021003565</t>
  </si>
  <si>
    <t>WXJCE2021003566</t>
  </si>
  <si>
    <t>2021/9/14 12:15:00</t>
  </si>
  <si>
    <t>WXJCE2021003568</t>
  </si>
  <si>
    <t>2021/9/8 11:12:01</t>
  </si>
  <si>
    <t>WXJCE2021003569</t>
  </si>
  <si>
    <t>2021/9/8 10:44:01</t>
  </si>
  <si>
    <t>WXJCE2021003570</t>
  </si>
  <si>
    <t>WXJCE2021003571</t>
  </si>
  <si>
    <t>2021/9/8 10:44:00</t>
  </si>
  <si>
    <t>WXJCE2021003572</t>
  </si>
  <si>
    <t>WXJCE2021003574</t>
  </si>
  <si>
    <t>2021/9/9 11:12:01</t>
  </si>
  <si>
    <t>WXJCE2021003575</t>
  </si>
  <si>
    <t>2021/9/9 11:19:00</t>
  </si>
  <si>
    <t>WXJCE2021003576</t>
  </si>
  <si>
    <t>2021/9/9 11:19:01</t>
  </si>
  <si>
    <t>WXJCE2021003577</t>
  </si>
  <si>
    <t>2021/9/10 10:30:00</t>
  </si>
  <si>
    <t>WXJCE2021003578</t>
  </si>
  <si>
    <t>2021/9/10 11:26:01</t>
  </si>
  <si>
    <t>WXJCE2021003579</t>
  </si>
  <si>
    <t>WXJCE2021003580</t>
  </si>
  <si>
    <t>2021/9/10 10:30:01</t>
  </si>
  <si>
    <t>WXJCE2021003581</t>
  </si>
  <si>
    <t>WXJCE2021003582</t>
  </si>
  <si>
    <t>2021/9/13 11:19:01</t>
  </si>
  <si>
    <t>WXJCE2021003583</t>
  </si>
  <si>
    <t>WXJCE2021003584</t>
  </si>
  <si>
    <t>WXJCE2021003585</t>
  </si>
  <si>
    <t>2021/9/14 12:22:00</t>
  </si>
  <si>
    <t>WXJCE2021003586</t>
  </si>
  <si>
    <t>2021/9/14 11:26:01</t>
  </si>
  <si>
    <t>WXJCE2021003587</t>
  </si>
  <si>
    <t>2021/9/15 11:33:00</t>
  </si>
  <si>
    <t>WXJCE2021003588</t>
  </si>
  <si>
    <t>WXJCE2021003589</t>
  </si>
  <si>
    <t>WXJCE2021003591</t>
  </si>
  <si>
    <t>2021/9/15 10:51:01</t>
  </si>
  <si>
    <t>WXJCE2021003592</t>
  </si>
  <si>
    <t>2021/9/15 10:58:01</t>
  </si>
  <si>
    <t>WXJCE2021003593</t>
  </si>
  <si>
    <t>2021/9/15 10:44:02</t>
  </si>
  <si>
    <t>WXJCE2021003594</t>
  </si>
  <si>
    <t>WXJCE2021003595</t>
  </si>
  <si>
    <t>2021/8/25 14:40:22</t>
  </si>
  <si>
    <t>2021/8/26 9:24:00</t>
  </si>
  <si>
    <t>2021/8/26 9:15:45</t>
  </si>
  <si>
    <t>2021/8/26 13:32:01</t>
  </si>
  <si>
    <t>2021/8/27 9:05:05</t>
  </si>
  <si>
    <t>2021/8/27 10:28:03</t>
  </si>
  <si>
    <t>2021/8/26 16:26:56</t>
  </si>
  <si>
    <t>2021/8/27 13:40:01</t>
  </si>
  <si>
    <t>2021/8/27 8:46:55</t>
  </si>
  <si>
    <t>2021/8/27 11:44:01</t>
  </si>
  <si>
    <t>2021/8/26 16:23:36</t>
  </si>
  <si>
    <t>2021/8/27 14:04:00</t>
  </si>
  <si>
    <t>2021/8/26 16:35:21</t>
  </si>
  <si>
    <t>2021/8/27 14:00:01</t>
  </si>
  <si>
    <t>2021/8/26 16:48:57</t>
  </si>
  <si>
    <t>2021/8/27 13:43:42</t>
  </si>
  <si>
    <t>2021/8/30 10:40:01</t>
  </si>
  <si>
    <t>2021/8/30 9:15:27</t>
  </si>
  <si>
    <t>2021/8/30 10:08:01</t>
  </si>
  <si>
    <t>2021/8/30 10:35:53</t>
  </si>
  <si>
    <t>2021/8/30 15:16:01</t>
  </si>
  <si>
    <t>2021/8/30 12:59:50</t>
  </si>
  <si>
    <t>2021/8/30 16:32:01</t>
  </si>
  <si>
    <t>2021/8/30 14:50:31</t>
  </si>
  <si>
    <t>2021/8/31 9:44:00</t>
  </si>
  <si>
    <t>2021/8/31 15:24:34</t>
  </si>
  <si>
    <t>2021/9/1 10:36:00</t>
  </si>
  <si>
    <t>2021/9/1 13:19:05</t>
  </si>
  <si>
    <t>2021/9/1 14:12:00</t>
  </si>
  <si>
    <t>2021/9/2 10:40:44</t>
  </si>
  <si>
    <t>2021/9/3 9:48:01</t>
  </si>
  <si>
    <t>2021/9/3 16:53:46</t>
  </si>
  <si>
    <t>2021/9/6 13:20:00</t>
  </si>
  <si>
    <t>2021/9/7 15:10:20</t>
  </si>
  <si>
    <t>2021/9/8 11:16:01</t>
  </si>
  <si>
    <t>2021/9/7 15:37:15</t>
  </si>
  <si>
    <t>2021/9/8 10:20:01</t>
  </si>
  <si>
    <t>2021/9/7 16:17:42</t>
  </si>
  <si>
    <t>2021/9/9 9:32:03</t>
  </si>
  <si>
    <t>2021/9/9 9:37:28</t>
  </si>
  <si>
    <t>2021/9/10 10:20:01</t>
  </si>
  <si>
    <t>2021/9/9 15:12:11</t>
  </si>
  <si>
    <t>2021/9/14 9:51:45</t>
  </si>
  <si>
    <t>2021/9/15 10:24:01</t>
  </si>
  <si>
    <t>2021/9/14 11:13:06</t>
  </si>
  <si>
    <t>2021/9/14 16:56:01</t>
  </si>
  <si>
    <t>2021/9/15 9:19:51</t>
  </si>
  <si>
    <t>2021/9/16 9:52:00</t>
  </si>
  <si>
    <t>2021/9/16 15:17:47</t>
  </si>
  <si>
    <t>2021/9/17 9:32:00</t>
  </si>
  <si>
    <t>2021/9/16 15:16:25</t>
  </si>
  <si>
    <t>2021/9/17 10:44:01</t>
  </si>
  <si>
    <t>2021/9/17 9:51:15</t>
  </si>
  <si>
    <t>2021/9/18 15:12:01</t>
  </si>
  <si>
    <t>2021/9/17 10:27:55</t>
  </si>
  <si>
    <t>2021/9/18 10:20:00</t>
  </si>
  <si>
    <t>2021/9/17 12:02:58</t>
  </si>
  <si>
    <t>2021/9/18 14:20:01</t>
  </si>
  <si>
    <t>2021/9/17 13:06:39</t>
  </si>
  <si>
    <t>2021/9/17 14:24:01</t>
  </si>
  <si>
    <t>2021/8/24 13:45:00</t>
  </si>
  <si>
    <t>2021/8/24 13:48:00</t>
  </si>
  <si>
    <t>2021/8/24 13:45:10</t>
  </si>
  <si>
    <t>2021/8/24 13:48:01</t>
  </si>
  <si>
    <t>2021/8/24 13:45:17</t>
  </si>
  <si>
    <t>2021/8/24 13:45:27</t>
  </si>
  <si>
    <t>2021/8/24 13:45:36</t>
  </si>
  <si>
    <t>2021/8/25 12:55:38</t>
  </si>
  <si>
    <t>2021/8/25 12:56:00</t>
  </si>
  <si>
    <t>2021/8/25 12:55:49</t>
  </si>
  <si>
    <t>2021/8/25 12:56:02</t>
  </si>
  <si>
    <t>2021/8/25 13:00:01</t>
  </si>
  <si>
    <t>2021/8/25 12:56:18</t>
  </si>
  <si>
    <t>2021/8/25 12:56:28</t>
  </si>
  <si>
    <t>2021/8/25 12:56:39</t>
  </si>
  <si>
    <t>2021/8/25 13:00:00</t>
  </si>
  <si>
    <t>2021/8/26 16:42:30</t>
  </si>
  <si>
    <t>2021/8/26 16:44:01</t>
  </si>
  <si>
    <t>2021/8/26 16:42:57</t>
  </si>
  <si>
    <t>2021/8/26 16:43:05</t>
  </si>
  <si>
    <t>2021/8/26 16:43:11</t>
  </si>
  <si>
    <t>2021/8/26 16:43:20</t>
  </si>
  <si>
    <t>2021/8/27 11:03:55</t>
  </si>
  <si>
    <t>2021/8/27 11:04:01</t>
  </si>
  <si>
    <t>2021/8/27 11:04:05</t>
  </si>
  <si>
    <t>2021/8/27 11:08:01</t>
  </si>
  <si>
    <t>2021/8/27 11:04:13</t>
  </si>
  <si>
    <t>2021/8/27 11:04:25</t>
  </si>
  <si>
    <t>2021/8/27 11:04:33</t>
  </si>
  <si>
    <t>2021/8/30 16:08:39</t>
  </si>
  <si>
    <t>2021/8/30 16:12:01</t>
  </si>
  <si>
    <t>2021/8/30 16:08:46</t>
  </si>
  <si>
    <t>2021/8/30 16:08:59</t>
  </si>
  <si>
    <t>2021/8/30 16:09:06</t>
  </si>
  <si>
    <t>2021/8/31 13:01:21</t>
  </si>
  <si>
    <t>2021/8/31 13:04:01</t>
  </si>
  <si>
    <t>2021/8/31 13:01:28</t>
  </si>
  <si>
    <t>2021/8/31 13:01:36</t>
  </si>
  <si>
    <t>2021/8/31 13:01:46</t>
  </si>
  <si>
    <t>2021/9/1 11:16:59</t>
  </si>
  <si>
    <t>2021/9/1 11:20:01</t>
  </si>
  <si>
    <t>2021/9/1 11:17:07</t>
  </si>
  <si>
    <t>2021/9/1 11:17:14</t>
  </si>
  <si>
    <t>2021/9/1 11:17:21</t>
  </si>
  <si>
    <t>2021/9/1 11:36:00</t>
  </si>
  <si>
    <t>2021/9/1 11:17:31</t>
  </si>
  <si>
    <t>2021/9/1 12:20:00</t>
  </si>
  <si>
    <t>2021/9/1 11:17:36</t>
  </si>
  <si>
    <t>2021/9/1 11:17:42</t>
  </si>
  <si>
    <t>2021/9/2 12:15:22</t>
  </si>
  <si>
    <t>2021/9/2 12:16:01</t>
  </si>
  <si>
    <t>2021/9/2 12:15:30</t>
  </si>
  <si>
    <t>2021/9/2 12:16:00</t>
  </si>
  <si>
    <t>2021/9/2 12:15:36</t>
  </si>
  <si>
    <t>2021/9/2 12:15:45</t>
  </si>
  <si>
    <t>2021/9/2 12:15:52</t>
  </si>
  <si>
    <t>2021/9/3 13:02:36</t>
  </si>
  <si>
    <t>2021/9/3 13:04:01</t>
  </si>
  <si>
    <t>2021/9/3 13:02:46</t>
  </si>
  <si>
    <t>2021/9/3 13:02:54</t>
  </si>
  <si>
    <t>2021/9/3 13:03:03</t>
  </si>
  <si>
    <t>2021/9/3 13:03:13</t>
  </si>
  <si>
    <t>2021/9/6 10:25:58</t>
  </si>
  <si>
    <t>2021/9/6 10:28:00</t>
  </si>
  <si>
    <t>2021/9/6 10:26:05</t>
  </si>
  <si>
    <t>2021/9/6 10:32:01</t>
  </si>
  <si>
    <t>2021/9/6 10:26:10</t>
  </si>
  <si>
    <t>2021/9/6 10:26:15</t>
  </si>
  <si>
    <t>2021/9/6 10:28:01</t>
  </si>
  <si>
    <t>2021/9/7 10:55:45</t>
  </si>
  <si>
    <t>2021/9/7 10:56:00</t>
  </si>
  <si>
    <t>2021/9/7 10:55:52</t>
  </si>
  <si>
    <t>2021/9/7 11:04:01</t>
  </si>
  <si>
    <t>2021/9/7 10:55:58</t>
  </si>
  <si>
    <t>2021/9/7 11:00:01</t>
  </si>
  <si>
    <t>2021/9/7 10:56:03</t>
  </si>
  <si>
    <t>2021/9/7 11:00:00</t>
  </si>
  <si>
    <t>2021/9/14 12:10:25</t>
  </si>
  <si>
    <t>2021/9/14 12:12:01</t>
  </si>
  <si>
    <t>2021/9/8 10:39:06</t>
  </si>
  <si>
    <t>2021/9/8 11:00:01</t>
  </si>
  <si>
    <t>2021/9/8 10:39:13</t>
  </si>
  <si>
    <t>2021/9/8 10:40:00</t>
  </si>
  <si>
    <t>2021/9/8 10:39:19</t>
  </si>
  <si>
    <t>2021/9/8 11:08:00</t>
  </si>
  <si>
    <t>2021/9/8 10:39:24</t>
  </si>
  <si>
    <t>2021/9/8 10:39:29</t>
  </si>
  <si>
    <t>2021/9/8 11:04:01</t>
  </si>
  <si>
    <t>2021/9/9 11:07:46</t>
  </si>
  <si>
    <t>2021/9/9 11:08:00</t>
  </si>
  <si>
    <t>2021/9/9 11:08:08</t>
  </si>
  <si>
    <t>2021/9/10 10:20:49</t>
  </si>
  <si>
    <t>2021/9/10 10:24:00</t>
  </si>
  <si>
    <t>2021/9/10 10:21:00</t>
  </si>
  <si>
    <t>2021/9/10 11:20:01</t>
  </si>
  <si>
    <t>2021/9/10 10:21:08</t>
  </si>
  <si>
    <t>2021/9/10 10:21:18</t>
  </si>
  <si>
    <t>2021/9/10 10:21:23</t>
  </si>
  <si>
    <t>2021/9/13 11:08:19</t>
  </si>
  <si>
    <t>2021/9/13 11:12:01</t>
  </si>
  <si>
    <t>2021/9/13 11:08:35</t>
  </si>
  <si>
    <t>2021/9/13 11:08:29</t>
  </si>
  <si>
    <t>2021/9/14 12:13:05</t>
  </si>
  <si>
    <t>2021/9/14 12:16:00</t>
  </si>
  <si>
    <t>2021/9/14 11:16:35</t>
  </si>
  <si>
    <t>2021/9/14 11:20:01</t>
  </si>
  <si>
    <t>2021/9/14 13:06:55</t>
  </si>
  <si>
    <t>2021/9/15 11:32:00</t>
  </si>
  <si>
    <t>2021/9/14 11:16:45</t>
  </si>
  <si>
    <t>2021/9/14 11:16:49</t>
  </si>
  <si>
    <t>2021/9/14 17:08:35</t>
  </si>
  <si>
    <t>2021/9/15 10:44:01</t>
  </si>
  <si>
    <t>2021/9/14 17:08:41</t>
  </si>
  <si>
    <t>2021/9/15 10:52:00</t>
  </si>
  <si>
    <t>2021/9/14 17:08:48</t>
  </si>
  <si>
    <t>2021/9/15 10:40:01</t>
  </si>
  <si>
    <t>2021/9/14 17:08:54</t>
  </si>
  <si>
    <t>2021/9/15 11:32:01</t>
  </si>
  <si>
    <t>2021/9/14 17:09:01</t>
  </si>
  <si>
    <t>2021/9/15 17:10:27</t>
  </si>
  <si>
    <t>2021/9/16 11:08:00</t>
  </si>
  <si>
    <t>2021/9/15 17:10:37</t>
  </si>
  <si>
    <t>2021/9/16 11:16:01</t>
  </si>
  <si>
    <t>2021/9/15 17:11:14</t>
  </si>
  <si>
    <t>2021/9/16 9:28:01</t>
  </si>
  <si>
    <t>2021/9/17 8:51:24</t>
  </si>
  <si>
    <t>2021/9/17 10:32:00</t>
  </si>
  <si>
    <t>2021/9/17 8:51:33</t>
  </si>
  <si>
    <t>2021/9/17 10:20:01</t>
  </si>
  <si>
    <t>2021/9/17 8:52:16</t>
  </si>
  <si>
    <t>2021/9/17 11:16:01</t>
  </si>
  <si>
    <t>2021/9/17 8:51:42</t>
  </si>
  <si>
    <t>2021/9/17 8:51:51</t>
  </si>
  <si>
    <t>2021/9/17 10:52:00</t>
  </si>
  <si>
    <t>2021/9/17 8:51:59</t>
  </si>
  <si>
    <t>2021/9/17 11:00:01</t>
  </si>
  <si>
    <t>2021/9/17 8:52:07</t>
  </si>
  <si>
    <t>2021/9/17 15:20:01</t>
  </si>
  <si>
    <t>2021/9/22 10:41:00</t>
  </si>
  <si>
    <t>2021/9/22 12:00:01</t>
  </si>
  <si>
    <t>2021/9/22 10:41:05</t>
  </si>
  <si>
    <t>2021/9/22 10:44:00</t>
  </si>
  <si>
    <t>2021/9/22 10:40:55</t>
  </si>
  <si>
    <t>2021/9/22 11:32:01</t>
  </si>
  <si>
    <t>2021/9/22 10:41:11</t>
  </si>
  <si>
    <t>2021/9/22 10:56:00</t>
  </si>
  <si>
    <t>2021/9/15 10:11:15</t>
  </si>
  <si>
    <t>2021/9/16 13:24:01</t>
  </si>
  <si>
    <t>2021/9/15 10:11:30</t>
  </si>
  <si>
    <t>2021/9/15 14:43:26</t>
  </si>
  <si>
    <t>2021/9/16 12:56:00</t>
  </si>
  <si>
    <t>2021/9/14 16:58:29</t>
  </si>
  <si>
    <t>2021/9/14 13:55:06</t>
  </si>
  <si>
    <t>2021/9/15 15:20:01</t>
  </si>
  <si>
    <t>2021/9/14 9:32:03</t>
  </si>
  <si>
    <t>2021/9/7 16:09:47</t>
  </si>
  <si>
    <t>2021/9/9 9:36:00</t>
  </si>
  <si>
    <t>2021/9/1 15:05:34</t>
  </si>
  <si>
    <t>2021/9/2 10:04:00</t>
  </si>
  <si>
    <t>2021/9/1 14:22:39</t>
  </si>
  <si>
    <t>2021/9/2 10:00:01</t>
  </si>
  <si>
    <t>2021/9/1 14:22:34</t>
  </si>
  <si>
    <t>2021/8/27 15:08:15</t>
  </si>
  <si>
    <t>2021/9/1 9:32:01</t>
  </si>
  <si>
    <t>2021/8/27 15:02:58</t>
  </si>
  <si>
    <t>2021/9/18 13:18:43</t>
  </si>
  <si>
    <t>2021/9/22 11:56:00</t>
  </si>
  <si>
    <t>2021/9/18 15:57:45</t>
  </si>
  <si>
    <t>2021/9/22 11:56:01</t>
  </si>
  <si>
    <t>WXJCI2021001753-2-CMS-3</t>
  </si>
  <si>
    <t>WXJCI2021001754-2-CMS-3</t>
  </si>
  <si>
    <t>WXJCI2021001755-2-CMS-3</t>
  </si>
  <si>
    <t>WXJCI2021001756-2-CMS-3</t>
  </si>
  <si>
    <t>WXJCI2021001757-2-CMS-3</t>
  </si>
  <si>
    <t>WXJCI2021001758-2-CMS-3</t>
  </si>
  <si>
    <t>WXJCI2021001759-2-CMS-3</t>
  </si>
  <si>
    <t>WXJCI2021001760-2-CMS-3</t>
  </si>
  <si>
    <t>WXJCI2021001761-2-CMS-3</t>
  </si>
  <si>
    <t>WXJCI2021001765-2-CMS-3</t>
  </si>
  <si>
    <t>WXJCI2021001766-2-CMS-3</t>
  </si>
  <si>
    <t>WXJCI2021001767-2-CMS-3</t>
  </si>
  <si>
    <t>WXJCI2021001768-2-CMS-3</t>
  </si>
  <si>
    <t>WXJCI2021001769-2-CMS-3</t>
  </si>
  <si>
    <t>WXJCI2021001773-2-CMS-3</t>
  </si>
  <si>
    <t>WXJCI2021001774-2-CMS-3</t>
  </si>
  <si>
    <t>WXJCI2021001775-2-CMS-3</t>
  </si>
  <si>
    <t>WXJCI2021001776-2-CMS-3</t>
  </si>
  <si>
    <t>WXJCI2021001777-2-CMS-3</t>
  </si>
  <si>
    <t>WXJCI2021001779-2-CMS-3</t>
  </si>
  <si>
    <t>WXJCI2021001780-2-CMS-3</t>
  </si>
  <si>
    <t>WXJCI2021001781-2-CMS-3</t>
  </si>
  <si>
    <t>WXJCI2021001784-2-CMS-3</t>
  </si>
  <si>
    <t>WXJCI2021001787-2-CMS-3</t>
  </si>
  <si>
    <t>WXJCI2021001790-2-CMS-3</t>
  </si>
  <si>
    <t>WXJCI2021001791-2-CMS-3</t>
  </si>
  <si>
    <t>WXJCI2021001792-2-CMS-3</t>
  </si>
  <si>
    <t>WXJCI2021001793-2-CMS-3</t>
  </si>
  <si>
    <t>WXJCI2021001794-2-CMS-3</t>
  </si>
  <si>
    <t>WXJCI2021001795-2-CMS-3</t>
  </si>
  <si>
    <t>WXJCI2021001796-2-CMS-3</t>
  </si>
  <si>
    <t>WXJCE2021003506-2-CMS-3</t>
  </si>
  <si>
    <t>WXJCE2021003507-2-CMS-3</t>
  </si>
  <si>
    <t>WXJCE2021003508-2-CMS-3</t>
  </si>
  <si>
    <t>WXJCE2021003509-2-CMS-3</t>
  </si>
  <si>
    <t>WXJCE2021003510-2-CMS-3</t>
  </si>
  <si>
    <t>WXJCE2021003511-2-CMS-3</t>
  </si>
  <si>
    <t>WXJCE2021003512-2-CMS-3</t>
  </si>
  <si>
    <t>WXJCE2021003513-2-CMS-3</t>
  </si>
  <si>
    <t>WXJCE2021003514-2-CMS-3</t>
  </si>
  <si>
    <t>WXJCE2021003515-2-CMS-3</t>
  </si>
  <si>
    <t>WXJCE2021003516-2-CMS-3</t>
  </si>
  <si>
    <t>WXJCE2021003518-2-CMS-3</t>
  </si>
  <si>
    <t>WXJCE2021003519-2-CMS-3</t>
  </si>
  <si>
    <t>WXJCE2021003520-2-CMS-3</t>
  </si>
  <si>
    <t>WXJCE2021003521-2-CMS-3</t>
  </si>
  <si>
    <t>WXJCE2021003522-2-CMS-3</t>
  </si>
  <si>
    <t>WXJCE2021003524-2-CMS-3</t>
  </si>
  <si>
    <t>WXJCE2021003526-2-CMS-3</t>
  </si>
  <si>
    <t>WXJCE2021003527-2-CMS-3</t>
  </si>
  <si>
    <t>WXJCE2021003528-2-CMS-3</t>
  </si>
  <si>
    <t>WXJCE2021003529-2-CMS-3</t>
  </si>
  <si>
    <t>WXJCE2021003531-2-CMS-3</t>
  </si>
  <si>
    <t>WXJCE2021003532-2-CMS-3</t>
  </si>
  <si>
    <t>WXJCE2021003533-2-CMS-3</t>
  </si>
  <si>
    <t>WXJCE2021003534-2-CMS-3</t>
  </si>
  <si>
    <t>WXJCE2021003535-2-CMS-3</t>
  </si>
  <si>
    <t>WXJCE2021003536-2-CMS-3</t>
  </si>
  <si>
    <t>WXJCE2021003537-2-CMS-3</t>
  </si>
  <si>
    <t>WXJCE2021003538-2-CMS-3</t>
  </si>
  <si>
    <t>WXJCE2021003539-2-CMS-3</t>
  </si>
  <si>
    <t>WXJCE2021003540-2-CMS-3</t>
  </si>
  <si>
    <t>WXJCE2021003541-2-CMS-3</t>
  </si>
  <si>
    <t>WXJCE2021003542-2-CMS-3</t>
  </si>
  <si>
    <t>WXJCE2021003543-2-CMS-3</t>
  </si>
  <si>
    <t>WXJCE2021003544-2-CMS-3</t>
  </si>
  <si>
    <t>WXJCE2021003545-2-CMS-3</t>
  </si>
  <si>
    <t>WXJCE2021003547-2-CMS-3</t>
  </si>
  <si>
    <t>WXJCE2021003548-2-CMS-3</t>
  </si>
  <si>
    <t>WXJCE2021003549-2-CMS-3</t>
  </si>
  <si>
    <t>WXJCE2021003550-2-CMS-3</t>
  </si>
  <si>
    <t>WXJCE2021003551-2-CMS-3</t>
  </si>
  <si>
    <t>WXJCE2021003553-2-CMS-3</t>
  </si>
  <si>
    <t>WXJCE2021003554-2-CMS-3</t>
  </si>
  <si>
    <t>WXJCE2021003555-2-CMS-3</t>
  </si>
  <si>
    <t>WXJCE2021003556-2-CMS-3</t>
  </si>
  <si>
    <t>WXJCE2021003557-2-CMS-3</t>
  </si>
  <si>
    <t>WXJCE2021003558-2-CMS-3</t>
  </si>
  <si>
    <t>WXJCE2021003559-2-CMS-3</t>
  </si>
  <si>
    <t>WXJCE2021003560-2-CMS-3</t>
  </si>
  <si>
    <t>WXJCE2021003561-2-CMS-3</t>
  </si>
  <si>
    <t>WXJCE2021003562-2-CMS-3</t>
  </si>
  <si>
    <t>WXJCE2021003563-2-CMS-3</t>
  </si>
  <si>
    <t>WXJCE2021003564-2-CMS-3</t>
  </si>
  <si>
    <t>WXJCE2021003565-2-CMS-3</t>
  </si>
  <si>
    <t>WXJCE2021003566-2-CMS-3</t>
  </si>
  <si>
    <t>WXJCE2021003568-2-CMS-3</t>
  </si>
  <si>
    <t>WXJCE2021003569-2-CMS-3</t>
  </si>
  <si>
    <t>WXJCE2021003570-2-CMS-3</t>
  </si>
  <si>
    <t>WXJCE2021003571-2-CMS-3</t>
  </si>
  <si>
    <t>WXJCE2021003572-2-CMS-3</t>
  </si>
  <si>
    <t>WXJCE2021003574-2-CMS-3</t>
  </si>
  <si>
    <t>WXJCE2021003575-2-CMS-3</t>
  </si>
  <si>
    <t>WXJCE2021003576-2-CMS-3</t>
  </si>
  <si>
    <t>WXJCE2021003577-2-CMS-3</t>
  </si>
  <si>
    <t>WXJCE2021003578-2-CMS-3</t>
  </si>
  <si>
    <t>WXJCE2021003579-2-CMS-3</t>
  </si>
  <si>
    <t>WXJCE2021003580-2-CMS-3</t>
  </si>
  <si>
    <t>WXJCE2021003581-2-CMS-3</t>
  </si>
  <si>
    <t>WXJCE2021003582-2-CMS-3</t>
  </si>
  <si>
    <t>WXJCE2021003583-2-CMS-3</t>
  </si>
  <si>
    <t>WXJCE2021003584-2-CMS-3</t>
  </si>
  <si>
    <t>WXJCE2021003585-2-CMS-3</t>
  </si>
  <si>
    <t>WXJCE2021003586-2-CMS-3</t>
  </si>
  <si>
    <t>WXJCE2021003587-2-CMS-3</t>
  </si>
  <si>
    <t>WXJCE2021003588-2-CMS-3</t>
  </si>
  <si>
    <t>WXJCE2021003589-2-CMS-3</t>
  </si>
  <si>
    <t>WXJCE2021003591-2-CMS-3</t>
  </si>
  <si>
    <t>WXJCE2021003592-2-CMS-3</t>
  </si>
  <si>
    <t>WXJCE2021003593-2-CMS-3</t>
  </si>
  <si>
    <t>WXJCE2021003594-2-CMS-3</t>
  </si>
  <si>
    <t>WXJCE2021003595-2-CMS-3</t>
  </si>
  <si>
    <t>WXJCE2021003597-2-CMS-3</t>
  </si>
  <si>
    <t>WXJCE2021003598-2-CMS-3</t>
  </si>
  <si>
    <t>WXJCE2021003599-2-CMS-3</t>
  </si>
  <si>
    <t>WXJCE2021003600-2-CMS-3</t>
  </si>
  <si>
    <t>WXJCE2021003601-2-CMS-3</t>
  </si>
  <si>
    <t>WXJCE2021003602-2-CMS-3</t>
  </si>
  <si>
    <t>WXJCE2021003603-2-CMS-3</t>
  </si>
  <si>
    <t>WXJCE2021003604-2-CMS-3</t>
  </si>
  <si>
    <t>WXJCE2021003605-2-CMS-3</t>
  </si>
  <si>
    <t>WXJCE2021003606-2-CMS-3</t>
  </si>
  <si>
    <t>WXJCE2021003607-2-CMS-3</t>
  </si>
  <si>
    <t>WXJCE2021003609-2-CMS-3</t>
  </si>
  <si>
    <t>WXJCE2021003610-2-CMS-3</t>
  </si>
  <si>
    <t>WXJCE2021003611-2-CMS-3</t>
  </si>
  <si>
    <t>WXJCI2021001788-2-CMS-3</t>
  </si>
  <si>
    <t>WXJCI2021001789-2-CMS-3</t>
  </si>
  <si>
    <t>WXJCI2021001785-2-CMS-3</t>
  </si>
  <si>
    <t>WXJCI2021001786-2-CMS-3</t>
  </si>
  <si>
    <t>WXJCI2021001782-2-CMS-3</t>
  </si>
  <si>
    <t>WXJCI2021001783-2-CMS-3</t>
  </si>
  <si>
    <t>WXJCI2021001778-2-CMS-3</t>
  </si>
  <si>
    <t>WXJCI2021001770-2-CMS-3</t>
  </si>
  <si>
    <t>WXJCI2021001771-2-CMS-3</t>
  </si>
  <si>
    <t>WXJCI2021001772-2-CMS-3</t>
  </si>
  <si>
    <t>WXJCI2021001762-2-CMS-3</t>
  </si>
  <si>
    <t>WXJCI2021001764-2-CMS-3</t>
  </si>
  <si>
    <t>WXJCI2021001797-2-CMS-3</t>
  </si>
  <si>
    <t>WXJCI2021001798-2-CMS-3</t>
  </si>
  <si>
    <t>报告期间：2021年9月</t>
    <phoneticPr fontId="2" type="noConversion"/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</si>
  <si>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</si>
  <si>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</si>
  <si>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</si>
  <si>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</si>
  <si>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</si>
  <si>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</si>
  <si>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</si>
  <si>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</si>
  <si>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</si>
  <si>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10344</t>
  </si>
  <si>
    <t>10345</t>
  </si>
  <si>
    <t>10346</t>
  </si>
  <si>
    <t>10347</t>
  </si>
  <si>
    <t>10348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</si>
  <si>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</si>
  <si>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</si>
  <si>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</si>
  <si>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</si>
  <si>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</si>
  <si>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</si>
  <si>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</si>
  <si>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</si>
  <si>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</si>
  <si>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</si>
  <si>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10379</t>
  </si>
  <si>
    <t>10380</t>
  </si>
  <si>
    <t>10381</t>
  </si>
  <si>
    <t>10382</t>
  </si>
  <si>
    <t>10383</t>
  </si>
  <si>
    <t>10384</t>
  </si>
  <si>
    <t>10385</t>
  </si>
  <si>
    <t>12090</t>
  </si>
  <si>
    <t>12091</t>
  </si>
  <si>
    <t>12092</t>
  </si>
  <si>
    <t>12098</t>
  </si>
  <si>
    <t>12099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</si>
  <si>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</si>
  <si>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</si>
  <si>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</si>
  <si>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</si>
  <si>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</si>
  <si>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</si>
  <si>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</si>
  <si>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</si>
  <si>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</si>
  <si>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</si>
  <si>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</si>
  <si>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</si>
  <si>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</si>
  <si>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</si>
  <si>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</si>
  <si>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</si>
  <si>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</si>
  <si>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</si>
  <si>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</si>
  <si>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</si>
  <si>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</si>
  <si>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</si>
  <si>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</si>
  <si>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</si>
  <si>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</si>
  <si>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</si>
  <si>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</si>
  <si>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</si>
  <si>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</si>
  <si>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</si>
  <si>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</si>
  <si>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</si>
  <si>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</si>
  <si>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</si>
  <si>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</si>
  <si>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</si>
  <si>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</si>
  <si>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</si>
  <si>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</si>
  <si>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</si>
  <si>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</si>
  <si>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</si>
  <si>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</si>
  <si>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</si>
  <si>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</si>
  <si>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</si>
  <si>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</si>
  <si>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</si>
  <si>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</si>
  <si>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</si>
  <si>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</si>
  <si>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</si>
  <si>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</si>
  <si>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</si>
  <si>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</si>
  <si>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</si>
  <si>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</si>
  <si>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</si>
  <si>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</si>
  <si>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</si>
  <si>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</si>
  <si>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</si>
  <si>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</si>
  <si>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</si>
  <si>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</si>
  <si>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</si>
  <si>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</si>
  <si>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</si>
  <si>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</si>
  <si>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</si>
  <si>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</si>
  <si>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</si>
  <si>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</si>
  <si>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</si>
  <si>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</si>
  <si>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</si>
  <si>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</si>
  <si>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</si>
  <si>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</si>
  <si>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</si>
  <si>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</si>
  <si>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</si>
  <si>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</si>
  <si>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</si>
  <si>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</si>
  <si>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</si>
  <si>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</si>
  <si>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</si>
  <si>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</si>
  <si>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</si>
  <si>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</si>
  <si>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</si>
  <si>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</si>
  <si>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</si>
  <si>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</si>
  <si>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</si>
  <si>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</si>
  <si>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</si>
  <si>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</si>
  <si>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</si>
  <si>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</si>
  <si>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</si>
  <si>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</si>
  <si>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</si>
  <si>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r>
      <t>结算统计周期：</t>
    </r>
    <r>
      <rPr>
        <sz val="10"/>
        <rFont val="宋体"/>
        <family val="2"/>
        <charset val="134"/>
      </rPr>
      <t>2021</t>
    </r>
    <r>
      <rPr>
        <sz val="10"/>
        <rFont val="宋体"/>
        <family val="3"/>
        <charset val="134"/>
      </rPr>
      <t>年</t>
    </r>
    <r>
      <rPr>
        <sz val="10"/>
        <rFont val="宋体"/>
        <family val="2"/>
        <charset val="134"/>
      </rPr>
      <t>8</t>
    </r>
    <r>
      <rPr>
        <sz val="10"/>
        <rFont val="宋体"/>
        <family val="3"/>
        <charset val="134"/>
      </rPr>
      <t>月</t>
    </r>
    <r>
      <rPr>
        <sz val="10"/>
        <rFont val="宋体"/>
        <family val="2"/>
        <charset val="134"/>
      </rPr>
      <t>21</t>
    </r>
    <r>
      <rPr>
        <sz val="10"/>
        <rFont val="宋体"/>
        <family val="3"/>
        <charset val="134"/>
      </rPr>
      <t>日</t>
    </r>
    <r>
      <rPr>
        <sz val="10"/>
        <rFont val="宋体"/>
        <family val="2"/>
        <charset val="134"/>
      </rPr>
      <t>-2021</t>
    </r>
    <r>
      <rPr>
        <sz val="10"/>
        <rFont val="宋体"/>
        <family val="3"/>
        <charset val="134"/>
      </rPr>
      <t>年</t>
    </r>
    <r>
      <rPr>
        <sz val="10"/>
        <rFont val="宋体"/>
        <family val="2"/>
        <charset val="134"/>
      </rPr>
      <t>9</t>
    </r>
    <r>
      <rPr>
        <sz val="10"/>
        <rFont val="宋体"/>
        <family val="3"/>
        <charset val="134"/>
      </rPr>
      <t>月</t>
    </r>
    <r>
      <rPr>
        <sz val="10"/>
        <rFont val="宋体"/>
        <family val="2"/>
        <charset val="134"/>
      </rPr>
      <t>20</t>
    </r>
    <r>
      <rPr>
        <sz val="10"/>
        <rFont val="宋体"/>
        <family val="3"/>
        <charset val="134"/>
      </rPr>
      <t>日接单业务</t>
    </r>
    <phoneticPr fontId="2" type="noConversion"/>
  </si>
  <si>
    <t>50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</si>
</sst>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 * #,##0_ ;_ * \-#,##0_ ;_ * &quot;-&quot;_ ;_ @_ "/>
    <numFmt numFmtId="43" formatCode="_ * #,##0.00_ ;_ * \-#,##0.00_ ;_ * &quot;-&quot;??_ ;_ @_ "/>
    <numFmt numFmtId="176" formatCode="#,##0.00_);[Red]\(#,##0.00\)"/>
    <numFmt numFmtId="177" formatCode="yyyy&quot;年&quot;m&quot;月&quot;;@"/>
    <numFmt numFmtId="178" formatCode="0_);[Red]\(0\)"/>
    <numFmt numFmtId="179" formatCode="#,##0.00_ "/>
    <numFmt numFmtId="180" formatCode="0.00_);[Red]\(0.00\)"/>
    <numFmt numFmtId="181" formatCode="0.00000000_ "/>
    <numFmt numFmtId="182" formatCode="#,##0.000000000_ "/>
    <numFmt numFmtId="183" formatCode="0.00_ "/>
    <numFmt numFmtId="184" formatCode="_ * #,##0_ ;_ * \-#,##0_ ;_ * &quot;-&quot;??_ ;_ @_ "/>
  </numFmts>
  <fonts count="51">
    <font>
      <sz val="10"/>
      <name val="Arial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宋体"/>
      <family val="3"/>
      <charset val="134"/>
      <scheme val="minor"/>
    </font>
    <font>
      <b/>
      <sz val="10"/>
      <color rgb="FFFF0000"/>
      <name val="宋体"/>
      <family val="3"/>
      <charset val="134"/>
      <scheme val="minor"/>
    </font>
    <font>
      <sz val="10"/>
      <name val="Arial"/>
      <family val="2"/>
    </font>
    <font>
      <sz val="12"/>
      <color indexed="8"/>
      <name val="Verdana"/>
      <family val="2"/>
    </font>
    <font>
      <sz val="10"/>
      <name val="宋体"/>
      <family val="3"/>
      <charset val="134"/>
    </font>
    <font>
      <sz val="10"/>
      <name val="Calibri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14"/>
      <name val="宋体"/>
      <family val="3"/>
      <charset val="134"/>
    </font>
    <font>
      <b/>
      <sz val="14"/>
      <name val="宋体"/>
      <family val="3"/>
      <charset val="134"/>
      <scheme val="minor"/>
    </font>
    <font>
      <sz val="7"/>
      <color rgb="FF000000"/>
      <name val="微软雅黑"/>
      <family val="2"/>
      <charset val="134"/>
    </font>
    <font>
      <b/>
      <sz val="10"/>
      <name val="微软雅黑"/>
      <family val="2"/>
      <charset val="134"/>
    </font>
    <font>
      <sz val="10"/>
      <name val="宋体"/>
      <family val="2"/>
      <charset val="134"/>
    </font>
    <font>
      <sz val="11"/>
      <color theme="1"/>
      <name val="宋体"/>
      <family val="2"/>
      <charset val="134"/>
      <scheme val="minor"/>
    </font>
    <font>
      <sz val="10"/>
      <color theme="1"/>
      <name val="新宋体"/>
      <family val="3"/>
      <charset val="134"/>
    </font>
    <font>
      <b/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color indexed="10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name val="宋体"/>
      <family val="3"/>
      <charset val="134"/>
    </font>
    <font>
      <sz val="10"/>
      <color indexed="8"/>
      <name val="MS Sans Serif"/>
      <family val="2"/>
    </font>
    <font>
      <b/>
      <sz val="9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2"/>
      <name val="宋体"/>
      <family val="3"/>
      <charset val="134"/>
    </font>
    <font>
      <sz val="9"/>
      <name val="微软雅黑"/>
      <family val="2"/>
      <charset val="134"/>
    </font>
    <font>
      <b/>
      <sz val="10"/>
      <name val="宋体"/>
      <family val="3"/>
      <charset val="134"/>
    </font>
    <font>
      <b/>
      <sz val="11"/>
      <color theme="1"/>
      <name val="宋体"/>
      <family val="3"/>
      <charset val="134"/>
    </font>
    <font>
      <sz val="10"/>
      <color indexed="8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1"/>
      <color theme="1"/>
      <name val="宋体"/>
      <family val="2"/>
      <charset val="134"/>
    </font>
    <font>
      <b/>
      <sz val="10"/>
      <color indexed="8"/>
      <name val="宋体"/>
      <family val="3"/>
      <charset val="134"/>
      <scheme val="minor"/>
    </font>
    <font>
      <b/>
      <sz val="9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name val="Arial"/>
      <family val="2"/>
    </font>
    <font>
      <sz val="8"/>
      <name val="宋体"/>
      <family val="2"/>
      <charset val="134"/>
    </font>
    <font>
      <sz val="12"/>
      <color rgb="FF000000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9">
    <xf numFmtId="0" fontId="0" fillId="0" borderId="0"/>
    <xf numFmtId="0" fontId="3" fillId="0" borderId="0"/>
    <xf numFmtId="43" fontId="8" fillId="0" borderId="0" applyFont="0" applyFill="0" applyBorder="0" applyAlignment="0" applyProtection="0">
      <alignment vertical="center"/>
    </xf>
    <xf numFmtId="0" fontId="3" fillId="0" borderId="0"/>
    <xf numFmtId="0" fontId="20" fillId="0" borderId="0">
      <alignment vertical="center"/>
    </xf>
    <xf numFmtId="0" fontId="24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0" fontId="29" fillId="0" borderId="0"/>
    <xf numFmtId="0" fontId="34" fillId="0" borderId="0"/>
    <xf numFmtId="0" fontId="34" fillId="0" borderId="0"/>
    <xf numFmtId="0" fontId="1" fillId="0" borderId="0"/>
    <xf numFmtId="0" fontId="39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9" fontId="39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43" fontId="39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39" fillId="0" borderId="0">
      <alignment vertical="center"/>
    </xf>
  </cellStyleXfs>
  <cellXfs count="228">
    <xf numFmtId="0" fontId="0" fillId="0" borderId="0" xfId="0"/>
    <xf numFmtId="0" fontId="0" fillId="0" borderId="0" xfId="0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/>
    </xf>
    <xf numFmtId="43" fontId="11" fillId="0" borderId="0" xfId="2" applyFont="1" applyBorder="1" applyAlignment="1">
      <alignment horizontal="center" vertical="center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/>
    <xf numFmtId="0" fontId="3" fillId="0" borderId="0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NumberFormat="1" applyBorder="1" applyAlignment="1">
      <alignment horizontal="center" vertical="center"/>
    </xf>
    <xf numFmtId="43" fontId="0" fillId="0" borderId="0" xfId="2" applyFont="1" applyBorder="1" applyAlignment="1">
      <alignment horizontal="center" vertical="center"/>
    </xf>
    <xf numFmtId="43" fontId="11" fillId="0" borderId="0" xfId="2" applyFont="1" applyBorder="1" applyAlignment="1"/>
    <xf numFmtId="43" fontId="11" fillId="0" borderId="0" xfId="2" applyFont="1" applyBorder="1" applyAlignment="1">
      <alignment horizontal="center"/>
    </xf>
    <xf numFmtId="43" fontId="0" fillId="0" borderId="1" xfId="2" applyFont="1" applyBorder="1" applyAlignment="1"/>
    <xf numFmtId="49" fontId="0" fillId="0" borderId="0" xfId="0" applyNumberFormat="1" applyBorder="1" applyAlignment="1">
      <alignment horizontal="center"/>
    </xf>
    <xf numFmtId="49" fontId="0" fillId="0" borderId="0" xfId="0" applyNumberFormat="1" applyBorder="1"/>
    <xf numFmtId="43" fontId="0" fillId="0" borderId="0" xfId="2" applyFont="1" applyBorder="1" applyAlignment="1"/>
    <xf numFmtId="0" fontId="0" fillId="0" borderId="0" xfId="0" applyBorder="1" applyAlignment="1">
      <alignment horizontal="left" vertical="center"/>
    </xf>
    <xf numFmtId="43" fontId="3" fillId="0" borderId="1" xfId="2" applyFont="1" applyBorder="1" applyAlignment="1"/>
    <xf numFmtId="43" fontId="3" fillId="0" borderId="3" xfId="2" applyFont="1" applyBorder="1" applyAlignment="1"/>
    <xf numFmtId="49" fontId="12" fillId="0" borderId="3" xfId="1" applyNumberFormat="1" applyFont="1" applyBorder="1" applyAlignment="1">
      <alignment horizontal="center"/>
    </xf>
    <xf numFmtId="43" fontId="12" fillId="0" borderId="3" xfId="2" applyFont="1" applyBorder="1" applyAlignment="1"/>
    <xf numFmtId="49" fontId="12" fillId="0" borderId="3" xfId="1" applyNumberFormat="1" applyFont="1" applyBorder="1"/>
    <xf numFmtId="0" fontId="3" fillId="0" borderId="0" xfId="0" applyFont="1" applyBorder="1" applyAlignment="1">
      <alignment horizontal="center" vertical="center"/>
    </xf>
    <xf numFmtId="49" fontId="13" fillId="0" borderId="3" xfId="0" applyNumberFormat="1" applyFont="1" applyBorder="1" applyAlignment="1">
      <alignment horizontal="center"/>
    </xf>
    <xf numFmtId="49" fontId="13" fillId="0" borderId="3" xfId="0" applyNumberFormat="1" applyFont="1" applyBorder="1"/>
    <xf numFmtId="43" fontId="13" fillId="0" borderId="3" xfId="2" applyFont="1" applyBorder="1" applyAlignment="1"/>
    <xf numFmtId="49" fontId="3" fillId="0" borderId="1" xfId="1" applyNumberFormat="1" applyFont="1" applyBorder="1" applyAlignment="1">
      <alignment horizontal="center"/>
    </xf>
    <xf numFmtId="49" fontId="3" fillId="0" borderId="1" xfId="1" applyNumberFormat="1" applyFont="1" applyBorder="1"/>
    <xf numFmtId="0" fontId="3" fillId="0" borderId="0" xfId="0" applyFont="1" applyBorder="1" applyAlignment="1">
      <alignment horizontal="left" vertical="center"/>
    </xf>
    <xf numFmtId="43" fontId="3" fillId="0" borderId="0" xfId="2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0" fillId="0" borderId="0" xfId="0" applyFont="1"/>
    <xf numFmtId="0" fontId="14" fillId="0" borderId="0" xfId="0" applyFont="1"/>
    <xf numFmtId="43" fontId="0" fillId="0" borderId="0" xfId="0" applyNumberFormat="1"/>
    <xf numFmtId="0" fontId="15" fillId="0" borderId="0" xfId="0" applyFont="1"/>
    <xf numFmtId="0" fontId="4" fillId="0" borderId="0" xfId="0" applyFont="1"/>
    <xf numFmtId="43" fontId="4" fillId="0" borderId="0" xfId="2" applyFont="1" applyAlignment="1"/>
    <xf numFmtId="43" fontId="0" fillId="0" borderId="0" xfId="2" applyFont="1" applyAlignment="1"/>
    <xf numFmtId="0" fontId="5" fillId="0" borderId="1" xfId="0" applyFont="1" applyBorder="1"/>
    <xf numFmtId="0" fontId="16" fillId="4" borderId="0" xfId="0" applyFont="1" applyFill="1" applyBorder="1" applyAlignment="1">
      <alignment vertical="center"/>
    </xf>
    <xf numFmtId="43" fontId="5" fillId="0" borderId="1" xfId="2" applyFont="1" applyBorder="1" applyAlignment="1"/>
    <xf numFmtId="0" fontId="17" fillId="0" borderId="1" xfId="0" applyFont="1" applyBorder="1"/>
    <xf numFmtId="0" fontId="17" fillId="0" borderId="1" xfId="0" applyFont="1" applyFill="1" applyBorder="1"/>
    <xf numFmtId="43" fontId="3" fillId="0" borderId="1" xfId="2" applyFont="1" applyFill="1" applyBorder="1" applyAlignment="1"/>
    <xf numFmtId="43" fontId="0" fillId="0" borderId="1" xfId="2" applyFont="1" applyFill="1" applyBorder="1" applyAlignment="1"/>
    <xf numFmtId="0" fontId="0" fillId="0" borderId="0" xfId="0" applyFill="1"/>
    <xf numFmtId="43" fontId="5" fillId="0" borderId="1" xfId="2" applyFont="1" applyFill="1" applyBorder="1" applyAlignment="1"/>
    <xf numFmtId="0" fontId="22" fillId="0" borderId="0" xfId="4" applyFont="1">
      <alignment vertical="center"/>
    </xf>
    <xf numFmtId="0" fontId="25" fillId="0" borderId="0" xfId="5" applyFont="1">
      <alignment vertical="center"/>
    </xf>
    <xf numFmtId="57" fontId="26" fillId="0" borderId="5" xfId="4" applyNumberFormat="1" applyFont="1" applyBorder="1" applyAlignment="1">
      <alignment horizontal="center" vertical="center"/>
    </xf>
    <xf numFmtId="57" fontId="26" fillId="0" borderId="6" xfId="4" applyNumberFormat="1" applyFont="1" applyBorder="1" applyAlignment="1">
      <alignment horizontal="center" vertical="center"/>
    </xf>
    <xf numFmtId="43" fontId="27" fillId="0" borderId="6" xfId="4" applyNumberFormat="1" applyFont="1" applyBorder="1" applyAlignment="1">
      <alignment horizontal="center" vertical="center"/>
    </xf>
    <xf numFmtId="43" fontId="27" fillId="0" borderId="6" xfId="4" applyNumberFormat="1" applyFont="1" applyBorder="1" applyAlignment="1">
      <alignment horizontal="center" vertical="center" wrapText="1"/>
    </xf>
    <xf numFmtId="43" fontId="27" fillId="0" borderId="7" xfId="4" applyNumberFormat="1" applyFont="1" applyBorder="1" applyAlignment="1">
      <alignment horizontal="center" vertical="center"/>
    </xf>
    <xf numFmtId="178" fontId="28" fillId="0" borderId="8" xfId="4" applyNumberFormat="1" applyFont="1" applyBorder="1" applyAlignment="1">
      <alignment horizontal="center" vertical="center"/>
    </xf>
    <xf numFmtId="178" fontId="28" fillId="0" borderId="9" xfId="4" applyNumberFormat="1" applyFont="1" applyBorder="1" applyAlignment="1">
      <alignment horizontal="center" vertical="center"/>
    </xf>
    <xf numFmtId="0" fontId="25" fillId="0" borderId="9" xfId="5" applyFont="1" applyBorder="1">
      <alignment vertical="center"/>
    </xf>
    <xf numFmtId="43" fontId="28" fillId="0" borderId="10" xfId="4" applyNumberFormat="1" applyFont="1" applyBorder="1">
      <alignment vertical="center"/>
    </xf>
    <xf numFmtId="43" fontId="28" fillId="0" borderId="8" xfId="4" applyNumberFormat="1" applyFont="1" applyBorder="1" applyAlignment="1">
      <alignment horizontal="center" vertical="center"/>
    </xf>
    <xf numFmtId="43" fontId="28" fillId="0" borderId="9" xfId="4" applyNumberFormat="1" applyFont="1" applyBorder="1">
      <alignment vertical="center"/>
    </xf>
    <xf numFmtId="41" fontId="28" fillId="0" borderId="8" xfId="4" applyNumberFormat="1" applyFont="1" applyBorder="1" applyAlignment="1">
      <alignment horizontal="center" vertical="center"/>
    </xf>
    <xf numFmtId="41" fontId="28" fillId="0" borderId="9" xfId="4" applyNumberFormat="1" applyFont="1" applyBorder="1">
      <alignment vertical="center"/>
    </xf>
    <xf numFmtId="0" fontId="25" fillId="0" borderId="11" xfId="5" applyFont="1" applyBorder="1">
      <alignment vertical="center"/>
    </xf>
    <xf numFmtId="0" fontId="24" fillId="0" borderId="0" xfId="5">
      <alignment vertical="center"/>
    </xf>
    <xf numFmtId="43" fontId="28" fillId="0" borderId="8" xfId="4" applyNumberFormat="1" applyFont="1" applyBorder="1" applyAlignment="1">
      <alignment horizontal="left" vertical="center"/>
    </xf>
    <xf numFmtId="43" fontId="25" fillId="0" borderId="9" xfId="6" applyFont="1" applyBorder="1">
      <alignment vertical="center"/>
    </xf>
    <xf numFmtId="43" fontId="28" fillId="0" borderId="9" xfId="6" applyFont="1" applyFill="1" applyBorder="1" applyAlignment="1">
      <alignment horizontal="center" vertical="center"/>
    </xf>
    <xf numFmtId="43" fontId="28" fillId="0" borderId="8" xfId="4" applyNumberFormat="1" applyFont="1" applyBorder="1" applyAlignment="1">
      <alignment horizontal="left" vertical="center" indent="1"/>
    </xf>
    <xf numFmtId="43" fontId="28" fillId="0" borderId="11" xfId="6" applyFont="1" applyFill="1" applyBorder="1" applyAlignment="1">
      <alignment horizontal="center" vertical="center"/>
    </xf>
    <xf numFmtId="43" fontId="28" fillId="5" borderId="10" xfId="4" applyNumberFormat="1" applyFont="1" applyFill="1" applyBorder="1">
      <alignment vertical="center"/>
    </xf>
    <xf numFmtId="43" fontId="28" fillId="6" borderId="12" xfId="4" applyNumberFormat="1" applyFont="1" applyFill="1" applyBorder="1">
      <alignment vertical="center"/>
    </xf>
    <xf numFmtId="178" fontId="28" fillId="6" borderId="13" xfId="4" applyNumberFormat="1" applyFont="1" applyFill="1" applyBorder="1" applyAlignment="1">
      <alignment horizontal="center" vertical="center"/>
    </xf>
    <xf numFmtId="43" fontId="28" fillId="6" borderId="13" xfId="4" applyNumberFormat="1" applyFont="1" applyFill="1" applyBorder="1" applyAlignment="1">
      <alignment horizontal="center" vertical="center"/>
    </xf>
    <xf numFmtId="43" fontId="28" fillId="6" borderId="14" xfId="4" applyNumberFormat="1" applyFont="1" applyFill="1" applyBorder="1" applyAlignment="1">
      <alignment horizontal="center" vertical="center"/>
    </xf>
    <xf numFmtId="43" fontId="28" fillId="7" borderId="9" xfId="4" applyNumberFormat="1" applyFont="1" applyFill="1" applyBorder="1" applyAlignment="1">
      <alignment horizontal="left" vertical="center"/>
    </xf>
    <xf numFmtId="43" fontId="28" fillId="7" borderId="9" xfId="4" applyNumberFormat="1" applyFont="1" applyFill="1" applyBorder="1" applyAlignment="1">
      <alignment horizontal="center" vertical="center"/>
    </xf>
    <xf numFmtId="43" fontId="22" fillId="7" borderId="9" xfId="4" applyNumberFormat="1" applyFont="1" applyFill="1" applyBorder="1" applyAlignment="1">
      <alignment horizontal="left" vertical="center"/>
    </xf>
    <xf numFmtId="177" fontId="22" fillId="0" borderId="0" xfId="4" applyNumberFormat="1" applyFont="1" applyAlignment="1">
      <alignment vertical="center" wrapText="1"/>
    </xf>
    <xf numFmtId="0" fontId="25" fillId="8" borderId="9" xfId="5" applyFont="1" applyFill="1" applyBorder="1">
      <alignment vertical="center"/>
    </xf>
    <xf numFmtId="43" fontId="28" fillId="8" borderId="9" xfId="4" applyNumberFormat="1" applyFont="1" applyFill="1" applyBorder="1">
      <alignment vertical="center"/>
    </xf>
    <xf numFmtId="43" fontId="28" fillId="0" borderId="9" xfId="4" applyNumberFormat="1" applyFont="1" applyBorder="1" applyAlignment="1">
      <alignment horizontal="center" vertical="center"/>
    </xf>
    <xf numFmtId="43" fontId="28" fillId="0" borderId="11" xfId="4" applyNumberFormat="1" applyFont="1" applyBorder="1" applyAlignment="1">
      <alignment horizontal="center" vertical="center"/>
    </xf>
    <xf numFmtId="43" fontId="22" fillId="0" borderId="0" xfId="4" applyNumberFormat="1" applyFont="1">
      <alignment vertical="center"/>
    </xf>
    <xf numFmtId="43" fontId="28" fillId="0" borderId="10" xfId="6" applyFont="1" applyFill="1" applyBorder="1" applyAlignment="1">
      <alignment vertical="center"/>
    </xf>
    <xf numFmtId="43" fontId="25" fillId="0" borderId="9" xfId="6" applyFont="1" applyFill="1" applyBorder="1">
      <alignment vertical="center"/>
    </xf>
    <xf numFmtId="43" fontId="28" fillId="0" borderId="9" xfId="6" applyFont="1" applyFill="1" applyBorder="1" applyAlignment="1">
      <alignment vertical="center"/>
    </xf>
    <xf numFmtId="43" fontId="25" fillId="8" borderId="9" xfId="6" applyFont="1" applyFill="1" applyBorder="1">
      <alignment vertical="center"/>
    </xf>
    <xf numFmtId="43" fontId="28" fillId="8" borderId="9" xfId="6" applyFont="1" applyFill="1" applyBorder="1" applyAlignment="1">
      <alignment vertical="center"/>
    </xf>
    <xf numFmtId="43" fontId="25" fillId="0" borderId="11" xfId="6" applyFont="1" applyBorder="1">
      <alignment vertical="center"/>
    </xf>
    <xf numFmtId="43" fontId="22" fillId="0" borderId="0" xfId="4" applyNumberFormat="1" applyFont="1" applyAlignment="1">
      <alignment horizontal="left" vertical="center"/>
    </xf>
    <xf numFmtId="43" fontId="28" fillId="0" borderId="0" xfId="4" applyNumberFormat="1" applyFont="1" applyAlignment="1">
      <alignment horizontal="center" vertical="center"/>
    </xf>
    <xf numFmtId="41" fontId="22" fillId="0" borderId="9" xfId="7" applyNumberFormat="1" applyFont="1" applyBorder="1" applyAlignment="1">
      <alignment horizontal="center" vertical="center"/>
    </xf>
    <xf numFmtId="43" fontId="22" fillId="0" borderId="0" xfId="6" applyFont="1">
      <alignment vertical="center"/>
    </xf>
    <xf numFmtId="179" fontId="25" fillId="0" borderId="0" xfId="5" applyNumberFormat="1" applyFont="1">
      <alignment vertical="center"/>
    </xf>
    <xf numFmtId="0" fontId="25" fillId="0" borderId="0" xfId="5" applyFont="1" applyAlignment="1">
      <alignment horizontal="left" vertical="center"/>
    </xf>
    <xf numFmtId="43" fontId="25" fillId="0" borderId="0" xfId="6" applyFont="1">
      <alignment vertical="center"/>
    </xf>
    <xf numFmtId="178" fontId="28" fillId="0" borderId="8" xfId="4" applyNumberFormat="1" applyFont="1" applyFill="1" applyBorder="1" applyAlignment="1">
      <alignment horizontal="center" vertical="center"/>
    </xf>
    <xf numFmtId="178" fontId="28" fillId="0" borderId="9" xfId="4" applyNumberFormat="1" applyFont="1" applyFill="1" applyBorder="1" applyAlignment="1">
      <alignment horizontal="center" vertical="center"/>
    </xf>
    <xf numFmtId="43" fontId="25" fillId="0" borderId="9" xfId="5" applyNumberFormat="1" applyFont="1" applyFill="1" applyBorder="1">
      <alignment vertical="center"/>
    </xf>
    <xf numFmtId="0" fontId="25" fillId="0" borderId="9" xfId="5" applyFont="1" applyFill="1" applyBorder="1">
      <alignment vertical="center"/>
    </xf>
    <xf numFmtId="43" fontId="28" fillId="0" borderId="10" xfId="4" applyNumberFormat="1" applyFont="1" applyFill="1" applyBorder="1">
      <alignment vertical="center"/>
    </xf>
    <xf numFmtId="0" fontId="22" fillId="0" borderId="0" xfId="4" applyFont="1" applyFill="1">
      <alignment vertical="center"/>
    </xf>
    <xf numFmtId="0" fontId="25" fillId="0" borderId="0" xfId="5" applyFont="1" applyFill="1">
      <alignment vertical="center"/>
    </xf>
    <xf numFmtId="43" fontId="28" fillId="0" borderId="8" xfId="4" applyNumberFormat="1" applyFont="1" applyFill="1" applyBorder="1" applyAlignment="1">
      <alignment horizontal="center" vertical="center"/>
    </xf>
    <xf numFmtId="43" fontId="28" fillId="0" borderId="9" xfId="4" applyNumberFormat="1" applyFont="1" applyFill="1" applyBorder="1">
      <alignment vertical="center"/>
    </xf>
    <xf numFmtId="41" fontId="28" fillId="0" borderId="8" xfId="4" applyNumberFormat="1" applyFont="1" applyFill="1" applyBorder="1" applyAlignment="1">
      <alignment horizontal="center" vertical="center"/>
    </xf>
    <xf numFmtId="41" fontId="28" fillId="0" borderId="9" xfId="4" applyNumberFormat="1" applyFont="1" applyFill="1" applyBorder="1">
      <alignment vertical="center"/>
    </xf>
    <xf numFmtId="0" fontId="25" fillId="0" borderId="11" xfId="5" applyFont="1" applyFill="1" applyBorder="1">
      <alignment vertical="center"/>
    </xf>
    <xf numFmtId="43" fontId="28" fillId="0" borderId="8" xfId="4" applyNumberFormat="1" applyFont="1" applyFill="1" applyBorder="1" applyAlignment="1">
      <alignment horizontal="left" vertical="center"/>
    </xf>
    <xf numFmtId="43" fontId="28" fillId="0" borderId="9" xfId="4" applyNumberFormat="1" applyFont="1" applyFill="1" applyBorder="1" applyAlignment="1">
      <alignment horizontal="center" vertical="center"/>
    </xf>
    <xf numFmtId="0" fontId="5" fillId="0" borderId="0" xfId="0" applyFont="1" applyBorder="1"/>
    <xf numFmtId="43" fontId="3" fillId="0" borderId="0" xfId="2" applyFont="1" applyBorder="1" applyAlignment="1"/>
    <xf numFmtId="0" fontId="28" fillId="0" borderId="0" xfId="8" applyFont="1" applyAlignment="1">
      <alignment vertical="center"/>
    </xf>
    <xf numFmtId="57" fontId="28" fillId="0" borderId="0" xfId="8" applyNumberFormat="1" applyFont="1" applyAlignment="1">
      <alignment horizontal="left" vertical="center"/>
    </xf>
    <xf numFmtId="0" fontId="6" fillId="0" borderId="9" xfId="9" applyFont="1" applyBorder="1" applyAlignment="1">
      <alignment horizontal="center" vertical="center"/>
    </xf>
    <xf numFmtId="57" fontId="36" fillId="0" borderId="9" xfId="9" applyNumberFormat="1" applyFont="1" applyBorder="1" applyAlignment="1">
      <alignment horizontal="center" vertical="center"/>
    </xf>
    <xf numFmtId="0" fontId="37" fillId="9" borderId="9" xfId="10" applyFont="1" applyFill="1" applyBorder="1" applyAlignment="1">
      <alignment horizontal="center"/>
    </xf>
    <xf numFmtId="43" fontId="6" fillId="0" borderId="9" xfId="9" applyNumberFormat="1" applyFont="1" applyBorder="1" applyAlignment="1">
      <alignment horizontal="center" vertical="center"/>
    </xf>
    <xf numFmtId="0" fontId="6" fillId="0" borderId="0" xfId="9" applyFont="1" applyAlignment="1">
      <alignment horizontal="center" vertical="center"/>
    </xf>
    <xf numFmtId="0" fontId="38" fillId="0" borderId="9" xfId="7" applyFont="1" applyBorder="1" applyAlignment="1">
      <alignment horizontal="center" vertical="center"/>
    </xf>
    <xf numFmtId="0" fontId="40" fillId="0" borderId="9" xfId="11" applyFont="1" applyBorder="1">
      <alignment vertical="center"/>
    </xf>
    <xf numFmtId="176" fontId="38" fillId="0" borderId="9" xfId="11" applyNumberFormat="1" applyFont="1" applyBorder="1" applyAlignment="1">
      <alignment horizontal="right" vertical="center"/>
    </xf>
    <xf numFmtId="176" fontId="42" fillId="0" borderId="9" xfId="11" applyNumberFormat="1" applyFont="1" applyBorder="1" applyAlignment="1">
      <alignment horizontal="right" vertical="center"/>
    </xf>
    <xf numFmtId="176" fontId="43" fillId="0" borderId="9" xfId="9" applyNumberFormat="1" applyFont="1" applyBorder="1" applyAlignment="1">
      <alignment horizontal="right" vertical="center"/>
    </xf>
    <xf numFmtId="43" fontId="43" fillId="8" borderId="9" xfId="9" applyNumberFormat="1" applyFont="1" applyFill="1" applyBorder="1" applyAlignment="1">
      <alignment vertical="center"/>
    </xf>
    <xf numFmtId="176" fontId="42" fillId="0" borderId="9" xfId="11" applyNumberFormat="1" applyFont="1" applyBorder="1">
      <alignment vertical="center"/>
    </xf>
    <xf numFmtId="0" fontId="43" fillId="0" borderId="0" xfId="9" applyFont="1" applyAlignment="1">
      <alignment vertical="center"/>
    </xf>
    <xf numFmtId="180" fontId="43" fillId="8" borderId="9" xfId="9" applyNumberFormat="1" applyFont="1" applyFill="1" applyBorder="1" applyAlignment="1">
      <alignment horizontal="right" vertical="center"/>
    </xf>
    <xf numFmtId="176" fontId="43" fillId="8" borderId="9" xfId="9" applyNumberFormat="1" applyFont="1" applyFill="1" applyBorder="1" applyAlignment="1">
      <alignment vertical="center"/>
    </xf>
    <xf numFmtId="176" fontId="43" fillId="0" borderId="0" xfId="9" applyNumberFormat="1" applyFont="1" applyAlignment="1">
      <alignment vertical="center"/>
    </xf>
    <xf numFmtId="43" fontId="43" fillId="8" borderId="15" xfId="9" applyNumberFormat="1" applyFont="1" applyFill="1" applyBorder="1" applyAlignment="1">
      <alignment vertical="center"/>
    </xf>
    <xf numFmtId="176" fontId="43" fillId="8" borderId="1" xfId="9" applyNumberFormat="1" applyFont="1" applyFill="1" applyBorder="1" applyAlignment="1">
      <alignment vertical="center"/>
    </xf>
    <xf numFmtId="176" fontId="42" fillId="0" borderId="1" xfId="11" applyNumberFormat="1" applyFont="1" applyBorder="1" applyAlignment="1">
      <alignment horizontal="right" vertical="center"/>
    </xf>
    <xf numFmtId="176" fontId="43" fillId="0" borderId="1" xfId="9" applyNumberFormat="1" applyFont="1" applyBorder="1" applyAlignment="1">
      <alignment horizontal="right" vertical="center"/>
    </xf>
    <xf numFmtId="43" fontId="38" fillId="10" borderId="1" xfId="11" applyNumberFormat="1" applyFont="1" applyFill="1" applyBorder="1" applyAlignment="1">
      <alignment horizontal="left" vertical="center"/>
    </xf>
    <xf numFmtId="43" fontId="43" fillId="8" borderId="1" xfId="9" applyNumberFormat="1" applyFont="1" applyFill="1" applyBorder="1" applyAlignment="1">
      <alignment vertical="center"/>
    </xf>
    <xf numFmtId="176" fontId="42" fillId="0" borderId="1" xfId="11" applyNumberFormat="1" applyFont="1" applyBorder="1">
      <alignment vertical="center"/>
    </xf>
    <xf numFmtId="176" fontId="42" fillId="0" borderId="1" xfId="15" applyNumberFormat="1" applyFont="1" applyBorder="1" applyAlignment="1">
      <alignment horizontal="right" vertical="center"/>
    </xf>
    <xf numFmtId="43" fontId="42" fillId="8" borderId="1" xfId="15" applyNumberFormat="1" applyFont="1" applyFill="1" applyBorder="1" applyAlignment="1">
      <alignment horizontal="left" vertical="center"/>
    </xf>
    <xf numFmtId="176" fontId="42" fillId="8" borderId="1" xfId="15" applyNumberFormat="1" applyFont="1" applyFill="1" applyBorder="1" applyAlignment="1">
      <alignment horizontal="right" vertical="center"/>
    </xf>
    <xf numFmtId="176" fontId="42" fillId="8" borderId="1" xfId="11" applyNumberFormat="1" applyFont="1" applyFill="1" applyBorder="1" applyAlignment="1">
      <alignment horizontal="right" vertical="center"/>
    </xf>
    <xf numFmtId="43" fontId="42" fillId="8" borderId="1" xfId="11" applyNumberFormat="1" applyFont="1" applyFill="1" applyBorder="1" applyAlignment="1">
      <alignment horizontal="right" vertical="center"/>
    </xf>
    <xf numFmtId="43" fontId="42" fillId="0" borderId="1" xfId="11" applyNumberFormat="1" applyFont="1" applyBorder="1">
      <alignment vertical="center"/>
    </xf>
    <xf numFmtId="176" fontId="42" fillId="0" borderId="1" xfId="15" applyNumberFormat="1" applyFont="1" applyBorder="1" applyAlignment="1">
      <alignment horizontal="left" vertical="center"/>
    </xf>
    <xf numFmtId="43" fontId="10" fillId="11" borderId="1" xfId="9" applyNumberFormat="1" applyFont="1" applyFill="1" applyBorder="1" applyAlignment="1">
      <alignment horizontal="center" vertical="center"/>
    </xf>
    <xf numFmtId="176" fontId="43" fillId="11" borderId="1" xfId="9" applyNumberFormat="1" applyFont="1" applyFill="1" applyBorder="1" applyAlignment="1">
      <alignment horizontal="center" vertical="center"/>
    </xf>
    <xf numFmtId="43" fontId="43" fillId="11" borderId="1" xfId="9" applyNumberFormat="1" applyFont="1" applyFill="1" applyBorder="1" applyAlignment="1">
      <alignment horizontal="center" vertical="center"/>
    </xf>
    <xf numFmtId="0" fontId="34" fillId="0" borderId="0" xfId="9" applyAlignment="1">
      <alignment vertical="center"/>
    </xf>
    <xf numFmtId="43" fontId="34" fillId="0" borderId="0" xfId="9" applyNumberFormat="1" applyAlignment="1">
      <alignment vertical="center"/>
    </xf>
    <xf numFmtId="176" fontId="34" fillId="0" borderId="0" xfId="9" applyNumberFormat="1" applyAlignment="1">
      <alignment vertical="center"/>
    </xf>
    <xf numFmtId="181" fontId="34" fillId="0" borderId="0" xfId="9" applyNumberFormat="1" applyAlignment="1">
      <alignment vertical="center"/>
    </xf>
    <xf numFmtId="182" fontId="34" fillId="0" borderId="0" xfId="9" applyNumberFormat="1" applyAlignment="1">
      <alignment vertical="center"/>
    </xf>
    <xf numFmtId="183" fontId="34" fillId="0" borderId="0" xfId="9" applyNumberFormat="1" applyAlignment="1">
      <alignment vertical="center"/>
    </xf>
    <xf numFmtId="0" fontId="7" fillId="3" borderId="1" xfId="18" applyFont="1" applyFill="1" applyBorder="1" applyAlignment="1">
      <alignment horizontal="center" vertical="center"/>
    </xf>
    <xf numFmtId="0" fontId="40" fillId="3" borderId="1" xfId="18" applyFont="1" applyFill="1" applyBorder="1" applyAlignment="1">
      <alignment horizontal="center" vertical="center"/>
    </xf>
    <xf numFmtId="0" fontId="42" fillId="8" borderId="0" xfId="18" applyFont="1" applyFill="1">
      <alignment vertical="center"/>
    </xf>
    <xf numFmtId="0" fontId="6" fillId="8" borderId="1" xfId="18" applyFont="1" applyFill="1" applyBorder="1" applyAlignment="1">
      <alignment horizontal="center" vertical="center"/>
    </xf>
    <xf numFmtId="176" fontId="43" fillId="8" borderId="1" xfId="16" applyNumberFormat="1" applyFont="1" applyFill="1" applyBorder="1">
      <alignment vertical="center"/>
    </xf>
    <xf numFmtId="176" fontId="6" fillId="12" borderId="1" xfId="16" applyNumberFormat="1" applyFont="1" applyFill="1" applyBorder="1">
      <alignment vertical="center"/>
    </xf>
    <xf numFmtId="43" fontId="38" fillId="10" borderId="1" xfId="18" applyNumberFormat="1" applyFont="1" applyFill="1" applyBorder="1" applyAlignment="1">
      <alignment horizontal="right" vertical="center"/>
    </xf>
    <xf numFmtId="43" fontId="42" fillId="0" borderId="1" xfId="18" applyNumberFormat="1" applyFont="1" applyBorder="1">
      <alignment vertical="center"/>
    </xf>
    <xf numFmtId="43" fontId="38" fillId="10" borderId="1" xfId="18" applyNumberFormat="1" applyFont="1" applyFill="1" applyBorder="1" applyAlignment="1">
      <alignment horizontal="left" vertical="center"/>
    </xf>
    <xf numFmtId="43" fontId="42" fillId="8" borderId="1" xfId="18" applyNumberFormat="1" applyFont="1" applyFill="1" applyBorder="1" applyAlignment="1">
      <alignment horizontal="right" vertical="center"/>
    </xf>
    <xf numFmtId="43" fontId="38" fillId="0" borderId="1" xfId="18" applyNumberFormat="1" applyFont="1" applyBorder="1" applyAlignment="1">
      <alignment horizontal="left" vertical="center"/>
    </xf>
    <xf numFmtId="43" fontId="43" fillId="8" borderId="1" xfId="16" applyFont="1" applyFill="1" applyBorder="1" applyAlignment="1">
      <alignment horizontal="right" vertical="center"/>
    </xf>
    <xf numFmtId="43" fontId="43" fillId="8" borderId="1" xfId="16" applyFont="1" applyFill="1" applyBorder="1">
      <alignment vertical="center"/>
    </xf>
    <xf numFmtId="0" fontId="7" fillId="8" borderId="1" xfId="18" applyFont="1" applyFill="1" applyBorder="1">
      <alignment vertical="center"/>
    </xf>
    <xf numFmtId="184" fontId="43" fillId="8" borderId="1" xfId="16" applyNumberFormat="1" applyFont="1" applyFill="1" applyBorder="1">
      <alignment vertical="center"/>
    </xf>
    <xf numFmtId="0" fontId="43" fillId="8" borderId="1" xfId="18" applyFont="1" applyFill="1" applyBorder="1">
      <alignment vertical="center"/>
    </xf>
    <xf numFmtId="0" fontId="43" fillId="8" borderId="0" xfId="18" applyFont="1" applyFill="1">
      <alignment vertical="center"/>
    </xf>
    <xf numFmtId="0" fontId="7" fillId="8" borderId="18" xfId="18" applyFont="1" applyFill="1" applyBorder="1">
      <alignment vertical="center"/>
    </xf>
    <xf numFmtId="0" fontId="6" fillId="13" borderId="18" xfId="18" applyFont="1" applyFill="1" applyBorder="1" applyAlignment="1">
      <alignment horizontal="center" vertical="center"/>
    </xf>
    <xf numFmtId="43" fontId="6" fillId="13" borderId="18" xfId="18" applyNumberFormat="1" applyFont="1" applyFill="1" applyBorder="1">
      <alignment vertical="center"/>
    </xf>
    <xf numFmtId="0" fontId="46" fillId="8" borderId="0" xfId="18" applyFont="1" applyFill="1">
      <alignment vertical="center"/>
    </xf>
    <xf numFmtId="0" fontId="47" fillId="8" borderId="0" xfId="18" applyFont="1" applyFill="1">
      <alignment vertical="center"/>
    </xf>
    <xf numFmtId="0" fontId="40" fillId="0" borderId="9" xfId="11" applyFont="1" applyFill="1" applyBorder="1">
      <alignment vertical="center"/>
    </xf>
    <xf numFmtId="43" fontId="38" fillId="0" borderId="9" xfId="2" applyFont="1" applyBorder="1" applyAlignment="1">
      <alignment horizontal="right" vertical="center"/>
    </xf>
    <xf numFmtId="43" fontId="10" fillId="0" borderId="9" xfId="2" applyFont="1" applyFill="1" applyBorder="1" applyAlignment="1">
      <alignment vertical="center"/>
    </xf>
    <xf numFmtId="43" fontId="41" fillId="0" borderId="9" xfId="2" applyFont="1" applyFill="1" applyBorder="1">
      <alignment vertical="center"/>
    </xf>
    <xf numFmtId="43" fontId="10" fillId="0" borderId="9" xfId="2" applyFont="1" applyBorder="1" applyAlignment="1">
      <alignment horizontal="right" vertical="center"/>
    </xf>
    <xf numFmtId="43" fontId="41" fillId="3" borderId="9" xfId="2" applyFont="1" applyFill="1" applyBorder="1">
      <alignment vertical="center"/>
    </xf>
    <xf numFmtId="43" fontId="41" fillId="8" borderId="1" xfId="2" applyFont="1" applyFill="1" applyBorder="1" applyAlignment="1">
      <alignment horizontal="left" vertical="center"/>
    </xf>
    <xf numFmtId="43" fontId="41" fillId="0" borderId="1" xfId="2" applyFont="1" applyBorder="1" applyAlignment="1">
      <alignment horizontal="left" vertical="center"/>
    </xf>
    <xf numFmtId="43" fontId="10" fillId="0" borderId="1" xfId="2" applyFont="1" applyFill="1" applyBorder="1" applyAlignment="1">
      <alignment vertical="center"/>
    </xf>
    <xf numFmtId="43" fontId="0" fillId="0" borderId="0" xfId="2" applyFont="1" applyFill="1" applyAlignment="1"/>
    <xf numFmtId="43" fontId="43" fillId="8" borderId="1" xfId="2" applyFont="1" applyFill="1" applyBorder="1">
      <alignment vertical="center"/>
    </xf>
    <xf numFmtId="43" fontId="22" fillId="0" borderId="0" xfId="4" applyNumberFormat="1" applyFont="1" applyFill="1">
      <alignment vertical="center"/>
    </xf>
    <xf numFmtId="43" fontId="27" fillId="0" borderId="19" xfId="4" applyNumberFormat="1" applyFont="1" applyBorder="1" applyAlignment="1">
      <alignment horizontal="center" vertical="center"/>
    </xf>
    <xf numFmtId="49" fontId="48" fillId="0" borderId="21" xfId="3" applyNumberFormat="1" applyFont="1" applyBorder="1" applyAlignment="1">
      <alignment horizontal="center"/>
    </xf>
    <xf numFmtId="49" fontId="48" fillId="0" borderId="21" xfId="3" applyNumberFormat="1" applyFont="1" applyBorder="1"/>
    <xf numFmtId="49" fontId="0" fillId="0" borderId="9" xfId="0" applyNumberFormat="1" applyBorder="1" applyAlignment="1">
      <alignment horizontal="center"/>
    </xf>
    <xf numFmtId="49" fontId="0" fillId="0" borderId="9" xfId="0" applyNumberFormat="1" applyBorder="1"/>
    <xf numFmtId="49" fontId="0" fillId="0" borderId="21" xfId="0" applyNumberFormat="1" applyBorder="1" applyAlignment="1">
      <alignment horizontal="center"/>
    </xf>
    <xf numFmtId="49" fontId="0" fillId="0" borderId="21" xfId="0" applyNumberFormat="1" applyBorder="1"/>
    <xf numFmtId="0" fontId="48" fillId="0" borderId="21" xfId="3" applyFont="1" applyBorder="1" applyAlignment="1">
      <alignment horizontal="center"/>
    </xf>
    <xf numFmtId="0" fontId="0" fillId="0" borderId="21" xfId="0" applyBorder="1" applyAlignment="1">
      <alignment horizontal="center"/>
    </xf>
    <xf numFmtId="49" fontId="49" fillId="3" borderId="21" xfId="3" applyNumberFormat="1" applyFont="1" applyFill="1" applyBorder="1" applyAlignment="1">
      <alignment horizontal="center"/>
    </xf>
    <xf numFmtId="49" fontId="48" fillId="3" borderId="21" xfId="3" applyNumberFormat="1" applyFont="1" applyFill="1" applyBorder="1" applyAlignment="1">
      <alignment horizontal="center"/>
    </xf>
    <xf numFmtId="0" fontId="48" fillId="3" borderId="21" xfId="3" applyNumberFormat="1" applyFont="1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2" xfId="0" applyNumberFormat="1" applyBorder="1"/>
    <xf numFmtId="0" fontId="0" fillId="0" borderId="22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49" fontId="0" fillId="0" borderId="20" xfId="0" applyNumberFormat="1" applyBorder="1"/>
    <xf numFmtId="0" fontId="9" fillId="2" borderId="23" xfId="0" applyFon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49" fontId="0" fillId="0" borderId="23" xfId="0" applyNumberFormat="1" applyBorder="1"/>
    <xf numFmtId="49" fontId="3" fillId="0" borderId="23" xfId="0" applyNumberFormat="1" applyFont="1" applyBorder="1" applyAlignment="1">
      <alignment horizontal="center"/>
    </xf>
    <xf numFmtId="0" fontId="0" fillId="0" borderId="23" xfId="0" applyFill="1" applyBorder="1" applyAlignment="1">
      <alignment horizontal="center"/>
    </xf>
    <xf numFmtId="49" fontId="3" fillId="0" borderId="3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50" fillId="2" borderId="23" xfId="0" applyFont="1" applyFill="1" applyBorder="1" applyAlignment="1">
      <alignment horizontal="center"/>
    </xf>
    <xf numFmtId="43" fontId="45" fillId="11" borderId="16" xfId="9" applyNumberFormat="1" applyFont="1" applyFill="1" applyBorder="1" applyAlignment="1">
      <alignment horizontal="center" vertical="center"/>
    </xf>
    <xf numFmtId="43" fontId="45" fillId="11" borderId="17" xfId="9" applyNumberFormat="1" applyFont="1" applyFill="1" applyBorder="1" applyAlignment="1">
      <alignment horizontal="center" vertical="center"/>
    </xf>
    <xf numFmtId="177" fontId="21" fillId="0" borderId="4" xfId="4" applyNumberFormat="1" applyFont="1" applyBorder="1" applyAlignment="1">
      <alignment horizontal="center" vertical="center" wrapText="1"/>
    </xf>
    <xf numFmtId="177" fontId="21" fillId="0" borderId="0" xfId="4" applyNumberFormat="1" applyFont="1" applyAlignment="1">
      <alignment horizontal="center" vertical="center" wrapText="1"/>
    </xf>
    <xf numFmtId="0" fontId="22" fillId="3" borderId="0" xfId="4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14" borderId="0" xfId="0" applyFill="1"/>
  </cellXfs>
  <cellStyles count="19">
    <cellStyle name="百分比 2" xfId="14" xr:uid="{00000000-0005-0000-0000-000000000000}"/>
    <cellStyle name="常规" xfId="0" builtinId="0"/>
    <cellStyle name="常规 116" xfId="18" xr:uid="{00000000-0005-0000-0000-000002000000}"/>
    <cellStyle name="常规 16" xfId="9" xr:uid="{00000000-0005-0000-0000-000003000000}"/>
    <cellStyle name="常规 2" xfId="1" xr:uid="{00000000-0005-0000-0000-000004000000}"/>
    <cellStyle name="常规 2 2" xfId="4" xr:uid="{00000000-0005-0000-0000-000005000000}"/>
    <cellStyle name="常规 2 3" xfId="11" xr:uid="{00000000-0005-0000-0000-000006000000}"/>
    <cellStyle name="常规 3" xfId="3" xr:uid="{00000000-0005-0000-0000-000007000000}"/>
    <cellStyle name="常规 4" xfId="5" xr:uid="{00000000-0005-0000-0000-000008000000}"/>
    <cellStyle name="常规 4 2" xfId="8" xr:uid="{00000000-0005-0000-0000-000009000000}"/>
    <cellStyle name="常规 5" xfId="10" xr:uid="{00000000-0005-0000-0000-00000A000000}"/>
    <cellStyle name="常规 62" xfId="17" xr:uid="{00000000-0005-0000-0000-00000B000000}"/>
    <cellStyle name="常规 91" xfId="13" xr:uid="{00000000-0005-0000-0000-00000C000000}"/>
    <cellStyle name="常规 92" xfId="15" xr:uid="{00000000-0005-0000-0000-00000D000000}"/>
    <cellStyle name="常规_7月张家港结算数据" xfId="7" xr:uid="{00000000-0005-0000-0000-00000E000000}"/>
    <cellStyle name="千位分隔" xfId="2" builtinId="3"/>
    <cellStyle name="千位分隔 2" xfId="6" xr:uid="{00000000-0005-0000-0000-000010000000}"/>
    <cellStyle name="千位分隔 2 13" xfId="12" xr:uid="{00000000-0005-0000-0000-000011000000}"/>
    <cellStyle name="千位分隔 2 2" xfId="16" xr:uid="{00000000-0005-0000-0000-000012000000}"/>
  </cellStyles>
  <dxfs count="42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35" formatCode="_ * #,##0.00_ ;_ * \-#,##0.00_ ;_ * &quot;-&quot;??_ ;_ @_ 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35" formatCode="_ * #,##0.00_ ;_ * \-#,##0.00_ ;_ * &quot;-&quot;??_ ;_ @_ "/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35" formatCode="_ * #,##0.00_ ;_ * \-#,##0.00_ ;_ * &quot;-&quot;??_ ;_ @_ "/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 * #,##0.00_ ;_ * \-#,##0.00_ ;_ * &quot;-&quot;??_ ;_ @_ 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EA09\&#30005;&#35805;&#26126;&#32454;&#34920;\&#33487;&#24030;&#65288;&#26080;&#27719;&#24635;,&#21556;&#27743;&#32447;&#36335;&#20462;&#25913;&#65289;\&#24066;&#26412;&#37096;\&#27743;&#33487;&#33487;&#24030;&#26412;&#37096;&#65288;&#20013;&#22830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lly\cmhk-2000\&#21271;&#20140;&#31227;&#21160;\7.23&#27719;&#24635;&#34920;(&#21331;&#24503;)\&#35780;&#20272;&#22266;&#23450;&#36164;&#20135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dministrator\Local%20Settings\Temporary%20Internet%20Files\Content.IE5\8XQFSL6R\&#20285;&#29305;&#32500;&#35013;&#31665;&#2133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      "/>
      <sheetName val="评估结果分类汇总表"/>
      <sheetName val="流动资产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备用金"/>
      <sheetName val="流动资产--其他应收 (2)"/>
      <sheetName val="流动资产--其他应收"/>
      <sheetName val="流动资产--存货"/>
      <sheetName val="流动资产-库存材料"/>
      <sheetName val="流动资产-材料采购"/>
      <sheetName val="流动资产-在库低值"/>
      <sheetName val="流动资产-商品采购"/>
      <sheetName val="流动资产-委托加工材料"/>
      <sheetName val="流动资产-库存商品"/>
      <sheetName val="流动资产-附属生产"/>
      <sheetName val="流动资产-出租商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汇总表"/>
      <sheetName val="长期投资--股票"/>
      <sheetName val="长期投资--债券"/>
      <sheetName val="长期投资--其他投资"/>
      <sheetName val="固定资产汇总表"/>
      <sheetName val="房屋建筑物"/>
      <sheetName val="构筑物"/>
      <sheetName val="机器设备"/>
      <sheetName val="车辆"/>
      <sheetName val="电子设备"/>
      <sheetName val="电源设备"/>
      <sheetName val="电信机械设备"/>
      <sheetName val="线路设备"/>
      <sheetName val="固定_土地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借项"/>
      <sheetName val="流动负债汇总表"/>
      <sheetName val="短期借款"/>
      <sheetName val="应付票据"/>
      <sheetName val="应付帐款"/>
      <sheetName val="预收帐款"/>
      <sheetName val="Sheet2"/>
      <sheetName val="其他应付款"/>
      <sheetName val="应付工资"/>
      <sheetName val="应付福利费"/>
      <sheetName val="未交税金"/>
      <sheetName val="收支差额"/>
      <sheetName val="未付利润"/>
      <sheetName val="其它未交款"/>
      <sheetName val="预提费用"/>
      <sheetName val="一年内到期长期负债"/>
      <sheetName val="其他流动负债"/>
      <sheetName val="长期负债汇总表"/>
      <sheetName val="长期借款"/>
      <sheetName val="应付债券"/>
      <sheetName val="长期应付款"/>
      <sheetName val="其他长期负债"/>
      <sheetName val="递延税款贷项"/>
      <sheetName val="_x0000__x0000__x0000__x0000__x0000__x0000__x0000__x0000_"/>
      <sheetName val="基本情况"/>
      <sheetName val="评估分类汇总表"/>
      <sheetName val="流动资产--银行存款"/>
      <sheetName val="流动资产--其他货币"/>
      <sheetName val="流动资产--预付"/>
      <sheetName val="流动资产--补贴"/>
      <sheetName val="流动资产--应收出口退税"/>
      <sheetName val="流动资产-原材料"/>
      <sheetName val="流动资产-包装物"/>
      <sheetName val="流动资产-产成品"/>
      <sheetName val="存货盘亏盘盈"/>
      <sheetName val="房屋盘亏盘盈"/>
      <sheetName val="运输设备"/>
      <sheetName val="输油管道"/>
      <sheetName val="储油设备"/>
      <sheetName val="设备盘亏盘盈"/>
      <sheetName val="在建土建"/>
      <sheetName val="在建设备"/>
      <sheetName val="固定资产--土地"/>
      <sheetName val="递延税款"/>
      <sheetName val="应付利润"/>
      <sheetName val="其他未交款"/>
      <sheetName val="VVVVVVVa"/>
      <sheetName val="6月省局拨款"/>
      <sheetName val="农话汇总"/>
      <sheetName val="企业汇总"/>
      <sheetName val="市属厂家设备款"/>
      <sheetName val="市直（新）"/>
      <sheetName val="市直"/>
      <sheetName val="海丰新"/>
      <sheetName val="海丰"/>
      <sheetName val="陆河新"/>
      <sheetName val="陆河"/>
      <sheetName val="陆丰新"/>
      <sheetName val="陆丰（旧）"/>
      <sheetName val="流动资产--利润"/>
      <sheetName val="流动资产--利息"/>
      <sheetName val="流动资产-委托代销商品"/>
      <sheetName val="流动资产-受托代销商品"/>
      <sheetName val="工程物资"/>
      <sheetName val="设备安装 (已)"/>
      <sheetName val="设备安装（未）"/>
      <sheetName val="代销商品款"/>
      <sheetName val="应交税金"/>
      <sheetName val="其它应交款"/>
      <sheetName val="递延税款贷款"/>
      <sheetName val="其乖长期负债"/>
      <sheetName val="封面"/>
      <sheetName val="审计数据调节表"/>
      <sheetName val="资产负债表"/>
      <sheetName val="1货币资金"/>
      <sheetName val="2短期投资"/>
      <sheetName val="3应收票据"/>
      <sheetName val="4 应收帐款"/>
      <sheetName val="5坏帐及存货跌价准备"/>
      <sheetName val="6 預付款"/>
      <sheetName val="7 其它应收款"/>
      <sheetName val="8存货"/>
      <sheetName val="9待摊费用"/>
      <sheetName val="10待处理资产净损失"/>
      <sheetName val="11一年内到期的长期债权投资变动表"/>
      <sheetName val="11.1一年内到期的长期债权投资"/>
      <sheetName val="12长期投资分类变动表"/>
      <sheetName val="12.1长期投资-债权"/>
      <sheetName val="12.2长期投资-股权(1)"/>
      <sheetName val="12.3长期投资-股权(2)"/>
      <sheetName val="13固定资产"/>
      <sheetName val="13.1融资租入固定资产"/>
      <sheetName val="14固定资产清理"/>
      <sheetName val="15在建工程"/>
      <sheetName val="16无形资产及待摊递延资产（长期待摊）"/>
      <sheetName val="17其它流动及长期资产"/>
      <sheetName val="18短期银行借款"/>
      <sheetName val="18(续1)外部单位短期其它借款"/>
      <sheetName val="18(续2)与中电信集团公司之短期贷款"/>
      <sheetName val="18(续3)与中电信集团附属公司之短期贷款"/>
      <sheetName val="19应付票据"/>
      <sheetName val="20应付帐款"/>
      <sheetName val="21预收帐款"/>
      <sheetName val="21a預收有价卡资料调查表"/>
      <sheetName val="21b电话卡结算调查表"/>
      <sheetName val="21c电话卡期末结余情况调查表"/>
      <sheetName val="21d电话卡本年使用量调查表"/>
      <sheetName val="21e电话卡本年使用量调查表"/>
      <sheetName val="22其他应付款"/>
      <sheetName val="23应付工資及福利费"/>
      <sheetName val="24未交税金、应上交款项、其他未交款及递延税款"/>
      <sheetName val="25預提費用"/>
      <sheetName val="26銀行長期借款"/>
      <sheetName val="27外部单位长期其他借款"/>
      <sheetName val="27(续1)与中电信集团公司之长期贷款"/>
      <sheetName val="27(续2)与中电信集团附属公司之长期贷款 "/>
      <sheetName val="28应付债券"/>
      <sheetName val="29 长期应付款"/>
      <sheetName val="30其他长期负债"/>
      <sheetName val="31所有者权益"/>
      <sheetName val="损益表"/>
      <sheetName val="P1国内长途话费"/>
      <sheetName val="P2国际通话收入"/>
      <sheetName val="P3港澳台通话收入"/>
      <sheetName val="P4月租费合计"/>
      <sheetName val="P4.1月租费"/>
      <sheetName val="P4.2月租费-客户量"/>
      <sheetName val="P5本地网话费收入"/>
      <sheetName val="P6国内长途电路(条数)"/>
      <sheetName val="P7国际长途电路(条数)"/>
      <sheetName val="P8本地网电路(条数)"/>
      <sheetName val="P9 多媒体业务收入"/>
      <sheetName val="P9a多媒体业务数据"/>
      <sheetName val="P10网间结算收入及支出"/>
      <sheetName val="P11网间结算收入及支出"/>
      <sheetName val="P11a网间结算通話量"/>
      <sheetName val="P12初装费"/>
      <sheetName val="P13 装移机收入及成本"/>
      <sheetName val="P14电话卡收入"/>
      <sheetName val="P15邮电附加费"/>
      <sheetName val="P16通信業務成本及管理費用"/>
      <sheetName val="P16a 内退及房改一次性补贴调查表"/>
      <sheetName val="P17营业税金及附加"/>
      <sheetName val="P18利息費用"/>
      <sheetName val="P19其它业务利润及营业外收支"/>
      <sheetName val="P20其它收入"/>
      <sheetName val="差异测试表 "/>
      <sheetName val="900 行表 "/>
      <sheetName val="A1现金盘点表"/>
      <sheetName val="A2存货盘点表"/>
      <sheetName val="A3存货盘点汇总表"/>
      <sheetName val="A4发函统计表"/>
      <sheetName val="B1配置调查表"/>
      <sheetName val="B2折扣率调查表"/>
      <sheetName val="B3合同调查表"/>
      <sheetName val="B4线路资产单位造价调查表"/>
      <sheetName val="B5赔补费调查表"/>
      <sheetName val="B6估列资产调查表"/>
      <sheetName val="B7其他设备状况表"/>
      <sheetName val="B8车辆状况调查表"/>
      <sheetName val="长期投资-쌭其他投资"/>
      <sheetName val="Sheet1"/>
      <sheetName val="1评估结果分类汇总表"/>
      <sheetName val="2流动资产汇总表"/>
      <sheetName val="3流动资产--现金"/>
      <sheetName val="4流动资产--银行存款"/>
      <sheetName val="5流动资产--其他货币"/>
      <sheetName val="6短投汇总表"/>
      <sheetName val="7短投股票"/>
      <sheetName val="8短投债券"/>
      <sheetName val="9短投其他"/>
      <sheetName val="10流动资产--票据"/>
      <sheetName val="11流动资产--股利"/>
      <sheetName val="12流动资产--利息"/>
      <sheetName val="13流动资产--应收"/>
      <sheetName val="PwC-1应收帐款"/>
      <sheetName val="14流动资产--其他应收"/>
      <sheetName val="PwC-2其它应收款"/>
      <sheetName val="PwC-3十大应收账款及其他应收款余额表"/>
      <sheetName val="15备用金"/>
      <sheetName val="16流动资产--预付"/>
      <sheetName val="PwC-4预付帐款"/>
      <sheetName val="17流动资产--补贴"/>
      <sheetName val="18流动资产--存货"/>
      <sheetName val="PwC-5存货"/>
      <sheetName val="19流动资产-在途物资"/>
      <sheetName val="20流动资产-库存材料"/>
      <sheetName val="21流动资产-在库低值"/>
      <sheetName val="22流动资产-在用低值"/>
      <sheetName val="23流动资产-库存商品"/>
      <sheetName val="24流动资产-出租商品"/>
      <sheetName val="25流动资产-委托加工物资"/>
      <sheetName val="26流动资产-委托代销商品"/>
      <sheetName val="27流动资产-受托代销商品"/>
      <sheetName val="28流动资产-分期收款发出商品"/>
      <sheetName val="29流动资产--待摊"/>
      <sheetName val="30流动资产--待处理"/>
      <sheetName val="31一年到期长期债权"/>
      <sheetName val="32其他流动资产"/>
      <sheetName val="33长期投资汇总表"/>
      <sheetName val="34长期投资--股票"/>
      <sheetName val="35长期投资--债券"/>
      <sheetName val="36长期投资--其他股权投资"/>
      <sheetName val="37长期投资--其他债权投资"/>
      <sheetName val="PwC-6固定资产及累计折旧变动表"/>
      <sheetName val="PwC-6.1抵押质押担保固定资产明细表"/>
      <sheetName val="PwC-6.2闲置固定资产"/>
      <sheetName val="PwC-6.3融资租赁固定资产"/>
      <sheetName val="PwC-6.4固定资产处置"/>
      <sheetName val="PwC-6.5资产评估"/>
      <sheetName val="PwC-7在建工程"/>
      <sheetName val="38土地使用权清查评估明细表"/>
      <sheetName val="39其他无形资产"/>
      <sheetName val="40开办费"/>
      <sheetName val="41长期待摊费用"/>
      <sheetName val="42其他长期资产"/>
      <sheetName val="43递延税款借项"/>
      <sheetName val="44流动负债汇总表"/>
      <sheetName val="45短期借款"/>
      <sheetName val="46应付票据"/>
      <sheetName val="47应付帐款"/>
      <sheetName val="PwC-8应付帐款"/>
      <sheetName val="48预收帐款"/>
      <sheetName val="PwC-9预收帐款"/>
      <sheetName val="PwC-10十大应付账款及其他应付款余额表"/>
      <sheetName val="49应付工资"/>
      <sheetName val="PwC-11应付工资及应付福利费"/>
      <sheetName val="50应付福利费"/>
      <sheetName val="PwC-12福利费计算表"/>
      <sheetName val="51应付股利"/>
      <sheetName val="52应交上级资金"/>
      <sheetName val="53应交税金"/>
      <sheetName val="54其它应交款"/>
      <sheetName val="55其他应付款"/>
      <sheetName val="PwC-13其他应付款"/>
      <sheetName val="56预提费用"/>
      <sheetName val="57预计负债"/>
      <sheetName val="58一年内到期长期负债"/>
      <sheetName val="59其他流动负债"/>
      <sheetName val="60长期负债汇总表"/>
      <sheetName val="61长期借款"/>
      <sheetName val="62应付债券"/>
      <sheetName val="63长期应付款"/>
      <sheetName val="PwC-14长期应付款及其他长期负债变动"/>
      <sheetName val="64专项应付款"/>
      <sheetName val="65其他长期负债"/>
      <sheetName val="66递延税款贷项"/>
      <sheetName val="00000000"/>
      <sheetName val="00000001"/>
      <sheetName val="FS-W"/>
      <sheetName val="FS-N"/>
      <sheetName val="Journal list"/>
      <sheetName val="Journal list (2)"/>
      <sheetName val="Journal list (3)"/>
      <sheetName val="Journal list (4)"/>
      <sheetName val="Journal list (5)"/>
      <sheetName val="Log"/>
      <sheetName val="表头备用"/>
      <sheetName val="表头"/>
      <sheetName val="应付工程款"/>
      <sheetName val="0基本情况"/>
      <sheetName val="1评估结果汇总表"/>
      <sheetName val="2评估结果分类汇总表"/>
      <sheetName val="3流动资产汇总表"/>
      <sheetName val="4流动资产--货币"/>
      <sheetName val="5流动资产--货币 (2)"/>
      <sheetName val="6流动资产--货币 (3)"/>
      <sheetName val="7短投汇总表"/>
      <sheetName val="8短投"/>
      <sheetName val="9短投 (2)"/>
      <sheetName val="11流动资产--应收"/>
      <sheetName val="12流动资产--利润"/>
      <sheetName val="13流动资产--利息"/>
      <sheetName val="14流动资产--预付"/>
      <sheetName val="15流动资产--补贴"/>
      <sheetName val="16流动资产--其他应收"/>
      <sheetName val="17流动资产--存货"/>
      <sheetName val="18流动资产-库存材料（原材料） (2)"/>
      <sheetName val="18流动资产-库存材料（原材料）"/>
      <sheetName val="19流动资产-材料采购"/>
      <sheetName val="20流动资产-在库低值易耗品"/>
      <sheetName val="21流动资产-包装物"/>
      <sheetName val="22流动资产-委托加工材料"/>
      <sheetName val="24流动资产-在产品"/>
      <sheetName val="25流动资产-分期收款"/>
      <sheetName val="26流动资产-在用低值易耗品"/>
      <sheetName val="27流动资产-委托代销商品"/>
      <sheetName val="28受托代销商品"/>
      <sheetName val="29流动资产-出租商品"/>
      <sheetName val="30流动资产-存货其他"/>
      <sheetName val="31流动资产--待摊"/>
      <sheetName val="32流动资产--待处理"/>
      <sheetName val="33一年到期长期债权投资"/>
      <sheetName val="34其他流动资产"/>
      <sheetName val="35长期投资汇总表"/>
      <sheetName val="36长期投资--股票"/>
      <sheetName val="37长期投资--债券"/>
      <sheetName val="38长期投资--其他投资"/>
      <sheetName val="39固定资产汇总表"/>
      <sheetName val="40房屋建筑物"/>
      <sheetName val="41构筑物"/>
      <sheetName val="42管道和沟槽"/>
      <sheetName val="43机械设备"/>
      <sheetName val="44车辆"/>
      <sheetName val="45电子设备"/>
      <sheetName val="46线路设备"/>
      <sheetName val="47工程物资"/>
      <sheetName val="48土建工程"/>
      <sheetName val="49设备安装"/>
      <sheetName val="50固定资产清理"/>
      <sheetName val="51待处理固定资产"/>
      <sheetName val="52土地使用权"/>
      <sheetName val="53其他无形资产"/>
      <sheetName val="54开办费"/>
      <sheetName val="55长期待摊费用"/>
      <sheetName val="56其他长期资产"/>
      <sheetName val="57递延税款"/>
      <sheetName val="58流动负债汇总表"/>
      <sheetName val="59短期借款"/>
      <sheetName val="60应付票据"/>
      <sheetName val="61应付账款"/>
      <sheetName val="62预收账款"/>
      <sheetName val="63代销商品款"/>
      <sheetName val="64其他应付款"/>
      <sheetName val="65应付工资"/>
      <sheetName val="66应付福利费"/>
      <sheetName val="67应交税金"/>
      <sheetName val="68应付利润"/>
      <sheetName val="69其它应交款"/>
      <sheetName val="70预提费用"/>
      <sheetName val="73预计负债"/>
      <sheetName val="71一年内到期长期负债"/>
      <sheetName val="72其他流动负债"/>
      <sheetName val="74长期负债汇总表"/>
      <sheetName val="75长期借款"/>
      <sheetName val="76应付债券"/>
      <sheetName val="77长期应付款"/>
      <sheetName val="78住房周转金"/>
      <sheetName val="79其他长期负债"/>
      <sheetName val="80延税款贷款"/>
      <sheetName val="长期投资-?其他投资"/>
      <sheetName val="上报"/>
      <sheetName val="其他业务收入汇总表"/>
      <sheetName val="其他业务收入明细表"/>
      <sheetName val="营业场地支持"/>
      <sheetName val="场地使用(一季度)"/>
      <sheetName val="场地使用 (二季度)"/>
      <sheetName val="促销管理"/>
      <sheetName val="广告位"/>
      <sheetName val="广告位政策"/>
      <sheetName val="新店开业促销活动"/>
      <sheetName val="二门店开业赞助"/>
      <sheetName val="春节赞助费"/>
      <sheetName val="五一赞助费"/>
      <sheetName val="元旦赞助费"/>
      <sheetName val="元旦促销活动费"/>
      <sheetName val="销售支持费"/>
      <sheetName val="制冷节"/>
      <sheetName val="其他服务费"/>
      <sheetName val="空调安装返利明细"/>
      <sheetName val="空调安装应收明细"/>
      <sheetName val="空调数量明细"/>
      <sheetName val="空调政策表"/>
      <sheetName val="Sheet3"/>
      <sheetName val="xxxxx"/>
      <sheetName val="00000"/>
      <sheetName val="kkkkk"/>
      <sheetName val="上半年汇总"/>
      <sheetName val="三季度汇总"/>
      <sheetName val="3-1汇总表"/>
      <sheetName val="3-6实收"/>
      <sheetName val="调节表"/>
      <sheetName val="3-7欠收"/>
      <sheetName val="欠收原因"/>
      <sheetName val="3-5调整说明书"/>
      <sheetName val="长期投资-_其他投资"/>
    </sheetNames>
    <sheetDataSet>
      <sheetData sheetId="0" refreshError="1">
        <row r="39">
          <cell r="C39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!"/>
      <sheetName val="上海总汇总"/>
      <sheetName val="中央国有汇总"/>
      <sheetName val="数据业务汇总"/>
      <sheetName val="01东区"/>
      <sheetName val="02南区"/>
      <sheetName val="03西区"/>
      <sheetName val="04北区"/>
      <sheetName val="05中区"/>
      <sheetName val="06浦东"/>
      <sheetName val="07莘闵"/>
      <sheetName val="08宝山"/>
      <sheetName val="09南汇"/>
      <sheetName val="10金山"/>
      <sheetName val="11松江"/>
      <sheetName val="12崇明"/>
      <sheetName val="13奉贤"/>
      <sheetName val="14青浦"/>
      <sheetName val="15嘉定"/>
      <sheetName val="16机关财务"/>
      <sheetName val="18卫星公司"/>
      <sheetName val="20研究所"/>
      <sheetName val="21号簿公司"/>
      <sheetName val="22帐务中心"/>
      <sheetName val="23专用局"/>
      <sheetName val="24公司财务部"/>
      <sheetName val="25长信事业部"/>
      <sheetName val="26大客户"/>
      <sheetName val="27工程管理部"/>
      <sheetName val="28海缆公司"/>
      <sheetName val="29运行维护部"/>
      <sheetName val="30信产"/>
      <sheetName val="17数据事业部"/>
      <sheetName val="19信息产业数据"/>
      <sheetName val="10南汇"/>
      <sheetName val="11金山"/>
      <sheetName val="12松江"/>
      <sheetName val="13崇明"/>
      <sheetName val="14奉贤"/>
      <sheetName val="15青浦"/>
      <sheetName val="16嘉定"/>
      <sheetName val="17机关财务"/>
      <sheetName val="19卫星公司"/>
      <sheetName val="21研究所"/>
      <sheetName val="22号簿公司"/>
      <sheetName val="23帐务中心"/>
      <sheetName val="24专用局"/>
      <sheetName val="25公司财务部"/>
      <sheetName val="26长信事业部"/>
      <sheetName val="27大客户"/>
      <sheetName val="28工程管理部"/>
      <sheetName val="29海缆公司"/>
      <sheetName val="30运行维护部"/>
      <sheetName val="31信产"/>
      <sheetName val="18数据事业部"/>
      <sheetName val="20信息产业数据"/>
      <sheetName val="09机动局"/>
      <sheetName val="19卫星"/>
      <sheetName val="22号簿"/>
      <sheetName val="26长信"/>
      <sheetName val="29海底电缆"/>
      <sheetName val="上海长投汇总"/>
      <sheetName val="31信贸"/>
      <sheetName val="32信息世界"/>
      <sheetName val="33大西洋贝尔"/>
      <sheetName val="34上外网校"/>
      <sheetName val="35凯讯"/>
      <sheetName val="36依地埃"/>
      <sheetName val="31信息世界"/>
      <sheetName val="32大西洋贝尔"/>
      <sheetName val="33上外网校"/>
      <sheetName val="34凯讯"/>
      <sheetName val="35依地埃"/>
      <sheetName val="评估固定资产"/>
      <sheetName val="固定资产汇总表"/>
      <sheetName val="房屋建筑物"/>
      <sheetName val="构筑物"/>
      <sheetName val="土建工程"/>
      <sheetName val="租赁外单位"/>
      <sheetName val="总汇总"/>
      <sheetName val="话音汇总"/>
      <sheetName val="      "/>
      <sheetName val="基本情况"/>
      <sheetName val="评估结果分类汇总表"/>
      <sheetName val="流动资产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利润"/>
      <sheetName val="流动资产--利息"/>
      <sheetName val="流动资产--应收"/>
      <sheetName val="流动资产--其他应收"/>
      <sheetName val="流动资产--预付"/>
      <sheetName val="流动资产--补贴"/>
      <sheetName val="流动资产--存货"/>
      <sheetName val="流动资产-材料采购"/>
      <sheetName val="流动资产-库存材料"/>
      <sheetName val="流动资产-在库低值"/>
      <sheetName val="流动资产-库存商品"/>
      <sheetName val="流动资产-出租商品"/>
      <sheetName val="流动资产-委托代销商品"/>
      <sheetName val="流动资产-受托代销商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汇总表"/>
      <sheetName val="长期投资--股票"/>
      <sheetName val="长期投资--债券"/>
      <sheetName val="长期投资--其他投资"/>
      <sheetName val="机器设备"/>
      <sheetName val="车辆"/>
      <sheetName val="电子设备"/>
      <sheetName val="工程物资"/>
      <sheetName val="固定_土地"/>
      <sheetName val="设备安装 (已)"/>
      <sheetName val="设备安装（未）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流动负债汇总表"/>
      <sheetName val="短期借款"/>
      <sheetName val="应付票据"/>
      <sheetName val="应付帐款"/>
      <sheetName val="预收帐款"/>
      <sheetName val="代销商品款"/>
      <sheetName val="应付工资"/>
      <sheetName val="应付福利费"/>
      <sheetName val="应付利润"/>
      <sheetName val="应交税金"/>
      <sheetName val="其它应交款"/>
      <sheetName val="其他应付款"/>
      <sheetName val="预提费用"/>
      <sheetName val="一年内到期长期负债"/>
      <sheetName val="其他流动负债"/>
      <sheetName val="长期负债汇总表"/>
      <sheetName val="长期借款"/>
      <sheetName val="应付债券"/>
      <sheetName val="长期应付款"/>
      <sheetName val="其他长期负债"/>
      <sheetName val="递延税款贷款"/>
      <sheetName val="_x0000__x0000__x0000__x0000__x0000__x0000__x0000__x0000_"/>
      <sheetName val="批销"/>
      <sheetName val="补机"/>
      <sheetName val="跌价3－1"/>
      <sheetName val="跌价3－2"/>
      <sheetName val="跌价3－3"/>
      <sheetName val="跌价6－1"/>
      <sheetName val="跌价10-1"/>
      <sheetName val="跌价10-2"/>
      <sheetName val="跌价10-3"/>
      <sheetName val="跌价10-4"/>
      <sheetName val="跌价10-5"/>
      <sheetName val="跌价10－6"/>
      <sheetName val="跌价10-7"/>
      <sheetName val="跌价12-1"/>
      <sheetName val="跌价12-2"/>
      <sheetName val="跌价12-3"/>
      <sheetName val="国信01.06"/>
      <sheetName val="国信01.06新"/>
      <sheetName val="Sheet1"/>
      <sheetName val="应收股利"/>
      <sheetName val="应收利息"/>
      <sheetName val="流动资产--备用金"/>
      <sheetName val="流动资产-其他存货"/>
      <sheetName val="房屋建筑"/>
      <sheetName val="通信系统设备"/>
      <sheetName val="线路设备"/>
      <sheetName val="运输设备"/>
      <sheetName val="通用设备"/>
      <sheetName val="未付利润"/>
      <sheetName val="未交上级收支差额"/>
      <sheetName val="未交税金"/>
      <sheetName val="其它未交款"/>
      <sheetName val="******"/>
      <sheetName val="xxxxxx"/>
      <sheetName val="省级固定资产汇总"/>
      <sheetName val="地级固定资产汇总"/>
      <sheetName val="构筑物 "/>
      <sheetName val="在建土建 "/>
      <sheetName val="剥离及调整"/>
      <sheetName val="租赁电信公司"/>
      <sheetName val="租赁移动服务公司"/>
      <sheetName val="laroux"/>
      <sheetName val="9.30"/>
      <sheetName val="10月(1)"/>
      <sheetName val="10月(2)"/>
      <sheetName val="10月(3)"/>
      <sheetName val="10月(4)"/>
      <sheetName val="10月(5)"/>
      <sheetName val="10月(6)"/>
      <sheetName val="10月(7)"/>
      <sheetName val="10月(8)"/>
      <sheetName val="10月(9)"/>
      <sheetName val="10月(10)"/>
      <sheetName val="10月(11)"/>
      <sheetName val="10月(12)"/>
      <sheetName val="10月(13)"/>
      <sheetName val="10月(14)"/>
      <sheetName val="10月(15)"/>
      <sheetName val="10月(16)"/>
      <sheetName val="10月(17)"/>
      <sheetName val="10月(18)"/>
      <sheetName val="10月(19)"/>
      <sheetName val="10月(20)"/>
      <sheetName val="10月(21)"/>
      <sheetName val="10月(22)"/>
      <sheetName val="10月(23)"/>
      <sheetName val="10月(24)"/>
      <sheetName val="10月(25)"/>
      <sheetName val="10月(26)"/>
      <sheetName val="10月(27)"/>
      <sheetName val="10月(28)"/>
      <sheetName val="10月(29)"/>
      <sheetName val="10月(30)"/>
      <sheetName val="10月(31)"/>
      <sheetName val="封面"/>
      <sheetName val="目录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表7-1固定资产折旧表 "/>
      <sheetName val="表头备用"/>
      <sheetName val="表头"/>
      <sheetName val="0基本情况"/>
      <sheetName val="1评估结果汇总表"/>
      <sheetName val="2评估结果分类汇总表"/>
      <sheetName val="3流动资产汇总表"/>
      <sheetName val="4流动资产--货币"/>
      <sheetName val="5流动资产--货币 (2)"/>
      <sheetName val="6流动资产--货币 (3)"/>
      <sheetName val="7短投汇总表"/>
      <sheetName val="8短投"/>
      <sheetName val="9短投 (2)"/>
      <sheetName val="10流动资产--票据"/>
      <sheetName val="11流动资产--利润"/>
      <sheetName val="12流动资产--利息"/>
      <sheetName val="13流动资产--应收"/>
      <sheetName val="14流动资产--其他应收"/>
      <sheetName val="15流动资产--预付"/>
      <sheetName val="16流动资产--补贴"/>
      <sheetName val="17流动资产--存货"/>
      <sheetName val="18流动资产-库存材料（原材料）"/>
      <sheetName val="19流动资产-在库低值易耗品"/>
      <sheetName val="20流动资产-在用低值易耗品"/>
      <sheetName val="21流动资产-库存商品"/>
      <sheetName val="22流动资产-出租商品"/>
      <sheetName val="23流动资产-存货其他"/>
      <sheetName val="24流动资产--待摊"/>
      <sheetName val="25一年到期长期债权投资"/>
      <sheetName val="26其他流动资产"/>
      <sheetName val="27长期投资汇总表"/>
      <sheetName val="28长期投资--股票"/>
      <sheetName val="29长期投资--债券"/>
      <sheetName val="30长期投资--其他投资"/>
      <sheetName val="31固定资产汇总表"/>
      <sheetName val="32房屋建筑物"/>
      <sheetName val="33构筑物"/>
      <sheetName val="34机械及电子设备"/>
      <sheetName val="35客服中心设备"/>
      <sheetName val="36车辆"/>
      <sheetName val="37线路设备"/>
      <sheetName val="38工程物资"/>
      <sheetName val="39土建工程"/>
      <sheetName val="40设备安装"/>
      <sheetName val="41固定资产清理"/>
      <sheetName val="42土地使用权"/>
      <sheetName val="43其他无形资产"/>
      <sheetName val="44长期待摊费用"/>
      <sheetName val="45其他长期资产"/>
      <sheetName val="46递延税款"/>
      <sheetName val="47流动负债汇总表"/>
      <sheetName val="48短期借款"/>
      <sheetName val="49应付票据"/>
      <sheetName val="50应付账款"/>
      <sheetName val="51预收账款"/>
      <sheetName val="52应付工资"/>
      <sheetName val="53应付福利费"/>
      <sheetName val="54应付利润"/>
      <sheetName val="55未交上级收支差额"/>
      <sheetName val="56应交税金"/>
      <sheetName val="57其它应交款"/>
      <sheetName val="58其他应付款"/>
      <sheetName val="59预提费用"/>
      <sheetName val="60预计负债"/>
      <sheetName val="61一年内到期长期负债"/>
      <sheetName val="62其他流动负债"/>
      <sheetName val="63长期负债汇总表"/>
      <sheetName val="64长期借款"/>
      <sheetName val="65应付债券"/>
      <sheetName val="66长期应付款"/>
      <sheetName val="67其他长期负债"/>
      <sheetName val="68递延税款贷项"/>
      <sheetName val="在建土建"/>
      <sheetName val="在建工程"/>
      <sheetName val="固定资产汇总"/>
      <sheetName val="新增--房屋建筑"/>
      <sheetName val="新增--构筑物"/>
      <sheetName val="新基准日在建土建"/>
      <sheetName val="租赁电信管理局"/>
      <sheetName val="租赁移动公司"/>
      <sheetName val="租赁邮政局"/>
      <sheetName val="租赁电信实业公司"/>
      <sheetName val="租赁电信非上市"/>
      <sheetName val="租赁联通寻呼"/>
      <sheetName val="汇总"/>
      <sheetName val="响水"/>
      <sheetName val="建湖"/>
      <sheetName val="大丰"/>
      <sheetName val="综合影响（中）"/>
      <sheetName val="综合影响（地方）"/>
      <sheetName val="计费单元调整影响(中）"/>
      <sheetName val="计费单元调整影响(地方）"/>
      <sheetName val="营业区域调整影响（中）"/>
      <sheetName val="营业区域调整影响（地方）"/>
      <sheetName val="控制表"/>
      <sheetName val="交换设备"/>
      <sheetName val="铁塔设备"/>
      <sheetName val="基站设备"/>
      <sheetName val="电源设备"/>
      <sheetName val="空调设备"/>
      <sheetName val="传输设备"/>
      <sheetName val="zj"/>
      <sheetName val="rate"/>
      <sheetName val="潜江"/>
      <sheetName val="恩施"/>
      <sheetName val="工程公司"/>
      <sheetName val="黄冈"/>
      <sheetName val="黄石"/>
      <sheetName val="荆门"/>
      <sheetName val="科研院"/>
      <sheetName val="器材公司"/>
      <sheetName val="鄂州"/>
      <sheetName val="设备厂"/>
      <sheetName val="十堰"/>
      <sheetName val="随州"/>
      <sheetName val="天门"/>
      <sheetName val="网络部"/>
      <sheetName val="仙桃"/>
      <sheetName val="咸宁"/>
      <sheetName val="襄樊"/>
      <sheetName val="孝感"/>
      <sheetName val="宜昌"/>
      <sheetName val="营销中心"/>
      <sheetName val="荆州"/>
      <sheetName val="省公司"/>
      <sheetName val="Locas"/>
      <sheetName val="01省机关"/>
      <sheetName val="02营销中心"/>
      <sheetName val="04网络部"/>
      <sheetName val="06科研院"/>
      <sheetName val="07荆州"/>
      <sheetName val="08恩施"/>
      <sheetName val="09黄冈"/>
      <sheetName val="10黄石"/>
      <sheetName val="11荆门"/>
      <sheetName val="12鄂州"/>
      <sheetName val="13潜江"/>
      <sheetName val="14十堰"/>
      <sheetName val="15随州"/>
      <sheetName val="16天门"/>
      <sheetName val="17仙桃"/>
      <sheetName val="18咸宁"/>
      <sheetName val="19襄樊"/>
      <sheetName val="20孝感"/>
      <sheetName val="21宜昌"/>
      <sheetName val="22鸿信工程公司"/>
      <sheetName val="23设备厂"/>
      <sheetName val="24器材公司"/>
      <sheetName val="22红信工程公司"/>
      <sheetName val="25培训中心"/>
      <sheetName val="#REF"/>
      <sheetName val="K1资产负债表"/>
      <sheetName val="K1.1審計数据調节表"/>
      <sheetName val="1评估结果分类汇总表"/>
      <sheetName val="2流动资产汇总表"/>
      <sheetName val="3流动资产--货币"/>
      <sheetName val="4流动资产--货币 (2)"/>
      <sheetName val="5流动资产--货币 (3)"/>
      <sheetName val="6短投汇总表"/>
      <sheetName val="7短投"/>
      <sheetName val="8短投 (2)"/>
      <sheetName val="9流动资产--票据"/>
      <sheetName val="10流动资产--应收"/>
      <sheetName val="K2应收帐款"/>
      <sheetName val="K3坏帐准备"/>
      <sheetName val="11流动资产--备用金"/>
      <sheetName val="12流动资产--其他应收"/>
      <sheetName val="K4其他应收款"/>
      <sheetName val="13流动资产--存货"/>
      <sheetName val="14流动资产-库存材料"/>
      <sheetName val="15流动资产-材料采购"/>
      <sheetName val="16流动资产-在库低值"/>
      <sheetName val="17流动资产-商品采购"/>
      <sheetName val="18流动资产-委托加工材料"/>
      <sheetName val="19流动资产-库存商品"/>
      <sheetName val="20流动资产-附属生产"/>
      <sheetName val="21流动资产-出租商品"/>
      <sheetName val="22流动资产-在用低值"/>
      <sheetName val="K5待摊费用"/>
      <sheetName val="23流动资产--待摊"/>
      <sheetName val="24流动资产--待处理"/>
      <sheetName val="25一年到期长期债券"/>
      <sheetName val="K6其他长期投资"/>
      <sheetName val="K7固定资产"/>
      <sheetName val="K8融资租入固定资产"/>
      <sheetName val="K9全國一級干綫資產(固定資產)"/>
      <sheetName val="K10在建工程"/>
      <sheetName val="K11全國一級干綫資產(在建工程)"/>
      <sheetName val="31土地使用权"/>
      <sheetName val="32其他无形资产"/>
      <sheetName val="33开办费"/>
      <sheetName val="34长期待摊费用"/>
      <sheetName val="K12无形资产及递延资产"/>
      <sheetName val="35其他长期资产"/>
      <sheetName val="36递延税款借项"/>
      <sheetName val="37流动负债汇总表"/>
      <sheetName val="38短期借款"/>
      <sheetName val="39应付票据"/>
      <sheetName val="40应付帐款"/>
      <sheetName val="K13应付帐款"/>
      <sheetName val="41预收帐款"/>
      <sheetName val="K14預收电话卡销售资料调查表"/>
      <sheetName val="42其他应付款"/>
      <sheetName val="K15其他应付款"/>
      <sheetName val="43应付工资"/>
      <sheetName val="44应付福利费"/>
      <sheetName val="K16应付工資及福利费"/>
      <sheetName val="45未交税金"/>
      <sheetName val="46收支差额"/>
      <sheetName val="47未付利润"/>
      <sheetName val="48其它未交款"/>
      <sheetName val="K17未交税金、应上交款项及其他未交款"/>
      <sheetName val="49预提费用"/>
      <sheetName val="K18預提費用"/>
      <sheetName val="50一年内到期长期负债"/>
      <sheetName val="51长期负债汇总表"/>
      <sheetName val="____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/>
      <sheetData sheetId="372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 refreshError="1"/>
      <sheetData sheetId="419"/>
      <sheetData sheetId="420" refreshError="1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!"/>
      <sheetName val="装箱单 1 (15)"/>
    </sheet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99.419369444448" createdVersion="5" refreshedVersion="7" minRefreshableVersion="3" recordCount="326" xr:uid="{00000000-000A-0000-FFFF-FFFF5D000000}">
  <cacheSource type="worksheet">
    <worksheetSource ref="A1:AW1048576" sheet="9月CMS订单结算明细（对内应收）"/>
  </cacheSource>
  <cacheFields count="49">
    <cacheField name="序号" numFmtId="0">
      <sharedItems containsNonDate="0" containsString="0" containsBlank="1"/>
    </cacheField>
    <cacheField name="接单方" numFmtId="0">
      <sharedItems containsNonDate="0" containsString="0" containsBlank="1"/>
    </cacheField>
    <cacheField name="接单组织" numFmtId="0">
      <sharedItems containsNonDate="0" containsString="0" containsBlank="1"/>
    </cacheField>
    <cacheField name="单据类型" numFmtId="0">
      <sharedItems containsNonDate="0" containsString="0" containsBlank="1"/>
    </cacheField>
    <cacheField name="单据编号" numFmtId="0">
      <sharedItems containsNonDate="0" containsString="0" containsBlank="1"/>
    </cacheField>
    <cacheField name="OMS订单号" numFmtId="0">
      <sharedItems containsNonDate="0" containsString="0" containsBlank="1"/>
    </cacheField>
    <cacheField name="接单日期" numFmtId="0">
      <sharedItems containsNonDate="0" containsString="0" containsBlank="1"/>
    </cacheField>
    <cacheField name="应收结算方" numFmtId="0">
      <sharedItems containsNonDate="0" containsString="0" containsBlank="1"/>
    </cacheField>
    <cacheField name="是否内部应收" numFmtId="0">
      <sharedItems containsNonDate="0" containsString="0" containsBlank="1"/>
    </cacheField>
    <cacheField name="业务类型" numFmtId="0">
      <sharedItems containsNonDate="0" containsBlank="1" count="4">
        <m/>
        <s v="二线出区" u="1"/>
        <s v="-" u="1"/>
        <s v="二线进区" u="1"/>
      </sharedItems>
    </cacheField>
    <cacheField name="服务类型" numFmtId="0">
      <sharedItems containsNonDate="0" containsString="0" containsBlank="1"/>
    </cacheField>
    <cacheField name="对外报价费用名称" numFmtId="0">
      <sharedItems containsNonDate="0" containsString="0" containsBlank="1"/>
    </cacheField>
    <cacheField name="标准费用项" numFmtId="0">
      <sharedItems containsNonDate="0" containsBlank="1" count="18">
        <m/>
        <s v="出口监管点使用费(无锡高新)" u="1"/>
        <s v="出口/出区报关费(国内报关报检)" u="1"/>
        <s v="集装箱掏箱费(无锡高新)" u="1"/>
        <s v="称重制单费(无锡高新)" u="1"/>
        <s v="出口/出区核注清单费(国内报关报检)" u="1"/>
        <s v="出口/出区联网申报费(国内报关报检)" u="1"/>
        <s v="出口力资费(无锡高新)" u="1"/>
        <s v="进口监管点使用费(无锡高新)" u="1"/>
        <s v="仓储费（无锡高新）" u="1"/>
        <s v="理货费(无锡高新)" u="1"/>
        <s v="进口/进区报关费(国内报关报检)" u="1"/>
        <s v="简包装操作费(无锡高新)" u="1"/>
        <s v="到货确认费(无锡高新)" u="1"/>
        <s v="场站加班费(无锡高新)" u="1"/>
        <s v="查验作业费(无锡高新)" u="1"/>
        <s v="进口力资费(无锡高新)" u="1"/>
        <s v="进口/进区核注清单费(国内报关报检)" u="1"/>
      </sharedItems>
    </cacheField>
    <cacheField name="对外应收费用类型" numFmtId="0">
      <sharedItems containsNonDate="0" containsString="0" containsBlank="1"/>
    </cacheField>
    <cacheField name="费用状态" numFmtId="0">
      <sharedItems containsNonDate="0" containsString="0" containsBlank="1"/>
    </cacheField>
    <cacheField name="单 价" numFmtId="0">
      <sharedItems containsNonDate="0" containsString="0" containsBlank="1"/>
    </cacheField>
    <cacheField name="含 税" numFmtId="0">
      <sharedItems containsNonDate="0" containsString="0" containsBlank="1"/>
    </cacheField>
    <cacheField name="币 别" numFmtId="0">
      <sharedItems containsNonDate="0" containsString="0" containsBlank="1"/>
    </cacheField>
    <cacheField name="计算数量" numFmtId="0">
      <sharedItems containsNonDate="0" containsString="0" containsBlank="1"/>
    </cacheField>
    <cacheField name="计费变量名称" numFmtId="0">
      <sharedItems containsNonDate="0" containsString="0" containsBlank="1"/>
    </cacheField>
    <cacheField name="计费单位" numFmtId="0">
      <sharedItems containsNonDate="0" containsString="0" containsBlank="1"/>
    </cacheField>
    <cacheField name="含税总价" numFmtId="0">
      <sharedItems containsNonDate="0" containsString="0" containsBlank="1"/>
    </cacheField>
    <cacheField name="不含税总价" numFmtId="0">
      <sharedItems containsNonDate="0" containsString="0" containsBlank="1"/>
    </cacheField>
    <cacheField name="税金" numFmtId="0">
      <sharedItems containsNonDate="0" containsString="0" containsBlank="1"/>
    </cacheField>
    <cacheField name="发票类型" numFmtId="0">
      <sharedItems containsNonDate="0" containsString="0" containsBlank="1"/>
    </cacheField>
    <cacheField name="税率(%)" numFmtId="0">
      <sharedItems containsNonDate="0" containsString="0" containsBlank="1"/>
    </cacheField>
    <cacheField name="开票方" numFmtId="0">
      <sharedItems containsNonDate="0" containsString="0" containsBlank="1"/>
    </cacheField>
    <cacheField name="生效日期" numFmtId="0">
      <sharedItems containsNonDate="0" containsString="0" containsBlank="1"/>
    </cacheField>
    <cacheField name="对账完成日期" numFmtId="0">
      <sharedItems containsNonDate="0" containsString="0" containsBlank="1"/>
    </cacheField>
    <cacheField name="开票申请日期" numFmtId="0">
      <sharedItems containsNonDate="0" containsString="0" containsBlank="1"/>
    </cacheField>
    <cacheField name="开票完成日期" numFmtId="0">
      <sharedItems containsNonDate="0" containsString="0" containsBlank="1"/>
    </cacheField>
    <cacheField name="收款登记日期" numFmtId="0">
      <sharedItems containsNonDate="0" containsString="0" containsBlank="1"/>
    </cacheField>
    <cacheField name="手工费用" numFmtId="0">
      <sharedItems containsNonDate="0" containsString="0" containsBlank="1"/>
    </cacheField>
    <cacheField name="差异费用" numFmtId="0">
      <sharedItems containsNonDate="0" containsString="0" containsBlank="1"/>
    </cacheField>
    <cacheField name="包干费" numFmtId="0">
      <sharedItems containsNonDate="0" containsString="0" containsBlank="1"/>
    </cacheField>
    <cacheField name="委托方" numFmtId="0">
      <sharedItems containsNonDate="0" containsString="0" containsBlank="1"/>
    </cacheField>
    <cacheField name="付款方案编号" numFmtId="0">
      <sharedItems containsNonDate="0" containsString="0" containsBlank="1"/>
    </cacheField>
    <cacheField name="需求序列号" numFmtId="0">
      <sharedItems containsNonDate="0" containsString="0" containsBlank="1"/>
    </cacheField>
    <cacheField name="开票需求编号" numFmtId="0">
      <sharedItems containsNonDate="0" containsString="0" containsBlank="1"/>
    </cacheField>
    <cacheField name="开票申请单号" numFmtId="0">
      <sharedItems containsNonDate="0" containsString="0" containsBlank="1"/>
    </cacheField>
    <cacheField name="对账单号" numFmtId="0">
      <sharedItems containsNonDate="0" containsString="0" containsBlank="1"/>
    </cacheField>
    <cacheField name="作业数据齐全" numFmtId="0">
      <sharedItems containsNonDate="0" containsString="0" containsBlank="1"/>
    </cacheField>
    <cacheField name="作业已完成" numFmtId="0">
      <sharedItems containsNonDate="0" containsString="0" containsBlank="1"/>
    </cacheField>
    <cacheField name="费用审批结果" numFmtId="0">
      <sharedItems containsNonDate="0" containsString="0" containsBlank="1"/>
    </cacheField>
    <cacheField name="业务已作废" numFmtId="0">
      <sharedItems containsNonDate="0" containsString="0" containsBlank="1"/>
    </cacheField>
    <cacheField name="业务已关账" numFmtId="0">
      <sharedItems containsNonDate="0" containsString="0" containsBlank="1"/>
    </cacheField>
    <cacheField name="费用备注" numFmtId="0">
      <sharedItems containsNonDate="0" containsString="0" containsBlank="1"/>
    </cacheField>
    <cacheField name="数据归属集团" numFmtId="0">
      <sharedItems containsNonDate="0" containsString="0" containsBlank="1"/>
    </cacheField>
    <cacheField name="结算业务编号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99.419458912038" createdVersion="5" refreshedVersion="7" minRefreshableVersion="3" recordCount="1993" xr:uid="{00000000-000A-0000-FFFF-FFFF5B000000}">
  <cacheSource type="worksheet">
    <worksheetSource ref="A1:AW1048576" sheet="9月OMS订单结算明细（对外应收）"/>
  </cacheSource>
  <cacheFields count="49">
    <cacheField name="序号" numFmtId="0">
      <sharedItems containsNonDate="0" containsString="0" containsBlank="1"/>
    </cacheField>
    <cacheField name="接单方" numFmtId="0">
      <sharedItems containsNonDate="0" containsString="0" containsBlank="1"/>
    </cacheField>
    <cacheField name="接单组织" numFmtId="0">
      <sharedItems containsNonDate="0" containsString="0" containsBlank="1"/>
    </cacheField>
    <cacheField name="单据类型" numFmtId="0">
      <sharedItems containsNonDate="0" containsString="0" containsBlank="1"/>
    </cacheField>
    <cacheField name="单据编号" numFmtId="0">
      <sharedItems containsNonDate="0" containsString="0" containsBlank="1"/>
    </cacheField>
    <cacheField name="OMS订单号" numFmtId="0">
      <sharedItems containsNonDate="0" containsString="0" containsBlank="1"/>
    </cacheField>
    <cacheField name="接单日期" numFmtId="0">
      <sharedItems containsNonDate="0" containsString="0" containsBlank="1"/>
    </cacheField>
    <cacheField name="应收结算方" numFmtId="0">
      <sharedItems containsNonDate="0" containsString="0" containsBlank="1"/>
    </cacheField>
    <cacheField name="是否内部应收" numFmtId="0">
      <sharedItems containsNonDate="0" containsString="0" containsBlank="1"/>
    </cacheField>
    <cacheField name="业务类型" numFmtId="0">
      <sharedItems containsNonDate="0" containsBlank="1" count="3">
        <m/>
        <s v="二线出区" u="1"/>
        <s v="二线进区" u="1"/>
      </sharedItems>
    </cacheField>
    <cacheField name="服务类型" numFmtId="0">
      <sharedItems containsNonDate="0" containsBlank="1" count="2">
        <m/>
        <s v="报关报检" u="1"/>
      </sharedItems>
    </cacheField>
    <cacheField name="对外报价费用名称" numFmtId="0">
      <sharedItems containsNonDate="0" containsString="0" containsBlank="1"/>
    </cacheField>
    <cacheField name="标准费用项" numFmtId="0">
      <sharedItems containsNonDate="0" containsBlank="1" count="27">
        <m/>
        <s v="出口/出区核注清单联单费(国内报关报检)" u="1"/>
        <s v="出口监管点使用费(无锡高新)" u="1"/>
        <s v="出口/出区报关费(国内报关报检)" u="1"/>
        <s v="出口/出区联单费(国内报关报检)" u="1"/>
        <s v="称重制单费(无锡高新)" u="1"/>
        <s v="到货确认费(国内报关报检)" u="1"/>
        <s v="内贸核放单申报费(国内报关报检)" u="1"/>
        <s v="出口/出区核注清单费(国内报关报检)" u="1"/>
        <s v="出口力资费(无锡高新)" u="1"/>
        <s v="进口监管点使用费(无锡高新)" u="1"/>
        <s v="仓储费（无锡高新）" u="1"/>
        <s v="场站使用费(国内报关报检)" u="1"/>
        <s v="报检服务费(国内报关报检)" u="1"/>
        <s v="进口/进区核注清单联单费(国内报关报检)" u="1"/>
        <s v="理货费(无锡高新)" u="1"/>
        <s v="进口/进区报关费(国内报关报检)" u="1"/>
        <s v="进口/进区联单费(国内报关报检)" u="1"/>
        <s v="简包装操作费(无锡高新)" u="1"/>
        <s v="到货确认费(无锡高新)" u="1"/>
        <s v="场站加班费(无锡高新)" u="1"/>
        <s v="查验作业费(无锡高新)" u="1"/>
        <s v="进口力资费(无锡高新)" u="1"/>
        <s v="报关查验服务费(国内报关报检)" u="1"/>
        <s v="数据服务费(国内报关报检)" u="1"/>
        <s v="进口/进区核注清单费(国内报关报检)" u="1"/>
        <s v="操作费（国内报关报检）" u="1"/>
      </sharedItems>
    </cacheField>
    <cacheField name="对外应收费用类型" numFmtId="0">
      <sharedItems containsNonDate="0" containsString="0" containsBlank="1"/>
    </cacheField>
    <cacheField name="费用状态" numFmtId="0">
      <sharedItems containsNonDate="0" containsString="0" containsBlank="1"/>
    </cacheField>
    <cacheField name="单 价" numFmtId="0">
      <sharedItems containsNonDate="0" containsString="0" containsBlank="1"/>
    </cacheField>
    <cacheField name="含 税" numFmtId="0">
      <sharedItems containsNonDate="0" containsString="0" containsBlank="1"/>
    </cacheField>
    <cacheField name="币 别" numFmtId="0">
      <sharedItems containsNonDate="0" containsString="0" containsBlank="1"/>
    </cacheField>
    <cacheField name="计算数量" numFmtId="0">
      <sharedItems containsNonDate="0" containsString="0" containsBlank="1"/>
    </cacheField>
    <cacheField name="计费变量名称" numFmtId="0">
      <sharedItems containsNonDate="0" containsString="0" containsBlank="1"/>
    </cacheField>
    <cacheField name="计费单位" numFmtId="0">
      <sharedItems containsNonDate="0" containsString="0" containsBlank="1"/>
    </cacheField>
    <cacheField name="含税总价" numFmtId="0">
      <sharedItems containsNonDate="0" containsString="0" containsBlank="1"/>
    </cacheField>
    <cacheField name="不含税总价" numFmtId="0">
      <sharedItems containsNonDate="0" containsString="0" containsBlank="1"/>
    </cacheField>
    <cacheField name="税金" numFmtId="0">
      <sharedItems containsNonDate="0" containsString="0" containsBlank="1"/>
    </cacheField>
    <cacheField name="发票类型" numFmtId="0">
      <sharedItems containsNonDate="0" containsString="0" containsBlank="1"/>
    </cacheField>
    <cacheField name="税率(%)" numFmtId="0">
      <sharedItems containsNonDate="0" containsString="0" containsBlank="1"/>
    </cacheField>
    <cacheField name="开票方" numFmtId="0">
      <sharedItems containsNonDate="0" containsString="0" containsBlank="1"/>
    </cacheField>
    <cacheField name="生效日期" numFmtId="0">
      <sharedItems containsNonDate="0" containsString="0" containsBlank="1"/>
    </cacheField>
    <cacheField name="对账完成日期" numFmtId="0">
      <sharedItems containsNonDate="0" containsString="0" containsBlank="1"/>
    </cacheField>
    <cacheField name="开票申请日期" numFmtId="0">
      <sharedItems containsNonDate="0" containsString="0" containsBlank="1"/>
    </cacheField>
    <cacheField name="开票完成日期" numFmtId="0">
      <sharedItems containsNonDate="0" containsString="0" containsBlank="1"/>
    </cacheField>
    <cacheField name="收款登记日期" numFmtId="0">
      <sharedItems containsNonDate="0" containsString="0" containsBlank="1"/>
    </cacheField>
    <cacheField name="手工费用" numFmtId="0">
      <sharedItems containsNonDate="0" containsString="0" containsBlank="1"/>
    </cacheField>
    <cacheField name="差异费用" numFmtId="0">
      <sharedItems containsNonDate="0" containsString="0" containsBlank="1"/>
    </cacheField>
    <cacheField name="包干费" numFmtId="0">
      <sharedItems containsNonDate="0" containsString="0" containsBlank="1"/>
    </cacheField>
    <cacheField name="委托方" numFmtId="0">
      <sharedItems containsNonDate="0" containsString="0" containsBlank="1"/>
    </cacheField>
    <cacheField name="付款方案编号" numFmtId="0">
      <sharedItems containsNonDate="0" containsString="0" containsBlank="1"/>
    </cacheField>
    <cacheField name="需求序列号" numFmtId="0">
      <sharedItems containsNonDate="0" containsString="0" containsBlank="1"/>
    </cacheField>
    <cacheField name="开票需求编号" numFmtId="0">
      <sharedItems containsNonDate="0" containsString="0" containsBlank="1"/>
    </cacheField>
    <cacheField name="开票申请单号" numFmtId="0">
      <sharedItems containsNonDate="0" containsString="0" containsBlank="1"/>
    </cacheField>
    <cacheField name="对账单号" numFmtId="0">
      <sharedItems containsNonDate="0" containsString="0" containsBlank="1"/>
    </cacheField>
    <cacheField name="作业数据齐全" numFmtId="0">
      <sharedItems containsNonDate="0" containsString="0" containsBlank="1"/>
    </cacheField>
    <cacheField name="作业已完成" numFmtId="0">
      <sharedItems containsNonDate="0" containsString="0" containsBlank="1"/>
    </cacheField>
    <cacheField name="费用审批结果" numFmtId="0">
      <sharedItems containsNonDate="0" containsString="0" containsBlank="1"/>
    </cacheField>
    <cacheField name="业务已作废" numFmtId="0">
      <sharedItems containsNonDate="0" containsString="0" containsBlank="1"/>
    </cacheField>
    <cacheField name="业务已关账" numFmtId="0">
      <sharedItems containsNonDate="0" containsString="0" containsBlank="1"/>
    </cacheField>
    <cacheField name="费用备注" numFmtId="0">
      <sharedItems containsNonDate="0" containsString="0" containsBlank="1"/>
    </cacheField>
    <cacheField name="数据归属集团" numFmtId="0">
      <sharedItems containsNonDate="0" containsString="0" containsBlank="1"/>
    </cacheField>
    <cacheField name="结算业务编号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99.419497222225" createdVersion="5" refreshedVersion="7" minRefreshableVersion="3" recordCount="174" xr:uid="{00000000-000A-0000-FFFF-FFFF5C000000}">
  <cacheSource type="worksheet">
    <worksheetSource ref="A1:AT1048576" sheet="9月OMS订单结算明细（对内应付）"/>
  </cacheSource>
  <cacheFields count="46">
    <cacheField name="序号" numFmtId="49">
      <sharedItems containsNonDate="0" containsString="0" containsBlank="1"/>
    </cacheField>
    <cacheField name="操作方(公司)" numFmtId="49">
      <sharedItems containsNonDate="0" containsString="0" containsBlank="1"/>
    </cacheField>
    <cacheField name="操作组织" numFmtId="49">
      <sharedItems containsNonDate="0" containsString="0" containsBlank="1"/>
    </cacheField>
    <cacheField name="单据类型" numFmtId="49">
      <sharedItems containsNonDate="0" containsString="0" containsBlank="1"/>
    </cacheField>
    <cacheField name="单据编号" numFmtId="49">
      <sharedItems containsNonDate="0" containsString="0" containsBlank="1"/>
    </cacheField>
    <cacheField name="OMS订单号" numFmtId="49">
      <sharedItems containsNonDate="0" containsString="0" containsBlank="1"/>
    </cacheField>
    <cacheField name="客户单据编号" numFmtId="49">
      <sharedItems containsNonDate="0" containsString="0" containsBlank="1"/>
    </cacheField>
    <cacheField name="操作日期" numFmtId="49">
      <sharedItems containsNonDate="0" containsString="0" containsBlank="1"/>
    </cacheField>
    <cacheField name="应付结算方" numFmtId="49">
      <sharedItems containsNonDate="0" containsString="0" containsBlank="1"/>
    </cacheField>
    <cacheField name="是否内部应付" numFmtId="49">
      <sharedItems containsNonDate="0" containsString="0" containsBlank="1"/>
    </cacheField>
    <cacheField name="业务类型" numFmtId="0">
      <sharedItems containsNonDate="0" containsBlank="1" count="4">
        <m/>
        <s v="二线出区" u="1"/>
        <s v="-" u="1"/>
        <s v="二线进区" u="1"/>
      </sharedItems>
    </cacheField>
    <cacheField name="服务类型" numFmtId="49">
      <sharedItems containsNonDate="0" containsString="0" containsBlank="1"/>
    </cacheField>
    <cacheField name="对外报价费用名称" numFmtId="49">
      <sharedItems containsNonDate="0" containsString="0" containsBlank="1"/>
    </cacheField>
    <cacheField name="标准费用项" numFmtId="49">
      <sharedItems containsNonDate="0" containsBlank="1" count="19">
        <m/>
        <s v="出口监管点使用费(无锡高新)" u="1"/>
        <s v="出口/出区报关费(国内报关报检)" u="1"/>
        <s v="集装箱掏箱费(无锡高新)" u="1"/>
        <s v="称重制单费(无锡高新)" u="1"/>
        <s v="出口/出区核注清单费(国内报关报检)" u="1"/>
        <s v="出口/出区联网申报费(国内报关报检)" u="1"/>
        <s v="出口力资费(无锡高新)" u="1"/>
        <s v="进口监管点使用费(无锡高新)" u="1"/>
        <s v="仓储费（无锡高新）" u="1"/>
        <s v="理货费(无锡高新)" u="1"/>
        <s v="进口/进区报关费(国内报关报检)" u="1"/>
        <s v="简包装操作费(无锡高新)" u="1"/>
        <s v="到货确认费(无锡高新)" u="1"/>
        <s v="场站加班费(无锡高新)" u="1"/>
        <s v="查验作业费(无锡高新)" u="1"/>
        <s v="进口力资费(无锡高新)" u="1"/>
        <s v="标准费用项" u="1"/>
        <s v="进口/进区核注清单费(国内报关报检)" u="1"/>
      </sharedItems>
    </cacheField>
    <cacheField name="费用状态" numFmtId="49">
      <sharedItems containsNonDate="0" containsString="0" containsBlank="1"/>
    </cacheField>
    <cacheField name="单 价" numFmtId="49">
      <sharedItems containsNonDate="0" containsString="0" containsBlank="1"/>
    </cacheField>
    <cacheField name="含 税" numFmtId="49">
      <sharedItems containsNonDate="0" containsString="0" containsBlank="1"/>
    </cacheField>
    <cacheField name="币 别" numFmtId="49">
      <sharedItems containsNonDate="0" containsString="0" containsBlank="1"/>
    </cacheField>
    <cacheField name="计算数量" numFmtId="49">
      <sharedItems containsNonDate="0" containsString="0" containsBlank="1"/>
    </cacheField>
    <cacheField name="计费变量名称" numFmtId="49">
      <sharedItems containsNonDate="0" containsString="0" containsBlank="1"/>
    </cacheField>
    <cacheField name="计费单位" numFmtId="49">
      <sharedItems containsNonDate="0" containsString="0" containsBlank="1"/>
    </cacheField>
    <cacheField name="含税总价" numFmtId="49">
      <sharedItems containsNonDate="0" containsString="0" containsBlank="1"/>
    </cacheField>
    <cacheField name="不含税总价" numFmtId="49">
      <sharedItems containsNonDate="0" containsString="0" containsBlank="1"/>
    </cacheField>
    <cacheField name="税金" numFmtId="49">
      <sharedItems containsNonDate="0" containsString="0" containsBlank="1"/>
    </cacheField>
    <cacheField name="发票类型" numFmtId="49">
      <sharedItems containsNonDate="0" containsString="0" containsBlank="1"/>
    </cacheField>
    <cacheField name="税率(%)" numFmtId="49">
      <sharedItems containsNonDate="0" containsString="0" containsBlank="1"/>
    </cacheField>
    <cacheField name="发票抬头" numFmtId="49">
      <sharedItems containsNonDate="0" containsString="0" containsBlank="1"/>
    </cacheField>
    <cacheField name="生效日期" numFmtId="49">
      <sharedItems containsNonDate="0" containsString="0" containsBlank="1"/>
    </cacheField>
    <cacheField name="对账完成日期" numFmtId="49">
      <sharedItems containsNonDate="0" containsString="0" containsBlank="1"/>
    </cacheField>
    <cacheField name="开票日期" numFmtId="49">
      <sharedItems containsNonDate="0" containsString="0" containsBlank="1"/>
    </cacheField>
    <cacheField name="付款日期" numFmtId="49">
      <sharedItems containsNonDate="0" containsString="0" containsBlank="1"/>
    </cacheField>
    <cacheField name="手工费用" numFmtId="49">
      <sharedItems containsNonDate="0" containsString="0" containsBlank="1"/>
    </cacheField>
    <cacheField name="差异费用" numFmtId="49">
      <sharedItems containsNonDate="0" containsString="0" containsBlank="1"/>
    </cacheField>
    <cacheField name="包干费" numFmtId="49">
      <sharedItems containsNonDate="0" containsString="0" containsBlank="1"/>
    </cacheField>
    <cacheField name="供应商" numFmtId="49">
      <sharedItems containsNonDate="0" containsString="0" containsBlank="1"/>
    </cacheField>
    <cacheField name="发票序列号" numFmtId="49">
      <sharedItems containsNonDate="0" containsString="0" containsBlank="1"/>
    </cacheField>
    <cacheField name="对账单号" numFmtId="49">
      <sharedItems containsNonDate="0" containsString="0" containsBlank="1"/>
    </cacheField>
    <cacheField name="作业数据齐全" numFmtId="49">
      <sharedItems containsNonDate="0" containsString="0" containsBlank="1"/>
    </cacheField>
    <cacheField name="作业已完成" numFmtId="49">
      <sharedItems containsNonDate="0" containsString="0" containsBlank="1"/>
    </cacheField>
    <cacheField name="费用审批结果" numFmtId="49">
      <sharedItems containsNonDate="0" containsString="0" containsBlank="1"/>
    </cacheField>
    <cacheField name="业务已作废" numFmtId="49">
      <sharedItems containsNonDate="0" containsString="0" containsBlank="1"/>
    </cacheField>
    <cacheField name="业务已关账" numFmtId="49">
      <sharedItems containsNonDate="0" containsString="0" containsBlank="1"/>
    </cacheField>
    <cacheField name="费用备注" numFmtId="49">
      <sharedItems containsNonDate="0" containsString="0" containsBlank="1"/>
    </cacheField>
    <cacheField name="操作员" numFmtId="49">
      <sharedItems containsNonDate="0" containsString="0" containsBlank="1"/>
    </cacheField>
    <cacheField name="数据归属集团" numFmtId="49">
      <sharedItems containsNonDate="0" containsString="0" containsBlank="1"/>
    </cacheField>
    <cacheField name="结算业务编号" numFmtId="49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"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"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"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0"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数据透视表1" cacheId="18" applyNumberFormats="0" applyBorderFormats="0" applyFontFormats="0" applyPatternFormats="0" applyAlignmentFormats="0" applyWidthHeightFormats="1" dataCaption="值" updatedVersion="7" minRefreshableVersion="3" useAutoFormatting="1" itemPrintTitles="1" createdVersion="5" indent="0" compact="0" compactData="0" multipleFieldFilters="0">
  <location ref="A14:B16" firstHeaderRow="1" firstDataRow="1" firstDataCol="1"/>
  <pivotFields count="49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m="1" x="1"/>
        <item m="1" x="2"/>
        <item h="1" x="0"/>
      </items>
    </pivotField>
    <pivotField compact="0" outline="0" showAll="0" defaultSubtotal="0">
      <items count="2">
        <item m="1" x="1"/>
        <item x="0"/>
      </items>
    </pivotField>
    <pivotField compact="0" outline="0" showAll="0" defaultSubtotal="0"/>
    <pivotField name="费用名称" axis="axisRow" compact="0" outline="0" showAll="0" defaultSubtotal="0">
      <items count="27">
        <item m="1" x="23"/>
        <item m="1" x="13"/>
        <item m="1" x="11"/>
        <item m="1" x="26"/>
        <item m="1" x="21"/>
        <item m="1" x="20"/>
        <item m="1" x="12"/>
        <item m="1" x="5"/>
        <item m="1" x="3"/>
        <item m="1" x="8"/>
        <item m="1" x="1"/>
        <item m="1" x="4"/>
        <item m="1" x="2"/>
        <item m="1" x="9"/>
        <item m="1" x="6"/>
        <item m="1" x="19"/>
        <item m="1" x="18"/>
        <item m="1" x="16"/>
        <item m="1" x="25"/>
        <item m="1" x="14"/>
        <item m="1" x="17"/>
        <item m="1" x="10"/>
        <item m="1" x="22"/>
        <item m="1" x="15"/>
        <item m="1" x="7"/>
        <item m="1" x="24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12"/>
  </rowFields>
  <rowItems count="2">
    <i>
      <x v="26"/>
    </i>
    <i t="grand">
      <x/>
    </i>
  </rowItems>
  <colItems count="1">
    <i/>
  </colItems>
  <dataFields count="1">
    <dataField name="对外应收费用明细" fld="22" baseField="0" baseItem="0" numFmtId="43"/>
  </dataFields>
  <formats count="6">
    <format dxfId="33">
      <pivotArea type="origin" dataOnly="0" labelOnly="1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10" type="button" dataOnly="0" labelOnly="1" outline="0"/>
    </format>
    <format dxfId="29">
      <pivotArea type="topRight" dataOnly="0" labelOnly="1" outline="0" fieldPosition="0"/>
    </format>
    <format dxfId="28">
      <pivotArea field="9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数据透视表2" cacheId="22" applyNumberFormats="0" applyBorderFormats="0" applyFontFormats="0" applyPatternFormats="0" applyAlignmentFormats="0" applyWidthHeightFormats="1" dataCaption="值" updatedVersion="7" minRefreshableVersion="3" useAutoFormatting="1" itemPrintTitles="1" createdVersion="5" indent="0" outline="1" outlineData="1" multipleFieldFilters="0" rowHeaderCaption="费用名称" colHeaderCaption="业务类型">
  <location ref="A35:B37" firstHeaderRow="1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m="1" x="2"/>
        <item h="1" x="0"/>
        <item m="1" x="1"/>
        <item m="1" x="3"/>
        <item t="default"/>
      </items>
    </pivotField>
    <pivotField showAll="0"/>
    <pivotField showAll="0"/>
    <pivotField axis="axisRow" showAll="0">
      <items count="20">
        <item m="1" x="17"/>
        <item m="1" x="9"/>
        <item m="1" x="15"/>
        <item m="1" x="14"/>
        <item m="1" x="4"/>
        <item m="1" x="2"/>
        <item m="1" x="5"/>
        <item m="1" x="6"/>
        <item m="1" x="1"/>
        <item m="1" x="7"/>
        <item m="1" x="13"/>
        <item m="1" x="3"/>
        <item m="1" x="12"/>
        <item m="1" x="11"/>
        <item m="1" x="18"/>
        <item m="1" x="8"/>
        <item m="1" x="16"/>
        <item m="1" x="1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">
    <i>
      <x v="18"/>
    </i>
    <i t="grand">
      <x/>
    </i>
  </rowItems>
  <colItems count="1">
    <i/>
  </colItems>
  <dataFields count="1">
    <dataField name="对内应付费用明细" fld="22" baseField="0" baseItem="0" numFmtId="43"/>
  </dataFields>
  <formats count="8">
    <format dxfId="41">
      <pivotArea type="origin" dataOnly="0" labelOnly="1" outline="0" fieldPosition="0"/>
    </format>
    <format dxfId="40">
      <pivotArea field="10" type="button" dataOnly="0" labelOnly="1" outline="0"/>
    </format>
    <format dxfId="39">
      <pivotArea type="topRight" dataOnly="0" labelOnly="1" outline="0" fieldPosition="0"/>
    </format>
    <format dxfId="38">
      <pivotArea outline="0" collapsedLevelsAreSubtotals="1" fieldPosition="0"/>
    </format>
    <format dxfId="37">
      <pivotArea collapsedLevelsAreSubtotals="1" fieldPosition="0">
        <references count="1">
          <reference field="13" count="2">
            <x v="5"/>
            <x v="6"/>
          </reference>
        </references>
      </pivotArea>
    </format>
    <format dxfId="36">
      <pivotArea dataOnly="0" labelOnly="1" fieldPosition="0">
        <references count="1">
          <reference field="13" count="2">
            <x v="5"/>
            <x v="6"/>
          </reference>
        </references>
      </pivotArea>
    </format>
    <format dxfId="35">
      <pivotArea collapsedLevelsAreSubtotals="1" fieldPosition="0">
        <references count="1">
          <reference field="13" count="1">
            <x v="14"/>
          </reference>
        </references>
      </pivotArea>
    </format>
    <format dxfId="34">
      <pivotArea dataOnly="0" labelOnly="1" fieldPosition="0">
        <references count="1">
          <reference field="13" count="1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数据透视表3" cacheId="13" applyNumberFormats="0" applyBorderFormats="0" applyFontFormats="0" applyPatternFormats="0" applyAlignmentFormats="0" applyWidthHeightFormats="1" dataCaption="值" updatedVersion="7" minRefreshableVersion="3" useAutoFormatting="1" itemPrintTitles="1" createdVersion="5" indent="0" outline="1" outlineData="1" multipleFieldFilters="0" rowHeaderCaption="费用名称" colHeaderCaption="业务类型">
  <location ref="A17:B19" firstHeaderRow="1" firstDataRow="1" firstDataCol="1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m="1" x="2"/>
        <item h="1" x="0"/>
        <item m="1" x="1"/>
        <item m="1" x="3"/>
        <item t="default"/>
      </items>
    </pivotField>
    <pivotField showAll="0"/>
    <pivotField showAll="0"/>
    <pivotField axis="axisRow" showAll="0">
      <items count="19">
        <item m="1" x="9"/>
        <item m="1" x="15"/>
        <item m="1" x="14"/>
        <item m="1" x="4"/>
        <item m="1" x="2"/>
        <item m="1" x="5"/>
        <item m="1" x="6"/>
        <item m="1" x="1"/>
        <item m="1" x="7"/>
        <item m="1" x="13"/>
        <item m="1" x="3"/>
        <item m="1" x="12"/>
        <item m="1" x="11"/>
        <item m="1" x="17"/>
        <item m="1" x="8"/>
        <item m="1" x="16"/>
        <item m="1" x="1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2">
    <i>
      <x v="17"/>
    </i>
    <i t="grand">
      <x/>
    </i>
  </rowItems>
  <colItems count="1">
    <i/>
  </colItems>
  <dataFields count="1">
    <dataField name="对内应收费用明细" fld="22" baseField="0" baseItem="0"/>
  </dataFields>
  <formats count="7">
    <format dxfId="27">
      <pivotArea type="origin" dataOnly="0" labelOnly="1" outline="0" fieldPosition="0"/>
    </format>
    <format dxfId="26">
      <pivotArea field="9" type="button" dataOnly="0" labelOnly="1" outline="0"/>
    </format>
    <format dxfId="25">
      <pivotArea type="topRight" dataOnly="0" labelOnly="1" outline="0" fieldPosition="0"/>
    </format>
    <format dxfId="24">
      <pivotArea collapsedLevelsAreSubtotals="1" fieldPosition="0">
        <references count="1">
          <reference field="12" count="2">
            <x v="4"/>
            <x v="5"/>
          </reference>
        </references>
      </pivotArea>
    </format>
    <format dxfId="23">
      <pivotArea dataOnly="0" labelOnly="1" fieldPosition="0">
        <references count="1">
          <reference field="12" count="2">
            <x v="4"/>
            <x v="5"/>
          </reference>
        </references>
      </pivotArea>
    </format>
    <format dxfId="22">
      <pivotArea collapsedLevelsAreSubtotals="1" fieldPosition="0">
        <references count="1">
          <reference field="12" count="1">
            <x v="13"/>
          </reference>
        </references>
      </pivotArea>
    </format>
    <format dxfId="21">
      <pivotArea dataOnly="0" labelOnly="1" fieldPosition="0">
        <references count="1">
          <reference field="12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K35"/>
  <sheetViews>
    <sheetView tabSelected="1" workbookViewId="0">
      <pane xSplit="2" ySplit="4" topLeftCell="C5" activePane="bottomRight" state="frozen"/>
      <selection activeCell="B23" sqref="B23"/>
      <selection pane="topRight" activeCell="B23" sqref="B23"/>
      <selection pane="bottomLeft" activeCell="B23" sqref="B23"/>
      <selection pane="bottomRight" activeCell="B33" sqref="B33"/>
    </sheetView>
  </sheetViews>
  <sheetFormatPr defaultColWidth="9" defaultRowHeight="14.25"/>
  <cols>
    <col min="1" max="1" width="6" style="155" customWidth="1"/>
    <col min="2" max="2" width="38" style="155" bestFit="1" customWidth="1"/>
    <col min="3" max="3" width="20.42578125" style="155" customWidth="1"/>
    <col min="4" max="4" width="13.42578125" style="155" customWidth="1"/>
    <col min="5" max="5" width="13.140625" style="155" customWidth="1"/>
    <col min="6" max="6" width="11.5703125" style="155" bestFit="1" customWidth="1"/>
    <col min="7" max="8" width="13.85546875" style="155" customWidth="1"/>
    <col min="9" max="9" width="14.140625" style="155" bestFit="1" customWidth="1"/>
    <col min="10" max="10" width="16.5703125" style="155" customWidth="1"/>
    <col min="11" max="11" width="19.140625" style="155" customWidth="1"/>
    <col min="12" max="16384" width="9" style="155"/>
  </cols>
  <sheetData>
    <row r="1" spans="1:11" s="120" customFormat="1" ht="17.25" customHeight="1">
      <c r="A1" s="120" t="s">
        <v>162</v>
      </c>
    </row>
    <row r="2" spans="1:11" s="120" customFormat="1" ht="17.25" customHeight="1">
      <c r="A2" s="121" t="s">
        <v>834</v>
      </c>
    </row>
    <row r="3" spans="1:11" s="120" customFormat="1" ht="17.25" customHeight="1">
      <c r="A3" s="120" t="s">
        <v>194</v>
      </c>
    </row>
    <row r="4" spans="1:11" s="126" customFormat="1" ht="15.75" customHeight="1">
      <c r="A4" s="122" t="s">
        <v>163</v>
      </c>
      <c r="B4" s="123" t="s">
        <v>164</v>
      </c>
      <c r="C4" s="124" t="s">
        <v>165</v>
      </c>
      <c r="D4" s="124" t="s">
        <v>206</v>
      </c>
      <c r="E4" s="124" t="s">
        <v>166</v>
      </c>
      <c r="F4" s="124" t="s">
        <v>207</v>
      </c>
      <c r="G4" s="124" t="s">
        <v>167</v>
      </c>
      <c r="H4" s="125"/>
      <c r="I4" s="125"/>
      <c r="J4" s="125"/>
      <c r="K4" s="125"/>
    </row>
    <row r="5" spans="1:11" s="134" customFormat="1" ht="15.75" customHeight="1">
      <c r="A5" s="127">
        <v>1</v>
      </c>
      <c r="B5" s="183" t="s">
        <v>195</v>
      </c>
      <c r="C5" s="186">
        <f>SUMIF('9月OMS订单结算明细（对外应收）'!$AJ:$AJ,"无锡村田电子有限公司",'9月OMS订单结算明细（对外应收）'!$W:$W)</f>
        <v>0</v>
      </c>
      <c r="D5" s="186">
        <f>SUMIF('9月OMS订单结算明细（对外应收）'!$AJ:$AJ,"无锡村田电子有限公司",'9月OMS订单结算明细（对外应收）'!$V:$V)</f>
        <v>0</v>
      </c>
      <c r="E5" s="187">
        <f>SUMIF('9月OMS订单结算明细（对内应付）'!$AV:$AV,"无锡村田电子有限公司",'9月OMS订单结算明细（对内应付）'!$W:$W)</f>
        <v>0</v>
      </c>
      <c r="F5" s="185">
        <f>SUMIF('9月OMS订单结算明细（对内应付）'!$AV:$AV,"无锡村田电子有限公司",'9月OMS订单结算明细（对内应付）'!$V:$V)</f>
        <v>0</v>
      </c>
      <c r="G5" s="184">
        <f>C5-E5</f>
        <v>0</v>
      </c>
      <c r="H5" s="130"/>
      <c r="I5" s="131"/>
      <c r="J5" s="132"/>
      <c r="K5" s="133"/>
    </row>
    <row r="6" spans="1:11" s="134" customFormat="1" ht="15.75" customHeight="1">
      <c r="A6" s="127">
        <v>2</v>
      </c>
      <c r="B6" s="183" t="s">
        <v>212</v>
      </c>
      <c r="C6" s="186">
        <f>SUMIF('9月OMS订单结算明细（对外应收）'!$AJ:$AJ,"希捷国际科技（无锡）有限公司",'9月OMS订单结算明细（对外应收）'!$W:$W)</f>
        <v>0</v>
      </c>
      <c r="D6" s="188">
        <f>SUMIF('9月OMS订单结算明细（对外应收）'!$AJ:$AJ,"希捷国际科技（无锡）有限公司",'9月OMS订单结算明细（对外应收）'!$V:$V)</f>
        <v>0</v>
      </c>
      <c r="E6" s="187">
        <f>SUMIF('9月OMS订单结算明细（对内应付）'!$AV:$AV,"希捷国际科技（无锡）有限公司",'9月OMS订单结算明细（对内应付）'!$W:$W)</f>
        <v>0</v>
      </c>
      <c r="F6" s="185">
        <f>SUMIF('9月OMS订单结算明细（对内应付）'!$AV:$AV,"希捷国际科技（无锡）有限公司",'9月OMS订单结算明细（对内应付）'!$V:$V)</f>
        <v>0</v>
      </c>
      <c r="G6" s="184">
        <f t="shared" ref="G6:G24" si="0">C6-E6</f>
        <v>0</v>
      </c>
      <c r="H6" s="129"/>
      <c r="I6" s="131"/>
      <c r="J6" s="135"/>
      <c r="K6" s="136"/>
    </row>
    <row r="7" spans="1:11" s="134" customFormat="1" ht="15.75" customHeight="1">
      <c r="A7" s="127">
        <v>3</v>
      </c>
      <c r="B7" s="183" t="s">
        <v>202</v>
      </c>
      <c r="C7" s="186">
        <f>SUMIF('9月OMS订单结算明细（对外应收）'!$AJ:$AJ,"SEAGATE SINGAPORE INTERNATIONAL HEA DQUAR TERS PTE LTD.",'9月OMS订单结算明细（对外应收）'!$W:$W)</f>
        <v>0</v>
      </c>
      <c r="D7" s="188">
        <f>SUMIF('9月OMS订单结算明细（对外应收）'!$AJ:$AJ,"SEAGATE SINGAPORE INTERNATIONAL HEA DQUAR TERS PTE LTD.",'9月OMS订单结算明细（对外应收）'!$V:$V)</f>
        <v>0</v>
      </c>
      <c r="E7" s="187">
        <f>SUMIF('9月OMS订单结算明细（对内应付）'!$AV:$AV,"SEAGATE SINGAPORE INTERNATIONAL HEA DQUAR TERS PTE LTD.",'9月OMS订单结算明细（对内应付）'!$W:$W)</f>
        <v>0</v>
      </c>
      <c r="F7" s="185">
        <f>SUMIF('9月OMS订单结算明细（对内应付）'!$AV:$AV,"SEAGATE SINGAPORE INTERNATIONAL HEA DQUAR TERS PTE LTD.",'9月OMS订单结算明细（对内应付）'!$V:$V)</f>
        <v>0</v>
      </c>
      <c r="G7" s="184">
        <f t="shared" si="0"/>
        <v>0</v>
      </c>
      <c r="H7" s="129"/>
      <c r="I7" s="131"/>
      <c r="J7" s="135"/>
      <c r="K7" s="136"/>
    </row>
    <row r="8" spans="1:11" s="134" customFormat="1" ht="15.75" customHeight="1">
      <c r="A8" s="127">
        <v>4</v>
      </c>
      <c r="B8" s="183" t="s">
        <v>205</v>
      </c>
      <c r="C8" s="186">
        <f>SUMIF('9月OMS订单结算明细（对外应收）'!$AJ:$AJ,"捷普电子（无锡）有限公司",'9月OMS订单结算明细（对外应收）'!$W:$W)</f>
        <v>0</v>
      </c>
      <c r="D8" s="188">
        <f>SUMIF('9月OMS订单结算明细（对外应收）'!$AJ:$AJ,"捷普电子（无锡）有限公司",'9月OMS订单结算明细（对外应收）'!$V:$V)</f>
        <v>0</v>
      </c>
      <c r="E8" s="187">
        <f>SUMIF('9月OMS订单结算明细（对内应付）'!$AV:$AV,"捷普电子（无锡）有限公司",'9月OMS订单结算明细（对内应付）'!$W:$W)</f>
        <v>0</v>
      </c>
      <c r="F8" s="185">
        <f>SUMIF('9月OMS订单结算明细（对内应付）'!$AV:$AV,"捷普电子（无锡）有限公司",'9月OMS订单结算明细（对内应付）'!$V:$V)</f>
        <v>0</v>
      </c>
      <c r="G8" s="184">
        <f t="shared" si="0"/>
        <v>0</v>
      </c>
      <c r="H8" s="131"/>
      <c r="I8" s="131"/>
      <c r="J8" s="132"/>
      <c r="K8" s="136"/>
    </row>
    <row r="9" spans="1:11" s="134" customFormat="1" ht="15" customHeight="1">
      <c r="A9" s="127">
        <v>5</v>
      </c>
      <c r="B9" s="183" t="s">
        <v>168</v>
      </c>
      <c r="C9" s="186">
        <f>SUMIF('9月OMS订单结算明细（对外应收）'!$AJ:$AJ,"无锡海峰聚思信息科技有限公司",'9月OMS订单结算明细（对外应收）'!$W:$W)</f>
        <v>0</v>
      </c>
      <c r="D9" s="188">
        <f>SUMIF('9月OMS订单结算明细（对外应收）'!$AJ:$AJ,"无锡海峰聚思信息科技有限公司",'9月OMS订单结算明细（对外应收）'!$V:$V)</f>
        <v>0</v>
      </c>
      <c r="E9" s="187">
        <f>SUMIF('9月OMS订单结算明细（对内应付）'!$AV:$AV,"无锡海峰聚思信息科技有限公司",'9月OMS订单结算明细（对内应付）'!$W:$W)</f>
        <v>0</v>
      </c>
      <c r="F9" s="185">
        <f>SUMIF('9月OMS订单结算明细（对内应付）'!$AV:$AV,"无锡海峰聚思信息科技有限公司",'9月OMS订单结算明细（对内应付）'!$V:$V)</f>
        <v>0</v>
      </c>
      <c r="G9" s="184">
        <f t="shared" si="0"/>
        <v>0</v>
      </c>
      <c r="H9" s="130"/>
      <c r="I9" s="131"/>
      <c r="J9" s="132"/>
      <c r="K9" s="133"/>
    </row>
    <row r="10" spans="1:11" s="134" customFormat="1" ht="15.75" customHeight="1">
      <c r="A10" s="127">
        <v>6</v>
      </c>
      <c r="B10" s="183" t="s">
        <v>214</v>
      </c>
      <c r="C10" s="186">
        <f>SUMIF('9月OMS订单结算明细（对外应收）'!$AJ:$AJ,"敦南微电子（无锡）有限公司",'9月OMS订单结算明细（对外应收）'!$W:$W)</f>
        <v>0</v>
      </c>
      <c r="D10" s="188">
        <f>SUMIF('9月OMS订单结算明细（对外应收）'!$AJ:$AJ,"敦南微电子（无锡）有限公司",'9月OMS订单结算明细（对外应收）'!$V:$V)</f>
        <v>0</v>
      </c>
      <c r="E10" s="187">
        <f>SUMIF('9月OMS订单结算明细（对内应付）'!$AV:$AV,"敦南微电子（无锡）有限公司",'9月OMS订单结算明细（对内应付）'!$W:$W)</f>
        <v>0</v>
      </c>
      <c r="F10" s="185">
        <f>SUMIF('9月OMS订单结算明细（对内应付）'!$AV:$AV,"敦南微电子（无锡）有限公司",'9月OMS订单结算明细（对内应付）'!$V:$V)</f>
        <v>0</v>
      </c>
      <c r="G10" s="184">
        <f t="shared" si="0"/>
        <v>0</v>
      </c>
      <c r="H10" s="137"/>
      <c r="I10" s="131"/>
      <c r="J10" s="132"/>
      <c r="K10" s="136"/>
    </row>
    <row r="11" spans="1:11" s="134" customFormat="1" ht="15.75" customHeight="1">
      <c r="A11" s="127">
        <v>7</v>
      </c>
      <c r="B11" s="183" t="s">
        <v>210</v>
      </c>
      <c r="C11" s="186">
        <f>SUMIF('9月OMS订单结算明细（对外应收）'!$AJ:$AJ,"马瑞利汽车零部件（无锡）有限公司",'9月OMS订单结算明细（对外应收）'!$W:$W)</f>
        <v>0</v>
      </c>
      <c r="D11" s="188">
        <f>SUMIF('9月OMS订单结算明细（对外应收）'!$AJ:$AJ,"马瑞利汽车零部件（无锡）有限公司",'9月OMS订单结算明细（对外应收）'!$V:$V)</f>
        <v>0</v>
      </c>
      <c r="E11" s="187">
        <f>SUMIF('9月OMS订单结算明细（对内应付）'!$AV:$AV,"马瑞利汽车零部件（无锡）有限公司",'9月OMS订单结算明细（对内应付）'!$W:$W)</f>
        <v>0</v>
      </c>
      <c r="F11" s="185">
        <f>SUMIF('9月OMS订单结算明细（对内应付）'!$AV:$AV,"马瑞利汽车零部件（无锡）有限公司",'9月OMS订单结算明细（对内应付）'!$V:$V)</f>
        <v>0</v>
      </c>
      <c r="G11" s="184">
        <f t="shared" si="0"/>
        <v>0</v>
      </c>
      <c r="H11" s="130"/>
      <c r="I11" s="131"/>
      <c r="J11" s="132"/>
      <c r="K11" s="136"/>
    </row>
    <row r="12" spans="1:11" s="134" customFormat="1" ht="15.75" customHeight="1">
      <c r="A12" s="127">
        <v>8</v>
      </c>
      <c r="B12" s="183" t="s">
        <v>204</v>
      </c>
      <c r="C12" s="186">
        <f>SUMIF('9月OMS订单结算明细（对外应收）'!$AJ:$AJ,"SK海力士半导体（中国）有限公司",'9月OMS订单结算明细（对外应收）'!$W:$W)</f>
        <v>0</v>
      </c>
      <c r="D12" s="188">
        <f>SUMIF('9月OMS订单结算明细（对外应收）'!$AJ:$AJ,"SK海力士半导体（中国）有限公司",'9月OMS订单结算明细（对外应收）'!$V:$V)</f>
        <v>0</v>
      </c>
      <c r="E12" s="187">
        <f>SUMIF('9月OMS订单结算明细（对内应付）'!$AV:$AV,"SK海力士半导体（中国）有限公司",'9月OMS订单结算明细（对内应付）'!$W:$W)</f>
        <v>0</v>
      </c>
      <c r="F12" s="185">
        <f>SUMIF('9月OMS订单结算明细（对内应付）'!$AV:$AV,"SK海力士半导体（中国）有限公司",'9月OMS订单结算明细（对内应付）'!$V:$V)</f>
        <v>0</v>
      </c>
      <c r="G12" s="184">
        <f t="shared" si="0"/>
        <v>0</v>
      </c>
      <c r="H12" s="130"/>
      <c r="I12" s="131"/>
      <c r="J12" s="138"/>
      <c r="K12" s="139"/>
    </row>
    <row r="13" spans="1:11" s="134" customFormat="1" ht="15.75" customHeight="1">
      <c r="A13" s="127">
        <v>9</v>
      </c>
      <c r="B13" s="183" t="s">
        <v>169</v>
      </c>
      <c r="C13" s="186">
        <f>SUMIF('9月OMS订单结算明细（对外应收）'!$AJ:$AJ,"海太半导体(无锡)有限公司",'9月OMS订单结算明细（对外应收）'!$W:$W)</f>
        <v>0</v>
      </c>
      <c r="D13" s="188">
        <f>SUMIF('9月OMS订单结算明细（对外应收）'!$AJ:$AJ,"海太半导体(无锡)有限公司",'9月OMS订单结算明细（对外应收）'!$V:$V)</f>
        <v>0</v>
      </c>
      <c r="E13" s="187">
        <f>SUMIF('9月OMS订单结算明细（对内应付）'!$AV:$AV,"海太半导体(无锡)有限公司",'9月OMS订单结算明细（对内应付）'!$W:$W)</f>
        <v>0</v>
      </c>
      <c r="F13" s="185">
        <f>SUMIF('9月OMS订单结算明细（对内应付）'!$AV:$AV,"海太半导体(无锡)有限公司",'9月OMS订单结算明细（对内应付）'!$V:$V)</f>
        <v>0</v>
      </c>
      <c r="G13" s="184">
        <f t="shared" si="0"/>
        <v>0</v>
      </c>
      <c r="H13" s="140"/>
      <c r="I13" s="141"/>
      <c r="J13" s="142"/>
      <c r="K13" s="139"/>
    </row>
    <row r="14" spans="1:11" s="134" customFormat="1" ht="15.75" customHeight="1">
      <c r="A14" s="127">
        <v>10</v>
      </c>
      <c r="B14" s="183" t="s">
        <v>170</v>
      </c>
      <c r="C14" s="186">
        <f>SUMIF('9月OMS订单结算明细（对外应收）'!$AJ:$AJ,"菲尼萨光电通讯科技（无锡）有限公司",'9月OMS订单结算明细（对外应收）'!$W:$W)</f>
        <v>0</v>
      </c>
      <c r="D14" s="188">
        <f>SUMIF('9月OMS订单结算明细（对外应收）'!$AJ:$AJ,"菲尼萨光电通讯科技（无锡）有限公司",'9月OMS订单结算明细（对外应收）'!$V:$V)</f>
        <v>0</v>
      </c>
      <c r="E14" s="187">
        <f>SUMIF('9月OMS订单结算明细（对内应付）'!$AV:$AV,"菲尼萨光电通讯科技（无锡）有限公司",'9月OMS订单结算明细（对内应付）'!$W:$W)</f>
        <v>0</v>
      </c>
      <c r="F14" s="185">
        <f>SUMIF('9月OMS订单结算明细（对内应付）'!$AV:$AV,"菲尼萨光电通讯科技（无锡）有限公司",'9月OMS订单结算明细（对内应付）'!$V:$V)</f>
        <v>0</v>
      </c>
      <c r="G14" s="184">
        <f t="shared" si="0"/>
        <v>0</v>
      </c>
      <c r="H14" s="140"/>
      <c r="I14" s="141"/>
      <c r="J14" s="143"/>
      <c r="K14" s="144"/>
    </row>
    <row r="15" spans="1:11" s="134" customFormat="1" ht="15.75" customHeight="1">
      <c r="A15" s="127">
        <v>11</v>
      </c>
      <c r="B15" s="183" t="s">
        <v>203</v>
      </c>
      <c r="C15" s="186">
        <f>SUMIF('9月OMS订单结算明细（对外应收）'!$AJ:$AJ,"理波光电科技（无锡）有限公司",'9月OMS订单结算明细（对外应收）'!$W:$W)</f>
        <v>0</v>
      </c>
      <c r="D15" s="188">
        <f>SUMIF('9月OMS订单结算明细（对外应收）'!$AJ:$AJ,"理波光电科技（无锡）有限公司",'9月OMS订单结算明细（对外应收）'!$V:$V)</f>
        <v>0</v>
      </c>
      <c r="E15" s="187">
        <f>SUMIF('9月OMS订单结算明细（对内应付）'!$AV:$AV,"理波光电科技（无锡）有限公司",'9月OMS订单结算明细（对内应付）'!$W:$W)</f>
        <v>0</v>
      </c>
      <c r="F15" s="185">
        <f>SUMIF('9月OMS订单结算明细（对内应付）'!$AV:$AV,"理波光电科技（无锡）有限公司",'9月OMS订单结算明细（对内应付）'!$V:$V)</f>
        <v>0</v>
      </c>
      <c r="G15" s="184">
        <f t="shared" si="0"/>
        <v>0</v>
      </c>
      <c r="H15" s="145"/>
      <c r="I15" s="141"/>
      <c r="J15" s="146"/>
      <c r="K15" s="147"/>
    </row>
    <row r="16" spans="1:11" s="134" customFormat="1" ht="15.75" customHeight="1">
      <c r="A16" s="127">
        <v>12</v>
      </c>
      <c r="B16" s="183" t="s">
        <v>171</v>
      </c>
      <c r="C16" s="186">
        <f>SUMIF('9月OMS订单结算明细（对外应收）'!$AJ:$AJ,"昆山飞逝蔼电子有限公司",'9月OMS订单结算明细（对外应收）'!$W:$W)</f>
        <v>0</v>
      </c>
      <c r="D16" s="188">
        <f>SUMIF('9月OMS订单结算明细（对外应收）'!$AJ:$AJ,"昆山飞逝蔼电子有限公司",'9月OMS订单结算明细（对外应收）'!$V:$V)</f>
        <v>0</v>
      </c>
      <c r="E16" s="187">
        <f>SUMIF('9月OMS订单结算明细（对内应付）'!$AV:$AV,"昆山飞逝蔼电子有限公司",'9月OMS订单结算明细（对内应付）'!$W:$W)</f>
        <v>0</v>
      </c>
      <c r="F16" s="185">
        <f>SUMIF('9月OMS订单结算明细（对内应付）'!$AV:$AV,"昆山飞逝蔼电子有限公司",'9月OMS订单结算明细（对内应付）'!$V:$V)</f>
        <v>0</v>
      </c>
      <c r="G16" s="184">
        <f t="shared" si="0"/>
        <v>0</v>
      </c>
      <c r="H16" s="140"/>
      <c r="I16" s="141"/>
      <c r="J16" s="143"/>
      <c r="K16" s="148"/>
    </row>
    <row r="17" spans="1:11" s="134" customFormat="1" ht="15.75" customHeight="1">
      <c r="A17" s="127">
        <v>13</v>
      </c>
      <c r="B17" s="183" t="s">
        <v>172</v>
      </c>
      <c r="C17" s="186">
        <f>SUMIF('9月OMS订单结算明细（对外应收）'!$AJ:$AJ,"亨沃机械设备（无锡）有限公司",'9月OMS订单结算明细（对外应收）'!$W:$W)</f>
        <v>0</v>
      </c>
      <c r="D17" s="188">
        <f>SUMIF('9月OMS订单结算明细（对外应收）'!$AJ:$AJ,"亨沃机械设备（无锡）有限公司",'9月OMS订单结算明细（对外应收）'!$V:$V)</f>
        <v>0</v>
      </c>
      <c r="E17" s="187">
        <f>SUMIF('9月OMS订单结算明细（对内应付）'!$AV:$AV,"亨沃机械设备（无锡）有限公司",'9月OMS订单结算明细（对内应付）'!$W:$W)</f>
        <v>0</v>
      </c>
      <c r="F17" s="185">
        <f>SUMIF('9月OMS订单结算明细（对内应付）'!$AV:$AV,"亨沃机械设备（无锡）有限公司",'9月OMS订单结算明细（对内应付）'!$V:$V)</f>
        <v>0</v>
      </c>
      <c r="G17" s="184">
        <f t="shared" si="0"/>
        <v>0</v>
      </c>
      <c r="H17" s="145"/>
      <c r="I17" s="141"/>
      <c r="J17" s="146"/>
      <c r="K17" s="147"/>
    </row>
    <row r="18" spans="1:11" s="134" customFormat="1" ht="15.75" customHeight="1">
      <c r="A18" s="127">
        <v>14</v>
      </c>
      <c r="B18" s="183" t="s">
        <v>173</v>
      </c>
      <c r="C18" s="186">
        <f>SUMIF('9月OMS订单结算明细（对外应收）'!$AJ:$AJ,"耐普罗塑胶五金制品（深圳）有限公司",'9月OMS订单结算明细（对外应收）'!$W:$W)</f>
        <v>0</v>
      </c>
      <c r="D18" s="188">
        <f>SUMIF('9月OMS订单结算明细（对外应收）'!$AJ:$AJ,"耐普罗塑胶五金制品（深圳）有限公司",'9月OMS订单结算明细（对外应收）'!$V:$V)</f>
        <v>0</v>
      </c>
      <c r="E18" s="187">
        <f>SUMIF('9月OMS订单结算明细（对内应付）'!$AV:$AV,"耐普罗塑胶五金制品（深圳）有限公司",'9月OMS订单结算明细（对内应付）'!$W:$W)</f>
        <v>0</v>
      </c>
      <c r="F18" s="185">
        <f>SUMIF('9月OMS订单结算明细（对内应付）'!$AV:$AV,"耐普罗塑胶五金制品（深圳）有限公司",'9月OMS订单结算明细（对内应付）'!$V:$V)</f>
        <v>0</v>
      </c>
      <c r="G18" s="184">
        <f t="shared" si="0"/>
        <v>0</v>
      </c>
      <c r="H18" s="140"/>
      <c r="I18" s="141"/>
      <c r="J18" s="143"/>
      <c r="K18" s="144"/>
    </row>
    <row r="19" spans="1:11" s="134" customFormat="1" ht="15.75" customHeight="1">
      <c r="A19" s="127">
        <v>15</v>
      </c>
      <c r="B19" s="183" t="s">
        <v>219</v>
      </c>
      <c r="C19" s="186">
        <f>SUMIF('9月OMS订单结算明细（对外应收）'!$AJ:$AJ,"康奈可汽车电子（无锡）有限公司",'9月OMS订单结算明细（对外应收）'!$W:$W)</f>
        <v>0</v>
      </c>
      <c r="D19" s="188">
        <f>SUMIF('9月OMS订单结算明细（对外应收）'!$AJ:$AJ,"康奈可汽车电子（无锡）有限公司",'9月OMS订单结算明细（对外应收）'!$V:$V)</f>
        <v>0</v>
      </c>
      <c r="E19" s="187">
        <f>SUMIF('9月OMS订单结算明细（对内应付）'!$AV:$AV,"康奈可汽车电子（无锡）有限公司",'9月OMS订单结算明细（对内应付）'!$W:$W)</f>
        <v>0</v>
      </c>
      <c r="F19" s="185">
        <f>SUMIF('9月OMS订单结算明细（对内应付）'!$AV:$AV,"康奈可汽车电子（无锡）有限公司",'9月OMS订单结算明细（对内应付）'!$V:$V)</f>
        <v>0</v>
      </c>
      <c r="G19" s="184">
        <f t="shared" si="0"/>
        <v>0</v>
      </c>
      <c r="H19" s="140"/>
      <c r="I19" s="141"/>
      <c r="J19" s="143"/>
      <c r="K19" s="144"/>
    </row>
    <row r="20" spans="1:11" s="134" customFormat="1" ht="15.75" customHeight="1">
      <c r="A20" s="127">
        <v>16</v>
      </c>
      <c r="B20" s="183" t="s">
        <v>221</v>
      </c>
      <c r="C20" s="186">
        <f>SUMIF('9月OMS订单结算明细（对外应收）'!$AJ:$AJ,"北京理波光谱物理科技有限公司",'9月OMS订单结算明细（对外应收）'!$W:$W)</f>
        <v>0</v>
      </c>
      <c r="D20" s="188">
        <f>SUMIF('9月OMS订单结算明细（对外应收）'!$AJ:$AJ,"北京理波光谱物理科技有限公司",'9月OMS订单结算明细（对外应收）'!$V:$V)</f>
        <v>0</v>
      </c>
      <c r="E20" s="187">
        <f>SUMIF('9月OMS订单结算明细（对内应付）'!$AV:$AV,"北京理波光谱物理科技有限公司",'9月OMS订单结算明细（对内应付）'!$W:$W)</f>
        <v>0</v>
      </c>
      <c r="F20" s="185">
        <f>SUMIF('9月OMS订单结算明细（对内应付）'!$AV:$AV,"北京理波光谱物理科技有限公司",'9月OMS订单结算明细（对内应付）'!$V:$V)</f>
        <v>0</v>
      </c>
      <c r="G20" s="184">
        <f t="shared" si="0"/>
        <v>0</v>
      </c>
      <c r="H20" s="141"/>
      <c r="I20" s="141"/>
      <c r="J20" s="143"/>
      <c r="K20" s="149"/>
    </row>
    <row r="21" spans="1:11" s="134" customFormat="1" ht="15.75" customHeight="1">
      <c r="A21" s="127">
        <v>17</v>
      </c>
      <c r="B21" s="183" t="s">
        <v>223</v>
      </c>
      <c r="C21" s="186">
        <f>SUMIF('9月OMS订单结算明细（对外应收）'!$AJ:$AJ,"上海旭福電子有限公司",'9月OMS订单结算明细（对外应收）'!$W:$W)</f>
        <v>0</v>
      </c>
      <c r="D21" s="188">
        <f>SUMIF('9月OMS订单结算明细（对外应收）'!$AJ:$AJ,"上海旭福電子有限公司",'9月OMS订单结算明细（对外应收）'!$V:$V)</f>
        <v>0</v>
      </c>
      <c r="E21" s="187">
        <f>SUMIF('9月OMS订单结算明细（对内应付）'!$AV:$AV,"上海旭福電子有限公司",'9月OMS订单结算明细（对内应付）'!$W:$W)</f>
        <v>0</v>
      </c>
      <c r="F21" s="185">
        <f>SUMIF('9月OMS订单结算明细（对内应付）'!$AV:$AV,"上海旭福電子有限公司",'9月OMS订单结算明细（对内应付）'!$V:$V)</f>
        <v>0</v>
      </c>
      <c r="G21" s="184">
        <f t="shared" si="0"/>
        <v>0</v>
      </c>
      <c r="H21" s="140"/>
      <c r="I21" s="141"/>
      <c r="J21" s="143"/>
      <c r="K21" s="150"/>
    </row>
    <row r="22" spans="1:11" s="134" customFormat="1" ht="15.75" customHeight="1">
      <c r="A22" s="127">
        <v>18</v>
      </c>
      <c r="B22" s="183" t="s">
        <v>225</v>
      </c>
      <c r="C22" s="186">
        <f>SUMIF('9月OMS订单结算明细（对外应收）'!$AJ:$AJ,"捷普科技（上海）有限公司",'9月OMS订单结算明细（对外应收）'!$W:$W)</f>
        <v>0</v>
      </c>
      <c r="D22" s="188">
        <f>SUMIF('9月OMS订单结算明细（对外应收）'!$AJ:$AJ,"捷普科技（上海）有限公司",'9月OMS订单结算明细（对外应收）'!$V:$V)</f>
        <v>0</v>
      </c>
      <c r="E22" s="187">
        <f>SUMIF('9月OMS订单结算明细（对内应付）'!$AV:$AV,"捷普科技（上海）有限公司",'9月OMS订单结算明细（对内应付）'!$W:$W)</f>
        <v>0</v>
      </c>
      <c r="F22" s="185">
        <f>SUMIF('9月OMS订单结算明细（对内应付）'!$AV:$AV,"捷普科技（上海）有限公司",'9月OMS订单结算明细（对内应付）'!$V:$V)</f>
        <v>0</v>
      </c>
      <c r="G22" s="184">
        <f t="shared" si="0"/>
        <v>0</v>
      </c>
      <c r="H22" s="145"/>
      <c r="I22" s="141"/>
      <c r="J22" s="146"/>
      <c r="K22" s="146"/>
    </row>
    <row r="23" spans="1:11" s="134" customFormat="1" ht="15.75" customHeight="1">
      <c r="A23" s="127">
        <v>19</v>
      </c>
      <c r="B23" s="183" t="s">
        <v>174</v>
      </c>
      <c r="C23" s="186"/>
      <c r="D23" s="189"/>
      <c r="E23" s="190"/>
      <c r="F23" s="191"/>
      <c r="G23" s="184">
        <f t="shared" si="0"/>
        <v>0</v>
      </c>
      <c r="H23" s="151"/>
      <c r="I23" s="141"/>
      <c r="J23" s="146"/>
      <c r="K23" s="146"/>
    </row>
    <row r="24" spans="1:11" s="134" customFormat="1" ht="15.75" customHeight="1">
      <c r="A24" s="127">
        <v>20</v>
      </c>
      <c r="C24" s="189"/>
      <c r="D24" s="189"/>
      <c r="E24" s="190"/>
      <c r="F24" s="191"/>
      <c r="G24" s="184">
        <f t="shared" si="0"/>
        <v>0</v>
      </c>
      <c r="H24" s="151"/>
      <c r="I24" s="141"/>
      <c r="J24" s="146"/>
      <c r="K24" s="146"/>
    </row>
    <row r="25" spans="1:11" s="134" customFormat="1" ht="15.75" customHeight="1">
      <c r="A25" s="221" t="s">
        <v>88</v>
      </c>
      <c r="B25" s="222"/>
      <c r="C25" s="152">
        <f>SUM(C5:C24)</f>
        <v>0</v>
      </c>
      <c r="D25" s="152">
        <f>SUM(D5:D24)</f>
        <v>0</v>
      </c>
      <c r="E25" s="152">
        <f>SUM(E5:E24)</f>
        <v>0</v>
      </c>
      <c r="F25" s="152">
        <f>SUM(F5:F24)</f>
        <v>0</v>
      </c>
      <c r="G25" s="152">
        <f>SUM(G5:G24)</f>
        <v>0</v>
      </c>
      <c r="H25" s="153"/>
      <c r="I25" s="153"/>
      <c r="J25" s="154"/>
      <c r="K25" s="154"/>
    </row>
    <row r="28" spans="1:11">
      <c r="C28" s="156"/>
      <c r="D28" s="156"/>
      <c r="H28" s="157"/>
    </row>
    <row r="29" spans="1:11">
      <c r="C29" s="156"/>
      <c r="D29" s="156"/>
      <c r="F29" s="156"/>
      <c r="G29" s="158"/>
      <c r="H29" s="156"/>
      <c r="I29" s="156"/>
      <c r="J29" s="156"/>
    </row>
    <row r="30" spans="1:11">
      <c r="C30" s="156"/>
      <c r="D30" s="156"/>
      <c r="E30" s="156"/>
      <c r="G30" s="159"/>
      <c r="J30" s="156"/>
    </row>
    <row r="31" spans="1:11">
      <c r="G31" s="157"/>
      <c r="H31" s="157"/>
      <c r="I31" s="156"/>
    </row>
    <row r="32" spans="1:11">
      <c r="C32" s="156"/>
      <c r="D32" s="156"/>
      <c r="E32" s="156"/>
      <c r="G32" s="158"/>
      <c r="H32" s="156"/>
      <c r="I32" s="156"/>
    </row>
    <row r="33" spans="3:9">
      <c r="C33" s="156"/>
      <c r="H33" s="156"/>
      <c r="I33" s="156"/>
    </row>
    <row r="34" spans="3:9">
      <c r="G34" s="156"/>
      <c r="I34" s="156"/>
    </row>
    <row r="35" spans="3:9">
      <c r="G35" s="160"/>
      <c r="I35" s="156"/>
    </row>
  </sheetData>
  <mergeCells count="1">
    <mergeCell ref="A25:B25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R27"/>
  <sheetViews>
    <sheetView workbookViewId="0">
      <pane xSplit="2" ySplit="5" topLeftCell="C6" activePane="bottomRight" state="frozen"/>
      <selection activeCell="B23" sqref="B23"/>
      <selection pane="topRight" activeCell="B23" sqref="B23"/>
      <selection pane="bottomLeft" activeCell="B23" sqref="B23"/>
      <selection pane="bottomRight" activeCell="E15" sqref="E15"/>
    </sheetView>
  </sheetViews>
  <sheetFormatPr defaultColWidth="9" defaultRowHeight="14.25"/>
  <cols>
    <col min="1" max="1" width="5.42578125" style="181" customWidth="1"/>
    <col min="2" max="2" width="30.42578125" style="182" customWidth="1"/>
    <col min="3" max="3" width="12.5703125" style="182" customWidth="1"/>
    <col min="4" max="4" width="13.5703125" style="182" customWidth="1"/>
    <col min="5" max="6" width="11.85546875" style="182" customWidth="1"/>
    <col min="7" max="7" width="12.5703125" style="182" customWidth="1"/>
    <col min="8" max="8" width="11.85546875" style="182" customWidth="1"/>
    <col min="9" max="10" width="11.85546875" style="182" hidden="1" customWidth="1"/>
    <col min="11" max="11" width="13.85546875" style="182" customWidth="1"/>
    <col min="12" max="12" width="13.140625" style="182" customWidth="1"/>
    <col min="13" max="13" width="13.42578125" style="182" customWidth="1"/>
    <col min="14" max="15" width="11.85546875" style="182" hidden="1" customWidth="1"/>
    <col min="16" max="16" width="15.140625" style="182" customWidth="1"/>
    <col min="17" max="17" width="16.140625" style="182" customWidth="1"/>
    <col min="18" max="18" width="15.5703125" style="182" customWidth="1"/>
    <col min="19" max="16384" width="9" style="182"/>
  </cols>
  <sheetData>
    <row r="1" spans="1:18" s="120" customFormat="1" ht="17.25" customHeight="1">
      <c r="A1" s="120" t="s">
        <v>175</v>
      </c>
    </row>
    <row r="2" spans="1:18" s="120" customFormat="1" ht="17.25" customHeight="1">
      <c r="A2" s="121" t="str">
        <f>大客户汇总表!A2</f>
        <v>报告期间：2021年9月</v>
      </c>
    </row>
    <row r="3" spans="1:18" s="120" customFormat="1" ht="17.25" customHeight="1">
      <c r="A3" s="120" t="s">
        <v>194</v>
      </c>
    </row>
    <row r="4" spans="1:18" s="120" customFormat="1" ht="17.25" customHeight="1">
      <c r="A4" s="120" t="s">
        <v>176</v>
      </c>
    </row>
    <row r="5" spans="1:18" s="163" customFormat="1" ht="15.75" customHeight="1">
      <c r="A5" s="161" t="s">
        <v>177</v>
      </c>
      <c r="B5" s="162" t="s">
        <v>178</v>
      </c>
      <c r="C5" s="162" t="s">
        <v>179</v>
      </c>
      <c r="D5" s="162" t="s">
        <v>180</v>
      </c>
      <c r="E5" s="162" t="s">
        <v>181</v>
      </c>
      <c r="F5" s="162" t="s">
        <v>182</v>
      </c>
      <c r="G5" s="162" t="s">
        <v>183</v>
      </c>
      <c r="H5" s="162" t="s">
        <v>184</v>
      </c>
      <c r="I5" s="161" t="s">
        <v>185</v>
      </c>
      <c r="J5" s="161" t="s">
        <v>186</v>
      </c>
      <c r="K5" s="162" t="s">
        <v>187</v>
      </c>
      <c r="L5" s="162" t="s">
        <v>188</v>
      </c>
      <c r="M5" s="162" t="s">
        <v>189</v>
      </c>
      <c r="N5" s="161" t="s">
        <v>190</v>
      </c>
      <c r="O5" s="161" t="s">
        <v>191</v>
      </c>
      <c r="P5" s="162" t="s">
        <v>192</v>
      </c>
      <c r="Q5" s="162"/>
      <c r="R5" s="162"/>
    </row>
    <row r="6" spans="1:18" s="163" customFormat="1" ht="15.75" customHeight="1">
      <c r="A6" s="164">
        <v>1</v>
      </c>
      <c r="B6" s="128" t="str">
        <f>大客户汇总表!B5</f>
        <v>无锡村田电子有限公司</v>
      </c>
      <c r="C6" s="193">
        <f>月度分析公式表!B2-月度分析公式表!B25+月度分析公式表!C2-月度分析公式表!C25</f>
        <v>0</v>
      </c>
      <c r="D6" s="193">
        <f>月度分析公式表!D2-月度分析公式表!D25+月度分析公式表!E2-月度分析公式表!E25</f>
        <v>0</v>
      </c>
      <c r="E6" s="193">
        <f>月度分析公式表!F2-月度分析公式表!F25</f>
        <v>0</v>
      </c>
      <c r="F6" s="193">
        <f>月度分析公式表!G2-月度分析公式表!G25</f>
        <v>0</v>
      </c>
      <c r="G6" s="193">
        <f>月度分析公式表!H2-月度分析公式表!H25</f>
        <v>0</v>
      </c>
      <c r="H6" s="193">
        <f>月度分析公式表!I2-月度分析公式表!I25</f>
        <v>0</v>
      </c>
      <c r="I6" s="165"/>
      <c r="J6" s="165"/>
      <c r="K6" s="193">
        <f>月度分析公式表!L2-月度分析公式表!L25+月度分析公式表!M2-月度分析公式表!M25+月度分析公式表!N2-月度分析公式表!N25</f>
        <v>0</v>
      </c>
      <c r="L6" s="193">
        <f>月度分析公式表!R2-月度分析公式表!R25</f>
        <v>0</v>
      </c>
      <c r="M6" s="193">
        <f>月度分析公式表!Q2-月度分析公式表!Q25</f>
        <v>0</v>
      </c>
      <c r="N6" s="165"/>
      <c r="O6" s="165"/>
      <c r="P6" s="166">
        <f t="shared" ref="P6:P26" si="0">SUM(C6:O6)</f>
        <v>0</v>
      </c>
      <c r="Q6" s="167"/>
      <c r="R6" s="168"/>
    </row>
    <row r="7" spans="1:18" s="163" customFormat="1" ht="15.75" customHeight="1">
      <c r="A7" s="164">
        <v>2</v>
      </c>
      <c r="B7" s="128" t="s">
        <v>211</v>
      </c>
      <c r="C7" s="193">
        <f>月度分析公式表!B3-月度分析公式表!B26+月度分析公式表!C3-月度分析公式表!C26</f>
        <v>0</v>
      </c>
      <c r="D7" s="193">
        <f>月度分析公式表!D3-月度分析公式表!D26+月度分析公式表!E3-月度分析公式表!E26</f>
        <v>0</v>
      </c>
      <c r="E7" s="193">
        <f>月度分析公式表!F3-月度分析公式表!F26</f>
        <v>0</v>
      </c>
      <c r="F7" s="193">
        <f>月度分析公式表!G3-月度分析公式表!G26</f>
        <v>0</v>
      </c>
      <c r="G7" s="193">
        <f>月度分析公式表!H3-月度分析公式表!H26</f>
        <v>0</v>
      </c>
      <c r="H7" s="193">
        <f>月度分析公式表!I3-月度分析公式表!I26</f>
        <v>0</v>
      </c>
      <c r="I7" s="165"/>
      <c r="J7" s="165"/>
      <c r="K7" s="193">
        <f>月度分析公式表!L3-月度分析公式表!L26+月度分析公式表!M3-月度分析公式表!M26+月度分析公式表!N3-月度分析公式表!N26</f>
        <v>0</v>
      </c>
      <c r="L7" s="193">
        <f>月度分析公式表!R3-月度分析公式表!R26</f>
        <v>0</v>
      </c>
      <c r="M7" s="193">
        <f>月度分析公式表!Q3-月度分析公式表!Q26</f>
        <v>0</v>
      </c>
      <c r="N7" s="165"/>
      <c r="O7" s="165"/>
      <c r="P7" s="166">
        <f t="shared" si="0"/>
        <v>0</v>
      </c>
      <c r="Q7" s="167"/>
      <c r="R7" s="167"/>
    </row>
    <row r="8" spans="1:18" s="163" customFormat="1" ht="15.75" customHeight="1">
      <c r="A8" s="164">
        <v>3</v>
      </c>
      <c r="B8" s="128" t="s">
        <v>199</v>
      </c>
      <c r="C8" s="193">
        <f>月度分析公式表!B4-月度分析公式表!B27+月度分析公式表!C4-月度分析公式表!C27</f>
        <v>0</v>
      </c>
      <c r="D8" s="193">
        <f>月度分析公式表!D4-月度分析公式表!D27+月度分析公式表!E4-月度分析公式表!E27</f>
        <v>0</v>
      </c>
      <c r="E8" s="193">
        <f>月度分析公式表!F4-月度分析公式表!F27</f>
        <v>0</v>
      </c>
      <c r="F8" s="193">
        <f>月度分析公式表!G4-月度分析公式表!G27</f>
        <v>0</v>
      </c>
      <c r="G8" s="193">
        <f>月度分析公式表!H4-月度分析公式表!H27</f>
        <v>0</v>
      </c>
      <c r="H8" s="193">
        <f>月度分析公式表!I4-月度分析公式表!I27</f>
        <v>0</v>
      </c>
      <c r="I8" s="165"/>
      <c r="J8" s="165"/>
      <c r="K8" s="193">
        <f>月度分析公式表!L4-月度分析公式表!L27+月度分析公式表!M4-月度分析公式表!M27+月度分析公式表!N4-月度分析公式表!N27</f>
        <v>0</v>
      </c>
      <c r="L8" s="193">
        <f>月度分析公式表!R4-月度分析公式表!R27</f>
        <v>0</v>
      </c>
      <c r="M8" s="193">
        <f>月度分析公式表!Q4-月度分析公式表!Q27</f>
        <v>0</v>
      </c>
      <c r="N8" s="165"/>
      <c r="O8" s="165"/>
      <c r="P8" s="166">
        <f t="shared" si="0"/>
        <v>0</v>
      </c>
      <c r="Q8" s="169"/>
      <c r="R8" s="170"/>
    </row>
    <row r="9" spans="1:18" s="163" customFormat="1" ht="15.75" customHeight="1">
      <c r="A9" s="164">
        <v>4</v>
      </c>
      <c r="B9" s="128" t="s">
        <v>197</v>
      </c>
      <c r="C9" s="193">
        <f>月度分析公式表!B5-月度分析公式表!B28+月度分析公式表!C5-月度分析公式表!C28</f>
        <v>0</v>
      </c>
      <c r="D9" s="193">
        <f>月度分析公式表!D5-月度分析公式表!D28+月度分析公式表!E5-月度分析公式表!E28</f>
        <v>0</v>
      </c>
      <c r="E9" s="193">
        <f>月度分析公式表!F5-月度分析公式表!F28</f>
        <v>0</v>
      </c>
      <c r="F9" s="193">
        <f>月度分析公式表!G5-月度分析公式表!G28</f>
        <v>0</v>
      </c>
      <c r="G9" s="193">
        <f>月度分析公式表!H5-月度分析公式表!H28</f>
        <v>0</v>
      </c>
      <c r="H9" s="193">
        <f>月度分析公式表!I5-月度分析公式表!I28</f>
        <v>0</v>
      </c>
      <c r="I9" s="165"/>
      <c r="J9" s="165"/>
      <c r="K9" s="193">
        <f>月度分析公式表!L5-月度分析公式表!L28+月度分析公式表!M5-月度分析公式表!M28+月度分析公式表!N5-月度分析公式表!N28</f>
        <v>0</v>
      </c>
      <c r="L9" s="193">
        <f>月度分析公式表!R5-月度分析公式表!R28</f>
        <v>0</v>
      </c>
      <c r="M9" s="193">
        <f>月度分析公式表!Q5-月度分析公式表!Q28</f>
        <v>0</v>
      </c>
      <c r="N9" s="165"/>
      <c r="O9" s="165"/>
      <c r="P9" s="166">
        <f t="shared" si="0"/>
        <v>0</v>
      </c>
      <c r="Q9" s="167"/>
      <c r="R9" s="168"/>
    </row>
    <row r="10" spans="1:18" s="163" customFormat="1" ht="15.75" customHeight="1">
      <c r="A10" s="164">
        <v>5</v>
      </c>
      <c r="B10" s="128" t="s">
        <v>208</v>
      </c>
      <c r="C10" s="193">
        <f>月度分析公式表!B6-月度分析公式表!B29+月度分析公式表!C6-月度分析公式表!C29</f>
        <v>0</v>
      </c>
      <c r="D10" s="193">
        <f>月度分析公式表!D6-月度分析公式表!D29+月度分析公式表!E6-月度分析公式表!E29</f>
        <v>0</v>
      </c>
      <c r="E10" s="193">
        <f>月度分析公式表!F6-月度分析公式表!F29</f>
        <v>0</v>
      </c>
      <c r="F10" s="193">
        <f>月度分析公式表!G6-月度分析公式表!G29</f>
        <v>0</v>
      </c>
      <c r="G10" s="193">
        <f>月度分析公式表!H6-月度分析公式表!H29</f>
        <v>0</v>
      </c>
      <c r="H10" s="193">
        <f>月度分析公式表!I6-月度分析公式表!I29</f>
        <v>0</v>
      </c>
      <c r="I10" s="165"/>
      <c r="J10" s="165"/>
      <c r="K10" s="193">
        <f>月度分析公式表!L6-月度分析公式表!L29+月度分析公式表!M6-月度分析公式表!M29+月度分析公式表!N6-月度分析公式表!N29</f>
        <v>0</v>
      </c>
      <c r="L10" s="193">
        <f>月度分析公式表!R6-月度分析公式表!R29</f>
        <v>0</v>
      </c>
      <c r="M10" s="193">
        <f>月度分析公式表!Q6-月度分析公式表!Q29</f>
        <v>0</v>
      </c>
      <c r="N10" s="165"/>
      <c r="O10" s="165"/>
      <c r="P10" s="166">
        <f t="shared" si="0"/>
        <v>0</v>
      </c>
      <c r="Q10" s="169"/>
      <c r="R10" s="168"/>
    </row>
    <row r="11" spans="1:18" s="163" customFormat="1" ht="15.75" customHeight="1">
      <c r="A11" s="164">
        <v>6</v>
      </c>
      <c r="B11" s="128" t="s">
        <v>213</v>
      </c>
      <c r="C11" s="193">
        <f>月度分析公式表!B7-月度分析公式表!B30+月度分析公式表!C7-月度分析公式表!C30</f>
        <v>0</v>
      </c>
      <c r="D11" s="193">
        <f>月度分析公式表!D7-月度分析公式表!D30+月度分析公式表!E7-月度分析公式表!E30</f>
        <v>0</v>
      </c>
      <c r="E11" s="193">
        <f>月度分析公式表!F7-月度分析公式表!F30</f>
        <v>0</v>
      </c>
      <c r="F11" s="193">
        <f>月度分析公式表!G7-月度分析公式表!G30</f>
        <v>0</v>
      </c>
      <c r="G11" s="193">
        <f>月度分析公式表!H7-月度分析公式表!H30</f>
        <v>0</v>
      </c>
      <c r="H11" s="193">
        <f>月度分析公式表!I7-月度分析公式表!I30</f>
        <v>0</v>
      </c>
      <c r="I11" s="165"/>
      <c r="J11" s="165"/>
      <c r="K11" s="193">
        <f>月度分析公式表!L7-月度分析公式表!L30+月度分析公式表!M7-月度分析公式表!M30+月度分析公式表!N7-月度分析公式表!N30</f>
        <v>0</v>
      </c>
      <c r="L11" s="193">
        <f>月度分析公式表!R7-月度分析公式表!R30</f>
        <v>0</v>
      </c>
      <c r="M11" s="193">
        <f>月度分析公式表!Q7-月度分析公式表!Q30</f>
        <v>0</v>
      </c>
      <c r="N11" s="165"/>
      <c r="O11" s="165"/>
      <c r="P11" s="166">
        <f t="shared" si="0"/>
        <v>0</v>
      </c>
      <c r="Q11" s="171"/>
      <c r="R11" s="170"/>
    </row>
    <row r="12" spans="1:18" s="163" customFormat="1" ht="15.75" customHeight="1">
      <c r="A12" s="164">
        <v>7</v>
      </c>
      <c r="B12" s="128" t="s">
        <v>209</v>
      </c>
      <c r="C12" s="193">
        <f>月度分析公式表!B8-月度分析公式表!B31+月度分析公式表!C8-月度分析公式表!C31</f>
        <v>0</v>
      </c>
      <c r="D12" s="193">
        <f>月度分析公式表!D8-月度分析公式表!D31+月度分析公式表!E8-月度分析公式表!E31</f>
        <v>0</v>
      </c>
      <c r="E12" s="193">
        <f>月度分析公式表!F8-月度分析公式表!F31</f>
        <v>0</v>
      </c>
      <c r="F12" s="193">
        <f>月度分析公式表!G8-月度分析公式表!G31</f>
        <v>0</v>
      </c>
      <c r="G12" s="193">
        <f>月度分析公式表!H8-月度分析公式表!H31</f>
        <v>0</v>
      </c>
      <c r="H12" s="193">
        <f>月度分析公式表!I8-月度分析公式表!I31</f>
        <v>0</v>
      </c>
      <c r="I12" s="165"/>
      <c r="J12" s="165"/>
      <c r="K12" s="193">
        <f>月度分析公式表!L8-月度分析公式表!L31+月度分析公式表!M8-月度分析公式表!M31+月度分析公式表!N8-月度分析公式表!N31</f>
        <v>0</v>
      </c>
      <c r="L12" s="193">
        <f>月度分析公式表!R8-月度分析公式表!R31</f>
        <v>0</v>
      </c>
      <c r="M12" s="193">
        <f>月度分析公式表!Q8-月度分析公式表!Q31</f>
        <v>0</v>
      </c>
      <c r="N12" s="165"/>
      <c r="O12" s="165"/>
      <c r="P12" s="166">
        <f t="shared" si="0"/>
        <v>0</v>
      </c>
      <c r="Q12" s="169"/>
      <c r="R12" s="168"/>
    </row>
    <row r="13" spans="1:18" s="163" customFormat="1" ht="15.75" customHeight="1">
      <c r="A13" s="164">
        <v>8</v>
      </c>
      <c r="B13" s="128" t="s">
        <v>196</v>
      </c>
      <c r="C13" s="193">
        <f>月度分析公式表!B9-月度分析公式表!B32+月度分析公式表!C9-月度分析公式表!C32</f>
        <v>0</v>
      </c>
      <c r="D13" s="193">
        <f>月度分析公式表!D9-月度分析公式表!D32+月度分析公式表!E9-月度分析公式表!E32</f>
        <v>0</v>
      </c>
      <c r="E13" s="193">
        <f>月度分析公式表!F9-月度分析公式表!F32</f>
        <v>0</v>
      </c>
      <c r="F13" s="193">
        <f>月度分析公式表!G9-月度分析公式表!G32</f>
        <v>0</v>
      </c>
      <c r="G13" s="193">
        <f>月度分析公式表!H9-月度分析公式表!H32</f>
        <v>0</v>
      </c>
      <c r="H13" s="193">
        <f>月度分析公式表!I9-月度分析公式表!I32</f>
        <v>0</v>
      </c>
      <c r="I13" s="165"/>
      <c r="J13" s="165"/>
      <c r="K13" s="193">
        <f>月度分析公式表!L9-月度分析公式表!L32+月度分析公式表!M9-月度分析公式表!M32+月度分析公式表!N9-月度分析公式表!N32</f>
        <v>0</v>
      </c>
      <c r="L13" s="193">
        <f>月度分析公式表!R9-月度分析公式表!R32</f>
        <v>0</v>
      </c>
      <c r="M13" s="193">
        <f>月度分析公式表!Q9-月度分析公式表!Q32</f>
        <v>0</v>
      </c>
      <c r="N13" s="165"/>
      <c r="O13" s="165"/>
      <c r="P13" s="166">
        <f t="shared" si="0"/>
        <v>0</v>
      </c>
      <c r="Q13" s="169"/>
      <c r="R13" s="168"/>
    </row>
    <row r="14" spans="1:18" s="163" customFormat="1" ht="15.75" customHeight="1">
      <c r="A14" s="164">
        <v>9</v>
      </c>
      <c r="B14" s="128" t="s">
        <v>200</v>
      </c>
      <c r="C14" s="193">
        <f>月度分析公式表!B10-月度分析公式表!B33+月度分析公式表!C10-月度分析公式表!C33</f>
        <v>0</v>
      </c>
      <c r="D14" s="193">
        <f>月度分析公式表!D10-月度分析公式表!D33+月度分析公式表!E10-月度分析公式表!E33</f>
        <v>0</v>
      </c>
      <c r="E14" s="193">
        <f>月度分析公式表!F10-月度分析公式表!F33</f>
        <v>0</v>
      </c>
      <c r="F14" s="193">
        <f>月度分析公式表!G10-月度分析公式表!G33</f>
        <v>0</v>
      </c>
      <c r="G14" s="193">
        <f>月度分析公式表!H10-月度分析公式表!H33</f>
        <v>0</v>
      </c>
      <c r="H14" s="193">
        <f>月度分析公式表!I10-月度分析公式表!I33</f>
        <v>0</v>
      </c>
      <c r="I14" s="165"/>
      <c r="J14" s="165"/>
      <c r="K14" s="193">
        <f>月度分析公式表!L10-月度分析公式表!L33+月度分析公式表!M10-月度分析公式表!M33+月度分析公式表!N10-月度分析公式表!N33</f>
        <v>0</v>
      </c>
      <c r="L14" s="193">
        <f>月度分析公式表!R10-月度分析公式表!R33</f>
        <v>0</v>
      </c>
      <c r="M14" s="193">
        <f>月度分析公式表!Q10-月度分析公式表!Q33</f>
        <v>0</v>
      </c>
      <c r="N14" s="165"/>
      <c r="O14" s="165"/>
      <c r="P14" s="166">
        <f t="shared" si="0"/>
        <v>0</v>
      </c>
      <c r="Q14" s="169"/>
      <c r="R14" s="168"/>
    </row>
    <row r="15" spans="1:18" s="163" customFormat="1" ht="15.75" customHeight="1">
      <c r="A15" s="164">
        <v>10</v>
      </c>
      <c r="B15" s="128" t="s">
        <v>215</v>
      </c>
      <c r="C15" s="193">
        <f>月度分析公式表!B11-月度分析公式表!B34+月度分析公式表!C11-月度分析公式表!C34</f>
        <v>0</v>
      </c>
      <c r="D15" s="193">
        <f>月度分析公式表!D11-月度分析公式表!D34+月度分析公式表!E11-月度分析公式表!E34</f>
        <v>0</v>
      </c>
      <c r="E15" s="193">
        <f>月度分析公式表!F11-月度分析公式表!F34</f>
        <v>0</v>
      </c>
      <c r="F15" s="193">
        <f>月度分析公式表!G11-月度分析公式表!G34</f>
        <v>0</v>
      </c>
      <c r="G15" s="193">
        <f>月度分析公式表!H11-月度分析公式表!H34</f>
        <v>0</v>
      </c>
      <c r="H15" s="193">
        <f>月度分析公式表!I11-月度分析公式表!I34</f>
        <v>0</v>
      </c>
      <c r="I15" s="165"/>
      <c r="J15" s="165"/>
      <c r="K15" s="193">
        <f>月度分析公式表!L11-月度分析公式表!L34+月度分析公式表!M11-月度分析公式表!M34+月度分析公式表!N11-月度分析公式表!N34</f>
        <v>0</v>
      </c>
      <c r="L15" s="193">
        <f>月度分析公式表!R11-月度分析公式表!R34</f>
        <v>0</v>
      </c>
      <c r="M15" s="193">
        <f>月度分析公式表!Q11-月度分析公式表!Q34</f>
        <v>0</v>
      </c>
      <c r="N15" s="165"/>
      <c r="O15" s="165"/>
      <c r="P15" s="166">
        <f t="shared" si="0"/>
        <v>0</v>
      </c>
      <c r="Q15" s="169"/>
      <c r="R15" s="170"/>
    </row>
    <row r="16" spans="1:18" s="163" customFormat="1" ht="15.75" customHeight="1">
      <c r="A16" s="164">
        <v>11</v>
      </c>
      <c r="B16" s="128" t="s">
        <v>201</v>
      </c>
      <c r="C16" s="193">
        <f>月度分析公式表!B12-月度分析公式表!B35+月度分析公式表!C12-月度分析公式表!C35</f>
        <v>0</v>
      </c>
      <c r="D16" s="193">
        <f>月度分析公式表!D12-月度分析公式表!D35+月度分析公式表!E12-月度分析公式表!E35</f>
        <v>0</v>
      </c>
      <c r="E16" s="193">
        <f>月度分析公式表!F12-月度分析公式表!F35</f>
        <v>0</v>
      </c>
      <c r="F16" s="193">
        <f>月度分析公式表!G12-月度分析公式表!G35</f>
        <v>0</v>
      </c>
      <c r="G16" s="193">
        <f>月度分析公式表!H12-月度分析公式表!H35</f>
        <v>0</v>
      </c>
      <c r="H16" s="193">
        <f>月度分析公式表!I12-月度分析公式表!I35</f>
        <v>0</v>
      </c>
      <c r="I16" s="165"/>
      <c r="J16" s="165"/>
      <c r="K16" s="193">
        <f>月度分析公式表!L12-月度分析公式表!L35+月度分析公式表!M12-月度分析公式表!M35+月度分析公式表!N12-月度分析公式表!N35</f>
        <v>0</v>
      </c>
      <c r="L16" s="193">
        <f>月度分析公式表!R12-月度分析公式表!R35</f>
        <v>0</v>
      </c>
      <c r="M16" s="193">
        <f>月度分析公式表!Q12-月度分析公式表!Q35</f>
        <v>0</v>
      </c>
      <c r="N16" s="165"/>
      <c r="O16" s="165"/>
      <c r="P16" s="166">
        <f t="shared" si="0"/>
        <v>0</v>
      </c>
      <c r="Q16" s="169"/>
      <c r="R16" s="170"/>
    </row>
    <row r="17" spans="1:18" s="163" customFormat="1" ht="15.75" customHeight="1">
      <c r="A17" s="164">
        <v>12</v>
      </c>
      <c r="B17" s="128" t="s">
        <v>216</v>
      </c>
      <c r="C17" s="193">
        <f>月度分析公式表!B13-月度分析公式表!B36+月度分析公式表!C13-月度分析公式表!C36</f>
        <v>0</v>
      </c>
      <c r="D17" s="193">
        <f>月度分析公式表!D13-月度分析公式表!D36+月度分析公式表!E13-月度分析公式表!E36</f>
        <v>0</v>
      </c>
      <c r="E17" s="193">
        <f>月度分析公式表!F13-月度分析公式表!F36</f>
        <v>0</v>
      </c>
      <c r="F17" s="193">
        <f>月度分析公式表!G13-月度分析公式表!G36</f>
        <v>0</v>
      </c>
      <c r="G17" s="193">
        <f>月度分析公式表!H13-月度分析公式表!H36</f>
        <v>0</v>
      </c>
      <c r="H17" s="193">
        <f>月度分析公式表!I13-月度分析公式表!I36</f>
        <v>0</v>
      </c>
      <c r="I17" s="165"/>
      <c r="J17" s="165"/>
      <c r="K17" s="193">
        <f>月度分析公式表!L13-月度分析公式表!L36+月度分析公式表!M13-月度分析公式表!M36+月度分析公式表!N13-月度分析公式表!N36</f>
        <v>0</v>
      </c>
      <c r="L17" s="193">
        <f>月度分析公式表!R13-月度分析公式表!R36</f>
        <v>0</v>
      </c>
      <c r="M17" s="193">
        <f>月度分析公式表!Q13-月度分析公式表!Q36</f>
        <v>0</v>
      </c>
      <c r="N17" s="165"/>
      <c r="O17" s="165"/>
      <c r="P17" s="166">
        <f t="shared" si="0"/>
        <v>0</v>
      </c>
      <c r="Q17" s="169"/>
      <c r="R17" s="169"/>
    </row>
    <row r="18" spans="1:18" s="163" customFormat="1" ht="15.75" customHeight="1">
      <c r="A18" s="164">
        <v>13</v>
      </c>
      <c r="B18" s="128" t="s">
        <v>198</v>
      </c>
      <c r="C18" s="193">
        <f>月度分析公式表!B14-月度分析公式表!B37+月度分析公式表!C14-月度分析公式表!C37</f>
        <v>0</v>
      </c>
      <c r="D18" s="193">
        <f>月度分析公式表!D14-月度分析公式表!D37+月度分析公式表!E14-月度分析公式表!E37</f>
        <v>0</v>
      </c>
      <c r="E18" s="193">
        <f>月度分析公式表!F14-月度分析公式表!F37</f>
        <v>0</v>
      </c>
      <c r="F18" s="193">
        <f>月度分析公式表!G14-月度分析公式表!G37</f>
        <v>0</v>
      </c>
      <c r="G18" s="193">
        <f>月度分析公式表!H14-月度分析公式表!H37</f>
        <v>0</v>
      </c>
      <c r="H18" s="193">
        <f>月度分析公式表!I14-月度分析公式表!I37</f>
        <v>0</v>
      </c>
      <c r="I18" s="165"/>
      <c r="J18" s="165"/>
      <c r="K18" s="193">
        <f>月度分析公式表!L14-月度分析公式表!L37+月度分析公式表!M14-月度分析公式表!M37+月度分析公式表!N14-月度分析公式表!N37</f>
        <v>0</v>
      </c>
      <c r="L18" s="193">
        <f>月度分析公式表!R14-月度分析公式表!R37</f>
        <v>0</v>
      </c>
      <c r="M18" s="193">
        <f>月度分析公式表!Q14-月度分析公式表!Q37</f>
        <v>0</v>
      </c>
      <c r="N18" s="165"/>
      <c r="O18" s="165"/>
      <c r="P18" s="166">
        <f t="shared" si="0"/>
        <v>0</v>
      </c>
      <c r="Q18" s="172"/>
      <c r="R18" s="168"/>
    </row>
    <row r="19" spans="1:18" s="163" customFormat="1" ht="15.75" customHeight="1">
      <c r="A19" s="164">
        <v>14</v>
      </c>
      <c r="B19" s="128" t="s">
        <v>217</v>
      </c>
      <c r="C19" s="193">
        <f>月度分析公式表!B15-月度分析公式表!B38+月度分析公式表!C15-月度分析公式表!C38</f>
        <v>0</v>
      </c>
      <c r="D19" s="193">
        <f>月度分析公式表!D15-月度分析公式表!D38+月度分析公式表!E15-月度分析公式表!E38</f>
        <v>0</v>
      </c>
      <c r="E19" s="193">
        <f>月度分析公式表!F15-月度分析公式表!F38</f>
        <v>0</v>
      </c>
      <c r="F19" s="193">
        <f>月度分析公式表!G15-月度分析公式表!G38</f>
        <v>0</v>
      </c>
      <c r="G19" s="193">
        <f>月度分析公式表!H15-月度分析公式表!H38</f>
        <v>0</v>
      </c>
      <c r="H19" s="193">
        <f>月度分析公式表!I15-月度分析公式表!I38</f>
        <v>0</v>
      </c>
      <c r="I19" s="165"/>
      <c r="J19" s="165"/>
      <c r="K19" s="193">
        <f>月度分析公式表!L15-月度分析公式表!L38+月度分析公式表!M15-月度分析公式表!M38+月度分析公式表!N15-月度分析公式表!N38</f>
        <v>0</v>
      </c>
      <c r="L19" s="193">
        <f>月度分析公式表!R15-月度分析公式表!R38</f>
        <v>0</v>
      </c>
      <c r="M19" s="193">
        <f>月度分析公式表!Q15-月度分析公式表!Q38</f>
        <v>0</v>
      </c>
      <c r="N19" s="165"/>
      <c r="O19" s="165"/>
      <c r="P19" s="166">
        <f t="shared" si="0"/>
        <v>0</v>
      </c>
      <c r="Q19" s="172"/>
      <c r="R19" s="170"/>
    </row>
    <row r="20" spans="1:18" s="163" customFormat="1" ht="15.75" customHeight="1">
      <c r="A20" s="164">
        <v>15</v>
      </c>
      <c r="B20" s="128" t="s">
        <v>218</v>
      </c>
      <c r="C20" s="193">
        <f>月度分析公式表!B16-月度分析公式表!B39+月度分析公式表!C16-月度分析公式表!C39</f>
        <v>0</v>
      </c>
      <c r="D20" s="193">
        <f>月度分析公式表!D16-月度分析公式表!D39+月度分析公式表!E16-月度分析公式表!E39</f>
        <v>0</v>
      </c>
      <c r="E20" s="193">
        <f>月度分析公式表!F16-月度分析公式表!F39</f>
        <v>0</v>
      </c>
      <c r="F20" s="193">
        <f>月度分析公式表!G16-月度分析公式表!G39</f>
        <v>0</v>
      </c>
      <c r="G20" s="193">
        <f>月度分析公式表!H16-月度分析公式表!H39</f>
        <v>0</v>
      </c>
      <c r="H20" s="193">
        <f>月度分析公式表!I16-月度分析公式表!I39</f>
        <v>0</v>
      </c>
      <c r="I20" s="165"/>
      <c r="J20" s="165"/>
      <c r="K20" s="193">
        <f>月度分析公式表!L16-月度分析公式表!L39+月度分析公式表!M16-月度分析公式表!M39+月度分析公式表!N16-月度分析公式表!N39</f>
        <v>0</v>
      </c>
      <c r="L20" s="193">
        <f>月度分析公式表!R16-月度分析公式表!R39</f>
        <v>0</v>
      </c>
      <c r="M20" s="193">
        <f>月度分析公式表!Q16-月度分析公式表!Q39</f>
        <v>0</v>
      </c>
      <c r="N20" s="165"/>
      <c r="O20" s="165"/>
      <c r="P20" s="166">
        <f t="shared" si="0"/>
        <v>0</v>
      </c>
      <c r="Q20" s="169"/>
      <c r="R20" s="168"/>
    </row>
    <row r="21" spans="1:18" s="163" customFormat="1" ht="15.75" customHeight="1">
      <c r="A21" s="164">
        <v>16</v>
      </c>
      <c r="B21" s="128" t="s">
        <v>220</v>
      </c>
      <c r="C21" s="193">
        <f>月度分析公式表!B17-月度分析公式表!B40+月度分析公式表!C17-月度分析公式表!C40</f>
        <v>0</v>
      </c>
      <c r="D21" s="193">
        <f>月度分析公式表!D17-月度分析公式表!D40+月度分析公式表!E17-月度分析公式表!E40</f>
        <v>0</v>
      </c>
      <c r="E21" s="193">
        <f>月度分析公式表!F17-月度分析公式表!F40</f>
        <v>0</v>
      </c>
      <c r="F21" s="193">
        <f>月度分析公式表!G17-月度分析公式表!G40</f>
        <v>0</v>
      </c>
      <c r="G21" s="193">
        <f>月度分析公式表!H17-月度分析公式表!H40</f>
        <v>0</v>
      </c>
      <c r="H21" s="193">
        <f>月度分析公式表!I17-月度分析公式表!I40</f>
        <v>0</v>
      </c>
      <c r="I21" s="165"/>
      <c r="J21" s="165"/>
      <c r="K21" s="193">
        <f>月度分析公式表!L17-月度分析公式表!L40+月度分析公式表!M17-月度分析公式表!M40+月度分析公式表!N17-月度分析公式表!N40</f>
        <v>0</v>
      </c>
      <c r="L21" s="193">
        <f>月度分析公式表!R17-月度分析公式表!R40</f>
        <v>0</v>
      </c>
      <c r="M21" s="193">
        <f>月度分析公式表!Q17-月度分析公式表!Q40</f>
        <v>0</v>
      </c>
      <c r="N21" s="165"/>
      <c r="O21" s="165"/>
      <c r="P21" s="166">
        <f t="shared" si="0"/>
        <v>0</v>
      </c>
      <c r="Q21" s="169"/>
      <c r="R21" s="168"/>
    </row>
    <row r="22" spans="1:18" s="163" customFormat="1" ht="15.75" customHeight="1">
      <c r="A22" s="164">
        <v>17</v>
      </c>
      <c r="B22" s="128" t="s">
        <v>222</v>
      </c>
      <c r="C22" s="193">
        <f>月度分析公式表!B18-月度分析公式表!B41+月度分析公式表!C18-月度分析公式表!C41</f>
        <v>0</v>
      </c>
      <c r="D22" s="193">
        <f>月度分析公式表!D18-月度分析公式表!D41+月度分析公式表!E18-月度分析公式表!E41</f>
        <v>0</v>
      </c>
      <c r="E22" s="193">
        <f>月度分析公式表!F18-月度分析公式表!F41</f>
        <v>0</v>
      </c>
      <c r="F22" s="193">
        <f>月度分析公式表!G18-月度分析公式表!G41</f>
        <v>0</v>
      </c>
      <c r="G22" s="193">
        <f>月度分析公式表!H18-月度分析公式表!H41</f>
        <v>0</v>
      </c>
      <c r="H22" s="193">
        <f>月度分析公式表!I18-月度分析公式表!I41</f>
        <v>0</v>
      </c>
      <c r="I22" s="165"/>
      <c r="J22" s="165"/>
      <c r="K22" s="193">
        <f>月度分析公式表!L18-月度分析公式表!L41+月度分析公式表!M18-月度分析公式表!M41+月度分析公式表!N18-月度分析公式表!N41</f>
        <v>0</v>
      </c>
      <c r="L22" s="193">
        <f>月度分析公式表!R18-月度分析公式表!R41</f>
        <v>0</v>
      </c>
      <c r="M22" s="193">
        <f>月度分析公式表!Q18-月度分析公式表!Q41</f>
        <v>0</v>
      </c>
      <c r="N22" s="165"/>
      <c r="O22" s="165"/>
      <c r="P22" s="166">
        <f t="shared" si="0"/>
        <v>0</v>
      </c>
      <c r="Q22" s="170"/>
      <c r="R22" s="170"/>
    </row>
    <row r="23" spans="1:18" s="163" customFormat="1" ht="15.75" customHeight="1">
      <c r="A23" s="164">
        <v>18</v>
      </c>
      <c r="B23" s="128" t="s">
        <v>224</v>
      </c>
      <c r="C23" s="193">
        <f>月度分析公式表!B19-月度分析公式表!B42+月度分析公式表!C19-月度分析公式表!C42</f>
        <v>0</v>
      </c>
      <c r="D23" s="193">
        <f>月度分析公式表!D19-月度分析公式表!D42+月度分析公式表!E19-月度分析公式表!E42</f>
        <v>0</v>
      </c>
      <c r="E23" s="193">
        <f>月度分析公式表!F19-月度分析公式表!F42</f>
        <v>0</v>
      </c>
      <c r="F23" s="193">
        <f>月度分析公式表!G19-月度分析公式表!G42</f>
        <v>0</v>
      </c>
      <c r="G23" s="193">
        <f>月度分析公式表!H19-月度分析公式表!H42</f>
        <v>0</v>
      </c>
      <c r="H23" s="193">
        <f>月度分析公式表!I19-月度分析公式表!I42</f>
        <v>0</v>
      </c>
      <c r="I23" s="173"/>
      <c r="J23" s="173"/>
      <c r="K23" s="193">
        <f>月度分析公式表!L19-月度分析公式表!L42+月度分析公式表!M19-月度分析公式表!M42+月度分析公式表!N19-月度分析公式表!N42</f>
        <v>0</v>
      </c>
      <c r="L23" s="193">
        <f>月度分析公式表!R19-月度分析公式表!R42</f>
        <v>0</v>
      </c>
      <c r="M23" s="193">
        <f>月度分析公式表!Q19-月度分析公式表!Q42</f>
        <v>0</v>
      </c>
      <c r="N23" s="173"/>
      <c r="O23" s="173"/>
      <c r="P23" s="166">
        <f t="shared" si="0"/>
        <v>0</v>
      </c>
      <c r="Q23" s="169"/>
      <c r="R23" s="168"/>
    </row>
    <row r="24" spans="1:18" s="163" customFormat="1" ht="15.75" customHeight="1">
      <c r="A24" s="164">
        <v>19</v>
      </c>
      <c r="B24" s="128" t="s">
        <v>226</v>
      </c>
      <c r="C24" s="165"/>
      <c r="D24" s="173"/>
      <c r="E24" s="173"/>
      <c r="F24" s="173"/>
      <c r="G24" s="173"/>
      <c r="H24" s="173"/>
      <c r="I24" s="173"/>
      <c r="J24" s="173"/>
      <c r="K24" s="193"/>
      <c r="L24" s="173"/>
      <c r="M24" s="193"/>
      <c r="N24" s="173"/>
      <c r="O24" s="173"/>
      <c r="P24" s="166">
        <f t="shared" si="0"/>
        <v>0</v>
      </c>
      <c r="Q24" s="169"/>
      <c r="R24" s="169"/>
    </row>
    <row r="25" spans="1:18" s="163" customFormat="1" ht="15.75" customHeight="1">
      <c r="A25" s="164">
        <v>20</v>
      </c>
      <c r="B25" s="128">
        <v>0</v>
      </c>
      <c r="C25" s="173"/>
      <c r="D25" s="173"/>
      <c r="E25" s="173"/>
      <c r="F25" s="173"/>
      <c r="G25" s="173"/>
      <c r="H25" s="173"/>
      <c r="I25" s="173"/>
      <c r="J25" s="173"/>
      <c r="K25" s="173"/>
      <c r="L25" s="173"/>
      <c r="M25" s="173"/>
      <c r="N25" s="173"/>
      <c r="O25" s="173"/>
      <c r="P25" s="166">
        <f t="shared" si="0"/>
        <v>0</v>
      </c>
      <c r="Q25" s="170"/>
      <c r="R25" s="170"/>
    </row>
    <row r="26" spans="1:18" s="177" customFormat="1" ht="15.75" customHeight="1">
      <c r="A26" s="174"/>
      <c r="B26" s="164"/>
      <c r="C26" s="175"/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66">
        <f t="shared" si="0"/>
        <v>0</v>
      </c>
      <c r="Q26" s="175"/>
      <c r="R26" s="176"/>
    </row>
    <row r="27" spans="1:18" s="163" customFormat="1" ht="15.75" customHeight="1">
      <c r="A27" s="178"/>
      <c r="B27" s="179" t="s">
        <v>193</v>
      </c>
      <c r="C27" s="180">
        <f t="shared" ref="C27:H27" si="1">SUM(C6:C26)</f>
        <v>0</v>
      </c>
      <c r="D27" s="180">
        <f t="shared" si="1"/>
        <v>0</v>
      </c>
      <c r="E27" s="180">
        <f t="shared" si="1"/>
        <v>0</v>
      </c>
      <c r="F27" s="180">
        <f t="shared" si="1"/>
        <v>0</v>
      </c>
      <c r="G27" s="180">
        <f t="shared" si="1"/>
        <v>0</v>
      </c>
      <c r="H27" s="180">
        <f t="shared" si="1"/>
        <v>0</v>
      </c>
      <c r="I27" s="180"/>
      <c r="J27" s="180"/>
      <c r="K27" s="180">
        <f>SUM(K6:K26)</f>
        <v>0</v>
      </c>
      <c r="L27" s="180">
        <f>SUM(L6:L26)</f>
        <v>0</v>
      </c>
      <c r="M27" s="180">
        <f>SUM(M6:M26)</f>
        <v>0</v>
      </c>
      <c r="N27" s="180"/>
      <c r="O27" s="180"/>
      <c r="P27" s="180">
        <f>SUM(P6:P26)</f>
        <v>0</v>
      </c>
      <c r="Q27" s="180"/>
      <c r="R27" s="180"/>
    </row>
  </sheetData>
  <phoneticPr fontId="2" type="noConversion"/>
  <printOptions horizontalCentered="1"/>
  <pageMargins left="0.47244094488188981" right="0.39370078740157483" top="0.31496062992125984" bottom="0.47244094488188981" header="0.23622047244094491" footer="0.31496062992125984"/>
  <pageSetup paperSize="9" scale="7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XFC221"/>
  <sheetViews>
    <sheetView zoomScale="85" zoomScaleNormal="85" workbookViewId="0">
      <pane xSplit="2" ySplit="2" topLeftCell="C3" activePane="bottomRight" state="frozen"/>
      <selection pane="topRight"/>
      <selection pane="bottomLeft"/>
      <selection pane="bottomRight" activeCell="U137" sqref="U137"/>
    </sheetView>
  </sheetViews>
  <sheetFormatPr defaultColWidth="9" defaultRowHeight="13.5"/>
  <cols>
    <col min="1" max="1" width="23.140625" style="85" customWidth="1"/>
    <col min="2" max="2" width="15.140625" style="85" customWidth="1"/>
    <col min="3" max="4" width="12.42578125" style="55" bestFit="1" customWidth="1"/>
    <col min="5" max="5" width="14.140625" style="55" bestFit="1" customWidth="1"/>
    <col min="6" max="6" width="12.42578125" style="55" bestFit="1" customWidth="1"/>
    <col min="7" max="8" width="12.42578125" style="55" customWidth="1"/>
    <col min="9" max="10" width="11.140625" style="55" customWidth="1"/>
    <col min="11" max="11" width="14.85546875" style="55" bestFit="1" customWidth="1"/>
    <col min="12" max="12" width="15.85546875" style="55" bestFit="1" customWidth="1"/>
    <col min="13" max="13" width="9.140625" style="55" bestFit="1" customWidth="1"/>
    <col min="14" max="14" width="11.140625" style="55" bestFit="1" customWidth="1"/>
    <col min="15" max="16" width="14.140625" style="55" bestFit="1" customWidth="1"/>
    <col min="17" max="17" width="10.140625" style="55" customWidth="1"/>
    <col min="18" max="18" width="9.85546875" style="55" customWidth="1"/>
    <col min="19" max="19" width="11" style="55" customWidth="1"/>
    <col min="20" max="20" width="1.85546875" style="55" customWidth="1"/>
    <col min="21" max="21" width="35" style="55" customWidth="1"/>
    <col min="22" max="22" width="6.85546875" style="55" customWidth="1"/>
    <col min="23" max="16380" width="9" style="55"/>
    <col min="16381" max="16384" width="9" style="56"/>
  </cols>
  <sheetData>
    <row r="1" spans="1:16383" ht="14.25" thickBot="1">
      <c r="A1" s="223" t="s">
        <v>109</v>
      </c>
      <c r="B1" s="223"/>
      <c r="C1" s="224"/>
      <c r="D1" s="224"/>
      <c r="E1" s="224"/>
      <c r="F1" s="224"/>
      <c r="G1" s="224"/>
      <c r="H1" s="224"/>
      <c r="I1" s="224"/>
      <c r="J1" s="224"/>
      <c r="K1" s="224"/>
      <c r="L1" s="55" t="s">
        <v>110</v>
      </c>
      <c r="M1" s="225" t="s">
        <v>111</v>
      </c>
      <c r="N1" s="225"/>
      <c r="O1" s="225"/>
    </row>
    <row r="2" spans="1:16383">
      <c r="A2" s="57" t="s">
        <v>112</v>
      </c>
      <c r="B2" s="58" t="s">
        <v>113</v>
      </c>
      <c r="C2" s="59" t="s">
        <v>114</v>
      </c>
      <c r="D2" s="59" t="s">
        <v>115</v>
      </c>
      <c r="E2" s="59" t="s">
        <v>116</v>
      </c>
      <c r="F2" s="59" t="s">
        <v>117</v>
      </c>
      <c r="G2" s="59" t="s">
        <v>118</v>
      </c>
      <c r="H2" s="59" t="s">
        <v>119</v>
      </c>
      <c r="I2" s="60" t="s">
        <v>120</v>
      </c>
      <c r="J2" s="60" t="s">
        <v>121</v>
      </c>
      <c r="K2" s="60" t="s">
        <v>122</v>
      </c>
      <c r="L2" s="60" t="s">
        <v>123</v>
      </c>
      <c r="M2" s="60" t="s">
        <v>124</v>
      </c>
      <c r="N2" s="60" t="s">
        <v>125</v>
      </c>
      <c r="O2" s="61" t="s">
        <v>126</v>
      </c>
    </row>
    <row r="3" spans="1:16383">
      <c r="A3" s="62" t="s">
        <v>21</v>
      </c>
      <c r="B3" s="63">
        <v>1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5"/>
    </row>
    <row r="4" spans="1:16383">
      <c r="A4" s="66" t="s">
        <v>128</v>
      </c>
      <c r="B4" s="63">
        <v>2</v>
      </c>
      <c r="C4" s="64"/>
      <c r="D4" s="67"/>
      <c r="E4" s="64"/>
      <c r="F4" s="67"/>
      <c r="G4" s="64"/>
      <c r="H4" s="64"/>
      <c r="I4" s="64"/>
      <c r="J4" s="64"/>
      <c r="K4" s="64"/>
      <c r="L4" s="64"/>
      <c r="M4" s="64"/>
      <c r="N4" s="64"/>
      <c r="O4" s="65"/>
    </row>
    <row r="5" spans="1:16383" s="71" customFormat="1">
      <c r="A5" s="68" t="s">
        <v>129</v>
      </c>
      <c r="B5" s="63">
        <v>3</v>
      </c>
      <c r="C5" s="64"/>
      <c r="D5" s="67"/>
      <c r="E5" s="64"/>
      <c r="F5" s="67"/>
      <c r="G5" s="64"/>
      <c r="H5" s="69"/>
      <c r="I5" s="70"/>
      <c r="J5" s="70"/>
      <c r="K5" s="64"/>
      <c r="L5" s="64"/>
      <c r="M5" s="64"/>
      <c r="N5" s="70"/>
      <c r="O5" s="6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  <c r="HU5" s="55"/>
      <c r="HV5" s="55"/>
      <c r="HW5" s="55"/>
      <c r="HX5" s="55"/>
      <c r="HY5" s="55"/>
      <c r="HZ5" s="55"/>
      <c r="IA5" s="55"/>
      <c r="IB5" s="55"/>
      <c r="IC5" s="55"/>
      <c r="ID5" s="55"/>
      <c r="IE5" s="55"/>
      <c r="IF5" s="55"/>
      <c r="IG5" s="55"/>
      <c r="IH5" s="55"/>
      <c r="II5" s="55"/>
      <c r="IJ5" s="55"/>
      <c r="IK5" s="55"/>
      <c r="IL5" s="55"/>
      <c r="IM5" s="55"/>
      <c r="IN5" s="55"/>
      <c r="IO5" s="55"/>
      <c r="IP5" s="55"/>
      <c r="IQ5" s="55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55"/>
      <c r="JL5" s="55"/>
      <c r="JM5" s="55"/>
      <c r="JN5" s="55"/>
      <c r="JO5" s="55"/>
      <c r="JP5" s="55"/>
      <c r="JQ5" s="55"/>
      <c r="JR5" s="55"/>
      <c r="JS5" s="55"/>
      <c r="JT5" s="55"/>
      <c r="JU5" s="55"/>
      <c r="JV5" s="55"/>
      <c r="JW5" s="55"/>
      <c r="JX5" s="55"/>
      <c r="JY5" s="55"/>
      <c r="JZ5" s="55"/>
      <c r="KA5" s="55"/>
      <c r="KB5" s="55"/>
      <c r="KC5" s="55"/>
      <c r="KD5" s="55"/>
      <c r="KE5" s="55"/>
      <c r="KF5" s="55"/>
      <c r="KG5" s="55"/>
      <c r="KH5" s="55"/>
      <c r="KI5" s="55"/>
      <c r="KJ5" s="55"/>
      <c r="KK5" s="55"/>
      <c r="KL5" s="55"/>
      <c r="KM5" s="55"/>
      <c r="KN5" s="55"/>
      <c r="KO5" s="55"/>
      <c r="KP5" s="55"/>
      <c r="KQ5" s="55"/>
      <c r="KR5" s="55"/>
      <c r="KS5" s="55"/>
      <c r="KT5" s="55"/>
      <c r="KU5" s="55"/>
      <c r="KV5" s="55"/>
      <c r="KW5" s="55"/>
      <c r="KX5" s="55"/>
      <c r="KY5" s="55"/>
      <c r="KZ5" s="55"/>
      <c r="LA5" s="55"/>
      <c r="LB5" s="55"/>
      <c r="LC5" s="55"/>
      <c r="LD5" s="55"/>
      <c r="LE5" s="55"/>
      <c r="LF5" s="55"/>
      <c r="LG5" s="55"/>
      <c r="LH5" s="55"/>
      <c r="LI5" s="55"/>
      <c r="LJ5" s="55"/>
      <c r="LK5" s="55"/>
      <c r="LL5" s="55"/>
      <c r="LM5" s="55"/>
      <c r="LN5" s="55"/>
      <c r="LO5" s="55"/>
      <c r="LP5" s="55"/>
      <c r="LQ5" s="55"/>
      <c r="LR5" s="55"/>
      <c r="LS5" s="55"/>
      <c r="LT5" s="55"/>
      <c r="LU5" s="55"/>
      <c r="LV5" s="55"/>
      <c r="LW5" s="55"/>
      <c r="LX5" s="55"/>
      <c r="LY5" s="55"/>
      <c r="LZ5" s="55"/>
      <c r="MA5" s="55"/>
      <c r="MB5" s="55"/>
      <c r="MC5" s="55"/>
      <c r="MD5" s="55"/>
      <c r="ME5" s="55"/>
      <c r="MF5" s="55"/>
      <c r="MG5" s="55"/>
      <c r="MH5" s="55"/>
      <c r="MI5" s="55"/>
      <c r="MJ5" s="55"/>
      <c r="MK5" s="55"/>
      <c r="ML5" s="55"/>
      <c r="MM5" s="55"/>
      <c r="MN5" s="55"/>
      <c r="MO5" s="55"/>
      <c r="MP5" s="55"/>
      <c r="MQ5" s="55"/>
      <c r="MR5" s="55"/>
      <c r="MS5" s="55"/>
      <c r="MT5" s="55"/>
      <c r="MU5" s="55"/>
      <c r="MV5" s="55"/>
      <c r="MW5" s="55"/>
      <c r="MX5" s="55"/>
      <c r="MY5" s="55"/>
      <c r="MZ5" s="55"/>
      <c r="NA5" s="55"/>
      <c r="NB5" s="55"/>
      <c r="NC5" s="55"/>
      <c r="ND5" s="55"/>
      <c r="NE5" s="55"/>
      <c r="NF5" s="55"/>
      <c r="NG5" s="55"/>
      <c r="NH5" s="55"/>
      <c r="NI5" s="55"/>
      <c r="NJ5" s="55"/>
      <c r="NK5" s="55"/>
      <c r="NL5" s="55"/>
      <c r="NM5" s="55"/>
      <c r="NN5" s="55"/>
      <c r="NO5" s="55"/>
      <c r="NP5" s="55"/>
      <c r="NQ5" s="55"/>
      <c r="NR5" s="55"/>
      <c r="NS5" s="55"/>
      <c r="NT5" s="55"/>
      <c r="NU5" s="55"/>
      <c r="NV5" s="55"/>
      <c r="NW5" s="55"/>
      <c r="NX5" s="55"/>
      <c r="NY5" s="55"/>
      <c r="NZ5" s="55"/>
      <c r="OA5" s="55"/>
      <c r="OB5" s="55"/>
      <c r="OC5" s="55"/>
      <c r="OD5" s="55"/>
      <c r="OE5" s="55"/>
      <c r="OF5" s="55"/>
      <c r="OG5" s="55"/>
      <c r="OH5" s="55"/>
      <c r="OI5" s="55"/>
      <c r="OJ5" s="55"/>
      <c r="OK5" s="55"/>
      <c r="OL5" s="55"/>
      <c r="OM5" s="55"/>
      <c r="ON5" s="55"/>
      <c r="OO5" s="55"/>
      <c r="OP5" s="55"/>
      <c r="OQ5" s="55"/>
      <c r="OR5" s="55"/>
      <c r="OS5" s="55"/>
      <c r="OT5" s="55"/>
      <c r="OU5" s="55"/>
      <c r="OV5" s="55"/>
      <c r="OW5" s="55"/>
      <c r="OX5" s="55"/>
      <c r="OY5" s="55"/>
      <c r="OZ5" s="55"/>
      <c r="PA5" s="55"/>
      <c r="PB5" s="55"/>
      <c r="PC5" s="55"/>
      <c r="PD5" s="55"/>
      <c r="PE5" s="55"/>
      <c r="PF5" s="55"/>
      <c r="PG5" s="55"/>
      <c r="PH5" s="55"/>
      <c r="PI5" s="55"/>
      <c r="PJ5" s="55"/>
      <c r="PK5" s="55"/>
      <c r="PL5" s="55"/>
      <c r="PM5" s="55"/>
      <c r="PN5" s="55"/>
      <c r="PO5" s="55"/>
      <c r="PP5" s="55"/>
      <c r="PQ5" s="55"/>
      <c r="PR5" s="55"/>
      <c r="PS5" s="55"/>
      <c r="PT5" s="55"/>
      <c r="PU5" s="55"/>
      <c r="PV5" s="55"/>
      <c r="PW5" s="55"/>
      <c r="PX5" s="55"/>
      <c r="PY5" s="55"/>
      <c r="PZ5" s="55"/>
      <c r="QA5" s="55"/>
      <c r="QB5" s="55"/>
      <c r="QC5" s="55"/>
      <c r="QD5" s="55"/>
      <c r="QE5" s="55"/>
      <c r="QF5" s="55"/>
      <c r="QG5" s="55"/>
      <c r="QH5" s="55"/>
      <c r="QI5" s="55"/>
      <c r="QJ5" s="55"/>
      <c r="QK5" s="55"/>
      <c r="QL5" s="55"/>
      <c r="QM5" s="55"/>
      <c r="QN5" s="55"/>
      <c r="QO5" s="55"/>
      <c r="QP5" s="55"/>
      <c r="QQ5" s="55"/>
      <c r="QR5" s="55"/>
      <c r="QS5" s="55"/>
      <c r="QT5" s="55"/>
      <c r="QU5" s="55"/>
      <c r="QV5" s="55"/>
      <c r="QW5" s="55"/>
      <c r="QX5" s="55"/>
      <c r="QY5" s="55"/>
      <c r="QZ5" s="55"/>
      <c r="RA5" s="55"/>
      <c r="RB5" s="55"/>
      <c r="RC5" s="55"/>
      <c r="RD5" s="55"/>
      <c r="RE5" s="55"/>
      <c r="RF5" s="55"/>
      <c r="RG5" s="55"/>
      <c r="RH5" s="55"/>
      <c r="RI5" s="55"/>
      <c r="RJ5" s="55"/>
      <c r="RK5" s="55"/>
      <c r="RL5" s="55"/>
      <c r="RM5" s="55"/>
      <c r="RN5" s="55"/>
      <c r="RO5" s="55"/>
      <c r="RP5" s="55"/>
      <c r="RQ5" s="55"/>
      <c r="RR5" s="55"/>
      <c r="RS5" s="55"/>
      <c r="RT5" s="55"/>
      <c r="RU5" s="55"/>
      <c r="RV5" s="55"/>
      <c r="RW5" s="55"/>
      <c r="RX5" s="55"/>
      <c r="RY5" s="55"/>
      <c r="RZ5" s="55"/>
      <c r="SA5" s="55"/>
      <c r="SB5" s="55"/>
      <c r="SC5" s="55"/>
      <c r="SD5" s="55"/>
      <c r="SE5" s="55"/>
      <c r="SF5" s="55"/>
      <c r="SG5" s="55"/>
      <c r="SH5" s="55"/>
      <c r="SI5" s="55"/>
      <c r="SJ5" s="55"/>
      <c r="SK5" s="55"/>
      <c r="SL5" s="55"/>
      <c r="SM5" s="55"/>
      <c r="SN5" s="55"/>
      <c r="SO5" s="55"/>
      <c r="SP5" s="55"/>
      <c r="SQ5" s="55"/>
      <c r="SR5" s="55"/>
      <c r="SS5" s="55"/>
      <c r="ST5" s="55"/>
      <c r="SU5" s="55"/>
      <c r="SV5" s="55"/>
      <c r="SW5" s="55"/>
      <c r="SX5" s="55"/>
      <c r="SY5" s="55"/>
      <c r="SZ5" s="55"/>
      <c r="TA5" s="55"/>
      <c r="TB5" s="55"/>
      <c r="TC5" s="55"/>
      <c r="TD5" s="55"/>
      <c r="TE5" s="55"/>
      <c r="TF5" s="55"/>
      <c r="TG5" s="55"/>
      <c r="TH5" s="55"/>
      <c r="TI5" s="55"/>
      <c r="TJ5" s="55"/>
      <c r="TK5" s="55"/>
      <c r="TL5" s="55"/>
      <c r="TM5" s="55"/>
      <c r="TN5" s="55"/>
      <c r="TO5" s="55"/>
      <c r="TP5" s="55"/>
      <c r="TQ5" s="55"/>
      <c r="TR5" s="55"/>
      <c r="TS5" s="55"/>
      <c r="TT5" s="55"/>
      <c r="TU5" s="55"/>
      <c r="TV5" s="55"/>
      <c r="TW5" s="55"/>
      <c r="TX5" s="55"/>
      <c r="TY5" s="55"/>
      <c r="TZ5" s="55"/>
      <c r="UA5" s="55"/>
      <c r="UB5" s="55"/>
      <c r="UC5" s="55"/>
      <c r="UD5" s="55"/>
      <c r="UE5" s="55"/>
      <c r="UF5" s="55"/>
      <c r="UG5" s="55"/>
      <c r="UH5" s="55"/>
      <c r="UI5" s="55"/>
      <c r="UJ5" s="55"/>
      <c r="UK5" s="55"/>
      <c r="UL5" s="55"/>
      <c r="UM5" s="55"/>
      <c r="UN5" s="55"/>
      <c r="UO5" s="55"/>
      <c r="UP5" s="55"/>
      <c r="UQ5" s="55"/>
      <c r="UR5" s="55"/>
      <c r="US5" s="55"/>
      <c r="UT5" s="55"/>
      <c r="UU5" s="55"/>
      <c r="UV5" s="55"/>
      <c r="UW5" s="55"/>
      <c r="UX5" s="55"/>
      <c r="UY5" s="55"/>
      <c r="UZ5" s="55"/>
      <c r="VA5" s="55"/>
      <c r="VB5" s="55"/>
      <c r="VC5" s="55"/>
      <c r="VD5" s="55"/>
      <c r="VE5" s="55"/>
      <c r="VF5" s="55"/>
      <c r="VG5" s="55"/>
      <c r="VH5" s="55"/>
      <c r="VI5" s="55"/>
      <c r="VJ5" s="55"/>
      <c r="VK5" s="55"/>
      <c r="VL5" s="55"/>
      <c r="VM5" s="55"/>
      <c r="VN5" s="55"/>
      <c r="VO5" s="55"/>
      <c r="VP5" s="55"/>
      <c r="VQ5" s="55"/>
      <c r="VR5" s="55"/>
      <c r="VS5" s="55"/>
      <c r="VT5" s="55"/>
      <c r="VU5" s="55"/>
      <c r="VV5" s="55"/>
      <c r="VW5" s="55"/>
      <c r="VX5" s="55"/>
      <c r="VY5" s="55"/>
      <c r="VZ5" s="55"/>
      <c r="WA5" s="55"/>
      <c r="WB5" s="55"/>
      <c r="WC5" s="55"/>
      <c r="WD5" s="55"/>
      <c r="WE5" s="55"/>
      <c r="WF5" s="55"/>
      <c r="WG5" s="55"/>
      <c r="WH5" s="55"/>
      <c r="WI5" s="55"/>
      <c r="WJ5" s="55"/>
      <c r="WK5" s="55"/>
      <c r="WL5" s="55"/>
      <c r="WM5" s="55"/>
      <c r="WN5" s="55"/>
      <c r="WO5" s="55"/>
      <c r="WP5" s="55"/>
      <c r="WQ5" s="55"/>
      <c r="WR5" s="55"/>
      <c r="WS5" s="55"/>
      <c r="WT5" s="55"/>
      <c r="WU5" s="55"/>
      <c r="WV5" s="55"/>
      <c r="WW5" s="55"/>
      <c r="WX5" s="55"/>
      <c r="WY5" s="55"/>
      <c r="WZ5" s="55"/>
      <c r="XA5" s="55"/>
      <c r="XB5" s="55"/>
      <c r="XC5" s="55"/>
      <c r="XD5" s="55"/>
      <c r="XE5" s="55"/>
      <c r="XF5" s="55"/>
      <c r="XG5" s="55"/>
      <c r="XH5" s="55"/>
      <c r="XI5" s="55"/>
      <c r="XJ5" s="55"/>
      <c r="XK5" s="55"/>
      <c r="XL5" s="55"/>
      <c r="XM5" s="55"/>
      <c r="XN5" s="55"/>
      <c r="XO5" s="55"/>
      <c r="XP5" s="55"/>
      <c r="XQ5" s="55"/>
      <c r="XR5" s="55"/>
      <c r="XS5" s="55"/>
      <c r="XT5" s="55"/>
      <c r="XU5" s="55"/>
      <c r="XV5" s="55"/>
      <c r="XW5" s="55"/>
      <c r="XX5" s="55"/>
      <c r="XY5" s="55"/>
      <c r="XZ5" s="55"/>
      <c r="YA5" s="55"/>
      <c r="YB5" s="55"/>
      <c r="YC5" s="55"/>
      <c r="YD5" s="55"/>
      <c r="YE5" s="55"/>
      <c r="YF5" s="55"/>
      <c r="YG5" s="55"/>
      <c r="YH5" s="55"/>
      <c r="YI5" s="55"/>
      <c r="YJ5" s="55"/>
      <c r="YK5" s="55"/>
      <c r="YL5" s="55"/>
      <c r="YM5" s="55"/>
      <c r="YN5" s="55"/>
      <c r="YO5" s="55"/>
      <c r="YP5" s="55"/>
      <c r="YQ5" s="55"/>
      <c r="YR5" s="55"/>
      <c r="YS5" s="55"/>
      <c r="YT5" s="55"/>
      <c r="YU5" s="55"/>
      <c r="YV5" s="55"/>
      <c r="YW5" s="55"/>
      <c r="YX5" s="55"/>
      <c r="YY5" s="55"/>
      <c r="YZ5" s="55"/>
      <c r="ZA5" s="55"/>
      <c r="ZB5" s="55"/>
      <c r="ZC5" s="55"/>
      <c r="ZD5" s="55"/>
      <c r="ZE5" s="55"/>
      <c r="ZF5" s="55"/>
      <c r="ZG5" s="55"/>
      <c r="ZH5" s="55"/>
      <c r="ZI5" s="55"/>
      <c r="ZJ5" s="55"/>
      <c r="ZK5" s="55"/>
      <c r="ZL5" s="55"/>
      <c r="ZM5" s="55"/>
      <c r="ZN5" s="55"/>
      <c r="ZO5" s="55"/>
      <c r="ZP5" s="55"/>
      <c r="ZQ5" s="55"/>
      <c r="ZR5" s="55"/>
      <c r="ZS5" s="55"/>
      <c r="ZT5" s="55"/>
      <c r="ZU5" s="55"/>
      <c r="ZV5" s="55"/>
      <c r="ZW5" s="55"/>
      <c r="ZX5" s="55"/>
      <c r="ZY5" s="55"/>
      <c r="ZZ5" s="55"/>
      <c r="AAA5" s="55"/>
      <c r="AAB5" s="55"/>
      <c r="AAC5" s="55"/>
      <c r="AAD5" s="55"/>
      <c r="AAE5" s="55"/>
      <c r="AAF5" s="55"/>
      <c r="AAG5" s="55"/>
      <c r="AAH5" s="55"/>
      <c r="AAI5" s="55"/>
      <c r="AAJ5" s="55"/>
      <c r="AAK5" s="55"/>
      <c r="AAL5" s="55"/>
      <c r="AAM5" s="55"/>
      <c r="AAN5" s="55"/>
      <c r="AAO5" s="55"/>
      <c r="AAP5" s="55"/>
      <c r="AAQ5" s="55"/>
      <c r="AAR5" s="55"/>
      <c r="AAS5" s="55"/>
      <c r="AAT5" s="55"/>
      <c r="AAU5" s="55"/>
      <c r="AAV5" s="55"/>
      <c r="AAW5" s="55"/>
      <c r="AAX5" s="55"/>
      <c r="AAY5" s="55"/>
      <c r="AAZ5" s="55"/>
      <c r="ABA5" s="55"/>
      <c r="ABB5" s="55"/>
      <c r="ABC5" s="55"/>
      <c r="ABD5" s="55"/>
      <c r="ABE5" s="55"/>
      <c r="ABF5" s="55"/>
      <c r="ABG5" s="55"/>
      <c r="ABH5" s="55"/>
      <c r="ABI5" s="55"/>
      <c r="ABJ5" s="55"/>
      <c r="ABK5" s="55"/>
      <c r="ABL5" s="55"/>
      <c r="ABM5" s="55"/>
      <c r="ABN5" s="55"/>
      <c r="ABO5" s="55"/>
      <c r="ABP5" s="55"/>
      <c r="ABQ5" s="55"/>
      <c r="ABR5" s="55"/>
      <c r="ABS5" s="55"/>
      <c r="ABT5" s="55"/>
      <c r="ABU5" s="55"/>
      <c r="ABV5" s="55"/>
      <c r="ABW5" s="55"/>
      <c r="ABX5" s="55"/>
      <c r="ABY5" s="55"/>
      <c r="ABZ5" s="55"/>
      <c r="ACA5" s="55"/>
      <c r="ACB5" s="55"/>
      <c r="ACC5" s="55"/>
      <c r="ACD5" s="55"/>
      <c r="ACE5" s="55"/>
      <c r="ACF5" s="55"/>
      <c r="ACG5" s="55"/>
      <c r="ACH5" s="55"/>
      <c r="ACI5" s="55"/>
      <c r="ACJ5" s="55"/>
      <c r="ACK5" s="55"/>
      <c r="ACL5" s="55"/>
      <c r="ACM5" s="55"/>
      <c r="ACN5" s="55"/>
      <c r="ACO5" s="55"/>
      <c r="ACP5" s="55"/>
      <c r="ACQ5" s="55"/>
      <c r="ACR5" s="55"/>
      <c r="ACS5" s="55"/>
      <c r="ACT5" s="55"/>
      <c r="ACU5" s="55"/>
      <c r="ACV5" s="55"/>
      <c r="ACW5" s="55"/>
      <c r="ACX5" s="55"/>
      <c r="ACY5" s="55"/>
      <c r="ACZ5" s="55"/>
      <c r="ADA5" s="55"/>
      <c r="ADB5" s="55"/>
      <c r="ADC5" s="55"/>
      <c r="ADD5" s="55"/>
      <c r="ADE5" s="55"/>
      <c r="ADF5" s="55"/>
      <c r="ADG5" s="55"/>
      <c r="ADH5" s="55"/>
      <c r="ADI5" s="55"/>
      <c r="ADJ5" s="55"/>
      <c r="ADK5" s="55"/>
      <c r="ADL5" s="55"/>
      <c r="ADM5" s="55"/>
      <c r="ADN5" s="55"/>
      <c r="ADO5" s="55"/>
      <c r="ADP5" s="55"/>
      <c r="ADQ5" s="55"/>
      <c r="ADR5" s="55"/>
      <c r="ADS5" s="55"/>
      <c r="ADT5" s="55"/>
      <c r="ADU5" s="55"/>
      <c r="ADV5" s="55"/>
      <c r="ADW5" s="55"/>
      <c r="ADX5" s="55"/>
      <c r="ADY5" s="55"/>
      <c r="ADZ5" s="55"/>
      <c r="AEA5" s="55"/>
      <c r="AEB5" s="55"/>
      <c r="AEC5" s="55"/>
      <c r="AED5" s="55"/>
      <c r="AEE5" s="55"/>
      <c r="AEF5" s="55"/>
      <c r="AEG5" s="55"/>
      <c r="AEH5" s="55"/>
      <c r="AEI5" s="55"/>
      <c r="AEJ5" s="55"/>
      <c r="AEK5" s="55"/>
      <c r="AEL5" s="55"/>
      <c r="AEM5" s="55"/>
      <c r="AEN5" s="55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  <c r="AFY5" s="55"/>
      <c r="AFZ5" s="55"/>
      <c r="AGA5" s="55"/>
      <c r="AGB5" s="55"/>
      <c r="AGC5" s="55"/>
      <c r="AGD5" s="55"/>
      <c r="AGE5" s="55"/>
      <c r="AGF5" s="55"/>
      <c r="AGG5" s="55"/>
      <c r="AGH5" s="55"/>
      <c r="AGI5" s="55"/>
      <c r="AGJ5" s="55"/>
      <c r="AGK5" s="55"/>
      <c r="AGL5" s="55"/>
      <c r="AGM5" s="55"/>
      <c r="AGN5" s="55"/>
      <c r="AGO5" s="55"/>
      <c r="AGP5" s="55"/>
      <c r="AGQ5" s="55"/>
      <c r="AGR5" s="55"/>
      <c r="AGS5" s="55"/>
      <c r="AGT5" s="55"/>
      <c r="AGU5" s="55"/>
      <c r="AGV5" s="55"/>
      <c r="AGW5" s="55"/>
      <c r="AGX5" s="55"/>
      <c r="AGY5" s="55"/>
      <c r="AGZ5" s="55"/>
      <c r="AHA5" s="55"/>
      <c r="AHB5" s="55"/>
      <c r="AHC5" s="55"/>
      <c r="AHD5" s="55"/>
      <c r="AHE5" s="55"/>
      <c r="AHF5" s="55"/>
      <c r="AHG5" s="55"/>
      <c r="AHH5" s="55"/>
      <c r="AHI5" s="55"/>
      <c r="AHJ5" s="55"/>
      <c r="AHK5" s="55"/>
      <c r="AHL5" s="55"/>
      <c r="AHM5" s="55"/>
      <c r="AHN5" s="55"/>
      <c r="AHO5" s="55"/>
      <c r="AHP5" s="55"/>
      <c r="AHQ5" s="55"/>
      <c r="AHR5" s="55"/>
      <c r="AHS5" s="55"/>
      <c r="AHT5" s="55"/>
      <c r="AHU5" s="55"/>
      <c r="AHV5" s="55"/>
      <c r="AHW5" s="55"/>
      <c r="AHX5" s="55"/>
      <c r="AHY5" s="55"/>
      <c r="AHZ5" s="55"/>
      <c r="AIA5" s="55"/>
      <c r="AIB5" s="55"/>
      <c r="AIC5" s="55"/>
      <c r="AID5" s="55"/>
      <c r="AIE5" s="55"/>
      <c r="AIF5" s="55"/>
      <c r="AIG5" s="55"/>
      <c r="AIH5" s="55"/>
      <c r="AII5" s="55"/>
      <c r="AIJ5" s="55"/>
      <c r="AIK5" s="55"/>
      <c r="AIL5" s="55"/>
      <c r="AIM5" s="55"/>
      <c r="AIN5" s="55"/>
      <c r="AIO5" s="55"/>
      <c r="AIP5" s="55"/>
      <c r="AIQ5" s="55"/>
      <c r="AIR5" s="55"/>
      <c r="AIS5" s="55"/>
      <c r="AIT5" s="55"/>
      <c r="AIU5" s="55"/>
      <c r="AIV5" s="55"/>
      <c r="AIW5" s="55"/>
      <c r="AIX5" s="55"/>
      <c r="AIY5" s="55"/>
      <c r="AIZ5" s="55"/>
      <c r="AJA5" s="55"/>
      <c r="AJB5" s="55"/>
      <c r="AJC5" s="55"/>
      <c r="AJD5" s="55"/>
      <c r="AJE5" s="55"/>
      <c r="AJF5" s="55"/>
      <c r="AJG5" s="55"/>
      <c r="AJH5" s="55"/>
      <c r="AJI5" s="55"/>
      <c r="AJJ5" s="55"/>
      <c r="AJK5" s="55"/>
      <c r="AJL5" s="55"/>
      <c r="AJM5" s="55"/>
      <c r="AJN5" s="55"/>
      <c r="AJO5" s="55"/>
      <c r="AJP5" s="55"/>
      <c r="AJQ5" s="55"/>
      <c r="AJR5" s="55"/>
      <c r="AJS5" s="55"/>
      <c r="AJT5" s="55"/>
      <c r="AJU5" s="55"/>
      <c r="AJV5" s="55"/>
      <c r="AJW5" s="55"/>
      <c r="AJX5" s="55"/>
      <c r="AJY5" s="55"/>
      <c r="AJZ5" s="55"/>
      <c r="AKA5" s="55"/>
      <c r="AKB5" s="55"/>
      <c r="AKC5" s="55"/>
      <c r="AKD5" s="55"/>
      <c r="AKE5" s="55"/>
      <c r="AKF5" s="55"/>
      <c r="AKG5" s="55"/>
      <c r="AKH5" s="55"/>
      <c r="AKI5" s="55"/>
      <c r="AKJ5" s="55"/>
      <c r="AKK5" s="55"/>
      <c r="AKL5" s="55"/>
      <c r="AKM5" s="55"/>
      <c r="AKN5" s="55"/>
      <c r="AKO5" s="55"/>
      <c r="AKP5" s="55"/>
      <c r="AKQ5" s="55"/>
      <c r="AKR5" s="55"/>
      <c r="AKS5" s="55"/>
      <c r="AKT5" s="55"/>
      <c r="AKU5" s="55"/>
      <c r="AKV5" s="55"/>
      <c r="AKW5" s="55"/>
      <c r="AKX5" s="55"/>
      <c r="AKY5" s="55"/>
      <c r="AKZ5" s="55"/>
      <c r="ALA5" s="55"/>
      <c r="ALB5" s="55"/>
      <c r="ALC5" s="55"/>
      <c r="ALD5" s="55"/>
      <c r="ALE5" s="55"/>
      <c r="ALF5" s="55"/>
      <c r="ALG5" s="55"/>
      <c r="ALH5" s="55"/>
      <c r="ALI5" s="55"/>
      <c r="ALJ5" s="55"/>
      <c r="ALK5" s="55"/>
      <c r="ALL5" s="55"/>
      <c r="ALM5" s="55"/>
      <c r="ALN5" s="55"/>
      <c r="ALO5" s="55"/>
      <c r="ALP5" s="55"/>
      <c r="ALQ5" s="55"/>
      <c r="ALR5" s="55"/>
      <c r="ALS5" s="55"/>
      <c r="ALT5" s="55"/>
      <c r="ALU5" s="55"/>
      <c r="ALV5" s="55"/>
      <c r="ALW5" s="55"/>
      <c r="ALX5" s="55"/>
      <c r="ALY5" s="55"/>
      <c r="ALZ5" s="55"/>
      <c r="AMA5" s="55"/>
      <c r="AMB5" s="55"/>
      <c r="AMC5" s="55"/>
      <c r="AMD5" s="55"/>
      <c r="AME5" s="55"/>
      <c r="AMF5" s="55"/>
      <c r="AMG5" s="55"/>
      <c r="AMH5" s="55"/>
      <c r="AMI5" s="55"/>
      <c r="AMJ5" s="55"/>
      <c r="AMK5" s="55"/>
      <c r="AML5" s="55"/>
      <c r="AMM5" s="55"/>
      <c r="AMN5" s="55"/>
      <c r="AMO5" s="55"/>
      <c r="AMP5" s="55"/>
      <c r="AMQ5" s="55"/>
      <c r="AMR5" s="55"/>
      <c r="AMS5" s="55"/>
      <c r="AMT5" s="55"/>
      <c r="AMU5" s="55"/>
      <c r="AMV5" s="55"/>
      <c r="AMW5" s="55"/>
      <c r="AMX5" s="55"/>
      <c r="AMY5" s="55"/>
      <c r="AMZ5" s="55"/>
      <c r="ANA5" s="55"/>
      <c r="ANB5" s="55"/>
      <c r="ANC5" s="55"/>
      <c r="AND5" s="55"/>
      <c r="ANE5" s="55"/>
      <c r="ANF5" s="55"/>
      <c r="ANG5" s="55"/>
      <c r="ANH5" s="55"/>
      <c r="ANI5" s="55"/>
      <c r="ANJ5" s="55"/>
      <c r="ANK5" s="55"/>
      <c r="ANL5" s="55"/>
      <c r="ANM5" s="55"/>
      <c r="ANN5" s="55"/>
      <c r="ANO5" s="55"/>
      <c r="ANP5" s="55"/>
      <c r="ANQ5" s="55"/>
      <c r="ANR5" s="55"/>
      <c r="ANS5" s="55"/>
      <c r="ANT5" s="55"/>
      <c r="ANU5" s="55"/>
      <c r="ANV5" s="55"/>
      <c r="ANW5" s="55"/>
      <c r="ANX5" s="55"/>
      <c r="ANY5" s="55"/>
      <c r="ANZ5" s="55"/>
      <c r="AOA5" s="55"/>
      <c r="AOB5" s="55"/>
      <c r="AOC5" s="55"/>
      <c r="AOD5" s="55"/>
      <c r="AOE5" s="55"/>
      <c r="AOF5" s="55"/>
      <c r="AOG5" s="55"/>
      <c r="AOH5" s="55"/>
      <c r="AOI5" s="55"/>
      <c r="AOJ5" s="55"/>
      <c r="AOK5" s="55"/>
      <c r="AOL5" s="55"/>
      <c r="AOM5" s="55"/>
      <c r="AON5" s="55"/>
      <c r="AOO5" s="55"/>
      <c r="AOP5" s="55"/>
      <c r="AOQ5" s="55"/>
      <c r="AOR5" s="55"/>
      <c r="AOS5" s="55"/>
      <c r="AOT5" s="55"/>
      <c r="AOU5" s="55"/>
      <c r="AOV5" s="55"/>
      <c r="AOW5" s="55"/>
      <c r="AOX5" s="55"/>
      <c r="AOY5" s="55"/>
      <c r="AOZ5" s="55"/>
      <c r="APA5" s="55"/>
      <c r="APB5" s="55"/>
      <c r="APC5" s="55"/>
      <c r="APD5" s="55"/>
      <c r="APE5" s="55"/>
      <c r="APF5" s="55"/>
      <c r="APG5" s="55"/>
      <c r="APH5" s="55"/>
      <c r="API5" s="55"/>
      <c r="APJ5" s="55"/>
      <c r="APK5" s="55"/>
      <c r="APL5" s="55"/>
      <c r="APM5" s="55"/>
      <c r="APN5" s="55"/>
      <c r="APO5" s="55"/>
      <c r="APP5" s="55"/>
      <c r="APQ5" s="55"/>
      <c r="APR5" s="55"/>
      <c r="APS5" s="55"/>
      <c r="APT5" s="55"/>
      <c r="APU5" s="55"/>
      <c r="APV5" s="55"/>
      <c r="APW5" s="55"/>
      <c r="APX5" s="55"/>
      <c r="APY5" s="55"/>
      <c r="APZ5" s="55"/>
      <c r="AQA5" s="55"/>
      <c r="AQB5" s="55"/>
      <c r="AQC5" s="55"/>
      <c r="AQD5" s="55"/>
      <c r="AQE5" s="55"/>
      <c r="AQF5" s="55"/>
      <c r="AQG5" s="55"/>
      <c r="AQH5" s="55"/>
      <c r="AQI5" s="55"/>
      <c r="AQJ5" s="55"/>
      <c r="AQK5" s="55"/>
      <c r="AQL5" s="55"/>
      <c r="AQM5" s="55"/>
      <c r="AQN5" s="55"/>
      <c r="AQO5" s="55"/>
      <c r="AQP5" s="55"/>
      <c r="AQQ5" s="55"/>
      <c r="AQR5" s="55"/>
      <c r="AQS5" s="55"/>
      <c r="AQT5" s="55"/>
      <c r="AQU5" s="55"/>
      <c r="AQV5" s="55"/>
      <c r="AQW5" s="55"/>
      <c r="AQX5" s="55"/>
      <c r="AQY5" s="55"/>
      <c r="AQZ5" s="55"/>
      <c r="ARA5" s="55"/>
      <c r="ARB5" s="55"/>
      <c r="ARC5" s="55"/>
      <c r="ARD5" s="55"/>
      <c r="ARE5" s="55"/>
      <c r="ARF5" s="55"/>
      <c r="ARG5" s="55"/>
      <c r="ARH5" s="55"/>
      <c r="ARI5" s="55"/>
      <c r="ARJ5" s="55"/>
      <c r="ARK5" s="55"/>
      <c r="ARL5" s="55"/>
      <c r="ARM5" s="55"/>
      <c r="ARN5" s="55"/>
      <c r="ARO5" s="55"/>
      <c r="ARP5" s="55"/>
      <c r="ARQ5" s="55"/>
      <c r="ARR5" s="55"/>
      <c r="ARS5" s="55"/>
      <c r="ART5" s="55"/>
      <c r="ARU5" s="55"/>
      <c r="ARV5" s="55"/>
      <c r="ARW5" s="55"/>
      <c r="ARX5" s="55"/>
      <c r="ARY5" s="55"/>
      <c r="ARZ5" s="55"/>
      <c r="ASA5" s="55"/>
      <c r="ASB5" s="55"/>
      <c r="ASC5" s="55"/>
      <c r="ASD5" s="55"/>
      <c r="ASE5" s="55"/>
      <c r="ASF5" s="55"/>
      <c r="ASG5" s="55"/>
      <c r="ASH5" s="55"/>
      <c r="ASI5" s="55"/>
      <c r="ASJ5" s="55"/>
      <c r="ASK5" s="55"/>
      <c r="ASL5" s="55"/>
      <c r="ASM5" s="55"/>
      <c r="ASN5" s="55"/>
      <c r="ASO5" s="55"/>
      <c r="ASP5" s="55"/>
      <c r="ASQ5" s="55"/>
      <c r="ASR5" s="55"/>
      <c r="ASS5" s="55"/>
      <c r="AST5" s="55"/>
      <c r="ASU5" s="55"/>
      <c r="ASV5" s="55"/>
      <c r="ASW5" s="55"/>
      <c r="ASX5" s="55"/>
      <c r="ASY5" s="55"/>
      <c r="ASZ5" s="55"/>
      <c r="ATA5" s="55"/>
      <c r="ATB5" s="55"/>
      <c r="ATC5" s="55"/>
      <c r="ATD5" s="55"/>
      <c r="ATE5" s="55"/>
      <c r="ATF5" s="55"/>
      <c r="ATG5" s="55"/>
      <c r="ATH5" s="55"/>
      <c r="ATI5" s="55"/>
      <c r="ATJ5" s="55"/>
      <c r="ATK5" s="55"/>
      <c r="ATL5" s="55"/>
      <c r="ATM5" s="55"/>
      <c r="ATN5" s="55"/>
      <c r="ATO5" s="55"/>
      <c r="ATP5" s="55"/>
      <c r="ATQ5" s="55"/>
      <c r="ATR5" s="55"/>
      <c r="ATS5" s="55"/>
      <c r="ATT5" s="55"/>
      <c r="ATU5" s="55"/>
      <c r="ATV5" s="55"/>
      <c r="ATW5" s="55"/>
      <c r="ATX5" s="55"/>
      <c r="ATY5" s="55"/>
      <c r="ATZ5" s="55"/>
      <c r="AUA5" s="55"/>
      <c r="AUB5" s="55"/>
      <c r="AUC5" s="55"/>
      <c r="AUD5" s="55"/>
      <c r="AUE5" s="55"/>
      <c r="AUF5" s="55"/>
      <c r="AUG5" s="55"/>
      <c r="AUH5" s="55"/>
      <c r="AUI5" s="55"/>
      <c r="AUJ5" s="55"/>
      <c r="AUK5" s="55"/>
      <c r="AUL5" s="55"/>
      <c r="AUM5" s="55"/>
      <c r="AUN5" s="55"/>
      <c r="AUO5" s="55"/>
      <c r="AUP5" s="55"/>
      <c r="AUQ5" s="55"/>
      <c r="AUR5" s="55"/>
      <c r="AUS5" s="55"/>
      <c r="AUT5" s="55"/>
      <c r="AUU5" s="55"/>
      <c r="AUV5" s="55"/>
      <c r="AUW5" s="55"/>
      <c r="AUX5" s="55"/>
      <c r="AUY5" s="55"/>
      <c r="AUZ5" s="55"/>
      <c r="AVA5" s="55"/>
      <c r="AVB5" s="55"/>
      <c r="AVC5" s="55"/>
      <c r="AVD5" s="55"/>
      <c r="AVE5" s="55"/>
      <c r="AVF5" s="55"/>
      <c r="AVG5" s="55"/>
      <c r="AVH5" s="55"/>
      <c r="AVI5" s="55"/>
      <c r="AVJ5" s="55"/>
      <c r="AVK5" s="55"/>
      <c r="AVL5" s="55"/>
      <c r="AVM5" s="55"/>
      <c r="AVN5" s="55"/>
      <c r="AVO5" s="55"/>
      <c r="AVP5" s="55"/>
      <c r="AVQ5" s="55"/>
      <c r="AVR5" s="55"/>
      <c r="AVS5" s="55"/>
      <c r="AVT5" s="55"/>
      <c r="AVU5" s="55"/>
      <c r="AVV5" s="55"/>
      <c r="AVW5" s="55"/>
      <c r="AVX5" s="55"/>
      <c r="AVY5" s="55"/>
      <c r="AVZ5" s="55"/>
      <c r="AWA5" s="55"/>
      <c r="AWB5" s="55"/>
      <c r="AWC5" s="55"/>
      <c r="AWD5" s="55"/>
      <c r="AWE5" s="55"/>
      <c r="AWF5" s="55"/>
      <c r="AWG5" s="55"/>
      <c r="AWH5" s="55"/>
      <c r="AWI5" s="55"/>
      <c r="AWJ5" s="55"/>
      <c r="AWK5" s="55"/>
      <c r="AWL5" s="55"/>
      <c r="AWM5" s="55"/>
      <c r="AWN5" s="55"/>
      <c r="AWO5" s="55"/>
      <c r="AWP5" s="55"/>
      <c r="AWQ5" s="55"/>
      <c r="AWR5" s="55"/>
      <c r="AWS5" s="55"/>
      <c r="AWT5" s="55"/>
      <c r="AWU5" s="55"/>
      <c r="AWV5" s="55"/>
      <c r="AWW5" s="55"/>
      <c r="AWX5" s="55"/>
      <c r="AWY5" s="55"/>
      <c r="AWZ5" s="55"/>
      <c r="AXA5" s="55"/>
      <c r="AXB5" s="55"/>
      <c r="AXC5" s="55"/>
      <c r="AXD5" s="55"/>
      <c r="AXE5" s="55"/>
      <c r="AXF5" s="55"/>
      <c r="AXG5" s="55"/>
      <c r="AXH5" s="55"/>
      <c r="AXI5" s="55"/>
      <c r="AXJ5" s="55"/>
      <c r="AXK5" s="55"/>
      <c r="AXL5" s="55"/>
      <c r="AXM5" s="55"/>
      <c r="AXN5" s="55"/>
      <c r="AXO5" s="55"/>
      <c r="AXP5" s="55"/>
      <c r="AXQ5" s="55"/>
      <c r="AXR5" s="55"/>
      <c r="AXS5" s="55"/>
      <c r="AXT5" s="55"/>
      <c r="AXU5" s="55"/>
      <c r="AXV5" s="55"/>
      <c r="AXW5" s="55"/>
      <c r="AXX5" s="55"/>
      <c r="AXY5" s="55"/>
      <c r="AXZ5" s="55"/>
      <c r="AYA5" s="55"/>
      <c r="AYB5" s="55"/>
      <c r="AYC5" s="55"/>
      <c r="AYD5" s="55"/>
      <c r="AYE5" s="55"/>
      <c r="AYF5" s="55"/>
      <c r="AYG5" s="55"/>
      <c r="AYH5" s="55"/>
      <c r="AYI5" s="55"/>
      <c r="AYJ5" s="55"/>
      <c r="AYK5" s="55"/>
      <c r="AYL5" s="55"/>
      <c r="AYM5" s="55"/>
      <c r="AYN5" s="55"/>
      <c r="AYO5" s="55"/>
      <c r="AYP5" s="55"/>
      <c r="AYQ5" s="55"/>
      <c r="AYR5" s="55"/>
      <c r="AYS5" s="55"/>
      <c r="AYT5" s="55"/>
      <c r="AYU5" s="55"/>
      <c r="AYV5" s="55"/>
      <c r="AYW5" s="55"/>
      <c r="AYX5" s="55"/>
      <c r="AYY5" s="55"/>
      <c r="AYZ5" s="55"/>
      <c r="AZA5" s="55"/>
      <c r="AZB5" s="55"/>
      <c r="AZC5" s="55"/>
      <c r="AZD5" s="55"/>
      <c r="AZE5" s="55"/>
      <c r="AZF5" s="55"/>
      <c r="AZG5" s="55"/>
      <c r="AZH5" s="55"/>
      <c r="AZI5" s="55"/>
      <c r="AZJ5" s="55"/>
      <c r="AZK5" s="55"/>
      <c r="AZL5" s="55"/>
      <c r="AZM5" s="55"/>
      <c r="AZN5" s="55"/>
      <c r="AZO5" s="55"/>
      <c r="AZP5" s="55"/>
      <c r="AZQ5" s="55"/>
      <c r="AZR5" s="55"/>
      <c r="AZS5" s="55"/>
      <c r="AZT5" s="55"/>
      <c r="AZU5" s="55"/>
      <c r="AZV5" s="55"/>
      <c r="AZW5" s="55"/>
      <c r="AZX5" s="55"/>
      <c r="AZY5" s="55"/>
      <c r="AZZ5" s="55"/>
      <c r="BAA5" s="55"/>
      <c r="BAB5" s="55"/>
      <c r="BAC5" s="55"/>
      <c r="BAD5" s="55"/>
      <c r="BAE5" s="55"/>
      <c r="BAF5" s="55"/>
      <c r="BAG5" s="55"/>
      <c r="BAH5" s="55"/>
      <c r="BAI5" s="55"/>
      <c r="BAJ5" s="55"/>
      <c r="BAK5" s="55"/>
      <c r="BAL5" s="55"/>
      <c r="BAM5" s="55"/>
      <c r="BAN5" s="55"/>
      <c r="BAO5" s="55"/>
      <c r="BAP5" s="55"/>
      <c r="BAQ5" s="55"/>
      <c r="BAR5" s="55"/>
      <c r="BAS5" s="55"/>
      <c r="BAT5" s="55"/>
      <c r="BAU5" s="55"/>
      <c r="BAV5" s="55"/>
      <c r="BAW5" s="55"/>
      <c r="BAX5" s="55"/>
      <c r="BAY5" s="55"/>
      <c r="BAZ5" s="55"/>
      <c r="BBA5" s="55"/>
      <c r="BBB5" s="55"/>
      <c r="BBC5" s="55"/>
      <c r="BBD5" s="55"/>
      <c r="BBE5" s="55"/>
      <c r="BBF5" s="55"/>
      <c r="BBG5" s="55"/>
      <c r="BBH5" s="55"/>
      <c r="BBI5" s="55"/>
      <c r="BBJ5" s="55"/>
      <c r="BBK5" s="55"/>
      <c r="BBL5" s="55"/>
      <c r="BBM5" s="55"/>
      <c r="BBN5" s="55"/>
      <c r="BBO5" s="55"/>
      <c r="BBP5" s="55"/>
      <c r="BBQ5" s="55"/>
      <c r="BBR5" s="55"/>
      <c r="BBS5" s="55"/>
      <c r="BBT5" s="55"/>
      <c r="BBU5" s="55"/>
      <c r="BBV5" s="55"/>
      <c r="BBW5" s="55"/>
      <c r="BBX5" s="55"/>
      <c r="BBY5" s="55"/>
      <c r="BBZ5" s="55"/>
      <c r="BCA5" s="55"/>
      <c r="BCB5" s="55"/>
      <c r="BCC5" s="55"/>
      <c r="BCD5" s="55"/>
      <c r="BCE5" s="55"/>
      <c r="BCF5" s="55"/>
      <c r="BCG5" s="55"/>
      <c r="BCH5" s="55"/>
      <c r="BCI5" s="55"/>
      <c r="BCJ5" s="55"/>
      <c r="BCK5" s="55"/>
      <c r="BCL5" s="55"/>
      <c r="BCM5" s="55"/>
      <c r="BCN5" s="55"/>
      <c r="BCO5" s="55"/>
      <c r="BCP5" s="55"/>
      <c r="BCQ5" s="55"/>
      <c r="BCR5" s="55"/>
      <c r="BCS5" s="55"/>
      <c r="BCT5" s="55"/>
      <c r="BCU5" s="55"/>
      <c r="BCV5" s="55"/>
      <c r="BCW5" s="55"/>
      <c r="BCX5" s="55"/>
      <c r="BCY5" s="55"/>
      <c r="BCZ5" s="55"/>
      <c r="BDA5" s="55"/>
      <c r="BDB5" s="55"/>
      <c r="BDC5" s="55"/>
      <c r="BDD5" s="55"/>
      <c r="BDE5" s="55"/>
      <c r="BDF5" s="55"/>
      <c r="BDG5" s="55"/>
      <c r="BDH5" s="55"/>
      <c r="BDI5" s="55"/>
      <c r="BDJ5" s="55"/>
      <c r="BDK5" s="55"/>
      <c r="BDL5" s="55"/>
      <c r="BDM5" s="55"/>
      <c r="BDN5" s="55"/>
      <c r="BDO5" s="55"/>
      <c r="BDP5" s="55"/>
      <c r="BDQ5" s="55"/>
      <c r="BDR5" s="55"/>
      <c r="BDS5" s="55"/>
      <c r="BDT5" s="55"/>
      <c r="BDU5" s="55"/>
      <c r="BDV5" s="55"/>
      <c r="BDW5" s="55"/>
      <c r="BDX5" s="55"/>
      <c r="BDY5" s="55"/>
      <c r="BDZ5" s="55"/>
      <c r="BEA5" s="55"/>
      <c r="BEB5" s="55"/>
      <c r="BEC5" s="55"/>
      <c r="BED5" s="55"/>
      <c r="BEE5" s="55"/>
      <c r="BEF5" s="55"/>
      <c r="BEG5" s="55"/>
      <c r="BEH5" s="55"/>
      <c r="BEI5" s="55"/>
      <c r="BEJ5" s="55"/>
      <c r="BEK5" s="55"/>
      <c r="BEL5" s="55"/>
      <c r="BEM5" s="55"/>
      <c r="BEN5" s="55"/>
      <c r="BEO5" s="55"/>
      <c r="BEP5" s="55"/>
      <c r="BEQ5" s="55"/>
      <c r="BER5" s="55"/>
      <c r="BES5" s="55"/>
      <c r="BET5" s="55"/>
      <c r="BEU5" s="55"/>
      <c r="BEV5" s="55"/>
      <c r="BEW5" s="55"/>
      <c r="BEX5" s="55"/>
      <c r="BEY5" s="55"/>
      <c r="BEZ5" s="55"/>
      <c r="BFA5" s="55"/>
      <c r="BFB5" s="55"/>
      <c r="BFC5" s="55"/>
      <c r="BFD5" s="55"/>
      <c r="BFE5" s="55"/>
      <c r="BFF5" s="55"/>
      <c r="BFG5" s="55"/>
      <c r="BFH5" s="55"/>
      <c r="BFI5" s="55"/>
      <c r="BFJ5" s="55"/>
      <c r="BFK5" s="55"/>
      <c r="BFL5" s="55"/>
      <c r="BFM5" s="55"/>
      <c r="BFN5" s="55"/>
      <c r="BFO5" s="55"/>
      <c r="BFP5" s="55"/>
      <c r="BFQ5" s="55"/>
      <c r="BFR5" s="55"/>
      <c r="BFS5" s="55"/>
      <c r="BFT5" s="55"/>
      <c r="BFU5" s="55"/>
      <c r="BFV5" s="55"/>
      <c r="BFW5" s="55"/>
      <c r="BFX5" s="55"/>
      <c r="BFY5" s="55"/>
      <c r="BFZ5" s="55"/>
      <c r="BGA5" s="55"/>
      <c r="BGB5" s="55"/>
      <c r="BGC5" s="55"/>
      <c r="BGD5" s="55"/>
      <c r="BGE5" s="55"/>
      <c r="BGF5" s="55"/>
      <c r="BGG5" s="55"/>
      <c r="BGH5" s="55"/>
      <c r="BGI5" s="55"/>
      <c r="BGJ5" s="55"/>
      <c r="BGK5" s="55"/>
      <c r="BGL5" s="55"/>
      <c r="BGM5" s="55"/>
      <c r="BGN5" s="55"/>
      <c r="BGO5" s="55"/>
      <c r="BGP5" s="55"/>
      <c r="BGQ5" s="55"/>
      <c r="BGR5" s="55"/>
      <c r="BGS5" s="55"/>
      <c r="BGT5" s="55"/>
      <c r="BGU5" s="55"/>
      <c r="BGV5" s="55"/>
      <c r="BGW5" s="55"/>
      <c r="BGX5" s="55"/>
      <c r="BGY5" s="55"/>
      <c r="BGZ5" s="55"/>
      <c r="BHA5" s="55"/>
      <c r="BHB5" s="55"/>
      <c r="BHC5" s="55"/>
      <c r="BHD5" s="55"/>
      <c r="BHE5" s="55"/>
      <c r="BHF5" s="55"/>
      <c r="BHG5" s="55"/>
      <c r="BHH5" s="55"/>
      <c r="BHI5" s="55"/>
      <c r="BHJ5" s="55"/>
      <c r="BHK5" s="55"/>
      <c r="BHL5" s="55"/>
      <c r="BHM5" s="55"/>
      <c r="BHN5" s="55"/>
      <c r="BHO5" s="55"/>
      <c r="BHP5" s="55"/>
      <c r="BHQ5" s="55"/>
      <c r="BHR5" s="55"/>
      <c r="BHS5" s="55"/>
      <c r="BHT5" s="55"/>
      <c r="BHU5" s="55"/>
      <c r="BHV5" s="55"/>
      <c r="BHW5" s="55"/>
      <c r="BHX5" s="55"/>
      <c r="BHY5" s="55"/>
      <c r="BHZ5" s="55"/>
      <c r="BIA5" s="55"/>
      <c r="BIB5" s="55"/>
      <c r="BIC5" s="55"/>
      <c r="BID5" s="55"/>
      <c r="BIE5" s="55"/>
      <c r="BIF5" s="55"/>
      <c r="BIG5" s="55"/>
      <c r="BIH5" s="55"/>
      <c r="BII5" s="55"/>
      <c r="BIJ5" s="55"/>
      <c r="BIK5" s="55"/>
      <c r="BIL5" s="55"/>
      <c r="BIM5" s="55"/>
      <c r="BIN5" s="55"/>
      <c r="BIO5" s="55"/>
      <c r="BIP5" s="55"/>
      <c r="BIQ5" s="55"/>
      <c r="BIR5" s="55"/>
      <c r="BIS5" s="55"/>
      <c r="BIT5" s="55"/>
      <c r="BIU5" s="55"/>
      <c r="BIV5" s="55"/>
      <c r="BIW5" s="55"/>
      <c r="BIX5" s="55"/>
      <c r="BIY5" s="55"/>
      <c r="BIZ5" s="55"/>
      <c r="BJA5" s="55"/>
      <c r="BJB5" s="55"/>
      <c r="BJC5" s="55"/>
      <c r="BJD5" s="55"/>
      <c r="BJE5" s="55"/>
      <c r="BJF5" s="55"/>
      <c r="BJG5" s="55"/>
      <c r="BJH5" s="55"/>
      <c r="BJI5" s="55"/>
      <c r="BJJ5" s="55"/>
      <c r="BJK5" s="55"/>
      <c r="BJL5" s="55"/>
      <c r="BJM5" s="55"/>
      <c r="BJN5" s="55"/>
      <c r="BJO5" s="55"/>
      <c r="BJP5" s="55"/>
      <c r="BJQ5" s="55"/>
      <c r="BJR5" s="55"/>
      <c r="BJS5" s="55"/>
      <c r="BJT5" s="55"/>
      <c r="BJU5" s="55"/>
      <c r="BJV5" s="55"/>
      <c r="BJW5" s="55"/>
      <c r="BJX5" s="55"/>
      <c r="BJY5" s="55"/>
      <c r="BJZ5" s="55"/>
      <c r="BKA5" s="55"/>
      <c r="BKB5" s="55"/>
      <c r="BKC5" s="55"/>
      <c r="BKD5" s="55"/>
      <c r="BKE5" s="55"/>
      <c r="BKF5" s="55"/>
      <c r="BKG5" s="55"/>
      <c r="BKH5" s="55"/>
      <c r="BKI5" s="55"/>
      <c r="BKJ5" s="55"/>
      <c r="BKK5" s="55"/>
      <c r="BKL5" s="55"/>
      <c r="BKM5" s="55"/>
      <c r="BKN5" s="55"/>
      <c r="BKO5" s="55"/>
      <c r="BKP5" s="55"/>
      <c r="BKQ5" s="55"/>
      <c r="BKR5" s="55"/>
      <c r="BKS5" s="55"/>
      <c r="BKT5" s="55"/>
      <c r="BKU5" s="55"/>
      <c r="BKV5" s="55"/>
      <c r="BKW5" s="55"/>
      <c r="BKX5" s="55"/>
      <c r="BKY5" s="55"/>
      <c r="BKZ5" s="55"/>
      <c r="BLA5" s="55"/>
      <c r="BLB5" s="55"/>
      <c r="BLC5" s="55"/>
      <c r="BLD5" s="55"/>
      <c r="BLE5" s="55"/>
      <c r="BLF5" s="55"/>
      <c r="BLG5" s="55"/>
      <c r="BLH5" s="55"/>
      <c r="BLI5" s="55"/>
      <c r="BLJ5" s="55"/>
      <c r="BLK5" s="55"/>
      <c r="BLL5" s="55"/>
      <c r="BLM5" s="55"/>
      <c r="BLN5" s="55"/>
      <c r="BLO5" s="55"/>
      <c r="BLP5" s="55"/>
      <c r="BLQ5" s="55"/>
      <c r="BLR5" s="55"/>
      <c r="BLS5" s="55"/>
      <c r="BLT5" s="55"/>
      <c r="BLU5" s="55"/>
      <c r="BLV5" s="55"/>
      <c r="BLW5" s="55"/>
      <c r="BLX5" s="55"/>
      <c r="BLY5" s="55"/>
      <c r="BLZ5" s="55"/>
      <c r="BMA5" s="55"/>
      <c r="BMB5" s="55"/>
      <c r="BMC5" s="55"/>
      <c r="BMD5" s="55"/>
      <c r="BME5" s="55"/>
      <c r="BMF5" s="55"/>
      <c r="BMG5" s="55"/>
      <c r="BMH5" s="55"/>
      <c r="BMI5" s="55"/>
      <c r="BMJ5" s="55"/>
      <c r="BMK5" s="55"/>
      <c r="BML5" s="55"/>
      <c r="BMM5" s="55"/>
      <c r="BMN5" s="55"/>
      <c r="BMO5" s="55"/>
      <c r="BMP5" s="55"/>
      <c r="BMQ5" s="55"/>
      <c r="BMR5" s="55"/>
      <c r="BMS5" s="55"/>
      <c r="BMT5" s="55"/>
      <c r="BMU5" s="55"/>
      <c r="BMV5" s="55"/>
      <c r="BMW5" s="55"/>
      <c r="BMX5" s="55"/>
      <c r="BMY5" s="55"/>
      <c r="BMZ5" s="55"/>
      <c r="BNA5" s="55"/>
      <c r="BNB5" s="55"/>
      <c r="BNC5" s="55"/>
      <c r="BND5" s="55"/>
      <c r="BNE5" s="55"/>
      <c r="BNF5" s="55"/>
      <c r="BNG5" s="55"/>
      <c r="BNH5" s="55"/>
      <c r="BNI5" s="55"/>
      <c r="BNJ5" s="55"/>
      <c r="BNK5" s="55"/>
      <c r="BNL5" s="55"/>
      <c r="BNM5" s="55"/>
      <c r="BNN5" s="55"/>
      <c r="BNO5" s="55"/>
      <c r="BNP5" s="55"/>
      <c r="BNQ5" s="55"/>
      <c r="BNR5" s="55"/>
      <c r="BNS5" s="55"/>
      <c r="BNT5" s="55"/>
      <c r="BNU5" s="55"/>
      <c r="BNV5" s="55"/>
      <c r="BNW5" s="55"/>
      <c r="BNX5" s="55"/>
      <c r="BNY5" s="55"/>
      <c r="BNZ5" s="55"/>
      <c r="BOA5" s="55"/>
      <c r="BOB5" s="55"/>
      <c r="BOC5" s="55"/>
      <c r="BOD5" s="55"/>
      <c r="BOE5" s="55"/>
      <c r="BOF5" s="55"/>
      <c r="BOG5" s="55"/>
      <c r="BOH5" s="55"/>
      <c r="BOI5" s="55"/>
      <c r="BOJ5" s="55"/>
      <c r="BOK5" s="55"/>
      <c r="BOL5" s="55"/>
      <c r="BOM5" s="55"/>
      <c r="BON5" s="55"/>
      <c r="BOO5" s="55"/>
      <c r="BOP5" s="55"/>
      <c r="BOQ5" s="55"/>
      <c r="BOR5" s="55"/>
      <c r="BOS5" s="55"/>
      <c r="BOT5" s="55"/>
      <c r="BOU5" s="55"/>
      <c r="BOV5" s="55"/>
      <c r="BOW5" s="55"/>
      <c r="BOX5" s="55"/>
      <c r="BOY5" s="55"/>
      <c r="BOZ5" s="55"/>
      <c r="BPA5" s="55"/>
      <c r="BPB5" s="55"/>
      <c r="BPC5" s="55"/>
      <c r="BPD5" s="55"/>
      <c r="BPE5" s="55"/>
      <c r="BPF5" s="55"/>
      <c r="BPG5" s="55"/>
      <c r="BPH5" s="55"/>
      <c r="BPI5" s="55"/>
      <c r="BPJ5" s="55"/>
      <c r="BPK5" s="55"/>
      <c r="BPL5" s="55"/>
      <c r="BPM5" s="55"/>
      <c r="BPN5" s="55"/>
      <c r="BPO5" s="55"/>
      <c r="BPP5" s="55"/>
      <c r="BPQ5" s="55"/>
      <c r="BPR5" s="55"/>
      <c r="BPS5" s="55"/>
      <c r="BPT5" s="55"/>
      <c r="BPU5" s="55"/>
      <c r="BPV5" s="55"/>
      <c r="BPW5" s="55"/>
      <c r="BPX5" s="55"/>
      <c r="BPY5" s="55"/>
      <c r="BPZ5" s="55"/>
      <c r="BQA5" s="55"/>
      <c r="BQB5" s="55"/>
      <c r="BQC5" s="55"/>
      <c r="BQD5" s="55"/>
      <c r="BQE5" s="55"/>
      <c r="BQF5" s="55"/>
      <c r="BQG5" s="55"/>
      <c r="BQH5" s="55"/>
      <c r="BQI5" s="55"/>
      <c r="BQJ5" s="55"/>
      <c r="BQK5" s="55"/>
      <c r="BQL5" s="55"/>
      <c r="BQM5" s="55"/>
      <c r="BQN5" s="55"/>
      <c r="BQO5" s="55"/>
      <c r="BQP5" s="55"/>
      <c r="BQQ5" s="55"/>
      <c r="BQR5" s="55"/>
      <c r="BQS5" s="55"/>
      <c r="BQT5" s="55"/>
      <c r="BQU5" s="55"/>
      <c r="BQV5" s="55"/>
      <c r="BQW5" s="55"/>
      <c r="BQX5" s="55"/>
      <c r="BQY5" s="55"/>
      <c r="BQZ5" s="55"/>
      <c r="BRA5" s="55"/>
      <c r="BRB5" s="55"/>
      <c r="BRC5" s="55"/>
      <c r="BRD5" s="55"/>
      <c r="BRE5" s="55"/>
      <c r="BRF5" s="55"/>
      <c r="BRG5" s="55"/>
      <c r="BRH5" s="55"/>
      <c r="BRI5" s="55"/>
      <c r="BRJ5" s="55"/>
      <c r="BRK5" s="55"/>
      <c r="BRL5" s="55"/>
      <c r="BRM5" s="55"/>
      <c r="BRN5" s="55"/>
      <c r="BRO5" s="55"/>
      <c r="BRP5" s="55"/>
      <c r="BRQ5" s="55"/>
      <c r="BRR5" s="55"/>
      <c r="BRS5" s="55"/>
      <c r="BRT5" s="55"/>
      <c r="BRU5" s="55"/>
      <c r="BRV5" s="55"/>
      <c r="BRW5" s="55"/>
      <c r="BRX5" s="55"/>
      <c r="BRY5" s="55"/>
      <c r="BRZ5" s="55"/>
      <c r="BSA5" s="55"/>
      <c r="BSB5" s="55"/>
      <c r="BSC5" s="55"/>
      <c r="BSD5" s="55"/>
      <c r="BSE5" s="55"/>
      <c r="BSF5" s="55"/>
      <c r="BSG5" s="55"/>
      <c r="BSH5" s="55"/>
      <c r="BSI5" s="55"/>
      <c r="BSJ5" s="55"/>
      <c r="BSK5" s="55"/>
      <c r="BSL5" s="55"/>
      <c r="BSM5" s="55"/>
      <c r="BSN5" s="55"/>
      <c r="BSO5" s="55"/>
      <c r="BSP5" s="55"/>
      <c r="BSQ5" s="55"/>
      <c r="BSR5" s="55"/>
      <c r="BSS5" s="55"/>
      <c r="BST5" s="55"/>
      <c r="BSU5" s="55"/>
      <c r="BSV5" s="55"/>
      <c r="BSW5" s="55"/>
      <c r="BSX5" s="55"/>
      <c r="BSY5" s="55"/>
      <c r="BSZ5" s="55"/>
      <c r="BTA5" s="55"/>
      <c r="BTB5" s="55"/>
      <c r="BTC5" s="55"/>
      <c r="BTD5" s="55"/>
      <c r="BTE5" s="55"/>
      <c r="BTF5" s="55"/>
      <c r="BTG5" s="55"/>
      <c r="BTH5" s="55"/>
      <c r="BTI5" s="55"/>
      <c r="BTJ5" s="55"/>
      <c r="BTK5" s="55"/>
      <c r="BTL5" s="55"/>
      <c r="BTM5" s="55"/>
      <c r="BTN5" s="55"/>
      <c r="BTO5" s="55"/>
      <c r="BTP5" s="55"/>
      <c r="BTQ5" s="55"/>
      <c r="BTR5" s="55"/>
      <c r="BTS5" s="55"/>
      <c r="BTT5" s="55"/>
      <c r="BTU5" s="55"/>
      <c r="BTV5" s="55"/>
      <c r="BTW5" s="55"/>
      <c r="BTX5" s="55"/>
      <c r="BTY5" s="55"/>
      <c r="BTZ5" s="55"/>
      <c r="BUA5" s="55"/>
      <c r="BUB5" s="55"/>
      <c r="BUC5" s="55"/>
      <c r="BUD5" s="55"/>
      <c r="BUE5" s="55"/>
      <c r="BUF5" s="55"/>
      <c r="BUG5" s="55"/>
      <c r="BUH5" s="55"/>
      <c r="BUI5" s="55"/>
      <c r="BUJ5" s="55"/>
      <c r="BUK5" s="55"/>
      <c r="BUL5" s="55"/>
      <c r="BUM5" s="55"/>
      <c r="BUN5" s="55"/>
      <c r="BUO5" s="55"/>
      <c r="BUP5" s="55"/>
      <c r="BUQ5" s="55"/>
      <c r="BUR5" s="55"/>
      <c r="BUS5" s="55"/>
      <c r="BUT5" s="55"/>
      <c r="BUU5" s="55"/>
      <c r="BUV5" s="55"/>
      <c r="BUW5" s="55"/>
      <c r="BUX5" s="55"/>
      <c r="BUY5" s="55"/>
      <c r="BUZ5" s="55"/>
      <c r="BVA5" s="55"/>
      <c r="BVB5" s="55"/>
      <c r="BVC5" s="55"/>
      <c r="BVD5" s="55"/>
      <c r="BVE5" s="55"/>
      <c r="BVF5" s="55"/>
      <c r="BVG5" s="55"/>
      <c r="BVH5" s="55"/>
      <c r="BVI5" s="55"/>
      <c r="BVJ5" s="55"/>
      <c r="BVK5" s="55"/>
      <c r="BVL5" s="55"/>
      <c r="BVM5" s="55"/>
      <c r="BVN5" s="55"/>
      <c r="BVO5" s="55"/>
      <c r="BVP5" s="55"/>
      <c r="BVQ5" s="55"/>
      <c r="BVR5" s="55"/>
      <c r="BVS5" s="55"/>
      <c r="BVT5" s="55"/>
      <c r="BVU5" s="55"/>
      <c r="BVV5" s="55"/>
      <c r="BVW5" s="55"/>
      <c r="BVX5" s="55"/>
      <c r="BVY5" s="55"/>
      <c r="BVZ5" s="55"/>
      <c r="BWA5" s="55"/>
      <c r="BWB5" s="55"/>
      <c r="BWC5" s="55"/>
      <c r="BWD5" s="55"/>
      <c r="BWE5" s="55"/>
      <c r="BWF5" s="55"/>
      <c r="BWG5" s="55"/>
      <c r="BWH5" s="55"/>
      <c r="BWI5" s="55"/>
      <c r="BWJ5" s="55"/>
      <c r="BWK5" s="55"/>
      <c r="BWL5" s="55"/>
      <c r="BWM5" s="55"/>
      <c r="BWN5" s="55"/>
      <c r="BWO5" s="55"/>
      <c r="BWP5" s="55"/>
      <c r="BWQ5" s="55"/>
      <c r="BWR5" s="55"/>
      <c r="BWS5" s="55"/>
      <c r="BWT5" s="55"/>
      <c r="BWU5" s="55"/>
      <c r="BWV5" s="55"/>
      <c r="BWW5" s="55"/>
      <c r="BWX5" s="55"/>
      <c r="BWY5" s="55"/>
      <c r="BWZ5" s="55"/>
      <c r="BXA5" s="55"/>
      <c r="BXB5" s="55"/>
      <c r="BXC5" s="55"/>
      <c r="BXD5" s="55"/>
      <c r="BXE5" s="55"/>
      <c r="BXF5" s="55"/>
      <c r="BXG5" s="55"/>
      <c r="BXH5" s="55"/>
      <c r="BXI5" s="55"/>
      <c r="BXJ5" s="55"/>
      <c r="BXK5" s="55"/>
      <c r="BXL5" s="55"/>
      <c r="BXM5" s="55"/>
      <c r="BXN5" s="55"/>
      <c r="BXO5" s="55"/>
      <c r="BXP5" s="55"/>
      <c r="BXQ5" s="55"/>
      <c r="BXR5" s="55"/>
      <c r="BXS5" s="55"/>
      <c r="BXT5" s="55"/>
      <c r="BXU5" s="55"/>
      <c r="BXV5" s="55"/>
      <c r="BXW5" s="55"/>
      <c r="BXX5" s="55"/>
      <c r="BXY5" s="55"/>
      <c r="BXZ5" s="55"/>
      <c r="BYA5" s="55"/>
      <c r="BYB5" s="55"/>
      <c r="BYC5" s="55"/>
      <c r="BYD5" s="55"/>
      <c r="BYE5" s="55"/>
      <c r="BYF5" s="55"/>
      <c r="BYG5" s="55"/>
      <c r="BYH5" s="55"/>
      <c r="BYI5" s="55"/>
      <c r="BYJ5" s="55"/>
      <c r="BYK5" s="55"/>
      <c r="BYL5" s="55"/>
      <c r="BYM5" s="55"/>
      <c r="BYN5" s="55"/>
      <c r="BYO5" s="55"/>
      <c r="BYP5" s="55"/>
      <c r="BYQ5" s="55"/>
      <c r="BYR5" s="55"/>
      <c r="BYS5" s="55"/>
      <c r="BYT5" s="55"/>
      <c r="BYU5" s="55"/>
      <c r="BYV5" s="55"/>
      <c r="BYW5" s="55"/>
      <c r="BYX5" s="55"/>
      <c r="BYY5" s="55"/>
      <c r="BYZ5" s="55"/>
      <c r="BZA5" s="55"/>
      <c r="BZB5" s="55"/>
      <c r="BZC5" s="55"/>
      <c r="BZD5" s="55"/>
      <c r="BZE5" s="55"/>
      <c r="BZF5" s="55"/>
      <c r="BZG5" s="55"/>
      <c r="BZH5" s="55"/>
      <c r="BZI5" s="55"/>
      <c r="BZJ5" s="55"/>
      <c r="BZK5" s="55"/>
      <c r="BZL5" s="55"/>
      <c r="BZM5" s="55"/>
      <c r="BZN5" s="55"/>
      <c r="BZO5" s="55"/>
      <c r="BZP5" s="55"/>
      <c r="BZQ5" s="55"/>
      <c r="BZR5" s="55"/>
      <c r="BZS5" s="55"/>
      <c r="BZT5" s="55"/>
      <c r="BZU5" s="55"/>
      <c r="BZV5" s="55"/>
      <c r="BZW5" s="55"/>
      <c r="BZX5" s="55"/>
      <c r="BZY5" s="55"/>
      <c r="BZZ5" s="55"/>
      <c r="CAA5" s="55"/>
      <c r="CAB5" s="55"/>
      <c r="CAC5" s="55"/>
      <c r="CAD5" s="55"/>
      <c r="CAE5" s="55"/>
      <c r="CAF5" s="55"/>
      <c r="CAG5" s="55"/>
      <c r="CAH5" s="55"/>
      <c r="CAI5" s="55"/>
      <c r="CAJ5" s="55"/>
      <c r="CAK5" s="55"/>
      <c r="CAL5" s="55"/>
      <c r="CAM5" s="55"/>
      <c r="CAN5" s="55"/>
      <c r="CAO5" s="55"/>
      <c r="CAP5" s="55"/>
      <c r="CAQ5" s="55"/>
      <c r="CAR5" s="55"/>
      <c r="CAS5" s="55"/>
      <c r="CAT5" s="55"/>
      <c r="CAU5" s="55"/>
      <c r="CAV5" s="55"/>
      <c r="CAW5" s="55"/>
      <c r="CAX5" s="55"/>
      <c r="CAY5" s="55"/>
      <c r="CAZ5" s="55"/>
      <c r="CBA5" s="55"/>
      <c r="CBB5" s="55"/>
      <c r="CBC5" s="55"/>
      <c r="CBD5" s="55"/>
      <c r="CBE5" s="55"/>
      <c r="CBF5" s="55"/>
      <c r="CBG5" s="55"/>
      <c r="CBH5" s="55"/>
      <c r="CBI5" s="55"/>
      <c r="CBJ5" s="55"/>
      <c r="CBK5" s="55"/>
      <c r="CBL5" s="55"/>
      <c r="CBM5" s="55"/>
      <c r="CBN5" s="55"/>
      <c r="CBO5" s="55"/>
      <c r="CBP5" s="55"/>
      <c r="CBQ5" s="55"/>
      <c r="CBR5" s="55"/>
      <c r="CBS5" s="55"/>
      <c r="CBT5" s="55"/>
      <c r="CBU5" s="55"/>
      <c r="CBV5" s="55"/>
      <c r="CBW5" s="55"/>
      <c r="CBX5" s="55"/>
      <c r="CBY5" s="55"/>
      <c r="CBZ5" s="55"/>
      <c r="CCA5" s="55"/>
      <c r="CCB5" s="55"/>
      <c r="CCC5" s="55"/>
      <c r="CCD5" s="55"/>
      <c r="CCE5" s="55"/>
      <c r="CCF5" s="55"/>
      <c r="CCG5" s="55"/>
      <c r="CCH5" s="55"/>
      <c r="CCI5" s="55"/>
      <c r="CCJ5" s="55"/>
      <c r="CCK5" s="55"/>
      <c r="CCL5" s="55"/>
      <c r="CCM5" s="55"/>
      <c r="CCN5" s="55"/>
      <c r="CCO5" s="55"/>
      <c r="CCP5" s="55"/>
      <c r="CCQ5" s="55"/>
      <c r="CCR5" s="55"/>
      <c r="CCS5" s="55"/>
      <c r="CCT5" s="55"/>
      <c r="CCU5" s="55"/>
      <c r="CCV5" s="55"/>
      <c r="CCW5" s="55"/>
      <c r="CCX5" s="55"/>
      <c r="CCY5" s="55"/>
      <c r="CCZ5" s="55"/>
      <c r="CDA5" s="55"/>
      <c r="CDB5" s="55"/>
      <c r="CDC5" s="55"/>
      <c r="CDD5" s="55"/>
      <c r="CDE5" s="55"/>
      <c r="CDF5" s="55"/>
      <c r="CDG5" s="55"/>
      <c r="CDH5" s="55"/>
      <c r="CDI5" s="55"/>
      <c r="CDJ5" s="55"/>
      <c r="CDK5" s="55"/>
      <c r="CDL5" s="55"/>
      <c r="CDM5" s="55"/>
      <c r="CDN5" s="55"/>
      <c r="CDO5" s="55"/>
      <c r="CDP5" s="55"/>
      <c r="CDQ5" s="55"/>
      <c r="CDR5" s="55"/>
      <c r="CDS5" s="55"/>
      <c r="CDT5" s="55"/>
      <c r="CDU5" s="55"/>
      <c r="CDV5" s="55"/>
      <c r="CDW5" s="55"/>
      <c r="CDX5" s="55"/>
      <c r="CDY5" s="55"/>
      <c r="CDZ5" s="55"/>
      <c r="CEA5" s="55"/>
      <c r="CEB5" s="55"/>
      <c r="CEC5" s="55"/>
      <c r="CED5" s="55"/>
      <c r="CEE5" s="55"/>
      <c r="CEF5" s="55"/>
      <c r="CEG5" s="55"/>
      <c r="CEH5" s="55"/>
      <c r="CEI5" s="55"/>
      <c r="CEJ5" s="55"/>
      <c r="CEK5" s="55"/>
      <c r="CEL5" s="55"/>
      <c r="CEM5" s="55"/>
      <c r="CEN5" s="55"/>
      <c r="CEO5" s="55"/>
      <c r="CEP5" s="55"/>
      <c r="CEQ5" s="55"/>
      <c r="CER5" s="55"/>
      <c r="CES5" s="55"/>
      <c r="CET5" s="55"/>
      <c r="CEU5" s="55"/>
      <c r="CEV5" s="55"/>
      <c r="CEW5" s="55"/>
      <c r="CEX5" s="55"/>
      <c r="CEY5" s="55"/>
      <c r="CEZ5" s="55"/>
      <c r="CFA5" s="55"/>
      <c r="CFB5" s="55"/>
      <c r="CFC5" s="55"/>
      <c r="CFD5" s="55"/>
      <c r="CFE5" s="55"/>
      <c r="CFF5" s="55"/>
      <c r="CFG5" s="55"/>
      <c r="CFH5" s="55"/>
      <c r="CFI5" s="55"/>
      <c r="CFJ5" s="55"/>
      <c r="CFK5" s="55"/>
      <c r="CFL5" s="55"/>
      <c r="CFM5" s="55"/>
      <c r="CFN5" s="55"/>
      <c r="CFO5" s="55"/>
      <c r="CFP5" s="55"/>
      <c r="CFQ5" s="55"/>
      <c r="CFR5" s="55"/>
      <c r="CFS5" s="55"/>
      <c r="CFT5" s="55"/>
      <c r="CFU5" s="55"/>
      <c r="CFV5" s="55"/>
      <c r="CFW5" s="55"/>
      <c r="CFX5" s="55"/>
      <c r="CFY5" s="55"/>
      <c r="CFZ5" s="55"/>
      <c r="CGA5" s="55"/>
      <c r="CGB5" s="55"/>
      <c r="CGC5" s="55"/>
      <c r="CGD5" s="55"/>
      <c r="CGE5" s="55"/>
      <c r="CGF5" s="55"/>
      <c r="CGG5" s="55"/>
      <c r="CGH5" s="55"/>
      <c r="CGI5" s="55"/>
      <c r="CGJ5" s="55"/>
      <c r="CGK5" s="55"/>
      <c r="CGL5" s="55"/>
      <c r="CGM5" s="55"/>
      <c r="CGN5" s="55"/>
      <c r="CGO5" s="55"/>
      <c r="CGP5" s="55"/>
      <c r="CGQ5" s="55"/>
      <c r="CGR5" s="55"/>
      <c r="CGS5" s="55"/>
      <c r="CGT5" s="55"/>
      <c r="CGU5" s="55"/>
      <c r="CGV5" s="55"/>
      <c r="CGW5" s="55"/>
      <c r="CGX5" s="55"/>
      <c r="CGY5" s="55"/>
      <c r="CGZ5" s="55"/>
      <c r="CHA5" s="55"/>
      <c r="CHB5" s="55"/>
      <c r="CHC5" s="55"/>
      <c r="CHD5" s="55"/>
      <c r="CHE5" s="55"/>
      <c r="CHF5" s="55"/>
      <c r="CHG5" s="55"/>
      <c r="CHH5" s="55"/>
      <c r="CHI5" s="55"/>
      <c r="CHJ5" s="55"/>
      <c r="CHK5" s="55"/>
      <c r="CHL5" s="55"/>
      <c r="CHM5" s="55"/>
      <c r="CHN5" s="55"/>
      <c r="CHO5" s="55"/>
      <c r="CHP5" s="55"/>
      <c r="CHQ5" s="55"/>
      <c r="CHR5" s="55"/>
      <c r="CHS5" s="55"/>
      <c r="CHT5" s="55"/>
      <c r="CHU5" s="55"/>
      <c r="CHV5" s="55"/>
      <c r="CHW5" s="55"/>
      <c r="CHX5" s="55"/>
      <c r="CHY5" s="55"/>
      <c r="CHZ5" s="55"/>
      <c r="CIA5" s="55"/>
      <c r="CIB5" s="55"/>
      <c r="CIC5" s="55"/>
      <c r="CID5" s="55"/>
      <c r="CIE5" s="55"/>
      <c r="CIF5" s="55"/>
      <c r="CIG5" s="55"/>
      <c r="CIH5" s="55"/>
      <c r="CII5" s="55"/>
      <c r="CIJ5" s="55"/>
      <c r="CIK5" s="55"/>
      <c r="CIL5" s="55"/>
      <c r="CIM5" s="55"/>
      <c r="CIN5" s="55"/>
      <c r="CIO5" s="55"/>
      <c r="CIP5" s="55"/>
      <c r="CIQ5" s="55"/>
      <c r="CIR5" s="55"/>
      <c r="CIS5" s="55"/>
      <c r="CIT5" s="55"/>
      <c r="CIU5" s="55"/>
      <c r="CIV5" s="55"/>
      <c r="CIW5" s="55"/>
      <c r="CIX5" s="55"/>
      <c r="CIY5" s="55"/>
      <c r="CIZ5" s="55"/>
      <c r="CJA5" s="55"/>
      <c r="CJB5" s="55"/>
      <c r="CJC5" s="55"/>
      <c r="CJD5" s="55"/>
      <c r="CJE5" s="55"/>
      <c r="CJF5" s="55"/>
      <c r="CJG5" s="55"/>
      <c r="CJH5" s="55"/>
      <c r="CJI5" s="55"/>
      <c r="CJJ5" s="55"/>
      <c r="CJK5" s="55"/>
      <c r="CJL5" s="55"/>
      <c r="CJM5" s="55"/>
      <c r="CJN5" s="55"/>
      <c r="CJO5" s="55"/>
      <c r="CJP5" s="55"/>
      <c r="CJQ5" s="55"/>
      <c r="CJR5" s="55"/>
      <c r="CJS5" s="55"/>
      <c r="CJT5" s="55"/>
      <c r="CJU5" s="55"/>
      <c r="CJV5" s="55"/>
      <c r="CJW5" s="55"/>
      <c r="CJX5" s="55"/>
      <c r="CJY5" s="55"/>
      <c r="CJZ5" s="55"/>
      <c r="CKA5" s="55"/>
      <c r="CKB5" s="55"/>
      <c r="CKC5" s="55"/>
      <c r="CKD5" s="55"/>
      <c r="CKE5" s="55"/>
      <c r="CKF5" s="55"/>
      <c r="CKG5" s="55"/>
      <c r="CKH5" s="55"/>
      <c r="CKI5" s="55"/>
      <c r="CKJ5" s="55"/>
      <c r="CKK5" s="55"/>
      <c r="CKL5" s="55"/>
      <c r="CKM5" s="55"/>
      <c r="CKN5" s="55"/>
      <c r="CKO5" s="55"/>
      <c r="CKP5" s="55"/>
      <c r="CKQ5" s="55"/>
      <c r="CKR5" s="55"/>
      <c r="CKS5" s="55"/>
      <c r="CKT5" s="55"/>
      <c r="CKU5" s="55"/>
      <c r="CKV5" s="55"/>
      <c r="CKW5" s="55"/>
      <c r="CKX5" s="55"/>
      <c r="CKY5" s="55"/>
      <c r="CKZ5" s="55"/>
      <c r="CLA5" s="55"/>
      <c r="CLB5" s="55"/>
      <c r="CLC5" s="55"/>
      <c r="CLD5" s="55"/>
      <c r="CLE5" s="55"/>
      <c r="CLF5" s="55"/>
      <c r="CLG5" s="55"/>
      <c r="CLH5" s="55"/>
      <c r="CLI5" s="55"/>
      <c r="CLJ5" s="55"/>
      <c r="CLK5" s="55"/>
      <c r="CLL5" s="55"/>
      <c r="CLM5" s="55"/>
      <c r="CLN5" s="55"/>
      <c r="CLO5" s="55"/>
      <c r="CLP5" s="55"/>
      <c r="CLQ5" s="55"/>
      <c r="CLR5" s="55"/>
      <c r="CLS5" s="55"/>
      <c r="CLT5" s="55"/>
      <c r="CLU5" s="55"/>
      <c r="CLV5" s="55"/>
      <c r="CLW5" s="55"/>
      <c r="CLX5" s="55"/>
      <c r="CLY5" s="55"/>
      <c r="CLZ5" s="55"/>
      <c r="CMA5" s="55"/>
      <c r="CMB5" s="55"/>
      <c r="CMC5" s="55"/>
      <c r="CMD5" s="55"/>
      <c r="CME5" s="55"/>
      <c r="CMF5" s="55"/>
      <c r="CMG5" s="55"/>
      <c r="CMH5" s="55"/>
      <c r="CMI5" s="55"/>
      <c r="CMJ5" s="55"/>
      <c r="CMK5" s="55"/>
      <c r="CML5" s="55"/>
      <c r="CMM5" s="55"/>
      <c r="CMN5" s="55"/>
      <c r="CMO5" s="55"/>
      <c r="CMP5" s="55"/>
      <c r="CMQ5" s="55"/>
      <c r="CMR5" s="55"/>
      <c r="CMS5" s="55"/>
      <c r="CMT5" s="55"/>
      <c r="CMU5" s="55"/>
      <c r="CMV5" s="55"/>
      <c r="CMW5" s="55"/>
      <c r="CMX5" s="55"/>
      <c r="CMY5" s="55"/>
      <c r="CMZ5" s="55"/>
      <c r="CNA5" s="55"/>
      <c r="CNB5" s="55"/>
      <c r="CNC5" s="55"/>
      <c r="CND5" s="55"/>
      <c r="CNE5" s="55"/>
      <c r="CNF5" s="55"/>
      <c r="CNG5" s="55"/>
      <c r="CNH5" s="55"/>
      <c r="CNI5" s="55"/>
      <c r="CNJ5" s="55"/>
      <c r="CNK5" s="55"/>
      <c r="CNL5" s="55"/>
      <c r="CNM5" s="55"/>
      <c r="CNN5" s="55"/>
      <c r="CNO5" s="55"/>
      <c r="CNP5" s="55"/>
      <c r="CNQ5" s="55"/>
      <c r="CNR5" s="55"/>
      <c r="CNS5" s="55"/>
      <c r="CNT5" s="55"/>
      <c r="CNU5" s="55"/>
      <c r="CNV5" s="55"/>
      <c r="CNW5" s="55"/>
      <c r="CNX5" s="55"/>
      <c r="CNY5" s="55"/>
      <c r="CNZ5" s="55"/>
      <c r="COA5" s="55"/>
      <c r="COB5" s="55"/>
      <c r="COC5" s="55"/>
      <c r="COD5" s="55"/>
      <c r="COE5" s="55"/>
      <c r="COF5" s="55"/>
      <c r="COG5" s="55"/>
      <c r="COH5" s="55"/>
      <c r="COI5" s="55"/>
      <c r="COJ5" s="55"/>
      <c r="COK5" s="55"/>
      <c r="COL5" s="55"/>
      <c r="COM5" s="55"/>
      <c r="CON5" s="55"/>
      <c r="COO5" s="55"/>
      <c r="COP5" s="55"/>
      <c r="COQ5" s="55"/>
      <c r="COR5" s="55"/>
      <c r="COS5" s="55"/>
      <c r="COT5" s="55"/>
      <c r="COU5" s="55"/>
      <c r="COV5" s="55"/>
      <c r="COW5" s="55"/>
      <c r="COX5" s="55"/>
      <c r="COY5" s="55"/>
      <c r="COZ5" s="55"/>
      <c r="CPA5" s="55"/>
      <c r="CPB5" s="55"/>
      <c r="CPC5" s="55"/>
      <c r="CPD5" s="55"/>
      <c r="CPE5" s="55"/>
      <c r="CPF5" s="55"/>
      <c r="CPG5" s="55"/>
      <c r="CPH5" s="55"/>
      <c r="CPI5" s="55"/>
      <c r="CPJ5" s="55"/>
      <c r="CPK5" s="55"/>
      <c r="CPL5" s="55"/>
      <c r="CPM5" s="55"/>
      <c r="CPN5" s="55"/>
      <c r="CPO5" s="55"/>
      <c r="CPP5" s="55"/>
      <c r="CPQ5" s="55"/>
      <c r="CPR5" s="55"/>
      <c r="CPS5" s="55"/>
      <c r="CPT5" s="55"/>
      <c r="CPU5" s="55"/>
      <c r="CPV5" s="55"/>
      <c r="CPW5" s="55"/>
      <c r="CPX5" s="55"/>
      <c r="CPY5" s="55"/>
      <c r="CPZ5" s="55"/>
      <c r="CQA5" s="55"/>
      <c r="CQB5" s="55"/>
      <c r="CQC5" s="55"/>
      <c r="CQD5" s="55"/>
      <c r="CQE5" s="55"/>
      <c r="CQF5" s="55"/>
      <c r="CQG5" s="55"/>
      <c r="CQH5" s="55"/>
      <c r="CQI5" s="55"/>
      <c r="CQJ5" s="55"/>
      <c r="CQK5" s="55"/>
      <c r="CQL5" s="55"/>
      <c r="CQM5" s="55"/>
      <c r="CQN5" s="55"/>
      <c r="CQO5" s="55"/>
      <c r="CQP5" s="55"/>
      <c r="CQQ5" s="55"/>
      <c r="CQR5" s="55"/>
      <c r="CQS5" s="55"/>
      <c r="CQT5" s="55"/>
      <c r="CQU5" s="55"/>
      <c r="CQV5" s="55"/>
      <c r="CQW5" s="55"/>
      <c r="CQX5" s="55"/>
      <c r="CQY5" s="55"/>
      <c r="CQZ5" s="55"/>
      <c r="CRA5" s="55"/>
      <c r="CRB5" s="55"/>
      <c r="CRC5" s="55"/>
      <c r="CRD5" s="55"/>
      <c r="CRE5" s="55"/>
      <c r="CRF5" s="55"/>
      <c r="CRG5" s="55"/>
      <c r="CRH5" s="55"/>
      <c r="CRI5" s="55"/>
      <c r="CRJ5" s="55"/>
      <c r="CRK5" s="55"/>
      <c r="CRL5" s="55"/>
      <c r="CRM5" s="55"/>
      <c r="CRN5" s="55"/>
      <c r="CRO5" s="55"/>
      <c r="CRP5" s="55"/>
      <c r="CRQ5" s="55"/>
      <c r="CRR5" s="55"/>
      <c r="CRS5" s="55"/>
      <c r="CRT5" s="55"/>
      <c r="CRU5" s="55"/>
      <c r="CRV5" s="55"/>
      <c r="CRW5" s="55"/>
      <c r="CRX5" s="55"/>
      <c r="CRY5" s="55"/>
      <c r="CRZ5" s="55"/>
      <c r="CSA5" s="55"/>
      <c r="CSB5" s="55"/>
      <c r="CSC5" s="55"/>
      <c r="CSD5" s="55"/>
      <c r="CSE5" s="55"/>
      <c r="CSF5" s="55"/>
      <c r="CSG5" s="55"/>
      <c r="CSH5" s="55"/>
      <c r="CSI5" s="55"/>
      <c r="CSJ5" s="55"/>
      <c r="CSK5" s="55"/>
      <c r="CSL5" s="55"/>
      <c r="CSM5" s="55"/>
      <c r="CSN5" s="55"/>
      <c r="CSO5" s="55"/>
      <c r="CSP5" s="55"/>
      <c r="CSQ5" s="55"/>
      <c r="CSR5" s="55"/>
      <c r="CSS5" s="55"/>
      <c r="CST5" s="55"/>
      <c r="CSU5" s="55"/>
      <c r="CSV5" s="55"/>
      <c r="CSW5" s="55"/>
      <c r="CSX5" s="55"/>
      <c r="CSY5" s="55"/>
      <c r="CSZ5" s="55"/>
      <c r="CTA5" s="55"/>
      <c r="CTB5" s="55"/>
      <c r="CTC5" s="55"/>
      <c r="CTD5" s="55"/>
      <c r="CTE5" s="55"/>
      <c r="CTF5" s="55"/>
      <c r="CTG5" s="55"/>
      <c r="CTH5" s="55"/>
      <c r="CTI5" s="55"/>
      <c r="CTJ5" s="55"/>
      <c r="CTK5" s="55"/>
      <c r="CTL5" s="55"/>
      <c r="CTM5" s="55"/>
      <c r="CTN5" s="55"/>
      <c r="CTO5" s="55"/>
      <c r="CTP5" s="55"/>
      <c r="CTQ5" s="55"/>
      <c r="CTR5" s="55"/>
      <c r="CTS5" s="55"/>
      <c r="CTT5" s="55"/>
      <c r="CTU5" s="55"/>
      <c r="CTV5" s="55"/>
      <c r="CTW5" s="55"/>
      <c r="CTX5" s="55"/>
      <c r="CTY5" s="55"/>
      <c r="CTZ5" s="55"/>
      <c r="CUA5" s="55"/>
      <c r="CUB5" s="55"/>
      <c r="CUC5" s="55"/>
      <c r="CUD5" s="55"/>
      <c r="CUE5" s="55"/>
      <c r="CUF5" s="55"/>
      <c r="CUG5" s="55"/>
      <c r="CUH5" s="55"/>
      <c r="CUI5" s="55"/>
      <c r="CUJ5" s="55"/>
      <c r="CUK5" s="55"/>
      <c r="CUL5" s="55"/>
      <c r="CUM5" s="55"/>
      <c r="CUN5" s="55"/>
      <c r="CUO5" s="55"/>
      <c r="CUP5" s="55"/>
      <c r="CUQ5" s="55"/>
      <c r="CUR5" s="55"/>
      <c r="CUS5" s="55"/>
      <c r="CUT5" s="55"/>
      <c r="CUU5" s="55"/>
      <c r="CUV5" s="55"/>
      <c r="CUW5" s="55"/>
      <c r="CUX5" s="55"/>
      <c r="CUY5" s="55"/>
      <c r="CUZ5" s="55"/>
      <c r="CVA5" s="55"/>
      <c r="CVB5" s="55"/>
      <c r="CVC5" s="55"/>
      <c r="CVD5" s="55"/>
      <c r="CVE5" s="55"/>
      <c r="CVF5" s="55"/>
      <c r="CVG5" s="55"/>
      <c r="CVH5" s="55"/>
      <c r="CVI5" s="55"/>
      <c r="CVJ5" s="55"/>
      <c r="CVK5" s="55"/>
      <c r="CVL5" s="55"/>
      <c r="CVM5" s="55"/>
      <c r="CVN5" s="55"/>
      <c r="CVO5" s="55"/>
      <c r="CVP5" s="55"/>
      <c r="CVQ5" s="55"/>
      <c r="CVR5" s="55"/>
      <c r="CVS5" s="55"/>
      <c r="CVT5" s="55"/>
      <c r="CVU5" s="55"/>
      <c r="CVV5" s="55"/>
      <c r="CVW5" s="55"/>
      <c r="CVX5" s="55"/>
      <c r="CVY5" s="55"/>
      <c r="CVZ5" s="55"/>
      <c r="CWA5" s="55"/>
      <c r="CWB5" s="55"/>
      <c r="CWC5" s="55"/>
      <c r="CWD5" s="55"/>
      <c r="CWE5" s="55"/>
      <c r="CWF5" s="55"/>
      <c r="CWG5" s="55"/>
      <c r="CWH5" s="55"/>
      <c r="CWI5" s="55"/>
      <c r="CWJ5" s="55"/>
      <c r="CWK5" s="55"/>
      <c r="CWL5" s="55"/>
      <c r="CWM5" s="55"/>
      <c r="CWN5" s="55"/>
      <c r="CWO5" s="55"/>
      <c r="CWP5" s="55"/>
      <c r="CWQ5" s="55"/>
      <c r="CWR5" s="55"/>
      <c r="CWS5" s="55"/>
      <c r="CWT5" s="55"/>
      <c r="CWU5" s="55"/>
      <c r="CWV5" s="55"/>
      <c r="CWW5" s="55"/>
      <c r="CWX5" s="55"/>
      <c r="CWY5" s="55"/>
      <c r="CWZ5" s="55"/>
      <c r="CXA5" s="55"/>
      <c r="CXB5" s="55"/>
      <c r="CXC5" s="55"/>
      <c r="CXD5" s="55"/>
      <c r="CXE5" s="55"/>
      <c r="CXF5" s="55"/>
      <c r="CXG5" s="55"/>
      <c r="CXH5" s="55"/>
      <c r="CXI5" s="55"/>
      <c r="CXJ5" s="55"/>
      <c r="CXK5" s="55"/>
      <c r="CXL5" s="55"/>
      <c r="CXM5" s="55"/>
      <c r="CXN5" s="55"/>
      <c r="CXO5" s="55"/>
      <c r="CXP5" s="55"/>
      <c r="CXQ5" s="55"/>
      <c r="CXR5" s="55"/>
      <c r="CXS5" s="55"/>
      <c r="CXT5" s="55"/>
      <c r="CXU5" s="55"/>
      <c r="CXV5" s="55"/>
      <c r="CXW5" s="55"/>
      <c r="CXX5" s="55"/>
      <c r="CXY5" s="55"/>
      <c r="CXZ5" s="55"/>
      <c r="CYA5" s="55"/>
      <c r="CYB5" s="55"/>
      <c r="CYC5" s="55"/>
      <c r="CYD5" s="55"/>
      <c r="CYE5" s="55"/>
      <c r="CYF5" s="55"/>
      <c r="CYG5" s="55"/>
      <c r="CYH5" s="55"/>
      <c r="CYI5" s="55"/>
      <c r="CYJ5" s="55"/>
      <c r="CYK5" s="55"/>
      <c r="CYL5" s="55"/>
      <c r="CYM5" s="55"/>
      <c r="CYN5" s="55"/>
      <c r="CYO5" s="55"/>
      <c r="CYP5" s="55"/>
      <c r="CYQ5" s="55"/>
      <c r="CYR5" s="55"/>
      <c r="CYS5" s="55"/>
      <c r="CYT5" s="55"/>
      <c r="CYU5" s="55"/>
      <c r="CYV5" s="55"/>
      <c r="CYW5" s="55"/>
      <c r="CYX5" s="55"/>
      <c r="CYY5" s="55"/>
      <c r="CYZ5" s="55"/>
      <c r="CZA5" s="55"/>
      <c r="CZB5" s="55"/>
      <c r="CZC5" s="55"/>
      <c r="CZD5" s="55"/>
      <c r="CZE5" s="55"/>
      <c r="CZF5" s="55"/>
      <c r="CZG5" s="55"/>
      <c r="CZH5" s="55"/>
      <c r="CZI5" s="55"/>
      <c r="CZJ5" s="55"/>
      <c r="CZK5" s="55"/>
      <c r="CZL5" s="55"/>
      <c r="CZM5" s="55"/>
      <c r="CZN5" s="55"/>
      <c r="CZO5" s="55"/>
      <c r="CZP5" s="55"/>
      <c r="CZQ5" s="55"/>
      <c r="CZR5" s="55"/>
      <c r="CZS5" s="55"/>
      <c r="CZT5" s="55"/>
      <c r="CZU5" s="55"/>
      <c r="CZV5" s="55"/>
      <c r="CZW5" s="55"/>
      <c r="CZX5" s="55"/>
      <c r="CZY5" s="55"/>
      <c r="CZZ5" s="55"/>
      <c r="DAA5" s="55"/>
      <c r="DAB5" s="55"/>
      <c r="DAC5" s="55"/>
      <c r="DAD5" s="55"/>
      <c r="DAE5" s="55"/>
      <c r="DAF5" s="55"/>
      <c r="DAG5" s="55"/>
      <c r="DAH5" s="55"/>
      <c r="DAI5" s="55"/>
      <c r="DAJ5" s="55"/>
      <c r="DAK5" s="55"/>
      <c r="DAL5" s="55"/>
      <c r="DAM5" s="55"/>
      <c r="DAN5" s="55"/>
      <c r="DAO5" s="55"/>
      <c r="DAP5" s="55"/>
      <c r="DAQ5" s="55"/>
      <c r="DAR5" s="55"/>
      <c r="DAS5" s="55"/>
      <c r="DAT5" s="55"/>
      <c r="DAU5" s="55"/>
      <c r="DAV5" s="55"/>
      <c r="DAW5" s="55"/>
      <c r="DAX5" s="55"/>
      <c r="DAY5" s="55"/>
      <c r="DAZ5" s="55"/>
      <c r="DBA5" s="55"/>
      <c r="DBB5" s="55"/>
      <c r="DBC5" s="55"/>
      <c r="DBD5" s="55"/>
      <c r="DBE5" s="55"/>
      <c r="DBF5" s="55"/>
      <c r="DBG5" s="55"/>
      <c r="DBH5" s="55"/>
      <c r="DBI5" s="55"/>
      <c r="DBJ5" s="55"/>
      <c r="DBK5" s="55"/>
      <c r="DBL5" s="55"/>
      <c r="DBM5" s="55"/>
      <c r="DBN5" s="55"/>
      <c r="DBO5" s="55"/>
      <c r="DBP5" s="55"/>
      <c r="DBQ5" s="55"/>
      <c r="DBR5" s="55"/>
      <c r="DBS5" s="55"/>
      <c r="DBT5" s="55"/>
      <c r="DBU5" s="55"/>
      <c r="DBV5" s="55"/>
      <c r="DBW5" s="55"/>
      <c r="DBX5" s="55"/>
      <c r="DBY5" s="55"/>
      <c r="DBZ5" s="55"/>
      <c r="DCA5" s="55"/>
      <c r="DCB5" s="55"/>
      <c r="DCC5" s="55"/>
      <c r="DCD5" s="55"/>
      <c r="DCE5" s="55"/>
      <c r="DCF5" s="55"/>
      <c r="DCG5" s="55"/>
      <c r="DCH5" s="55"/>
      <c r="DCI5" s="55"/>
      <c r="DCJ5" s="55"/>
      <c r="DCK5" s="55"/>
      <c r="DCL5" s="55"/>
      <c r="DCM5" s="55"/>
      <c r="DCN5" s="55"/>
      <c r="DCO5" s="55"/>
      <c r="DCP5" s="55"/>
      <c r="DCQ5" s="55"/>
      <c r="DCR5" s="55"/>
      <c r="DCS5" s="55"/>
      <c r="DCT5" s="55"/>
      <c r="DCU5" s="55"/>
      <c r="DCV5" s="55"/>
      <c r="DCW5" s="55"/>
      <c r="DCX5" s="55"/>
      <c r="DCY5" s="55"/>
      <c r="DCZ5" s="55"/>
      <c r="DDA5" s="55"/>
      <c r="DDB5" s="55"/>
      <c r="DDC5" s="55"/>
      <c r="DDD5" s="55"/>
      <c r="DDE5" s="55"/>
      <c r="DDF5" s="55"/>
      <c r="DDG5" s="55"/>
      <c r="DDH5" s="55"/>
      <c r="DDI5" s="55"/>
      <c r="DDJ5" s="55"/>
      <c r="DDK5" s="55"/>
      <c r="DDL5" s="55"/>
      <c r="DDM5" s="55"/>
      <c r="DDN5" s="55"/>
      <c r="DDO5" s="55"/>
      <c r="DDP5" s="55"/>
      <c r="DDQ5" s="55"/>
      <c r="DDR5" s="55"/>
      <c r="DDS5" s="55"/>
      <c r="DDT5" s="55"/>
      <c r="DDU5" s="55"/>
      <c r="DDV5" s="55"/>
      <c r="DDW5" s="55"/>
      <c r="DDX5" s="55"/>
      <c r="DDY5" s="55"/>
      <c r="DDZ5" s="55"/>
      <c r="DEA5" s="55"/>
      <c r="DEB5" s="55"/>
      <c r="DEC5" s="55"/>
      <c r="DED5" s="55"/>
      <c r="DEE5" s="55"/>
      <c r="DEF5" s="55"/>
      <c r="DEG5" s="55"/>
      <c r="DEH5" s="55"/>
      <c r="DEI5" s="55"/>
      <c r="DEJ5" s="55"/>
      <c r="DEK5" s="55"/>
      <c r="DEL5" s="55"/>
      <c r="DEM5" s="55"/>
      <c r="DEN5" s="55"/>
      <c r="DEO5" s="55"/>
      <c r="DEP5" s="55"/>
      <c r="DEQ5" s="55"/>
      <c r="DER5" s="55"/>
      <c r="DES5" s="55"/>
      <c r="DET5" s="55"/>
      <c r="DEU5" s="55"/>
      <c r="DEV5" s="55"/>
      <c r="DEW5" s="55"/>
      <c r="DEX5" s="55"/>
      <c r="DEY5" s="55"/>
      <c r="DEZ5" s="55"/>
      <c r="DFA5" s="55"/>
      <c r="DFB5" s="55"/>
      <c r="DFC5" s="55"/>
      <c r="DFD5" s="55"/>
      <c r="DFE5" s="55"/>
      <c r="DFF5" s="55"/>
      <c r="DFG5" s="55"/>
      <c r="DFH5" s="55"/>
      <c r="DFI5" s="55"/>
      <c r="DFJ5" s="55"/>
      <c r="DFK5" s="55"/>
      <c r="DFL5" s="55"/>
      <c r="DFM5" s="55"/>
      <c r="DFN5" s="55"/>
      <c r="DFO5" s="55"/>
      <c r="DFP5" s="55"/>
      <c r="DFQ5" s="55"/>
      <c r="DFR5" s="55"/>
      <c r="DFS5" s="55"/>
      <c r="DFT5" s="55"/>
      <c r="DFU5" s="55"/>
      <c r="DFV5" s="55"/>
      <c r="DFW5" s="55"/>
      <c r="DFX5" s="55"/>
      <c r="DFY5" s="55"/>
      <c r="DFZ5" s="55"/>
      <c r="DGA5" s="55"/>
      <c r="DGB5" s="55"/>
      <c r="DGC5" s="55"/>
      <c r="DGD5" s="55"/>
      <c r="DGE5" s="55"/>
      <c r="DGF5" s="55"/>
      <c r="DGG5" s="55"/>
      <c r="DGH5" s="55"/>
      <c r="DGI5" s="55"/>
      <c r="DGJ5" s="55"/>
      <c r="DGK5" s="55"/>
      <c r="DGL5" s="55"/>
      <c r="DGM5" s="55"/>
      <c r="DGN5" s="55"/>
      <c r="DGO5" s="55"/>
      <c r="DGP5" s="55"/>
      <c r="DGQ5" s="55"/>
      <c r="DGR5" s="55"/>
      <c r="DGS5" s="55"/>
      <c r="DGT5" s="55"/>
      <c r="DGU5" s="55"/>
      <c r="DGV5" s="55"/>
      <c r="DGW5" s="55"/>
      <c r="DGX5" s="55"/>
      <c r="DGY5" s="55"/>
      <c r="DGZ5" s="55"/>
      <c r="DHA5" s="55"/>
      <c r="DHB5" s="55"/>
      <c r="DHC5" s="55"/>
      <c r="DHD5" s="55"/>
      <c r="DHE5" s="55"/>
      <c r="DHF5" s="55"/>
      <c r="DHG5" s="55"/>
      <c r="DHH5" s="55"/>
      <c r="DHI5" s="55"/>
      <c r="DHJ5" s="55"/>
      <c r="DHK5" s="55"/>
      <c r="DHL5" s="55"/>
      <c r="DHM5" s="55"/>
      <c r="DHN5" s="55"/>
      <c r="DHO5" s="55"/>
      <c r="DHP5" s="55"/>
      <c r="DHQ5" s="55"/>
      <c r="DHR5" s="55"/>
      <c r="DHS5" s="55"/>
      <c r="DHT5" s="55"/>
      <c r="DHU5" s="55"/>
      <c r="DHV5" s="55"/>
      <c r="DHW5" s="55"/>
      <c r="DHX5" s="55"/>
      <c r="DHY5" s="55"/>
      <c r="DHZ5" s="55"/>
      <c r="DIA5" s="55"/>
      <c r="DIB5" s="55"/>
      <c r="DIC5" s="55"/>
      <c r="DID5" s="55"/>
      <c r="DIE5" s="55"/>
      <c r="DIF5" s="55"/>
      <c r="DIG5" s="55"/>
      <c r="DIH5" s="55"/>
      <c r="DII5" s="55"/>
      <c r="DIJ5" s="55"/>
      <c r="DIK5" s="55"/>
      <c r="DIL5" s="55"/>
      <c r="DIM5" s="55"/>
      <c r="DIN5" s="55"/>
      <c r="DIO5" s="55"/>
      <c r="DIP5" s="55"/>
      <c r="DIQ5" s="55"/>
      <c r="DIR5" s="55"/>
      <c r="DIS5" s="55"/>
      <c r="DIT5" s="55"/>
      <c r="DIU5" s="55"/>
      <c r="DIV5" s="55"/>
      <c r="DIW5" s="55"/>
      <c r="DIX5" s="55"/>
      <c r="DIY5" s="55"/>
      <c r="DIZ5" s="55"/>
      <c r="DJA5" s="55"/>
      <c r="DJB5" s="55"/>
      <c r="DJC5" s="55"/>
      <c r="DJD5" s="55"/>
      <c r="DJE5" s="55"/>
      <c r="DJF5" s="55"/>
      <c r="DJG5" s="55"/>
      <c r="DJH5" s="55"/>
      <c r="DJI5" s="55"/>
      <c r="DJJ5" s="55"/>
      <c r="DJK5" s="55"/>
      <c r="DJL5" s="55"/>
      <c r="DJM5" s="55"/>
      <c r="DJN5" s="55"/>
      <c r="DJO5" s="55"/>
      <c r="DJP5" s="55"/>
      <c r="DJQ5" s="55"/>
      <c r="DJR5" s="55"/>
      <c r="DJS5" s="55"/>
      <c r="DJT5" s="55"/>
      <c r="DJU5" s="55"/>
      <c r="DJV5" s="55"/>
      <c r="DJW5" s="55"/>
      <c r="DJX5" s="55"/>
      <c r="DJY5" s="55"/>
      <c r="DJZ5" s="55"/>
      <c r="DKA5" s="55"/>
      <c r="DKB5" s="55"/>
      <c r="DKC5" s="55"/>
      <c r="DKD5" s="55"/>
      <c r="DKE5" s="55"/>
      <c r="DKF5" s="55"/>
      <c r="DKG5" s="55"/>
      <c r="DKH5" s="55"/>
      <c r="DKI5" s="55"/>
      <c r="DKJ5" s="55"/>
      <c r="DKK5" s="55"/>
      <c r="DKL5" s="55"/>
      <c r="DKM5" s="55"/>
      <c r="DKN5" s="55"/>
      <c r="DKO5" s="55"/>
      <c r="DKP5" s="55"/>
      <c r="DKQ5" s="55"/>
      <c r="DKR5" s="55"/>
      <c r="DKS5" s="55"/>
      <c r="DKT5" s="55"/>
      <c r="DKU5" s="55"/>
      <c r="DKV5" s="55"/>
      <c r="DKW5" s="55"/>
      <c r="DKX5" s="55"/>
      <c r="DKY5" s="55"/>
      <c r="DKZ5" s="55"/>
      <c r="DLA5" s="55"/>
      <c r="DLB5" s="55"/>
      <c r="DLC5" s="55"/>
      <c r="DLD5" s="55"/>
      <c r="DLE5" s="55"/>
      <c r="DLF5" s="55"/>
      <c r="DLG5" s="55"/>
      <c r="DLH5" s="55"/>
      <c r="DLI5" s="55"/>
      <c r="DLJ5" s="55"/>
      <c r="DLK5" s="55"/>
      <c r="DLL5" s="55"/>
      <c r="DLM5" s="55"/>
      <c r="DLN5" s="55"/>
      <c r="DLO5" s="55"/>
      <c r="DLP5" s="55"/>
      <c r="DLQ5" s="55"/>
      <c r="DLR5" s="55"/>
      <c r="DLS5" s="55"/>
      <c r="DLT5" s="55"/>
      <c r="DLU5" s="55"/>
      <c r="DLV5" s="55"/>
      <c r="DLW5" s="55"/>
      <c r="DLX5" s="55"/>
      <c r="DLY5" s="55"/>
      <c r="DLZ5" s="55"/>
      <c r="DMA5" s="55"/>
      <c r="DMB5" s="55"/>
      <c r="DMC5" s="55"/>
      <c r="DMD5" s="55"/>
      <c r="DME5" s="55"/>
      <c r="DMF5" s="55"/>
      <c r="DMG5" s="55"/>
      <c r="DMH5" s="55"/>
      <c r="DMI5" s="55"/>
      <c r="DMJ5" s="55"/>
      <c r="DMK5" s="55"/>
      <c r="DML5" s="55"/>
      <c r="DMM5" s="55"/>
      <c r="DMN5" s="55"/>
      <c r="DMO5" s="55"/>
      <c r="DMP5" s="55"/>
      <c r="DMQ5" s="55"/>
      <c r="DMR5" s="55"/>
      <c r="DMS5" s="55"/>
      <c r="DMT5" s="55"/>
      <c r="DMU5" s="55"/>
      <c r="DMV5" s="55"/>
      <c r="DMW5" s="55"/>
      <c r="DMX5" s="55"/>
      <c r="DMY5" s="55"/>
      <c r="DMZ5" s="55"/>
      <c r="DNA5" s="55"/>
      <c r="DNB5" s="55"/>
      <c r="DNC5" s="55"/>
      <c r="DND5" s="55"/>
      <c r="DNE5" s="55"/>
      <c r="DNF5" s="55"/>
      <c r="DNG5" s="55"/>
      <c r="DNH5" s="55"/>
      <c r="DNI5" s="55"/>
      <c r="DNJ5" s="55"/>
      <c r="DNK5" s="55"/>
      <c r="DNL5" s="55"/>
      <c r="DNM5" s="55"/>
      <c r="DNN5" s="55"/>
      <c r="DNO5" s="55"/>
      <c r="DNP5" s="55"/>
      <c r="DNQ5" s="55"/>
      <c r="DNR5" s="55"/>
      <c r="DNS5" s="55"/>
      <c r="DNT5" s="55"/>
      <c r="DNU5" s="55"/>
      <c r="DNV5" s="55"/>
      <c r="DNW5" s="55"/>
      <c r="DNX5" s="55"/>
      <c r="DNY5" s="55"/>
      <c r="DNZ5" s="55"/>
      <c r="DOA5" s="55"/>
      <c r="DOB5" s="55"/>
      <c r="DOC5" s="55"/>
      <c r="DOD5" s="55"/>
      <c r="DOE5" s="55"/>
      <c r="DOF5" s="55"/>
      <c r="DOG5" s="55"/>
      <c r="DOH5" s="55"/>
      <c r="DOI5" s="55"/>
      <c r="DOJ5" s="55"/>
      <c r="DOK5" s="55"/>
      <c r="DOL5" s="55"/>
      <c r="DOM5" s="55"/>
      <c r="DON5" s="55"/>
      <c r="DOO5" s="55"/>
      <c r="DOP5" s="55"/>
      <c r="DOQ5" s="55"/>
      <c r="DOR5" s="55"/>
      <c r="DOS5" s="55"/>
      <c r="DOT5" s="55"/>
      <c r="DOU5" s="55"/>
      <c r="DOV5" s="55"/>
      <c r="DOW5" s="55"/>
      <c r="DOX5" s="55"/>
      <c r="DOY5" s="55"/>
      <c r="DOZ5" s="55"/>
      <c r="DPA5" s="55"/>
      <c r="DPB5" s="55"/>
      <c r="DPC5" s="55"/>
      <c r="DPD5" s="55"/>
      <c r="DPE5" s="55"/>
      <c r="DPF5" s="55"/>
      <c r="DPG5" s="55"/>
      <c r="DPH5" s="55"/>
      <c r="DPI5" s="55"/>
      <c r="DPJ5" s="55"/>
      <c r="DPK5" s="55"/>
      <c r="DPL5" s="55"/>
      <c r="DPM5" s="55"/>
      <c r="DPN5" s="55"/>
      <c r="DPO5" s="55"/>
      <c r="DPP5" s="55"/>
      <c r="DPQ5" s="55"/>
      <c r="DPR5" s="55"/>
      <c r="DPS5" s="55"/>
      <c r="DPT5" s="55"/>
      <c r="DPU5" s="55"/>
      <c r="DPV5" s="55"/>
      <c r="DPW5" s="55"/>
      <c r="DPX5" s="55"/>
      <c r="DPY5" s="55"/>
      <c r="DPZ5" s="55"/>
      <c r="DQA5" s="55"/>
      <c r="DQB5" s="55"/>
      <c r="DQC5" s="55"/>
      <c r="DQD5" s="55"/>
      <c r="DQE5" s="55"/>
      <c r="DQF5" s="55"/>
      <c r="DQG5" s="55"/>
      <c r="DQH5" s="55"/>
      <c r="DQI5" s="55"/>
      <c r="DQJ5" s="55"/>
      <c r="DQK5" s="55"/>
      <c r="DQL5" s="55"/>
      <c r="DQM5" s="55"/>
      <c r="DQN5" s="55"/>
      <c r="DQO5" s="55"/>
      <c r="DQP5" s="55"/>
      <c r="DQQ5" s="55"/>
      <c r="DQR5" s="55"/>
      <c r="DQS5" s="55"/>
      <c r="DQT5" s="55"/>
      <c r="DQU5" s="55"/>
      <c r="DQV5" s="55"/>
      <c r="DQW5" s="55"/>
      <c r="DQX5" s="55"/>
      <c r="DQY5" s="55"/>
      <c r="DQZ5" s="55"/>
      <c r="DRA5" s="55"/>
      <c r="DRB5" s="55"/>
      <c r="DRC5" s="55"/>
      <c r="DRD5" s="55"/>
      <c r="DRE5" s="55"/>
      <c r="DRF5" s="55"/>
      <c r="DRG5" s="55"/>
      <c r="DRH5" s="55"/>
      <c r="DRI5" s="55"/>
      <c r="DRJ5" s="55"/>
      <c r="DRK5" s="55"/>
      <c r="DRL5" s="55"/>
      <c r="DRM5" s="55"/>
      <c r="DRN5" s="55"/>
      <c r="DRO5" s="55"/>
      <c r="DRP5" s="55"/>
      <c r="DRQ5" s="55"/>
      <c r="DRR5" s="55"/>
      <c r="DRS5" s="55"/>
      <c r="DRT5" s="55"/>
      <c r="DRU5" s="55"/>
      <c r="DRV5" s="55"/>
      <c r="DRW5" s="55"/>
      <c r="DRX5" s="55"/>
      <c r="DRY5" s="55"/>
      <c r="DRZ5" s="55"/>
      <c r="DSA5" s="55"/>
      <c r="DSB5" s="55"/>
      <c r="DSC5" s="55"/>
      <c r="DSD5" s="55"/>
      <c r="DSE5" s="55"/>
      <c r="DSF5" s="55"/>
      <c r="DSG5" s="55"/>
      <c r="DSH5" s="55"/>
      <c r="DSI5" s="55"/>
      <c r="DSJ5" s="55"/>
      <c r="DSK5" s="55"/>
      <c r="DSL5" s="55"/>
      <c r="DSM5" s="55"/>
      <c r="DSN5" s="55"/>
      <c r="DSO5" s="55"/>
      <c r="DSP5" s="55"/>
      <c r="DSQ5" s="55"/>
      <c r="DSR5" s="55"/>
      <c r="DSS5" s="55"/>
      <c r="DST5" s="55"/>
      <c r="DSU5" s="55"/>
      <c r="DSV5" s="55"/>
      <c r="DSW5" s="55"/>
      <c r="DSX5" s="55"/>
      <c r="DSY5" s="55"/>
      <c r="DSZ5" s="55"/>
      <c r="DTA5" s="55"/>
      <c r="DTB5" s="55"/>
      <c r="DTC5" s="55"/>
      <c r="DTD5" s="55"/>
      <c r="DTE5" s="55"/>
      <c r="DTF5" s="55"/>
      <c r="DTG5" s="55"/>
      <c r="DTH5" s="55"/>
      <c r="DTI5" s="55"/>
      <c r="DTJ5" s="55"/>
      <c r="DTK5" s="55"/>
      <c r="DTL5" s="55"/>
      <c r="DTM5" s="55"/>
      <c r="DTN5" s="55"/>
      <c r="DTO5" s="55"/>
      <c r="DTP5" s="55"/>
      <c r="DTQ5" s="55"/>
      <c r="DTR5" s="55"/>
      <c r="DTS5" s="55"/>
      <c r="DTT5" s="55"/>
      <c r="DTU5" s="55"/>
      <c r="DTV5" s="55"/>
      <c r="DTW5" s="55"/>
      <c r="DTX5" s="55"/>
      <c r="DTY5" s="55"/>
      <c r="DTZ5" s="55"/>
      <c r="DUA5" s="55"/>
      <c r="DUB5" s="55"/>
      <c r="DUC5" s="55"/>
      <c r="DUD5" s="55"/>
      <c r="DUE5" s="55"/>
      <c r="DUF5" s="55"/>
      <c r="DUG5" s="55"/>
      <c r="DUH5" s="55"/>
      <c r="DUI5" s="55"/>
      <c r="DUJ5" s="55"/>
      <c r="DUK5" s="55"/>
      <c r="DUL5" s="55"/>
      <c r="DUM5" s="55"/>
      <c r="DUN5" s="55"/>
      <c r="DUO5" s="55"/>
      <c r="DUP5" s="55"/>
      <c r="DUQ5" s="55"/>
      <c r="DUR5" s="55"/>
      <c r="DUS5" s="55"/>
      <c r="DUT5" s="55"/>
      <c r="DUU5" s="55"/>
      <c r="DUV5" s="55"/>
      <c r="DUW5" s="55"/>
      <c r="DUX5" s="55"/>
      <c r="DUY5" s="55"/>
      <c r="DUZ5" s="55"/>
      <c r="DVA5" s="55"/>
      <c r="DVB5" s="55"/>
      <c r="DVC5" s="55"/>
      <c r="DVD5" s="55"/>
      <c r="DVE5" s="55"/>
      <c r="DVF5" s="55"/>
      <c r="DVG5" s="55"/>
      <c r="DVH5" s="55"/>
      <c r="DVI5" s="55"/>
      <c r="DVJ5" s="55"/>
      <c r="DVK5" s="55"/>
      <c r="DVL5" s="55"/>
      <c r="DVM5" s="55"/>
      <c r="DVN5" s="55"/>
      <c r="DVO5" s="55"/>
      <c r="DVP5" s="55"/>
      <c r="DVQ5" s="55"/>
      <c r="DVR5" s="55"/>
      <c r="DVS5" s="55"/>
      <c r="DVT5" s="55"/>
      <c r="DVU5" s="55"/>
      <c r="DVV5" s="55"/>
      <c r="DVW5" s="55"/>
      <c r="DVX5" s="55"/>
      <c r="DVY5" s="55"/>
      <c r="DVZ5" s="55"/>
      <c r="DWA5" s="55"/>
      <c r="DWB5" s="55"/>
      <c r="DWC5" s="55"/>
      <c r="DWD5" s="55"/>
      <c r="DWE5" s="55"/>
      <c r="DWF5" s="55"/>
      <c r="DWG5" s="55"/>
      <c r="DWH5" s="55"/>
      <c r="DWI5" s="55"/>
      <c r="DWJ5" s="55"/>
      <c r="DWK5" s="55"/>
      <c r="DWL5" s="55"/>
      <c r="DWM5" s="55"/>
      <c r="DWN5" s="55"/>
      <c r="DWO5" s="55"/>
      <c r="DWP5" s="55"/>
      <c r="DWQ5" s="55"/>
      <c r="DWR5" s="55"/>
      <c r="DWS5" s="55"/>
      <c r="DWT5" s="55"/>
      <c r="DWU5" s="55"/>
      <c r="DWV5" s="55"/>
      <c r="DWW5" s="55"/>
      <c r="DWX5" s="55"/>
      <c r="DWY5" s="55"/>
      <c r="DWZ5" s="55"/>
      <c r="DXA5" s="55"/>
      <c r="DXB5" s="55"/>
      <c r="DXC5" s="55"/>
      <c r="DXD5" s="55"/>
      <c r="DXE5" s="55"/>
      <c r="DXF5" s="55"/>
      <c r="DXG5" s="55"/>
      <c r="DXH5" s="55"/>
      <c r="DXI5" s="55"/>
      <c r="DXJ5" s="55"/>
      <c r="DXK5" s="55"/>
      <c r="DXL5" s="55"/>
      <c r="DXM5" s="55"/>
      <c r="DXN5" s="55"/>
      <c r="DXO5" s="55"/>
      <c r="DXP5" s="55"/>
      <c r="DXQ5" s="55"/>
      <c r="DXR5" s="55"/>
      <c r="DXS5" s="55"/>
      <c r="DXT5" s="55"/>
      <c r="DXU5" s="55"/>
      <c r="DXV5" s="55"/>
      <c r="DXW5" s="55"/>
      <c r="DXX5" s="55"/>
      <c r="DXY5" s="55"/>
      <c r="DXZ5" s="55"/>
      <c r="DYA5" s="55"/>
      <c r="DYB5" s="55"/>
      <c r="DYC5" s="55"/>
      <c r="DYD5" s="55"/>
      <c r="DYE5" s="55"/>
      <c r="DYF5" s="55"/>
      <c r="DYG5" s="55"/>
      <c r="DYH5" s="55"/>
      <c r="DYI5" s="55"/>
      <c r="DYJ5" s="55"/>
      <c r="DYK5" s="55"/>
      <c r="DYL5" s="55"/>
      <c r="DYM5" s="55"/>
      <c r="DYN5" s="55"/>
      <c r="DYO5" s="55"/>
      <c r="DYP5" s="55"/>
      <c r="DYQ5" s="55"/>
      <c r="DYR5" s="55"/>
      <c r="DYS5" s="55"/>
      <c r="DYT5" s="55"/>
      <c r="DYU5" s="55"/>
      <c r="DYV5" s="55"/>
      <c r="DYW5" s="55"/>
      <c r="DYX5" s="55"/>
      <c r="DYY5" s="55"/>
      <c r="DYZ5" s="55"/>
      <c r="DZA5" s="55"/>
      <c r="DZB5" s="55"/>
      <c r="DZC5" s="55"/>
      <c r="DZD5" s="55"/>
      <c r="DZE5" s="55"/>
      <c r="DZF5" s="55"/>
      <c r="DZG5" s="55"/>
      <c r="DZH5" s="55"/>
      <c r="DZI5" s="55"/>
      <c r="DZJ5" s="55"/>
      <c r="DZK5" s="55"/>
      <c r="DZL5" s="55"/>
      <c r="DZM5" s="55"/>
      <c r="DZN5" s="55"/>
      <c r="DZO5" s="55"/>
      <c r="DZP5" s="55"/>
      <c r="DZQ5" s="55"/>
      <c r="DZR5" s="55"/>
      <c r="DZS5" s="55"/>
      <c r="DZT5" s="55"/>
      <c r="DZU5" s="55"/>
      <c r="DZV5" s="55"/>
      <c r="DZW5" s="55"/>
      <c r="DZX5" s="55"/>
      <c r="DZY5" s="55"/>
      <c r="DZZ5" s="55"/>
      <c r="EAA5" s="55"/>
      <c r="EAB5" s="55"/>
      <c r="EAC5" s="55"/>
      <c r="EAD5" s="55"/>
      <c r="EAE5" s="55"/>
      <c r="EAF5" s="55"/>
      <c r="EAG5" s="55"/>
      <c r="EAH5" s="55"/>
      <c r="EAI5" s="55"/>
      <c r="EAJ5" s="55"/>
      <c r="EAK5" s="55"/>
      <c r="EAL5" s="55"/>
      <c r="EAM5" s="55"/>
      <c r="EAN5" s="55"/>
      <c r="EAO5" s="55"/>
      <c r="EAP5" s="55"/>
      <c r="EAQ5" s="55"/>
      <c r="EAR5" s="55"/>
      <c r="EAS5" s="55"/>
      <c r="EAT5" s="55"/>
      <c r="EAU5" s="55"/>
      <c r="EAV5" s="55"/>
      <c r="EAW5" s="55"/>
      <c r="EAX5" s="55"/>
      <c r="EAY5" s="55"/>
      <c r="EAZ5" s="55"/>
      <c r="EBA5" s="55"/>
      <c r="EBB5" s="55"/>
      <c r="EBC5" s="55"/>
      <c r="EBD5" s="55"/>
      <c r="EBE5" s="55"/>
      <c r="EBF5" s="55"/>
      <c r="EBG5" s="55"/>
      <c r="EBH5" s="55"/>
      <c r="EBI5" s="55"/>
      <c r="EBJ5" s="55"/>
      <c r="EBK5" s="55"/>
      <c r="EBL5" s="55"/>
      <c r="EBM5" s="55"/>
      <c r="EBN5" s="55"/>
      <c r="EBO5" s="55"/>
      <c r="EBP5" s="55"/>
      <c r="EBQ5" s="55"/>
      <c r="EBR5" s="55"/>
      <c r="EBS5" s="55"/>
      <c r="EBT5" s="55"/>
      <c r="EBU5" s="55"/>
      <c r="EBV5" s="55"/>
      <c r="EBW5" s="55"/>
      <c r="EBX5" s="55"/>
      <c r="EBY5" s="55"/>
      <c r="EBZ5" s="55"/>
      <c r="ECA5" s="55"/>
      <c r="ECB5" s="55"/>
      <c r="ECC5" s="55"/>
      <c r="ECD5" s="55"/>
      <c r="ECE5" s="55"/>
      <c r="ECF5" s="55"/>
      <c r="ECG5" s="55"/>
      <c r="ECH5" s="55"/>
      <c r="ECI5" s="55"/>
      <c r="ECJ5" s="55"/>
      <c r="ECK5" s="55"/>
      <c r="ECL5" s="55"/>
      <c r="ECM5" s="55"/>
      <c r="ECN5" s="55"/>
      <c r="ECO5" s="55"/>
      <c r="ECP5" s="55"/>
      <c r="ECQ5" s="55"/>
      <c r="ECR5" s="55"/>
      <c r="ECS5" s="55"/>
      <c r="ECT5" s="55"/>
      <c r="ECU5" s="55"/>
      <c r="ECV5" s="55"/>
      <c r="ECW5" s="55"/>
      <c r="ECX5" s="55"/>
      <c r="ECY5" s="55"/>
      <c r="ECZ5" s="55"/>
      <c r="EDA5" s="55"/>
      <c r="EDB5" s="55"/>
      <c r="EDC5" s="55"/>
      <c r="EDD5" s="55"/>
      <c r="EDE5" s="55"/>
      <c r="EDF5" s="55"/>
      <c r="EDG5" s="55"/>
      <c r="EDH5" s="55"/>
      <c r="EDI5" s="55"/>
      <c r="EDJ5" s="55"/>
      <c r="EDK5" s="55"/>
      <c r="EDL5" s="55"/>
      <c r="EDM5" s="55"/>
      <c r="EDN5" s="55"/>
      <c r="EDO5" s="55"/>
      <c r="EDP5" s="55"/>
      <c r="EDQ5" s="55"/>
      <c r="EDR5" s="55"/>
      <c r="EDS5" s="55"/>
      <c r="EDT5" s="55"/>
      <c r="EDU5" s="55"/>
      <c r="EDV5" s="55"/>
      <c r="EDW5" s="55"/>
      <c r="EDX5" s="55"/>
      <c r="EDY5" s="55"/>
      <c r="EDZ5" s="55"/>
      <c r="EEA5" s="55"/>
      <c r="EEB5" s="55"/>
      <c r="EEC5" s="55"/>
      <c r="EED5" s="55"/>
      <c r="EEE5" s="55"/>
      <c r="EEF5" s="55"/>
      <c r="EEG5" s="55"/>
      <c r="EEH5" s="55"/>
      <c r="EEI5" s="55"/>
      <c r="EEJ5" s="55"/>
      <c r="EEK5" s="55"/>
      <c r="EEL5" s="55"/>
      <c r="EEM5" s="55"/>
      <c r="EEN5" s="55"/>
      <c r="EEO5" s="55"/>
      <c r="EEP5" s="55"/>
      <c r="EEQ5" s="55"/>
      <c r="EER5" s="55"/>
      <c r="EES5" s="55"/>
      <c r="EET5" s="55"/>
      <c r="EEU5" s="55"/>
      <c r="EEV5" s="55"/>
      <c r="EEW5" s="55"/>
      <c r="EEX5" s="55"/>
      <c r="EEY5" s="55"/>
      <c r="EEZ5" s="55"/>
      <c r="EFA5" s="55"/>
      <c r="EFB5" s="55"/>
      <c r="EFC5" s="55"/>
      <c r="EFD5" s="55"/>
      <c r="EFE5" s="55"/>
      <c r="EFF5" s="55"/>
      <c r="EFG5" s="55"/>
      <c r="EFH5" s="55"/>
      <c r="EFI5" s="55"/>
      <c r="EFJ5" s="55"/>
      <c r="EFK5" s="55"/>
      <c r="EFL5" s="55"/>
      <c r="EFM5" s="55"/>
      <c r="EFN5" s="55"/>
      <c r="EFO5" s="55"/>
      <c r="EFP5" s="55"/>
      <c r="EFQ5" s="55"/>
      <c r="EFR5" s="55"/>
      <c r="EFS5" s="55"/>
      <c r="EFT5" s="55"/>
      <c r="EFU5" s="55"/>
      <c r="EFV5" s="55"/>
      <c r="EFW5" s="55"/>
      <c r="EFX5" s="55"/>
      <c r="EFY5" s="55"/>
      <c r="EFZ5" s="55"/>
      <c r="EGA5" s="55"/>
      <c r="EGB5" s="55"/>
      <c r="EGC5" s="55"/>
      <c r="EGD5" s="55"/>
      <c r="EGE5" s="55"/>
      <c r="EGF5" s="55"/>
      <c r="EGG5" s="55"/>
      <c r="EGH5" s="55"/>
      <c r="EGI5" s="55"/>
      <c r="EGJ5" s="55"/>
      <c r="EGK5" s="55"/>
      <c r="EGL5" s="55"/>
      <c r="EGM5" s="55"/>
      <c r="EGN5" s="55"/>
      <c r="EGO5" s="55"/>
      <c r="EGP5" s="55"/>
      <c r="EGQ5" s="55"/>
      <c r="EGR5" s="55"/>
      <c r="EGS5" s="55"/>
      <c r="EGT5" s="55"/>
      <c r="EGU5" s="55"/>
      <c r="EGV5" s="55"/>
      <c r="EGW5" s="55"/>
      <c r="EGX5" s="55"/>
      <c r="EGY5" s="55"/>
      <c r="EGZ5" s="55"/>
      <c r="EHA5" s="55"/>
      <c r="EHB5" s="55"/>
      <c r="EHC5" s="55"/>
      <c r="EHD5" s="55"/>
      <c r="EHE5" s="55"/>
      <c r="EHF5" s="55"/>
      <c r="EHG5" s="55"/>
      <c r="EHH5" s="55"/>
      <c r="EHI5" s="55"/>
      <c r="EHJ5" s="55"/>
      <c r="EHK5" s="55"/>
      <c r="EHL5" s="55"/>
      <c r="EHM5" s="55"/>
      <c r="EHN5" s="55"/>
      <c r="EHO5" s="55"/>
      <c r="EHP5" s="55"/>
      <c r="EHQ5" s="55"/>
      <c r="EHR5" s="55"/>
      <c r="EHS5" s="55"/>
      <c r="EHT5" s="55"/>
      <c r="EHU5" s="55"/>
      <c r="EHV5" s="55"/>
      <c r="EHW5" s="55"/>
      <c r="EHX5" s="55"/>
      <c r="EHY5" s="55"/>
      <c r="EHZ5" s="55"/>
      <c r="EIA5" s="55"/>
      <c r="EIB5" s="55"/>
      <c r="EIC5" s="55"/>
      <c r="EID5" s="55"/>
      <c r="EIE5" s="55"/>
      <c r="EIF5" s="55"/>
      <c r="EIG5" s="55"/>
      <c r="EIH5" s="55"/>
      <c r="EII5" s="55"/>
      <c r="EIJ5" s="55"/>
      <c r="EIK5" s="55"/>
      <c r="EIL5" s="55"/>
      <c r="EIM5" s="55"/>
      <c r="EIN5" s="55"/>
      <c r="EIO5" s="55"/>
      <c r="EIP5" s="55"/>
      <c r="EIQ5" s="55"/>
      <c r="EIR5" s="55"/>
      <c r="EIS5" s="55"/>
      <c r="EIT5" s="55"/>
      <c r="EIU5" s="55"/>
      <c r="EIV5" s="55"/>
      <c r="EIW5" s="55"/>
      <c r="EIX5" s="55"/>
      <c r="EIY5" s="55"/>
      <c r="EIZ5" s="55"/>
      <c r="EJA5" s="55"/>
      <c r="EJB5" s="55"/>
      <c r="EJC5" s="55"/>
      <c r="EJD5" s="55"/>
      <c r="EJE5" s="55"/>
      <c r="EJF5" s="55"/>
      <c r="EJG5" s="55"/>
      <c r="EJH5" s="55"/>
      <c r="EJI5" s="55"/>
      <c r="EJJ5" s="55"/>
      <c r="EJK5" s="55"/>
      <c r="EJL5" s="55"/>
      <c r="EJM5" s="55"/>
      <c r="EJN5" s="55"/>
      <c r="EJO5" s="55"/>
      <c r="EJP5" s="55"/>
      <c r="EJQ5" s="55"/>
      <c r="EJR5" s="55"/>
      <c r="EJS5" s="55"/>
      <c r="EJT5" s="55"/>
      <c r="EJU5" s="55"/>
      <c r="EJV5" s="55"/>
      <c r="EJW5" s="55"/>
      <c r="EJX5" s="55"/>
      <c r="EJY5" s="55"/>
      <c r="EJZ5" s="55"/>
      <c r="EKA5" s="55"/>
      <c r="EKB5" s="55"/>
      <c r="EKC5" s="55"/>
      <c r="EKD5" s="55"/>
      <c r="EKE5" s="55"/>
      <c r="EKF5" s="55"/>
      <c r="EKG5" s="55"/>
      <c r="EKH5" s="55"/>
      <c r="EKI5" s="55"/>
      <c r="EKJ5" s="55"/>
      <c r="EKK5" s="55"/>
      <c r="EKL5" s="55"/>
      <c r="EKM5" s="55"/>
      <c r="EKN5" s="55"/>
      <c r="EKO5" s="55"/>
      <c r="EKP5" s="55"/>
      <c r="EKQ5" s="55"/>
      <c r="EKR5" s="55"/>
      <c r="EKS5" s="55"/>
      <c r="EKT5" s="55"/>
      <c r="EKU5" s="55"/>
      <c r="EKV5" s="55"/>
      <c r="EKW5" s="55"/>
      <c r="EKX5" s="55"/>
      <c r="EKY5" s="55"/>
      <c r="EKZ5" s="55"/>
      <c r="ELA5" s="55"/>
      <c r="ELB5" s="55"/>
      <c r="ELC5" s="55"/>
      <c r="ELD5" s="55"/>
      <c r="ELE5" s="55"/>
      <c r="ELF5" s="55"/>
      <c r="ELG5" s="55"/>
      <c r="ELH5" s="55"/>
      <c r="ELI5" s="55"/>
      <c r="ELJ5" s="55"/>
      <c r="ELK5" s="55"/>
      <c r="ELL5" s="55"/>
      <c r="ELM5" s="55"/>
      <c r="ELN5" s="55"/>
      <c r="ELO5" s="55"/>
      <c r="ELP5" s="55"/>
      <c r="ELQ5" s="55"/>
      <c r="ELR5" s="55"/>
      <c r="ELS5" s="55"/>
      <c r="ELT5" s="55"/>
      <c r="ELU5" s="55"/>
      <c r="ELV5" s="55"/>
      <c r="ELW5" s="55"/>
      <c r="ELX5" s="55"/>
      <c r="ELY5" s="55"/>
      <c r="ELZ5" s="55"/>
      <c r="EMA5" s="55"/>
      <c r="EMB5" s="55"/>
      <c r="EMC5" s="55"/>
      <c r="EMD5" s="55"/>
      <c r="EME5" s="55"/>
      <c r="EMF5" s="55"/>
      <c r="EMG5" s="55"/>
      <c r="EMH5" s="55"/>
      <c r="EMI5" s="55"/>
      <c r="EMJ5" s="55"/>
      <c r="EMK5" s="55"/>
      <c r="EML5" s="55"/>
      <c r="EMM5" s="55"/>
      <c r="EMN5" s="55"/>
      <c r="EMO5" s="55"/>
      <c r="EMP5" s="55"/>
      <c r="EMQ5" s="55"/>
      <c r="EMR5" s="55"/>
      <c r="EMS5" s="55"/>
      <c r="EMT5" s="55"/>
      <c r="EMU5" s="55"/>
      <c r="EMV5" s="55"/>
      <c r="EMW5" s="55"/>
      <c r="EMX5" s="55"/>
      <c r="EMY5" s="55"/>
      <c r="EMZ5" s="55"/>
      <c r="ENA5" s="55"/>
      <c r="ENB5" s="55"/>
      <c r="ENC5" s="55"/>
      <c r="END5" s="55"/>
      <c r="ENE5" s="55"/>
      <c r="ENF5" s="55"/>
      <c r="ENG5" s="55"/>
      <c r="ENH5" s="55"/>
      <c r="ENI5" s="55"/>
      <c r="ENJ5" s="55"/>
      <c r="ENK5" s="55"/>
      <c r="ENL5" s="55"/>
      <c r="ENM5" s="55"/>
      <c r="ENN5" s="55"/>
      <c r="ENO5" s="55"/>
      <c r="ENP5" s="55"/>
      <c r="ENQ5" s="55"/>
      <c r="ENR5" s="55"/>
      <c r="ENS5" s="55"/>
      <c r="ENT5" s="55"/>
      <c r="ENU5" s="55"/>
      <c r="ENV5" s="55"/>
      <c r="ENW5" s="55"/>
      <c r="ENX5" s="55"/>
      <c r="ENY5" s="55"/>
      <c r="ENZ5" s="55"/>
      <c r="EOA5" s="55"/>
      <c r="EOB5" s="55"/>
      <c r="EOC5" s="55"/>
      <c r="EOD5" s="55"/>
      <c r="EOE5" s="55"/>
      <c r="EOF5" s="55"/>
      <c r="EOG5" s="55"/>
      <c r="EOH5" s="55"/>
      <c r="EOI5" s="55"/>
      <c r="EOJ5" s="55"/>
      <c r="EOK5" s="55"/>
      <c r="EOL5" s="55"/>
      <c r="EOM5" s="55"/>
      <c r="EON5" s="55"/>
      <c r="EOO5" s="55"/>
      <c r="EOP5" s="55"/>
      <c r="EOQ5" s="55"/>
      <c r="EOR5" s="55"/>
      <c r="EOS5" s="55"/>
      <c r="EOT5" s="55"/>
      <c r="EOU5" s="55"/>
      <c r="EOV5" s="55"/>
      <c r="EOW5" s="55"/>
      <c r="EOX5" s="55"/>
      <c r="EOY5" s="55"/>
      <c r="EOZ5" s="55"/>
      <c r="EPA5" s="55"/>
      <c r="EPB5" s="55"/>
      <c r="EPC5" s="55"/>
      <c r="EPD5" s="55"/>
      <c r="EPE5" s="55"/>
      <c r="EPF5" s="55"/>
      <c r="EPG5" s="55"/>
      <c r="EPH5" s="55"/>
      <c r="EPI5" s="55"/>
      <c r="EPJ5" s="55"/>
      <c r="EPK5" s="55"/>
      <c r="EPL5" s="55"/>
      <c r="EPM5" s="55"/>
      <c r="EPN5" s="55"/>
      <c r="EPO5" s="55"/>
      <c r="EPP5" s="55"/>
      <c r="EPQ5" s="55"/>
      <c r="EPR5" s="55"/>
      <c r="EPS5" s="55"/>
      <c r="EPT5" s="55"/>
      <c r="EPU5" s="55"/>
      <c r="EPV5" s="55"/>
      <c r="EPW5" s="55"/>
      <c r="EPX5" s="55"/>
      <c r="EPY5" s="55"/>
      <c r="EPZ5" s="55"/>
      <c r="EQA5" s="55"/>
      <c r="EQB5" s="55"/>
      <c r="EQC5" s="55"/>
      <c r="EQD5" s="55"/>
      <c r="EQE5" s="55"/>
      <c r="EQF5" s="55"/>
      <c r="EQG5" s="55"/>
      <c r="EQH5" s="55"/>
      <c r="EQI5" s="55"/>
      <c r="EQJ5" s="55"/>
      <c r="EQK5" s="55"/>
      <c r="EQL5" s="55"/>
      <c r="EQM5" s="55"/>
      <c r="EQN5" s="55"/>
      <c r="EQO5" s="55"/>
      <c r="EQP5" s="55"/>
      <c r="EQQ5" s="55"/>
      <c r="EQR5" s="55"/>
      <c r="EQS5" s="55"/>
      <c r="EQT5" s="55"/>
      <c r="EQU5" s="55"/>
      <c r="EQV5" s="55"/>
      <c r="EQW5" s="55"/>
      <c r="EQX5" s="55"/>
      <c r="EQY5" s="55"/>
      <c r="EQZ5" s="55"/>
      <c r="ERA5" s="55"/>
      <c r="ERB5" s="55"/>
      <c r="ERC5" s="55"/>
      <c r="ERD5" s="55"/>
      <c r="ERE5" s="55"/>
      <c r="ERF5" s="55"/>
      <c r="ERG5" s="55"/>
      <c r="ERH5" s="55"/>
      <c r="ERI5" s="55"/>
      <c r="ERJ5" s="55"/>
      <c r="ERK5" s="55"/>
      <c r="ERL5" s="55"/>
      <c r="ERM5" s="55"/>
      <c r="ERN5" s="55"/>
      <c r="ERO5" s="55"/>
      <c r="ERP5" s="55"/>
      <c r="ERQ5" s="55"/>
      <c r="ERR5" s="55"/>
      <c r="ERS5" s="55"/>
      <c r="ERT5" s="55"/>
      <c r="ERU5" s="55"/>
      <c r="ERV5" s="55"/>
      <c r="ERW5" s="55"/>
      <c r="ERX5" s="55"/>
      <c r="ERY5" s="55"/>
      <c r="ERZ5" s="55"/>
      <c r="ESA5" s="55"/>
      <c r="ESB5" s="55"/>
      <c r="ESC5" s="55"/>
      <c r="ESD5" s="55"/>
      <c r="ESE5" s="55"/>
      <c r="ESF5" s="55"/>
      <c r="ESG5" s="55"/>
      <c r="ESH5" s="55"/>
      <c r="ESI5" s="55"/>
      <c r="ESJ5" s="55"/>
      <c r="ESK5" s="55"/>
      <c r="ESL5" s="55"/>
      <c r="ESM5" s="55"/>
      <c r="ESN5" s="55"/>
      <c r="ESO5" s="55"/>
      <c r="ESP5" s="55"/>
      <c r="ESQ5" s="55"/>
      <c r="ESR5" s="55"/>
      <c r="ESS5" s="55"/>
      <c r="EST5" s="55"/>
      <c r="ESU5" s="55"/>
      <c r="ESV5" s="55"/>
      <c r="ESW5" s="55"/>
      <c r="ESX5" s="55"/>
      <c r="ESY5" s="55"/>
      <c r="ESZ5" s="55"/>
      <c r="ETA5" s="55"/>
      <c r="ETB5" s="55"/>
      <c r="ETC5" s="55"/>
      <c r="ETD5" s="55"/>
      <c r="ETE5" s="55"/>
      <c r="ETF5" s="55"/>
      <c r="ETG5" s="55"/>
      <c r="ETH5" s="55"/>
      <c r="ETI5" s="55"/>
      <c r="ETJ5" s="55"/>
      <c r="ETK5" s="55"/>
      <c r="ETL5" s="55"/>
      <c r="ETM5" s="55"/>
      <c r="ETN5" s="55"/>
      <c r="ETO5" s="55"/>
      <c r="ETP5" s="55"/>
      <c r="ETQ5" s="55"/>
      <c r="ETR5" s="55"/>
      <c r="ETS5" s="55"/>
      <c r="ETT5" s="55"/>
      <c r="ETU5" s="55"/>
      <c r="ETV5" s="55"/>
      <c r="ETW5" s="55"/>
      <c r="ETX5" s="55"/>
      <c r="ETY5" s="55"/>
      <c r="ETZ5" s="55"/>
      <c r="EUA5" s="55"/>
      <c r="EUB5" s="55"/>
      <c r="EUC5" s="55"/>
      <c r="EUD5" s="55"/>
      <c r="EUE5" s="55"/>
      <c r="EUF5" s="55"/>
      <c r="EUG5" s="55"/>
      <c r="EUH5" s="55"/>
      <c r="EUI5" s="55"/>
      <c r="EUJ5" s="55"/>
      <c r="EUK5" s="55"/>
      <c r="EUL5" s="55"/>
      <c r="EUM5" s="55"/>
      <c r="EUN5" s="55"/>
      <c r="EUO5" s="55"/>
      <c r="EUP5" s="55"/>
      <c r="EUQ5" s="55"/>
      <c r="EUR5" s="55"/>
      <c r="EUS5" s="55"/>
      <c r="EUT5" s="55"/>
      <c r="EUU5" s="55"/>
      <c r="EUV5" s="55"/>
      <c r="EUW5" s="55"/>
      <c r="EUX5" s="55"/>
      <c r="EUY5" s="55"/>
      <c r="EUZ5" s="55"/>
      <c r="EVA5" s="55"/>
      <c r="EVB5" s="55"/>
      <c r="EVC5" s="55"/>
      <c r="EVD5" s="55"/>
      <c r="EVE5" s="55"/>
      <c r="EVF5" s="55"/>
      <c r="EVG5" s="55"/>
      <c r="EVH5" s="55"/>
      <c r="EVI5" s="55"/>
      <c r="EVJ5" s="55"/>
      <c r="EVK5" s="55"/>
      <c r="EVL5" s="55"/>
      <c r="EVM5" s="55"/>
      <c r="EVN5" s="55"/>
      <c r="EVO5" s="55"/>
      <c r="EVP5" s="55"/>
      <c r="EVQ5" s="55"/>
      <c r="EVR5" s="55"/>
      <c r="EVS5" s="55"/>
      <c r="EVT5" s="55"/>
      <c r="EVU5" s="55"/>
      <c r="EVV5" s="55"/>
      <c r="EVW5" s="55"/>
      <c r="EVX5" s="55"/>
      <c r="EVY5" s="55"/>
      <c r="EVZ5" s="55"/>
      <c r="EWA5" s="55"/>
      <c r="EWB5" s="55"/>
      <c r="EWC5" s="55"/>
      <c r="EWD5" s="55"/>
      <c r="EWE5" s="55"/>
      <c r="EWF5" s="55"/>
      <c r="EWG5" s="55"/>
      <c r="EWH5" s="55"/>
      <c r="EWI5" s="55"/>
      <c r="EWJ5" s="55"/>
      <c r="EWK5" s="55"/>
      <c r="EWL5" s="55"/>
      <c r="EWM5" s="55"/>
      <c r="EWN5" s="55"/>
      <c r="EWO5" s="55"/>
      <c r="EWP5" s="55"/>
      <c r="EWQ5" s="55"/>
      <c r="EWR5" s="55"/>
      <c r="EWS5" s="55"/>
      <c r="EWT5" s="55"/>
      <c r="EWU5" s="55"/>
      <c r="EWV5" s="55"/>
      <c r="EWW5" s="55"/>
      <c r="EWX5" s="55"/>
      <c r="EWY5" s="55"/>
      <c r="EWZ5" s="55"/>
      <c r="EXA5" s="55"/>
      <c r="EXB5" s="55"/>
      <c r="EXC5" s="55"/>
      <c r="EXD5" s="55"/>
      <c r="EXE5" s="55"/>
      <c r="EXF5" s="55"/>
      <c r="EXG5" s="55"/>
      <c r="EXH5" s="55"/>
      <c r="EXI5" s="55"/>
      <c r="EXJ5" s="55"/>
      <c r="EXK5" s="55"/>
      <c r="EXL5" s="55"/>
      <c r="EXM5" s="55"/>
      <c r="EXN5" s="55"/>
      <c r="EXO5" s="55"/>
      <c r="EXP5" s="55"/>
      <c r="EXQ5" s="55"/>
      <c r="EXR5" s="55"/>
      <c r="EXS5" s="55"/>
      <c r="EXT5" s="55"/>
      <c r="EXU5" s="55"/>
      <c r="EXV5" s="55"/>
      <c r="EXW5" s="55"/>
      <c r="EXX5" s="55"/>
      <c r="EXY5" s="55"/>
      <c r="EXZ5" s="55"/>
      <c r="EYA5" s="55"/>
      <c r="EYB5" s="55"/>
      <c r="EYC5" s="55"/>
      <c r="EYD5" s="55"/>
      <c r="EYE5" s="55"/>
      <c r="EYF5" s="55"/>
      <c r="EYG5" s="55"/>
      <c r="EYH5" s="55"/>
      <c r="EYI5" s="55"/>
      <c r="EYJ5" s="55"/>
      <c r="EYK5" s="55"/>
      <c r="EYL5" s="55"/>
      <c r="EYM5" s="55"/>
      <c r="EYN5" s="55"/>
      <c r="EYO5" s="55"/>
      <c r="EYP5" s="55"/>
      <c r="EYQ5" s="55"/>
      <c r="EYR5" s="55"/>
      <c r="EYS5" s="55"/>
      <c r="EYT5" s="55"/>
      <c r="EYU5" s="55"/>
      <c r="EYV5" s="55"/>
      <c r="EYW5" s="55"/>
      <c r="EYX5" s="55"/>
      <c r="EYY5" s="55"/>
      <c r="EYZ5" s="55"/>
      <c r="EZA5" s="55"/>
      <c r="EZB5" s="55"/>
      <c r="EZC5" s="55"/>
      <c r="EZD5" s="55"/>
      <c r="EZE5" s="55"/>
      <c r="EZF5" s="55"/>
      <c r="EZG5" s="55"/>
      <c r="EZH5" s="55"/>
      <c r="EZI5" s="55"/>
      <c r="EZJ5" s="55"/>
      <c r="EZK5" s="55"/>
      <c r="EZL5" s="55"/>
      <c r="EZM5" s="55"/>
      <c r="EZN5" s="55"/>
      <c r="EZO5" s="55"/>
      <c r="EZP5" s="55"/>
      <c r="EZQ5" s="55"/>
      <c r="EZR5" s="55"/>
      <c r="EZS5" s="55"/>
      <c r="EZT5" s="55"/>
      <c r="EZU5" s="55"/>
      <c r="EZV5" s="55"/>
      <c r="EZW5" s="55"/>
      <c r="EZX5" s="55"/>
      <c r="EZY5" s="55"/>
      <c r="EZZ5" s="55"/>
      <c r="FAA5" s="55"/>
      <c r="FAB5" s="55"/>
      <c r="FAC5" s="55"/>
      <c r="FAD5" s="55"/>
      <c r="FAE5" s="55"/>
      <c r="FAF5" s="55"/>
      <c r="FAG5" s="55"/>
      <c r="FAH5" s="55"/>
      <c r="FAI5" s="55"/>
      <c r="FAJ5" s="55"/>
      <c r="FAK5" s="55"/>
      <c r="FAL5" s="55"/>
      <c r="FAM5" s="55"/>
      <c r="FAN5" s="55"/>
      <c r="FAO5" s="55"/>
      <c r="FAP5" s="55"/>
      <c r="FAQ5" s="55"/>
      <c r="FAR5" s="55"/>
      <c r="FAS5" s="55"/>
      <c r="FAT5" s="55"/>
      <c r="FAU5" s="55"/>
      <c r="FAV5" s="55"/>
      <c r="FAW5" s="55"/>
      <c r="FAX5" s="55"/>
      <c r="FAY5" s="55"/>
      <c r="FAZ5" s="55"/>
      <c r="FBA5" s="55"/>
      <c r="FBB5" s="55"/>
      <c r="FBC5" s="55"/>
      <c r="FBD5" s="55"/>
      <c r="FBE5" s="55"/>
      <c r="FBF5" s="55"/>
      <c r="FBG5" s="55"/>
      <c r="FBH5" s="55"/>
      <c r="FBI5" s="55"/>
      <c r="FBJ5" s="55"/>
      <c r="FBK5" s="55"/>
      <c r="FBL5" s="55"/>
      <c r="FBM5" s="55"/>
      <c r="FBN5" s="55"/>
      <c r="FBO5" s="55"/>
      <c r="FBP5" s="55"/>
      <c r="FBQ5" s="55"/>
      <c r="FBR5" s="55"/>
      <c r="FBS5" s="55"/>
      <c r="FBT5" s="55"/>
      <c r="FBU5" s="55"/>
      <c r="FBV5" s="55"/>
      <c r="FBW5" s="55"/>
      <c r="FBX5" s="55"/>
      <c r="FBY5" s="55"/>
      <c r="FBZ5" s="55"/>
      <c r="FCA5" s="55"/>
      <c r="FCB5" s="55"/>
      <c r="FCC5" s="55"/>
      <c r="FCD5" s="55"/>
      <c r="FCE5" s="55"/>
      <c r="FCF5" s="55"/>
      <c r="FCG5" s="55"/>
      <c r="FCH5" s="55"/>
      <c r="FCI5" s="55"/>
      <c r="FCJ5" s="55"/>
      <c r="FCK5" s="55"/>
      <c r="FCL5" s="55"/>
      <c r="FCM5" s="55"/>
      <c r="FCN5" s="55"/>
      <c r="FCO5" s="55"/>
      <c r="FCP5" s="55"/>
      <c r="FCQ5" s="55"/>
      <c r="FCR5" s="55"/>
      <c r="FCS5" s="55"/>
      <c r="FCT5" s="55"/>
      <c r="FCU5" s="55"/>
      <c r="FCV5" s="55"/>
      <c r="FCW5" s="55"/>
      <c r="FCX5" s="55"/>
      <c r="FCY5" s="55"/>
      <c r="FCZ5" s="55"/>
      <c r="FDA5" s="55"/>
      <c r="FDB5" s="55"/>
      <c r="FDC5" s="55"/>
      <c r="FDD5" s="55"/>
      <c r="FDE5" s="55"/>
      <c r="FDF5" s="55"/>
      <c r="FDG5" s="55"/>
      <c r="FDH5" s="55"/>
      <c r="FDI5" s="55"/>
      <c r="FDJ5" s="55"/>
      <c r="FDK5" s="55"/>
      <c r="FDL5" s="55"/>
      <c r="FDM5" s="55"/>
      <c r="FDN5" s="55"/>
      <c r="FDO5" s="55"/>
      <c r="FDP5" s="55"/>
      <c r="FDQ5" s="55"/>
      <c r="FDR5" s="55"/>
      <c r="FDS5" s="55"/>
      <c r="FDT5" s="55"/>
      <c r="FDU5" s="55"/>
      <c r="FDV5" s="55"/>
      <c r="FDW5" s="55"/>
      <c r="FDX5" s="55"/>
      <c r="FDY5" s="55"/>
      <c r="FDZ5" s="55"/>
      <c r="FEA5" s="55"/>
      <c r="FEB5" s="55"/>
      <c r="FEC5" s="55"/>
      <c r="FED5" s="55"/>
      <c r="FEE5" s="55"/>
      <c r="FEF5" s="55"/>
      <c r="FEG5" s="55"/>
      <c r="FEH5" s="55"/>
      <c r="FEI5" s="55"/>
      <c r="FEJ5" s="55"/>
      <c r="FEK5" s="55"/>
      <c r="FEL5" s="55"/>
      <c r="FEM5" s="55"/>
      <c r="FEN5" s="55"/>
      <c r="FEO5" s="55"/>
      <c r="FEP5" s="55"/>
      <c r="FEQ5" s="55"/>
      <c r="FER5" s="55"/>
      <c r="FES5" s="55"/>
      <c r="FET5" s="55"/>
      <c r="FEU5" s="55"/>
      <c r="FEV5" s="55"/>
      <c r="FEW5" s="55"/>
      <c r="FEX5" s="55"/>
      <c r="FEY5" s="55"/>
      <c r="FEZ5" s="55"/>
      <c r="FFA5" s="55"/>
      <c r="FFB5" s="55"/>
      <c r="FFC5" s="55"/>
      <c r="FFD5" s="55"/>
      <c r="FFE5" s="55"/>
      <c r="FFF5" s="55"/>
      <c r="FFG5" s="55"/>
      <c r="FFH5" s="55"/>
      <c r="FFI5" s="55"/>
      <c r="FFJ5" s="55"/>
      <c r="FFK5" s="55"/>
      <c r="FFL5" s="55"/>
      <c r="FFM5" s="55"/>
      <c r="FFN5" s="55"/>
      <c r="FFO5" s="55"/>
      <c r="FFP5" s="55"/>
      <c r="FFQ5" s="55"/>
      <c r="FFR5" s="55"/>
      <c r="FFS5" s="55"/>
      <c r="FFT5" s="55"/>
      <c r="FFU5" s="55"/>
      <c r="FFV5" s="55"/>
      <c r="FFW5" s="55"/>
      <c r="FFX5" s="55"/>
      <c r="FFY5" s="55"/>
      <c r="FFZ5" s="55"/>
      <c r="FGA5" s="55"/>
      <c r="FGB5" s="55"/>
      <c r="FGC5" s="55"/>
      <c r="FGD5" s="55"/>
      <c r="FGE5" s="55"/>
      <c r="FGF5" s="55"/>
      <c r="FGG5" s="55"/>
      <c r="FGH5" s="55"/>
      <c r="FGI5" s="55"/>
      <c r="FGJ5" s="55"/>
      <c r="FGK5" s="55"/>
      <c r="FGL5" s="55"/>
      <c r="FGM5" s="55"/>
      <c r="FGN5" s="55"/>
      <c r="FGO5" s="55"/>
      <c r="FGP5" s="55"/>
      <c r="FGQ5" s="55"/>
      <c r="FGR5" s="55"/>
      <c r="FGS5" s="55"/>
      <c r="FGT5" s="55"/>
      <c r="FGU5" s="55"/>
      <c r="FGV5" s="55"/>
      <c r="FGW5" s="55"/>
      <c r="FGX5" s="55"/>
      <c r="FGY5" s="55"/>
      <c r="FGZ5" s="55"/>
      <c r="FHA5" s="55"/>
      <c r="FHB5" s="55"/>
      <c r="FHC5" s="55"/>
      <c r="FHD5" s="55"/>
      <c r="FHE5" s="55"/>
      <c r="FHF5" s="55"/>
      <c r="FHG5" s="55"/>
      <c r="FHH5" s="55"/>
      <c r="FHI5" s="55"/>
      <c r="FHJ5" s="55"/>
      <c r="FHK5" s="55"/>
      <c r="FHL5" s="55"/>
      <c r="FHM5" s="55"/>
      <c r="FHN5" s="55"/>
      <c r="FHO5" s="55"/>
      <c r="FHP5" s="55"/>
      <c r="FHQ5" s="55"/>
      <c r="FHR5" s="55"/>
      <c r="FHS5" s="55"/>
      <c r="FHT5" s="55"/>
      <c r="FHU5" s="55"/>
      <c r="FHV5" s="55"/>
      <c r="FHW5" s="55"/>
      <c r="FHX5" s="55"/>
      <c r="FHY5" s="55"/>
      <c r="FHZ5" s="55"/>
      <c r="FIA5" s="55"/>
      <c r="FIB5" s="55"/>
      <c r="FIC5" s="55"/>
      <c r="FID5" s="55"/>
      <c r="FIE5" s="55"/>
      <c r="FIF5" s="55"/>
      <c r="FIG5" s="55"/>
      <c r="FIH5" s="55"/>
      <c r="FII5" s="55"/>
      <c r="FIJ5" s="55"/>
      <c r="FIK5" s="55"/>
      <c r="FIL5" s="55"/>
      <c r="FIM5" s="55"/>
      <c r="FIN5" s="55"/>
      <c r="FIO5" s="55"/>
      <c r="FIP5" s="55"/>
      <c r="FIQ5" s="55"/>
      <c r="FIR5" s="55"/>
      <c r="FIS5" s="55"/>
      <c r="FIT5" s="55"/>
      <c r="FIU5" s="55"/>
      <c r="FIV5" s="55"/>
      <c r="FIW5" s="55"/>
      <c r="FIX5" s="55"/>
      <c r="FIY5" s="55"/>
      <c r="FIZ5" s="55"/>
      <c r="FJA5" s="55"/>
      <c r="FJB5" s="55"/>
      <c r="FJC5" s="55"/>
      <c r="FJD5" s="55"/>
      <c r="FJE5" s="55"/>
      <c r="FJF5" s="55"/>
      <c r="FJG5" s="55"/>
      <c r="FJH5" s="55"/>
      <c r="FJI5" s="55"/>
      <c r="FJJ5" s="55"/>
      <c r="FJK5" s="55"/>
      <c r="FJL5" s="55"/>
      <c r="FJM5" s="55"/>
      <c r="FJN5" s="55"/>
      <c r="FJO5" s="55"/>
      <c r="FJP5" s="55"/>
      <c r="FJQ5" s="55"/>
      <c r="FJR5" s="55"/>
      <c r="FJS5" s="55"/>
      <c r="FJT5" s="55"/>
      <c r="FJU5" s="55"/>
      <c r="FJV5" s="55"/>
      <c r="FJW5" s="55"/>
      <c r="FJX5" s="55"/>
      <c r="FJY5" s="55"/>
      <c r="FJZ5" s="55"/>
      <c r="FKA5" s="55"/>
      <c r="FKB5" s="55"/>
      <c r="FKC5" s="55"/>
      <c r="FKD5" s="55"/>
      <c r="FKE5" s="55"/>
      <c r="FKF5" s="55"/>
      <c r="FKG5" s="55"/>
      <c r="FKH5" s="55"/>
      <c r="FKI5" s="55"/>
      <c r="FKJ5" s="55"/>
      <c r="FKK5" s="55"/>
      <c r="FKL5" s="55"/>
      <c r="FKM5" s="55"/>
      <c r="FKN5" s="55"/>
      <c r="FKO5" s="55"/>
      <c r="FKP5" s="55"/>
      <c r="FKQ5" s="55"/>
      <c r="FKR5" s="55"/>
      <c r="FKS5" s="55"/>
      <c r="FKT5" s="55"/>
      <c r="FKU5" s="55"/>
      <c r="FKV5" s="55"/>
      <c r="FKW5" s="55"/>
      <c r="FKX5" s="55"/>
      <c r="FKY5" s="55"/>
      <c r="FKZ5" s="55"/>
      <c r="FLA5" s="55"/>
      <c r="FLB5" s="55"/>
      <c r="FLC5" s="55"/>
      <c r="FLD5" s="55"/>
      <c r="FLE5" s="55"/>
      <c r="FLF5" s="55"/>
      <c r="FLG5" s="55"/>
      <c r="FLH5" s="55"/>
      <c r="FLI5" s="55"/>
      <c r="FLJ5" s="55"/>
      <c r="FLK5" s="55"/>
      <c r="FLL5" s="55"/>
      <c r="FLM5" s="55"/>
      <c r="FLN5" s="55"/>
      <c r="FLO5" s="55"/>
      <c r="FLP5" s="55"/>
      <c r="FLQ5" s="55"/>
      <c r="FLR5" s="55"/>
      <c r="FLS5" s="55"/>
      <c r="FLT5" s="55"/>
      <c r="FLU5" s="55"/>
      <c r="FLV5" s="55"/>
      <c r="FLW5" s="55"/>
      <c r="FLX5" s="55"/>
      <c r="FLY5" s="55"/>
      <c r="FLZ5" s="55"/>
      <c r="FMA5" s="55"/>
      <c r="FMB5" s="55"/>
      <c r="FMC5" s="55"/>
      <c r="FMD5" s="55"/>
      <c r="FME5" s="55"/>
      <c r="FMF5" s="55"/>
      <c r="FMG5" s="55"/>
      <c r="FMH5" s="55"/>
      <c r="FMI5" s="55"/>
      <c r="FMJ5" s="55"/>
      <c r="FMK5" s="55"/>
      <c r="FML5" s="55"/>
      <c r="FMM5" s="55"/>
      <c r="FMN5" s="55"/>
      <c r="FMO5" s="55"/>
      <c r="FMP5" s="55"/>
      <c r="FMQ5" s="55"/>
      <c r="FMR5" s="55"/>
      <c r="FMS5" s="55"/>
      <c r="FMT5" s="55"/>
      <c r="FMU5" s="55"/>
      <c r="FMV5" s="55"/>
      <c r="FMW5" s="55"/>
      <c r="FMX5" s="55"/>
      <c r="FMY5" s="55"/>
      <c r="FMZ5" s="55"/>
      <c r="FNA5" s="55"/>
      <c r="FNB5" s="55"/>
      <c r="FNC5" s="55"/>
      <c r="FND5" s="55"/>
      <c r="FNE5" s="55"/>
      <c r="FNF5" s="55"/>
      <c r="FNG5" s="55"/>
      <c r="FNH5" s="55"/>
      <c r="FNI5" s="55"/>
      <c r="FNJ5" s="55"/>
      <c r="FNK5" s="55"/>
      <c r="FNL5" s="55"/>
      <c r="FNM5" s="55"/>
      <c r="FNN5" s="55"/>
      <c r="FNO5" s="55"/>
      <c r="FNP5" s="55"/>
      <c r="FNQ5" s="55"/>
      <c r="FNR5" s="55"/>
      <c r="FNS5" s="55"/>
      <c r="FNT5" s="55"/>
      <c r="FNU5" s="55"/>
      <c r="FNV5" s="55"/>
      <c r="FNW5" s="55"/>
      <c r="FNX5" s="55"/>
      <c r="FNY5" s="55"/>
      <c r="FNZ5" s="55"/>
      <c r="FOA5" s="55"/>
      <c r="FOB5" s="55"/>
      <c r="FOC5" s="55"/>
      <c r="FOD5" s="55"/>
      <c r="FOE5" s="55"/>
      <c r="FOF5" s="55"/>
      <c r="FOG5" s="55"/>
      <c r="FOH5" s="55"/>
      <c r="FOI5" s="55"/>
      <c r="FOJ5" s="55"/>
      <c r="FOK5" s="55"/>
      <c r="FOL5" s="55"/>
      <c r="FOM5" s="55"/>
      <c r="FON5" s="55"/>
      <c r="FOO5" s="55"/>
      <c r="FOP5" s="55"/>
      <c r="FOQ5" s="55"/>
      <c r="FOR5" s="55"/>
      <c r="FOS5" s="55"/>
      <c r="FOT5" s="55"/>
      <c r="FOU5" s="55"/>
      <c r="FOV5" s="55"/>
      <c r="FOW5" s="55"/>
      <c r="FOX5" s="55"/>
      <c r="FOY5" s="55"/>
      <c r="FOZ5" s="55"/>
      <c r="FPA5" s="55"/>
      <c r="FPB5" s="55"/>
      <c r="FPC5" s="55"/>
      <c r="FPD5" s="55"/>
      <c r="FPE5" s="55"/>
      <c r="FPF5" s="55"/>
      <c r="FPG5" s="55"/>
      <c r="FPH5" s="55"/>
      <c r="FPI5" s="55"/>
      <c r="FPJ5" s="55"/>
      <c r="FPK5" s="55"/>
      <c r="FPL5" s="55"/>
      <c r="FPM5" s="55"/>
      <c r="FPN5" s="55"/>
      <c r="FPO5" s="55"/>
      <c r="FPP5" s="55"/>
      <c r="FPQ5" s="55"/>
      <c r="FPR5" s="55"/>
      <c r="FPS5" s="55"/>
      <c r="FPT5" s="55"/>
      <c r="FPU5" s="55"/>
      <c r="FPV5" s="55"/>
      <c r="FPW5" s="55"/>
      <c r="FPX5" s="55"/>
      <c r="FPY5" s="55"/>
      <c r="FPZ5" s="55"/>
      <c r="FQA5" s="55"/>
      <c r="FQB5" s="55"/>
      <c r="FQC5" s="55"/>
      <c r="FQD5" s="55"/>
      <c r="FQE5" s="55"/>
      <c r="FQF5" s="55"/>
      <c r="FQG5" s="55"/>
      <c r="FQH5" s="55"/>
      <c r="FQI5" s="55"/>
      <c r="FQJ5" s="55"/>
      <c r="FQK5" s="55"/>
      <c r="FQL5" s="55"/>
      <c r="FQM5" s="55"/>
      <c r="FQN5" s="55"/>
      <c r="FQO5" s="55"/>
      <c r="FQP5" s="55"/>
      <c r="FQQ5" s="55"/>
      <c r="FQR5" s="55"/>
      <c r="FQS5" s="55"/>
      <c r="FQT5" s="55"/>
      <c r="FQU5" s="55"/>
      <c r="FQV5" s="55"/>
      <c r="FQW5" s="55"/>
      <c r="FQX5" s="55"/>
      <c r="FQY5" s="55"/>
      <c r="FQZ5" s="55"/>
      <c r="FRA5" s="55"/>
      <c r="FRB5" s="55"/>
      <c r="FRC5" s="55"/>
      <c r="FRD5" s="55"/>
      <c r="FRE5" s="55"/>
      <c r="FRF5" s="55"/>
      <c r="FRG5" s="55"/>
      <c r="FRH5" s="55"/>
      <c r="FRI5" s="55"/>
      <c r="FRJ5" s="55"/>
      <c r="FRK5" s="55"/>
      <c r="FRL5" s="55"/>
      <c r="FRM5" s="55"/>
      <c r="FRN5" s="55"/>
      <c r="FRO5" s="55"/>
      <c r="FRP5" s="55"/>
      <c r="FRQ5" s="55"/>
      <c r="FRR5" s="55"/>
      <c r="FRS5" s="55"/>
      <c r="FRT5" s="55"/>
      <c r="FRU5" s="55"/>
      <c r="FRV5" s="55"/>
      <c r="FRW5" s="55"/>
      <c r="FRX5" s="55"/>
      <c r="FRY5" s="55"/>
      <c r="FRZ5" s="55"/>
      <c r="FSA5" s="55"/>
      <c r="FSB5" s="55"/>
      <c r="FSC5" s="55"/>
      <c r="FSD5" s="55"/>
      <c r="FSE5" s="55"/>
      <c r="FSF5" s="55"/>
      <c r="FSG5" s="55"/>
      <c r="FSH5" s="55"/>
      <c r="FSI5" s="55"/>
      <c r="FSJ5" s="55"/>
      <c r="FSK5" s="55"/>
      <c r="FSL5" s="55"/>
      <c r="FSM5" s="55"/>
      <c r="FSN5" s="55"/>
      <c r="FSO5" s="55"/>
      <c r="FSP5" s="55"/>
      <c r="FSQ5" s="55"/>
      <c r="FSR5" s="55"/>
      <c r="FSS5" s="55"/>
      <c r="FST5" s="55"/>
      <c r="FSU5" s="55"/>
      <c r="FSV5" s="55"/>
      <c r="FSW5" s="55"/>
      <c r="FSX5" s="55"/>
      <c r="FSY5" s="55"/>
      <c r="FSZ5" s="55"/>
      <c r="FTA5" s="55"/>
      <c r="FTB5" s="55"/>
      <c r="FTC5" s="55"/>
      <c r="FTD5" s="55"/>
      <c r="FTE5" s="55"/>
      <c r="FTF5" s="55"/>
      <c r="FTG5" s="55"/>
      <c r="FTH5" s="55"/>
      <c r="FTI5" s="55"/>
      <c r="FTJ5" s="55"/>
      <c r="FTK5" s="55"/>
      <c r="FTL5" s="55"/>
      <c r="FTM5" s="55"/>
      <c r="FTN5" s="55"/>
      <c r="FTO5" s="55"/>
      <c r="FTP5" s="55"/>
      <c r="FTQ5" s="55"/>
      <c r="FTR5" s="55"/>
      <c r="FTS5" s="55"/>
      <c r="FTT5" s="55"/>
      <c r="FTU5" s="55"/>
      <c r="FTV5" s="55"/>
      <c r="FTW5" s="55"/>
      <c r="FTX5" s="55"/>
      <c r="FTY5" s="55"/>
      <c r="FTZ5" s="55"/>
      <c r="FUA5" s="55"/>
      <c r="FUB5" s="55"/>
      <c r="FUC5" s="55"/>
      <c r="FUD5" s="55"/>
      <c r="FUE5" s="55"/>
      <c r="FUF5" s="55"/>
      <c r="FUG5" s="55"/>
      <c r="FUH5" s="55"/>
      <c r="FUI5" s="55"/>
      <c r="FUJ5" s="55"/>
      <c r="FUK5" s="55"/>
      <c r="FUL5" s="55"/>
      <c r="FUM5" s="55"/>
      <c r="FUN5" s="55"/>
      <c r="FUO5" s="55"/>
      <c r="FUP5" s="55"/>
      <c r="FUQ5" s="55"/>
      <c r="FUR5" s="55"/>
      <c r="FUS5" s="55"/>
      <c r="FUT5" s="55"/>
      <c r="FUU5" s="55"/>
      <c r="FUV5" s="55"/>
      <c r="FUW5" s="55"/>
      <c r="FUX5" s="55"/>
      <c r="FUY5" s="55"/>
      <c r="FUZ5" s="55"/>
      <c r="FVA5" s="55"/>
      <c r="FVB5" s="55"/>
      <c r="FVC5" s="55"/>
      <c r="FVD5" s="55"/>
      <c r="FVE5" s="55"/>
      <c r="FVF5" s="55"/>
      <c r="FVG5" s="55"/>
      <c r="FVH5" s="55"/>
      <c r="FVI5" s="55"/>
      <c r="FVJ5" s="55"/>
      <c r="FVK5" s="55"/>
      <c r="FVL5" s="55"/>
      <c r="FVM5" s="55"/>
      <c r="FVN5" s="55"/>
      <c r="FVO5" s="55"/>
      <c r="FVP5" s="55"/>
      <c r="FVQ5" s="55"/>
      <c r="FVR5" s="55"/>
      <c r="FVS5" s="55"/>
      <c r="FVT5" s="55"/>
      <c r="FVU5" s="55"/>
      <c r="FVV5" s="55"/>
      <c r="FVW5" s="55"/>
      <c r="FVX5" s="55"/>
      <c r="FVY5" s="55"/>
      <c r="FVZ5" s="55"/>
      <c r="FWA5" s="55"/>
      <c r="FWB5" s="55"/>
      <c r="FWC5" s="55"/>
      <c r="FWD5" s="55"/>
      <c r="FWE5" s="55"/>
      <c r="FWF5" s="55"/>
      <c r="FWG5" s="55"/>
      <c r="FWH5" s="55"/>
      <c r="FWI5" s="55"/>
      <c r="FWJ5" s="55"/>
      <c r="FWK5" s="55"/>
      <c r="FWL5" s="55"/>
      <c r="FWM5" s="55"/>
      <c r="FWN5" s="55"/>
      <c r="FWO5" s="55"/>
      <c r="FWP5" s="55"/>
      <c r="FWQ5" s="55"/>
      <c r="FWR5" s="55"/>
      <c r="FWS5" s="55"/>
      <c r="FWT5" s="55"/>
      <c r="FWU5" s="55"/>
      <c r="FWV5" s="55"/>
      <c r="FWW5" s="55"/>
      <c r="FWX5" s="55"/>
      <c r="FWY5" s="55"/>
      <c r="FWZ5" s="55"/>
      <c r="FXA5" s="55"/>
      <c r="FXB5" s="55"/>
      <c r="FXC5" s="55"/>
      <c r="FXD5" s="55"/>
      <c r="FXE5" s="55"/>
      <c r="FXF5" s="55"/>
      <c r="FXG5" s="55"/>
      <c r="FXH5" s="55"/>
      <c r="FXI5" s="55"/>
      <c r="FXJ5" s="55"/>
      <c r="FXK5" s="55"/>
      <c r="FXL5" s="55"/>
      <c r="FXM5" s="55"/>
      <c r="FXN5" s="55"/>
      <c r="FXO5" s="55"/>
      <c r="FXP5" s="55"/>
      <c r="FXQ5" s="55"/>
      <c r="FXR5" s="55"/>
      <c r="FXS5" s="55"/>
      <c r="FXT5" s="55"/>
      <c r="FXU5" s="55"/>
      <c r="FXV5" s="55"/>
      <c r="FXW5" s="55"/>
      <c r="FXX5" s="55"/>
      <c r="FXY5" s="55"/>
      <c r="FXZ5" s="55"/>
      <c r="FYA5" s="55"/>
      <c r="FYB5" s="55"/>
      <c r="FYC5" s="55"/>
      <c r="FYD5" s="55"/>
      <c r="FYE5" s="55"/>
      <c r="FYF5" s="55"/>
      <c r="FYG5" s="55"/>
      <c r="FYH5" s="55"/>
      <c r="FYI5" s="55"/>
      <c r="FYJ5" s="55"/>
      <c r="FYK5" s="55"/>
      <c r="FYL5" s="55"/>
      <c r="FYM5" s="55"/>
      <c r="FYN5" s="55"/>
      <c r="FYO5" s="55"/>
      <c r="FYP5" s="55"/>
      <c r="FYQ5" s="55"/>
      <c r="FYR5" s="55"/>
      <c r="FYS5" s="55"/>
      <c r="FYT5" s="55"/>
      <c r="FYU5" s="55"/>
      <c r="FYV5" s="55"/>
      <c r="FYW5" s="55"/>
      <c r="FYX5" s="55"/>
      <c r="FYY5" s="55"/>
      <c r="FYZ5" s="55"/>
      <c r="FZA5" s="55"/>
      <c r="FZB5" s="55"/>
      <c r="FZC5" s="55"/>
      <c r="FZD5" s="55"/>
      <c r="FZE5" s="55"/>
      <c r="FZF5" s="55"/>
      <c r="FZG5" s="55"/>
      <c r="FZH5" s="55"/>
      <c r="FZI5" s="55"/>
      <c r="FZJ5" s="55"/>
      <c r="FZK5" s="55"/>
      <c r="FZL5" s="55"/>
      <c r="FZM5" s="55"/>
      <c r="FZN5" s="55"/>
      <c r="FZO5" s="55"/>
      <c r="FZP5" s="55"/>
      <c r="FZQ5" s="55"/>
      <c r="FZR5" s="55"/>
      <c r="FZS5" s="55"/>
      <c r="FZT5" s="55"/>
      <c r="FZU5" s="55"/>
      <c r="FZV5" s="55"/>
      <c r="FZW5" s="55"/>
      <c r="FZX5" s="55"/>
      <c r="FZY5" s="55"/>
      <c r="FZZ5" s="55"/>
      <c r="GAA5" s="55"/>
      <c r="GAB5" s="55"/>
      <c r="GAC5" s="55"/>
      <c r="GAD5" s="55"/>
      <c r="GAE5" s="55"/>
      <c r="GAF5" s="55"/>
      <c r="GAG5" s="55"/>
      <c r="GAH5" s="55"/>
      <c r="GAI5" s="55"/>
      <c r="GAJ5" s="55"/>
      <c r="GAK5" s="55"/>
      <c r="GAL5" s="55"/>
      <c r="GAM5" s="55"/>
      <c r="GAN5" s="55"/>
      <c r="GAO5" s="55"/>
      <c r="GAP5" s="55"/>
      <c r="GAQ5" s="55"/>
      <c r="GAR5" s="55"/>
      <c r="GAS5" s="55"/>
      <c r="GAT5" s="55"/>
      <c r="GAU5" s="55"/>
      <c r="GAV5" s="55"/>
      <c r="GAW5" s="55"/>
      <c r="GAX5" s="55"/>
      <c r="GAY5" s="55"/>
      <c r="GAZ5" s="55"/>
      <c r="GBA5" s="55"/>
      <c r="GBB5" s="55"/>
      <c r="GBC5" s="55"/>
      <c r="GBD5" s="55"/>
      <c r="GBE5" s="55"/>
      <c r="GBF5" s="55"/>
      <c r="GBG5" s="55"/>
      <c r="GBH5" s="55"/>
      <c r="GBI5" s="55"/>
      <c r="GBJ5" s="55"/>
      <c r="GBK5" s="55"/>
      <c r="GBL5" s="55"/>
      <c r="GBM5" s="55"/>
      <c r="GBN5" s="55"/>
      <c r="GBO5" s="55"/>
      <c r="GBP5" s="55"/>
      <c r="GBQ5" s="55"/>
      <c r="GBR5" s="55"/>
      <c r="GBS5" s="55"/>
      <c r="GBT5" s="55"/>
      <c r="GBU5" s="55"/>
      <c r="GBV5" s="55"/>
      <c r="GBW5" s="55"/>
      <c r="GBX5" s="55"/>
      <c r="GBY5" s="55"/>
      <c r="GBZ5" s="55"/>
      <c r="GCA5" s="55"/>
      <c r="GCB5" s="55"/>
      <c r="GCC5" s="55"/>
      <c r="GCD5" s="55"/>
      <c r="GCE5" s="55"/>
      <c r="GCF5" s="55"/>
      <c r="GCG5" s="55"/>
      <c r="GCH5" s="55"/>
      <c r="GCI5" s="55"/>
      <c r="GCJ5" s="55"/>
      <c r="GCK5" s="55"/>
      <c r="GCL5" s="55"/>
      <c r="GCM5" s="55"/>
      <c r="GCN5" s="55"/>
      <c r="GCO5" s="55"/>
      <c r="GCP5" s="55"/>
      <c r="GCQ5" s="55"/>
      <c r="GCR5" s="55"/>
      <c r="GCS5" s="55"/>
      <c r="GCT5" s="55"/>
      <c r="GCU5" s="55"/>
      <c r="GCV5" s="55"/>
      <c r="GCW5" s="55"/>
      <c r="GCX5" s="55"/>
      <c r="GCY5" s="55"/>
      <c r="GCZ5" s="55"/>
      <c r="GDA5" s="55"/>
      <c r="GDB5" s="55"/>
      <c r="GDC5" s="55"/>
      <c r="GDD5" s="55"/>
      <c r="GDE5" s="55"/>
      <c r="GDF5" s="55"/>
      <c r="GDG5" s="55"/>
      <c r="GDH5" s="55"/>
      <c r="GDI5" s="55"/>
      <c r="GDJ5" s="55"/>
      <c r="GDK5" s="55"/>
      <c r="GDL5" s="55"/>
      <c r="GDM5" s="55"/>
      <c r="GDN5" s="55"/>
      <c r="GDO5" s="55"/>
      <c r="GDP5" s="55"/>
      <c r="GDQ5" s="55"/>
      <c r="GDR5" s="55"/>
      <c r="GDS5" s="55"/>
      <c r="GDT5" s="55"/>
      <c r="GDU5" s="55"/>
      <c r="GDV5" s="55"/>
      <c r="GDW5" s="55"/>
      <c r="GDX5" s="55"/>
      <c r="GDY5" s="55"/>
      <c r="GDZ5" s="55"/>
      <c r="GEA5" s="55"/>
      <c r="GEB5" s="55"/>
      <c r="GEC5" s="55"/>
      <c r="GED5" s="55"/>
      <c r="GEE5" s="55"/>
      <c r="GEF5" s="55"/>
      <c r="GEG5" s="55"/>
      <c r="GEH5" s="55"/>
      <c r="GEI5" s="55"/>
      <c r="GEJ5" s="55"/>
      <c r="GEK5" s="55"/>
      <c r="GEL5" s="55"/>
      <c r="GEM5" s="55"/>
      <c r="GEN5" s="55"/>
      <c r="GEO5" s="55"/>
      <c r="GEP5" s="55"/>
      <c r="GEQ5" s="55"/>
      <c r="GER5" s="55"/>
      <c r="GES5" s="55"/>
      <c r="GET5" s="55"/>
      <c r="GEU5" s="55"/>
      <c r="GEV5" s="55"/>
      <c r="GEW5" s="55"/>
      <c r="GEX5" s="55"/>
      <c r="GEY5" s="55"/>
      <c r="GEZ5" s="55"/>
      <c r="GFA5" s="55"/>
      <c r="GFB5" s="55"/>
      <c r="GFC5" s="55"/>
      <c r="GFD5" s="55"/>
      <c r="GFE5" s="55"/>
      <c r="GFF5" s="55"/>
      <c r="GFG5" s="55"/>
      <c r="GFH5" s="55"/>
      <c r="GFI5" s="55"/>
      <c r="GFJ5" s="55"/>
      <c r="GFK5" s="55"/>
      <c r="GFL5" s="55"/>
      <c r="GFM5" s="55"/>
      <c r="GFN5" s="55"/>
      <c r="GFO5" s="55"/>
      <c r="GFP5" s="55"/>
      <c r="GFQ5" s="55"/>
      <c r="GFR5" s="55"/>
      <c r="GFS5" s="55"/>
      <c r="GFT5" s="55"/>
      <c r="GFU5" s="55"/>
      <c r="GFV5" s="55"/>
      <c r="GFW5" s="55"/>
      <c r="GFX5" s="55"/>
      <c r="GFY5" s="55"/>
      <c r="GFZ5" s="55"/>
      <c r="GGA5" s="55"/>
      <c r="GGB5" s="55"/>
      <c r="GGC5" s="55"/>
      <c r="GGD5" s="55"/>
      <c r="GGE5" s="55"/>
      <c r="GGF5" s="55"/>
      <c r="GGG5" s="55"/>
      <c r="GGH5" s="55"/>
      <c r="GGI5" s="55"/>
      <c r="GGJ5" s="55"/>
      <c r="GGK5" s="55"/>
      <c r="GGL5" s="55"/>
      <c r="GGM5" s="55"/>
      <c r="GGN5" s="55"/>
      <c r="GGO5" s="55"/>
      <c r="GGP5" s="55"/>
      <c r="GGQ5" s="55"/>
      <c r="GGR5" s="55"/>
      <c r="GGS5" s="55"/>
      <c r="GGT5" s="55"/>
      <c r="GGU5" s="55"/>
      <c r="GGV5" s="55"/>
      <c r="GGW5" s="55"/>
      <c r="GGX5" s="55"/>
      <c r="GGY5" s="55"/>
      <c r="GGZ5" s="55"/>
      <c r="GHA5" s="55"/>
      <c r="GHB5" s="55"/>
      <c r="GHC5" s="55"/>
      <c r="GHD5" s="55"/>
      <c r="GHE5" s="55"/>
      <c r="GHF5" s="55"/>
      <c r="GHG5" s="55"/>
      <c r="GHH5" s="55"/>
      <c r="GHI5" s="55"/>
      <c r="GHJ5" s="55"/>
      <c r="GHK5" s="55"/>
      <c r="GHL5" s="55"/>
      <c r="GHM5" s="55"/>
      <c r="GHN5" s="55"/>
      <c r="GHO5" s="55"/>
      <c r="GHP5" s="55"/>
      <c r="GHQ5" s="55"/>
      <c r="GHR5" s="55"/>
      <c r="GHS5" s="55"/>
      <c r="GHT5" s="55"/>
      <c r="GHU5" s="55"/>
      <c r="GHV5" s="55"/>
      <c r="GHW5" s="55"/>
      <c r="GHX5" s="55"/>
      <c r="GHY5" s="55"/>
      <c r="GHZ5" s="55"/>
      <c r="GIA5" s="55"/>
      <c r="GIB5" s="55"/>
      <c r="GIC5" s="55"/>
      <c r="GID5" s="55"/>
      <c r="GIE5" s="55"/>
      <c r="GIF5" s="55"/>
      <c r="GIG5" s="55"/>
      <c r="GIH5" s="55"/>
      <c r="GII5" s="55"/>
      <c r="GIJ5" s="55"/>
      <c r="GIK5" s="55"/>
      <c r="GIL5" s="55"/>
      <c r="GIM5" s="55"/>
      <c r="GIN5" s="55"/>
      <c r="GIO5" s="55"/>
      <c r="GIP5" s="55"/>
      <c r="GIQ5" s="55"/>
      <c r="GIR5" s="55"/>
      <c r="GIS5" s="55"/>
      <c r="GIT5" s="55"/>
      <c r="GIU5" s="55"/>
      <c r="GIV5" s="55"/>
      <c r="GIW5" s="55"/>
      <c r="GIX5" s="55"/>
      <c r="GIY5" s="55"/>
      <c r="GIZ5" s="55"/>
      <c r="GJA5" s="55"/>
      <c r="GJB5" s="55"/>
      <c r="GJC5" s="55"/>
      <c r="GJD5" s="55"/>
      <c r="GJE5" s="55"/>
      <c r="GJF5" s="55"/>
      <c r="GJG5" s="55"/>
      <c r="GJH5" s="55"/>
      <c r="GJI5" s="55"/>
      <c r="GJJ5" s="55"/>
      <c r="GJK5" s="55"/>
      <c r="GJL5" s="55"/>
      <c r="GJM5" s="55"/>
      <c r="GJN5" s="55"/>
      <c r="GJO5" s="55"/>
      <c r="GJP5" s="55"/>
      <c r="GJQ5" s="55"/>
      <c r="GJR5" s="55"/>
      <c r="GJS5" s="55"/>
      <c r="GJT5" s="55"/>
      <c r="GJU5" s="55"/>
      <c r="GJV5" s="55"/>
      <c r="GJW5" s="55"/>
      <c r="GJX5" s="55"/>
      <c r="GJY5" s="55"/>
      <c r="GJZ5" s="55"/>
      <c r="GKA5" s="55"/>
      <c r="GKB5" s="55"/>
      <c r="GKC5" s="55"/>
      <c r="GKD5" s="55"/>
      <c r="GKE5" s="55"/>
      <c r="GKF5" s="55"/>
      <c r="GKG5" s="55"/>
      <c r="GKH5" s="55"/>
      <c r="GKI5" s="55"/>
      <c r="GKJ5" s="55"/>
      <c r="GKK5" s="55"/>
      <c r="GKL5" s="55"/>
      <c r="GKM5" s="55"/>
      <c r="GKN5" s="55"/>
      <c r="GKO5" s="55"/>
      <c r="GKP5" s="55"/>
      <c r="GKQ5" s="55"/>
      <c r="GKR5" s="55"/>
      <c r="GKS5" s="55"/>
      <c r="GKT5" s="55"/>
      <c r="GKU5" s="55"/>
      <c r="GKV5" s="55"/>
      <c r="GKW5" s="55"/>
      <c r="GKX5" s="55"/>
      <c r="GKY5" s="55"/>
      <c r="GKZ5" s="55"/>
      <c r="GLA5" s="55"/>
      <c r="GLB5" s="55"/>
      <c r="GLC5" s="55"/>
      <c r="GLD5" s="55"/>
      <c r="GLE5" s="55"/>
      <c r="GLF5" s="55"/>
      <c r="GLG5" s="55"/>
      <c r="GLH5" s="55"/>
      <c r="GLI5" s="55"/>
      <c r="GLJ5" s="55"/>
      <c r="GLK5" s="55"/>
      <c r="GLL5" s="55"/>
      <c r="GLM5" s="55"/>
      <c r="GLN5" s="55"/>
      <c r="GLO5" s="55"/>
      <c r="GLP5" s="55"/>
      <c r="GLQ5" s="55"/>
      <c r="GLR5" s="55"/>
      <c r="GLS5" s="55"/>
      <c r="GLT5" s="55"/>
      <c r="GLU5" s="55"/>
      <c r="GLV5" s="55"/>
      <c r="GLW5" s="55"/>
      <c r="GLX5" s="55"/>
      <c r="GLY5" s="55"/>
      <c r="GLZ5" s="55"/>
      <c r="GMA5" s="55"/>
      <c r="GMB5" s="55"/>
      <c r="GMC5" s="55"/>
      <c r="GMD5" s="55"/>
      <c r="GME5" s="55"/>
      <c r="GMF5" s="55"/>
      <c r="GMG5" s="55"/>
      <c r="GMH5" s="55"/>
      <c r="GMI5" s="55"/>
      <c r="GMJ5" s="55"/>
      <c r="GMK5" s="55"/>
      <c r="GML5" s="55"/>
      <c r="GMM5" s="55"/>
      <c r="GMN5" s="55"/>
      <c r="GMO5" s="55"/>
      <c r="GMP5" s="55"/>
      <c r="GMQ5" s="55"/>
      <c r="GMR5" s="55"/>
      <c r="GMS5" s="55"/>
      <c r="GMT5" s="55"/>
      <c r="GMU5" s="55"/>
      <c r="GMV5" s="55"/>
      <c r="GMW5" s="55"/>
      <c r="GMX5" s="55"/>
      <c r="GMY5" s="55"/>
      <c r="GMZ5" s="55"/>
      <c r="GNA5" s="55"/>
      <c r="GNB5" s="55"/>
      <c r="GNC5" s="55"/>
      <c r="GND5" s="55"/>
      <c r="GNE5" s="55"/>
      <c r="GNF5" s="55"/>
      <c r="GNG5" s="55"/>
      <c r="GNH5" s="55"/>
      <c r="GNI5" s="55"/>
      <c r="GNJ5" s="55"/>
      <c r="GNK5" s="55"/>
      <c r="GNL5" s="55"/>
      <c r="GNM5" s="55"/>
      <c r="GNN5" s="55"/>
      <c r="GNO5" s="55"/>
      <c r="GNP5" s="55"/>
      <c r="GNQ5" s="55"/>
      <c r="GNR5" s="55"/>
      <c r="GNS5" s="55"/>
      <c r="GNT5" s="55"/>
      <c r="GNU5" s="55"/>
      <c r="GNV5" s="55"/>
      <c r="GNW5" s="55"/>
      <c r="GNX5" s="55"/>
      <c r="GNY5" s="55"/>
      <c r="GNZ5" s="55"/>
      <c r="GOA5" s="55"/>
      <c r="GOB5" s="55"/>
      <c r="GOC5" s="55"/>
      <c r="GOD5" s="55"/>
      <c r="GOE5" s="55"/>
      <c r="GOF5" s="55"/>
      <c r="GOG5" s="55"/>
      <c r="GOH5" s="55"/>
      <c r="GOI5" s="55"/>
      <c r="GOJ5" s="55"/>
      <c r="GOK5" s="55"/>
      <c r="GOL5" s="55"/>
      <c r="GOM5" s="55"/>
      <c r="GON5" s="55"/>
      <c r="GOO5" s="55"/>
      <c r="GOP5" s="55"/>
      <c r="GOQ5" s="55"/>
      <c r="GOR5" s="55"/>
      <c r="GOS5" s="55"/>
      <c r="GOT5" s="55"/>
      <c r="GOU5" s="55"/>
      <c r="GOV5" s="55"/>
      <c r="GOW5" s="55"/>
      <c r="GOX5" s="55"/>
      <c r="GOY5" s="55"/>
      <c r="GOZ5" s="55"/>
      <c r="GPA5" s="55"/>
      <c r="GPB5" s="55"/>
      <c r="GPC5" s="55"/>
      <c r="GPD5" s="55"/>
      <c r="GPE5" s="55"/>
      <c r="GPF5" s="55"/>
      <c r="GPG5" s="55"/>
      <c r="GPH5" s="55"/>
      <c r="GPI5" s="55"/>
      <c r="GPJ5" s="55"/>
      <c r="GPK5" s="55"/>
      <c r="GPL5" s="55"/>
      <c r="GPM5" s="55"/>
      <c r="GPN5" s="55"/>
      <c r="GPO5" s="55"/>
      <c r="GPP5" s="55"/>
      <c r="GPQ5" s="55"/>
      <c r="GPR5" s="55"/>
      <c r="GPS5" s="55"/>
      <c r="GPT5" s="55"/>
      <c r="GPU5" s="55"/>
      <c r="GPV5" s="55"/>
      <c r="GPW5" s="55"/>
      <c r="GPX5" s="55"/>
      <c r="GPY5" s="55"/>
      <c r="GPZ5" s="55"/>
      <c r="GQA5" s="55"/>
      <c r="GQB5" s="55"/>
      <c r="GQC5" s="55"/>
      <c r="GQD5" s="55"/>
      <c r="GQE5" s="55"/>
      <c r="GQF5" s="55"/>
      <c r="GQG5" s="55"/>
      <c r="GQH5" s="55"/>
      <c r="GQI5" s="55"/>
      <c r="GQJ5" s="55"/>
      <c r="GQK5" s="55"/>
      <c r="GQL5" s="55"/>
      <c r="GQM5" s="55"/>
      <c r="GQN5" s="55"/>
      <c r="GQO5" s="55"/>
      <c r="GQP5" s="55"/>
      <c r="GQQ5" s="55"/>
      <c r="GQR5" s="55"/>
      <c r="GQS5" s="55"/>
      <c r="GQT5" s="55"/>
      <c r="GQU5" s="55"/>
      <c r="GQV5" s="55"/>
      <c r="GQW5" s="55"/>
      <c r="GQX5" s="55"/>
      <c r="GQY5" s="55"/>
      <c r="GQZ5" s="55"/>
      <c r="GRA5" s="55"/>
      <c r="GRB5" s="55"/>
      <c r="GRC5" s="55"/>
      <c r="GRD5" s="55"/>
      <c r="GRE5" s="55"/>
      <c r="GRF5" s="55"/>
      <c r="GRG5" s="55"/>
      <c r="GRH5" s="55"/>
      <c r="GRI5" s="55"/>
      <c r="GRJ5" s="55"/>
      <c r="GRK5" s="55"/>
      <c r="GRL5" s="55"/>
      <c r="GRM5" s="55"/>
      <c r="GRN5" s="55"/>
      <c r="GRO5" s="55"/>
      <c r="GRP5" s="55"/>
      <c r="GRQ5" s="55"/>
      <c r="GRR5" s="55"/>
      <c r="GRS5" s="55"/>
      <c r="GRT5" s="55"/>
      <c r="GRU5" s="55"/>
      <c r="GRV5" s="55"/>
      <c r="GRW5" s="55"/>
      <c r="GRX5" s="55"/>
      <c r="GRY5" s="55"/>
      <c r="GRZ5" s="55"/>
      <c r="GSA5" s="55"/>
      <c r="GSB5" s="55"/>
      <c r="GSC5" s="55"/>
      <c r="GSD5" s="55"/>
      <c r="GSE5" s="55"/>
      <c r="GSF5" s="55"/>
      <c r="GSG5" s="55"/>
      <c r="GSH5" s="55"/>
      <c r="GSI5" s="55"/>
      <c r="GSJ5" s="55"/>
      <c r="GSK5" s="55"/>
      <c r="GSL5" s="55"/>
      <c r="GSM5" s="55"/>
      <c r="GSN5" s="55"/>
      <c r="GSO5" s="55"/>
      <c r="GSP5" s="55"/>
      <c r="GSQ5" s="55"/>
      <c r="GSR5" s="55"/>
      <c r="GSS5" s="55"/>
      <c r="GST5" s="55"/>
      <c r="GSU5" s="55"/>
      <c r="GSV5" s="55"/>
      <c r="GSW5" s="55"/>
      <c r="GSX5" s="55"/>
      <c r="GSY5" s="55"/>
      <c r="GSZ5" s="55"/>
      <c r="GTA5" s="55"/>
      <c r="GTB5" s="55"/>
      <c r="GTC5" s="55"/>
      <c r="GTD5" s="55"/>
      <c r="GTE5" s="55"/>
      <c r="GTF5" s="55"/>
      <c r="GTG5" s="55"/>
      <c r="GTH5" s="55"/>
      <c r="GTI5" s="55"/>
      <c r="GTJ5" s="55"/>
      <c r="GTK5" s="55"/>
      <c r="GTL5" s="55"/>
      <c r="GTM5" s="55"/>
      <c r="GTN5" s="55"/>
      <c r="GTO5" s="55"/>
      <c r="GTP5" s="55"/>
      <c r="GTQ5" s="55"/>
      <c r="GTR5" s="55"/>
      <c r="GTS5" s="55"/>
      <c r="GTT5" s="55"/>
      <c r="GTU5" s="55"/>
      <c r="GTV5" s="55"/>
      <c r="GTW5" s="55"/>
      <c r="GTX5" s="55"/>
      <c r="GTY5" s="55"/>
      <c r="GTZ5" s="55"/>
      <c r="GUA5" s="55"/>
      <c r="GUB5" s="55"/>
      <c r="GUC5" s="55"/>
      <c r="GUD5" s="55"/>
      <c r="GUE5" s="55"/>
      <c r="GUF5" s="55"/>
      <c r="GUG5" s="55"/>
      <c r="GUH5" s="55"/>
      <c r="GUI5" s="55"/>
      <c r="GUJ5" s="55"/>
      <c r="GUK5" s="55"/>
      <c r="GUL5" s="55"/>
      <c r="GUM5" s="55"/>
      <c r="GUN5" s="55"/>
      <c r="GUO5" s="55"/>
      <c r="GUP5" s="55"/>
      <c r="GUQ5" s="55"/>
      <c r="GUR5" s="55"/>
      <c r="GUS5" s="55"/>
      <c r="GUT5" s="55"/>
      <c r="GUU5" s="55"/>
      <c r="GUV5" s="55"/>
      <c r="GUW5" s="55"/>
      <c r="GUX5" s="55"/>
      <c r="GUY5" s="55"/>
      <c r="GUZ5" s="55"/>
      <c r="GVA5" s="55"/>
      <c r="GVB5" s="55"/>
      <c r="GVC5" s="55"/>
      <c r="GVD5" s="55"/>
      <c r="GVE5" s="55"/>
      <c r="GVF5" s="55"/>
      <c r="GVG5" s="55"/>
      <c r="GVH5" s="55"/>
      <c r="GVI5" s="55"/>
      <c r="GVJ5" s="55"/>
      <c r="GVK5" s="55"/>
      <c r="GVL5" s="55"/>
      <c r="GVM5" s="55"/>
      <c r="GVN5" s="55"/>
      <c r="GVO5" s="55"/>
      <c r="GVP5" s="55"/>
      <c r="GVQ5" s="55"/>
      <c r="GVR5" s="55"/>
      <c r="GVS5" s="55"/>
      <c r="GVT5" s="55"/>
      <c r="GVU5" s="55"/>
      <c r="GVV5" s="55"/>
      <c r="GVW5" s="55"/>
      <c r="GVX5" s="55"/>
      <c r="GVY5" s="55"/>
      <c r="GVZ5" s="55"/>
      <c r="GWA5" s="55"/>
      <c r="GWB5" s="55"/>
      <c r="GWC5" s="55"/>
      <c r="GWD5" s="55"/>
      <c r="GWE5" s="55"/>
      <c r="GWF5" s="55"/>
      <c r="GWG5" s="55"/>
      <c r="GWH5" s="55"/>
      <c r="GWI5" s="55"/>
      <c r="GWJ5" s="55"/>
      <c r="GWK5" s="55"/>
      <c r="GWL5" s="55"/>
      <c r="GWM5" s="55"/>
      <c r="GWN5" s="55"/>
      <c r="GWO5" s="55"/>
      <c r="GWP5" s="55"/>
      <c r="GWQ5" s="55"/>
      <c r="GWR5" s="55"/>
      <c r="GWS5" s="55"/>
      <c r="GWT5" s="55"/>
      <c r="GWU5" s="55"/>
      <c r="GWV5" s="55"/>
      <c r="GWW5" s="55"/>
      <c r="GWX5" s="55"/>
      <c r="GWY5" s="55"/>
      <c r="GWZ5" s="55"/>
      <c r="GXA5" s="55"/>
      <c r="GXB5" s="55"/>
      <c r="GXC5" s="55"/>
      <c r="GXD5" s="55"/>
      <c r="GXE5" s="55"/>
      <c r="GXF5" s="55"/>
      <c r="GXG5" s="55"/>
      <c r="GXH5" s="55"/>
      <c r="GXI5" s="55"/>
      <c r="GXJ5" s="55"/>
      <c r="GXK5" s="55"/>
      <c r="GXL5" s="55"/>
      <c r="GXM5" s="55"/>
      <c r="GXN5" s="55"/>
      <c r="GXO5" s="55"/>
      <c r="GXP5" s="55"/>
      <c r="GXQ5" s="55"/>
      <c r="GXR5" s="55"/>
      <c r="GXS5" s="55"/>
      <c r="GXT5" s="55"/>
      <c r="GXU5" s="55"/>
      <c r="GXV5" s="55"/>
      <c r="GXW5" s="55"/>
      <c r="GXX5" s="55"/>
      <c r="GXY5" s="55"/>
      <c r="GXZ5" s="55"/>
      <c r="GYA5" s="55"/>
      <c r="GYB5" s="55"/>
      <c r="GYC5" s="55"/>
      <c r="GYD5" s="55"/>
      <c r="GYE5" s="55"/>
      <c r="GYF5" s="55"/>
      <c r="GYG5" s="55"/>
      <c r="GYH5" s="55"/>
      <c r="GYI5" s="55"/>
      <c r="GYJ5" s="55"/>
      <c r="GYK5" s="55"/>
      <c r="GYL5" s="55"/>
      <c r="GYM5" s="55"/>
      <c r="GYN5" s="55"/>
      <c r="GYO5" s="55"/>
      <c r="GYP5" s="55"/>
      <c r="GYQ5" s="55"/>
      <c r="GYR5" s="55"/>
      <c r="GYS5" s="55"/>
      <c r="GYT5" s="55"/>
      <c r="GYU5" s="55"/>
      <c r="GYV5" s="55"/>
      <c r="GYW5" s="55"/>
      <c r="GYX5" s="55"/>
      <c r="GYY5" s="55"/>
      <c r="GYZ5" s="55"/>
      <c r="GZA5" s="55"/>
      <c r="GZB5" s="55"/>
      <c r="GZC5" s="55"/>
      <c r="GZD5" s="55"/>
      <c r="GZE5" s="55"/>
      <c r="GZF5" s="55"/>
      <c r="GZG5" s="55"/>
      <c r="GZH5" s="55"/>
      <c r="GZI5" s="55"/>
      <c r="GZJ5" s="55"/>
      <c r="GZK5" s="55"/>
      <c r="GZL5" s="55"/>
      <c r="GZM5" s="55"/>
      <c r="GZN5" s="55"/>
      <c r="GZO5" s="55"/>
      <c r="GZP5" s="55"/>
      <c r="GZQ5" s="55"/>
      <c r="GZR5" s="55"/>
      <c r="GZS5" s="55"/>
      <c r="GZT5" s="55"/>
      <c r="GZU5" s="55"/>
      <c r="GZV5" s="55"/>
      <c r="GZW5" s="55"/>
      <c r="GZX5" s="55"/>
      <c r="GZY5" s="55"/>
      <c r="GZZ5" s="55"/>
      <c r="HAA5" s="55"/>
      <c r="HAB5" s="55"/>
      <c r="HAC5" s="55"/>
      <c r="HAD5" s="55"/>
      <c r="HAE5" s="55"/>
      <c r="HAF5" s="55"/>
      <c r="HAG5" s="55"/>
      <c r="HAH5" s="55"/>
      <c r="HAI5" s="55"/>
      <c r="HAJ5" s="55"/>
      <c r="HAK5" s="55"/>
      <c r="HAL5" s="55"/>
      <c r="HAM5" s="55"/>
      <c r="HAN5" s="55"/>
      <c r="HAO5" s="55"/>
      <c r="HAP5" s="55"/>
      <c r="HAQ5" s="55"/>
      <c r="HAR5" s="55"/>
      <c r="HAS5" s="55"/>
      <c r="HAT5" s="55"/>
      <c r="HAU5" s="55"/>
      <c r="HAV5" s="55"/>
      <c r="HAW5" s="55"/>
      <c r="HAX5" s="55"/>
      <c r="HAY5" s="55"/>
      <c r="HAZ5" s="55"/>
      <c r="HBA5" s="55"/>
      <c r="HBB5" s="55"/>
      <c r="HBC5" s="55"/>
      <c r="HBD5" s="55"/>
      <c r="HBE5" s="55"/>
      <c r="HBF5" s="55"/>
      <c r="HBG5" s="55"/>
      <c r="HBH5" s="55"/>
      <c r="HBI5" s="55"/>
      <c r="HBJ5" s="55"/>
      <c r="HBK5" s="55"/>
      <c r="HBL5" s="55"/>
      <c r="HBM5" s="55"/>
      <c r="HBN5" s="55"/>
      <c r="HBO5" s="55"/>
      <c r="HBP5" s="55"/>
      <c r="HBQ5" s="55"/>
      <c r="HBR5" s="55"/>
      <c r="HBS5" s="55"/>
      <c r="HBT5" s="55"/>
      <c r="HBU5" s="55"/>
      <c r="HBV5" s="55"/>
      <c r="HBW5" s="55"/>
      <c r="HBX5" s="55"/>
      <c r="HBY5" s="55"/>
      <c r="HBZ5" s="55"/>
      <c r="HCA5" s="55"/>
      <c r="HCB5" s="55"/>
      <c r="HCC5" s="55"/>
      <c r="HCD5" s="55"/>
      <c r="HCE5" s="55"/>
      <c r="HCF5" s="55"/>
      <c r="HCG5" s="55"/>
      <c r="HCH5" s="55"/>
      <c r="HCI5" s="55"/>
      <c r="HCJ5" s="55"/>
      <c r="HCK5" s="55"/>
      <c r="HCL5" s="55"/>
      <c r="HCM5" s="55"/>
      <c r="HCN5" s="55"/>
      <c r="HCO5" s="55"/>
      <c r="HCP5" s="55"/>
      <c r="HCQ5" s="55"/>
      <c r="HCR5" s="55"/>
      <c r="HCS5" s="55"/>
      <c r="HCT5" s="55"/>
      <c r="HCU5" s="55"/>
      <c r="HCV5" s="55"/>
      <c r="HCW5" s="55"/>
      <c r="HCX5" s="55"/>
      <c r="HCY5" s="55"/>
      <c r="HCZ5" s="55"/>
      <c r="HDA5" s="55"/>
      <c r="HDB5" s="55"/>
      <c r="HDC5" s="55"/>
      <c r="HDD5" s="55"/>
      <c r="HDE5" s="55"/>
      <c r="HDF5" s="55"/>
      <c r="HDG5" s="55"/>
      <c r="HDH5" s="55"/>
      <c r="HDI5" s="55"/>
      <c r="HDJ5" s="55"/>
      <c r="HDK5" s="55"/>
      <c r="HDL5" s="55"/>
      <c r="HDM5" s="55"/>
      <c r="HDN5" s="55"/>
      <c r="HDO5" s="55"/>
      <c r="HDP5" s="55"/>
      <c r="HDQ5" s="55"/>
      <c r="HDR5" s="55"/>
      <c r="HDS5" s="55"/>
      <c r="HDT5" s="55"/>
      <c r="HDU5" s="55"/>
      <c r="HDV5" s="55"/>
      <c r="HDW5" s="55"/>
      <c r="HDX5" s="55"/>
      <c r="HDY5" s="55"/>
      <c r="HDZ5" s="55"/>
      <c r="HEA5" s="55"/>
      <c r="HEB5" s="55"/>
      <c r="HEC5" s="55"/>
      <c r="HED5" s="55"/>
      <c r="HEE5" s="55"/>
      <c r="HEF5" s="55"/>
      <c r="HEG5" s="55"/>
      <c r="HEH5" s="55"/>
      <c r="HEI5" s="55"/>
      <c r="HEJ5" s="55"/>
      <c r="HEK5" s="55"/>
      <c r="HEL5" s="55"/>
      <c r="HEM5" s="55"/>
      <c r="HEN5" s="55"/>
      <c r="HEO5" s="55"/>
      <c r="HEP5" s="55"/>
      <c r="HEQ5" s="55"/>
      <c r="HER5" s="55"/>
      <c r="HES5" s="55"/>
      <c r="HET5" s="55"/>
      <c r="HEU5" s="55"/>
      <c r="HEV5" s="55"/>
      <c r="HEW5" s="55"/>
      <c r="HEX5" s="55"/>
      <c r="HEY5" s="55"/>
      <c r="HEZ5" s="55"/>
      <c r="HFA5" s="55"/>
      <c r="HFB5" s="55"/>
      <c r="HFC5" s="55"/>
      <c r="HFD5" s="55"/>
      <c r="HFE5" s="55"/>
      <c r="HFF5" s="55"/>
      <c r="HFG5" s="55"/>
      <c r="HFH5" s="55"/>
      <c r="HFI5" s="55"/>
      <c r="HFJ5" s="55"/>
      <c r="HFK5" s="55"/>
      <c r="HFL5" s="55"/>
      <c r="HFM5" s="55"/>
      <c r="HFN5" s="55"/>
      <c r="HFO5" s="55"/>
      <c r="HFP5" s="55"/>
      <c r="HFQ5" s="55"/>
      <c r="HFR5" s="55"/>
      <c r="HFS5" s="55"/>
      <c r="HFT5" s="55"/>
      <c r="HFU5" s="55"/>
      <c r="HFV5" s="55"/>
      <c r="HFW5" s="55"/>
      <c r="HFX5" s="55"/>
      <c r="HFY5" s="55"/>
      <c r="HFZ5" s="55"/>
      <c r="HGA5" s="55"/>
      <c r="HGB5" s="55"/>
      <c r="HGC5" s="55"/>
      <c r="HGD5" s="55"/>
      <c r="HGE5" s="55"/>
      <c r="HGF5" s="55"/>
      <c r="HGG5" s="55"/>
      <c r="HGH5" s="55"/>
      <c r="HGI5" s="55"/>
      <c r="HGJ5" s="55"/>
      <c r="HGK5" s="55"/>
      <c r="HGL5" s="55"/>
      <c r="HGM5" s="55"/>
      <c r="HGN5" s="55"/>
      <c r="HGO5" s="55"/>
      <c r="HGP5" s="55"/>
      <c r="HGQ5" s="55"/>
      <c r="HGR5" s="55"/>
      <c r="HGS5" s="55"/>
      <c r="HGT5" s="55"/>
      <c r="HGU5" s="55"/>
      <c r="HGV5" s="55"/>
      <c r="HGW5" s="55"/>
      <c r="HGX5" s="55"/>
      <c r="HGY5" s="55"/>
      <c r="HGZ5" s="55"/>
      <c r="HHA5" s="55"/>
      <c r="HHB5" s="55"/>
      <c r="HHC5" s="55"/>
      <c r="HHD5" s="55"/>
      <c r="HHE5" s="55"/>
      <c r="HHF5" s="55"/>
      <c r="HHG5" s="55"/>
      <c r="HHH5" s="55"/>
      <c r="HHI5" s="55"/>
      <c r="HHJ5" s="55"/>
      <c r="HHK5" s="55"/>
      <c r="HHL5" s="55"/>
      <c r="HHM5" s="55"/>
      <c r="HHN5" s="55"/>
      <c r="HHO5" s="55"/>
      <c r="HHP5" s="55"/>
      <c r="HHQ5" s="55"/>
      <c r="HHR5" s="55"/>
      <c r="HHS5" s="55"/>
      <c r="HHT5" s="55"/>
      <c r="HHU5" s="55"/>
      <c r="HHV5" s="55"/>
      <c r="HHW5" s="55"/>
      <c r="HHX5" s="55"/>
      <c r="HHY5" s="55"/>
      <c r="HHZ5" s="55"/>
      <c r="HIA5" s="55"/>
      <c r="HIB5" s="55"/>
      <c r="HIC5" s="55"/>
      <c r="HID5" s="55"/>
      <c r="HIE5" s="55"/>
      <c r="HIF5" s="55"/>
      <c r="HIG5" s="55"/>
      <c r="HIH5" s="55"/>
      <c r="HII5" s="55"/>
      <c r="HIJ5" s="55"/>
      <c r="HIK5" s="55"/>
      <c r="HIL5" s="55"/>
      <c r="HIM5" s="55"/>
      <c r="HIN5" s="55"/>
      <c r="HIO5" s="55"/>
      <c r="HIP5" s="55"/>
      <c r="HIQ5" s="55"/>
      <c r="HIR5" s="55"/>
      <c r="HIS5" s="55"/>
      <c r="HIT5" s="55"/>
      <c r="HIU5" s="55"/>
      <c r="HIV5" s="55"/>
      <c r="HIW5" s="55"/>
      <c r="HIX5" s="55"/>
      <c r="HIY5" s="55"/>
      <c r="HIZ5" s="55"/>
      <c r="HJA5" s="55"/>
      <c r="HJB5" s="55"/>
      <c r="HJC5" s="55"/>
      <c r="HJD5" s="55"/>
      <c r="HJE5" s="55"/>
      <c r="HJF5" s="55"/>
      <c r="HJG5" s="55"/>
      <c r="HJH5" s="55"/>
      <c r="HJI5" s="55"/>
      <c r="HJJ5" s="55"/>
      <c r="HJK5" s="55"/>
      <c r="HJL5" s="55"/>
      <c r="HJM5" s="55"/>
      <c r="HJN5" s="55"/>
      <c r="HJO5" s="55"/>
      <c r="HJP5" s="55"/>
      <c r="HJQ5" s="55"/>
      <c r="HJR5" s="55"/>
      <c r="HJS5" s="55"/>
      <c r="HJT5" s="55"/>
      <c r="HJU5" s="55"/>
      <c r="HJV5" s="55"/>
      <c r="HJW5" s="55"/>
      <c r="HJX5" s="55"/>
      <c r="HJY5" s="55"/>
      <c r="HJZ5" s="55"/>
      <c r="HKA5" s="55"/>
      <c r="HKB5" s="55"/>
      <c r="HKC5" s="55"/>
      <c r="HKD5" s="55"/>
      <c r="HKE5" s="55"/>
      <c r="HKF5" s="55"/>
      <c r="HKG5" s="55"/>
      <c r="HKH5" s="55"/>
      <c r="HKI5" s="55"/>
      <c r="HKJ5" s="55"/>
      <c r="HKK5" s="55"/>
      <c r="HKL5" s="55"/>
      <c r="HKM5" s="55"/>
      <c r="HKN5" s="55"/>
      <c r="HKO5" s="55"/>
      <c r="HKP5" s="55"/>
      <c r="HKQ5" s="55"/>
      <c r="HKR5" s="55"/>
      <c r="HKS5" s="55"/>
      <c r="HKT5" s="55"/>
      <c r="HKU5" s="55"/>
      <c r="HKV5" s="55"/>
      <c r="HKW5" s="55"/>
      <c r="HKX5" s="55"/>
      <c r="HKY5" s="55"/>
      <c r="HKZ5" s="55"/>
      <c r="HLA5" s="55"/>
      <c r="HLB5" s="55"/>
      <c r="HLC5" s="55"/>
      <c r="HLD5" s="55"/>
      <c r="HLE5" s="55"/>
      <c r="HLF5" s="55"/>
      <c r="HLG5" s="55"/>
      <c r="HLH5" s="55"/>
      <c r="HLI5" s="55"/>
      <c r="HLJ5" s="55"/>
      <c r="HLK5" s="55"/>
      <c r="HLL5" s="55"/>
      <c r="HLM5" s="55"/>
      <c r="HLN5" s="55"/>
      <c r="HLO5" s="55"/>
      <c r="HLP5" s="55"/>
      <c r="HLQ5" s="55"/>
      <c r="HLR5" s="55"/>
      <c r="HLS5" s="55"/>
      <c r="HLT5" s="55"/>
      <c r="HLU5" s="55"/>
      <c r="HLV5" s="55"/>
      <c r="HLW5" s="55"/>
      <c r="HLX5" s="55"/>
      <c r="HLY5" s="55"/>
      <c r="HLZ5" s="55"/>
      <c r="HMA5" s="55"/>
      <c r="HMB5" s="55"/>
      <c r="HMC5" s="55"/>
      <c r="HMD5" s="55"/>
      <c r="HME5" s="55"/>
      <c r="HMF5" s="55"/>
      <c r="HMG5" s="55"/>
      <c r="HMH5" s="55"/>
      <c r="HMI5" s="55"/>
      <c r="HMJ5" s="55"/>
      <c r="HMK5" s="55"/>
      <c r="HML5" s="55"/>
      <c r="HMM5" s="55"/>
      <c r="HMN5" s="55"/>
      <c r="HMO5" s="55"/>
      <c r="HMP5" s="55"/>
      <c r="HMQ5" s="55"/>
      <c r="HMR5" s="55"/>
      <c r="HMS5" s="55"/>
      <c r="HMT5" s="55"/>
      <c r="HMU5" s="55"/>
      <c r="HMV5" s="55"/>
      <c r="HMW5" s="55"/>
      <c r="HMX5" s="55"/>
      <c r="HMY5" s="55"/>
      <c r="HMZ5" s="55"/>
      <c r="HNA5" s="55"/>
      <c r="HNB5" s="55"/>
      <c r="HNC5" s="55"/>
      <c r="HND5" s="55"/>
      <c r="HNE5" s="55"/>
      <c r="HNF5" s="55"/>
      <c r="HNG5" s="55"/>
      <c r="HNH5" s="55"/>
      <c r="HNI5" s="55"/>
      <c r="HNJ5" s="55"/>
      <c r="HNK5" s="55"/>
      <c r="HNL5" s="55"/>
      <c r="HNM5" s="55"/>
      <c r="HNN5" s="55"/>
      <c r="HNO5" s="55"/>
      <c r="HNP5" s="55"/>
      <c r="HNQ5" s="55"/>
      <c r="HNR5" s="55"/>
      <c r="HNS5" s="55"/>
      <c r="HNT5" s="55"/>
      <c r="HNU5" s="55"/>
      <c r="HNV5" s="55"/>
      <c r="HNW5" s="55"/>
      <c r="HNX5" s="55"/>
      <c r="HNY5" s="55"/>
      <c r="HNZ5" s="55"/>
      <c r="HOA5" s="55"/>
      <c r="HOB5" s="55"/>
      <c r="HOC5" s="55"/>
      <c r="HOD5" s="55"/>
      <c r="HOE5" s="55"/>
      <c r="HOF5" s="55"/>
      <c r="HOG5" s="55"/>
      <c r="HOH5" s="55"/>
      <c r="HOI5" s="55"/>
      <c r="HOJ5" s="55"/>
      <c r="HOK5" s="55"/>
      <c r="HOL5" s="55"/>
      <c r="HOM5" s="55"/>
      <c r="HON5" s="55"/>
      <c r="HOO5" s="55"/>
      <c r="HOP5" s="55"/>
      <c r="HOQ5" s="55"/>
      <c r="HOR5" s="55"/>
      <c r="HOS5" s="55"/>
      <c r="HOT5" s="55"/>
      <c r="HOU5" s="55"/>
      <c r="HOV5" s="55"/>
      <c r="HOW5" s="55"/>
      <c r="HOX5" s="55"/>
      <c r="HOY5" s="55"/>
      <c r="HOZ5" s="55"/>
      <c r="HPA5" s="55"/>
      <c r="HPB5" s="55"/>
      <c r="HPC5" s="55"/>
      <c r="HPD5" s="55"/>
      <c r="HPE5" s="55"/>
      <c r="HPF5" s="55"/>
      <c r="HPG5" s="55"/>
      <c r="HPH5" s="55"/>
      <c r="HPI5" s="55"/>
      <c r="HPJ5" s="55"/>
      <c r="HPK5" s="55"/>
      <c r="HPL5" s="55"/>
      <c r="HPM5" s="55"/>
      <c r="HPN5" s="55"/>
      <c r="HPO5" s="55"/>
      <c r="HPP5" s="55"/>
      <c r="HPQ5" s="55"/>
      <c r="HPR5" s="55"/>
      <c r="HPS5" s="55"/>
      <c r="HPT5" s="55"/>
      <c r="HPU5" s="55"/>
      <c r="HPV5" s="55"/>
      <c r="HPW5" s="55"/>
      <c r="HPX5" s="55"/>
      <c r="HPY5" s="55"/>
      <c r="HPZ5" s="55"/>
      <c r="HQA5" s="55"/>
      <c r="HQB5" s="55"/>
      <c r="HQC5" s="55"/>
      <c r="HQD5" s="55"/>
      <c r="HQE5" s="55"/>
      <c r="HQF5" s="55"/>
      <c r="HQG5" s="55"/>
      <c r="HQH5" s="55"/>
      <c r="HQI5" s="55"/>
      <c r="HQJ5" s="55"/>
      <c r="HQK5" s="55"/>
      <c r="HQL5" s="55"/>
      <c r="HQM5" s="55"/>
      <c r="HQN5" s="55"/>
      <c r="HQO5" s="55"/>
      <c r="HQP5" s="55"/>
      <c r="HQQ5" s="55"/>
      <c r="HQR5" s="55"/>
      <c r="HQS5" s="55"/>
      <c r="HQT5" s="55"/>
      <c r="HQU5" s="55"/>
      <c r="HQV5" s="55"/>
      <c r="HQW5" s="55"/>
      <c r="HQX5" s="55"/>
      <c r="HQY5" s="55"/>
      <c r="HQZ5" s="55"/>
      <c r="HRA5" s="55"/>
      <c r="HRB5" s="55"/>
      <c r="HRC5" s="55"/>
      <c r="HRD5" s="55"/>
      <c r="HRE5" s="55"/>
      <c r="HRF5" s="55"/>
      <c r="HRG5" s="55"/>
      <c r="HRH5" s="55"/>
      <c r="HRI5" s="55"/>
      <c r="HRJ5" s="55"/>
      <c r="HRK5" s="55"/>
      <c r="HRL5" s="55"/>
      <c r="HRM5" s="55"/>
      <c r="HRN5" s="55"/>
      <c r="HRO5" s="55"/>
      <c r="HRP5" s="55"/>
      <c r="HRQ5" s="55"/>
      <c r="HRR5" s="55"/>
      <c r="HRS5" s="55"/>
      <c r="HRT5" s="55"/>
      <c r="HRU5" s="55"/>
      <c r="HRV5" s="55"/>
      <c r="HRW5" s="55"/>
      <c r="HRX5" s="55"/>
      <c r="HRY5" s="55"/>
      <c r="HRZ5" s="55"/>
      <c r="HSA5" s="55"/>
      <c r="HSB5" s="55"/>
      <c r="HSC5" s="55"/>
      <c r="HSD5" s="55"/>
      <c r="HSE5" s="55"/>
      <c r="HSF5" s="55"/>
      <c r="HSG5" s="55"/>
      <c r="HSH5" s="55"/>
      <c r="HSI5" s="55"/>
      <c r="HSJ5" s="55"/>
      <c r="HSK5" s="55"/>
      <c r="HSL5" s="55"/>
      <c r="HSM5" s="55"/>
      <c r="HSN5" s="55"/>
      <c r="HSO5" s="55"/>
      <c r="HSP5" s="55"/>
      <c r="HSQ5" s="55"/>
      <c r="HSR5" s="55"/>
      <c r="HSS5" s="55"/>
      <c r="HST5" s="55"/>
      <c r="HSU5" s="55"/>
      <c r="HSV5" s="55"/>
      <c r="HSW5" s="55"/>
      <c r="HSX5" s="55"/>
      <c r="HSY5" s="55"/>
      <c r="HSZ5" s="55"/>
      <c r="HTA5" s="55"/>
      <c r="HTB5" s="55"/>
      <c r="HTC5" s="55"/>
      <c r="HTD5" s="55"/>
      <c r="HTE5" s="55"/>
      <c r="HTF5" s="55"/>
      <c r="HTG5" s="55"/>
      <c r="HTH5" s="55"/>
      <c r="HTI5" s="55"/>
      <c r="HTJ5" s="55"/>
      <c r="HTK5" s="55"/>
      <c r="HTL5" s="55"/>
      <c r="HTM5" s="55"/>
      <c r="HTN5" s="55"/>
      <c r="HTO5" s="55"/>
      <c r="HTP5" s="55"/>
      <c r="HTQ5" s="55"/>
      <c r="HTR5" s="55"/>
      <c r="HTS5" s="55"/>
      <c r="HTT5" s="55"/>
      <c r="HTU5" s="55"/>
      <c r="HTV5" s="55"/>
      <c r="HTW5" s="55"/>
      <c r="HTX5" s="55"/>
      <c r="HTY5" s="55"/>
      <c r="HTZ5" s="55"/>
      <c r="HUA5" s="55"/>
      <c r="HUB5" s="55"/>
      <c r="HUC5" s="55"/>
      <c r="HUD5" s="55"/>
      <c r="HUE5" s="55"/>
      <c r="HUF5" s="55"/>
      <c r="HUG5" s="55"/>
      <c r="HUH5" s="55"/>
      <c r="HUI5" s="55"/>
      <c r="HUJ5" s="55"/>
      <c r="HUK5" s="55"/>
      <c r="HUL5" s="55"/>
      <c r="HUM5" s="55"/>
      <c r="HUN5" s="55"/>
      <c r="HUO5" s="55"/>
      <c r="HUP5" s="55"/>
      <c r="HUQ5" s="55"/>
      <c r="HUR5" s="55"/>
      <c r="HUS5" s="55"/>
      <c r="HUT5" s="55"/>
      <c r="HUU5" s="55"/>
      <c r="HUV5" s="55"/>
      <c r="HUW5" s="55"/>
      <c r="HUX5" s="55"/>
      <c r="HUY5" s="55"/>
      <c r="HUZ5" s="55"/>
      <c r="HVA5" s="55"/>
      <c r="HVB5" s="55"/>
      <c r="HVC5" s="55"/>
      <c r="HVD5" s="55"/>
      <c r="HVE5" s="55"/>
      <c r="HVF5" s="55"/>
      <c r="HVG5" s="55"/>
      <c r="HVH5" s="55"/>
      <c r="HVI5" s="55"/>
      <c r="HVJ5" s="55"/>
      <c r="HVK5" s="55"/>
      <c r="HVL5" s="55"/>
      <c r="HVM5" s="55"/>
      <c r="HVN5" s="55"/>
      <c r="HVO5" s="55"/>
      <c r="HVP5" s="55"/>
      <c r="HVQ5" s="55"/>
      <c r="HVR5" s="55"/>
      <c r="HVS5" s="55"/>
      <c r="HVT5" s="55"/>
      <c r="HVU5" s="55"/>
      <c r="HVV5" s="55"/>
      <c r="HVW5" s="55"/>
      <c r="HVX5" s="55"/>
      <c r="HVY5" s="55"/>
      <c r="HVZ5" s="55"/>
      <c r="HWA5" s="55"/>
      <c r="HWB5" s="55"/>
      <c r="HWC5" s="55"/>
      <c r="HWD5" s="55"/>
      <c r="HWE5" s="55"/>
      <c r="HWF5" s="55"/>
      <c r="HWG5" s="55"/>
      <c r="HWH5" s="55"/>
      <c r="HWI5" s="55"/>
      <c r="HWJ5" s="55"/>
      <c r="HWK5" s="55"/>
      <c r="HWL5" s="55"/>
      <c r="HWM5" s="55"/>
      <c r="HWN5" s="55"/>
      <c r="HWO5" s="55"/>
      <c r="HWP5" s="55"/>
      <c r="HWQ5" s="55"/>
      <c r="HWR5" s="55"/>
      <c r="HWS5" s="55"/>
      <c r="HWT5" s="55"/>
      <c r="HWU5" s="55"/>
      <c r="HWV5" s="55"/>
      <c r="HWW5" s="55"/>
      <c r="HWX5" s="55"/>
      <c r="HWY5" s="55"/>
      <c r="HWZ5" s="55"/>
      <c r="HXA5" s="55"/>
      <c r="HXB5" s="55"/>
      <c r="HXC5" s="55"/>
      <c r="HXD5" s="55"/>
      <c r="HXE5" s="55"/>
      <c r="HXF5" s="55"/>
      <c r="HXG5" s="55"/>
      <c r="HXH5" s="55"/>
      <c r="HXI5" s="55"/>
      <c r="HXJ5" s="55"/>
      <c r="HXK5" s="55"/>
      <c r="HXL5" s="55"/>
      <c r="HXM5" s="55"/>
      <c r="HXN5" s="55"/>
      <c r="HXO5" s="55"/>
      <c r="HXP5" s="55"/>
      <c r="HXQ5" s="55"/>
      <c r="HXR5" s="55"/>
      <c r="HXS5" s="55"/>
      <c r="HXT5" s="55"/>
      <c r="HXU5" s="55"/>
      <c r="HXV5" s="55"/>
      <c r="HXW5" s="55"/>
      <c r="HXX5" s="55"/>
      <c r="HXY5" s="55"/>
      <c r="HXZ5" s="55"/>
      <c r="HYA5" s="55"/>
      <c r="HYB5" s="55"/>
      <c r="HYC5" s="55"/>
      <c r="HYD5" s="55"/>
      <c r="HYE5" s="55"/>
      <c r="HYF5" s="55"/>
      <c r="HYG5" s="55"/>
      <c r="HYH5" s="55"/>
      <c r="HYI5" s="55"/>
      <c r="HYJ5" s="55"/>
      <c r="HYK5" s="55"/>
      <c r="HYL5" s="55"/>
      <c r="HYM5" s="55"/>
      <c r="HYN5" s="55"/>
      <c r="HYO5" s="55"/>
      <c r="HYP5" s="55"/>
      <c r="HYQ5" s="55"/>
      <c r="HYR5" s="55"/>
      <c r="HYS5" s="55"/>
      <c r="HYT5" s="55"/>
      <c r="HYU5" s="55"/>
      <c r="HYV5" s="55"/>
      <c r="HYW5" s="55"/>
      <c r="HYX5" s="55"/>
      <c r="HYY5" s="55"/>
      <c r="HYZ5" s="55"/>
      <c r="HZA5" s="55"/>
      <c r="HZB5" s="55"/>
      <c r="HZC5" s="55"/>
      <c r="HZD5" s="55"/>
      <c r="HZE5" s="55"/>
      <c r="HZF5" s="55"/>
      <c r="HZG5" s="55"/>
      <c r="HZH5" s="55"/>
      <c r="HZI5" s="55"/>
      <c r="HZJ5" s="55"/>
      <c r="HZK5" s="55"/>
      <c r="HZL5" s="55"/>
      <c r="HZM5" s="55"/>
      <c r="HZN5" s="55"/>
      <c r="HZO5" s="55"/>
      <c r="HZP5" s="55"/>
      <c r="HZQ5" s="55"/>
      <c r="HZR5" s="55"/>
      <c r="HZS5" s="55"/>
      <c r="HZT5" s="55"/>
      <c r="HZU5" s="55"/>
      <c r="HZV5" s="55"/>
      <c r="HZW5" s="55"/>
      <c r="HZX5" s="55"/>
      <c r="HZY5" s="55"/>
      <c r="HZZ5" s="55"/>
      <c r="IAA5" s="55"/>
      <c r="IAB5" s="55"/>
      <c r="IAC5" s="55"/>
      <c r="IAD5" s="55"/>
      <c r="IAE5" s="55"/>
      <c r="IAF5" s="55"/>
      <c r="IAG5" s="55"/>
      <c r="IAH5" s="55"/>
      <c r="IAI5" s="55"/>
      <c r="IAJ5" s="55"/>
      <c r="IAK5" s="55"/>
      <c r="IAL5" s="55"/>
      <c r="IAM5" s="55"/>
      <c r="IAN5" s="55"/>
      <c r="IAO5" s="55"/>
      <c r="IAP5" s="55"/>
      <c r="IAQ5" s="55"/>
      <c r="IAR5" s="55"/>
      <c r="IAS5" s="55"/>
      <c r="IAT5" s="55"/>
      <c r="IAU5" s="55"/>
      <c r="IAV5" s="55"/>
      <c r="IAW5" s="55"/>
      <c r="IAX5" s="55"/>
      <c r="IAY5" s="55"/>
      <c r="IAZ5" s="55"/>
      <c r="IBA5" s="55"/>
      <c r="IBB5" s="55"/>
      <c r="IBC5" s="55"/>
      <c r="IBD5" s="55"/>
      <c r="IBE5" s="55"/>
      <c r="IBF5" s="55"/>
      <c r="IBG5" s="55"/>
      <c r="IBH5" s="55"/>
      <c r="IBI5" s="55"/>
      <c r="IBJ5" s="55"/>
      <c r="IBK5" s="55"/>
      <c r="IBL5" s="55"/>
      <c r="IBM5" s="55"/>
      <c r="IBN5" s="55"/>
      <c r="IBO5" s="55"/>
      <c r="IBP5" s="55"/>
      <c r="IBQ5" s="55"/>
      <c r="IBR5" s="55"/>
      <c r="IBS5" s="55"/>
      <c r="IBT5" s="55"/>
      <c r="IBU5" s="55"/>
      <c r="IBV5" s="55"/>
      <c r="IBW5" s="55"/>
      <c r="IBX5" s="55"/>
      <c r="IBY5" s="55"/>
      <c r="IBZ5" s="55"/>
      <c r="ICA5" s="55"/>
      <c r="ICB5" s="55"/>
      <c r="ICC5" s="55"/>
      <c r="ICD5" s="55"/>
      <c r="ICE5" s="55"/>
      <c r="ICF5" s="55"/>
      <c r="ICG5" s="55"/>
      <c r="ICH5" s="55"/>
      <c r="ICI5" s="55"/>
      <c r="ICJ5" s="55"/>
      <c r="ICK5" s="55"/>
      <c r="ICL5" s="55"/>
      <c r="ICM5" s="55"/>
      <c r="ICN5" s="55"/>
      <c r="ICO5" s="55"/>
      <c r="ICP5" s="55"/>
      <c r="ICQ5" s="55"/>
      <c r="ICR5" s="55"/>
      <c r="ICS5" s="55"/>
      <c r="ICT5" s="55"/>
      <c r="ICU5" s="55"/>
      <c r="ICV5" s="55"/>
      <c r="ICW5" s="55"/>
      <c r="ICX5" s="55"/>
      <c r="ICY5" s="55"/>
      <c r="ICZ5" s="55"/>
      <c r="IDA5" s="55"/>
      <c r="IDB5" s="55"/>
      <c r="IDC5" s="55"/>
      <c r="IDD5" s="55"/>
      <c r="IDE5" s="55"/>
      <c r="IDF5" s="55"/>
      <c r="IDG5" s="55"/>
      <c r="IDH5" s="55"/>
      <c r="IDI5" s="55"/>
      <c r="IDJ5" s="55"/>
      <c r="IDK5" s="55"/>
      <c r="IDL5" s="55"/>
      <c r="IDM5" s="55"/>
      <c r="IDN5" s="55"/>
      <c r="IDO5" s="55"/>
      <c r="IDP5" s="55"/>
      <c r="IDQ5" s="55"/>
      <c r="IDR5" s="55"/>
      <c r="IDS5" s="55"/>
      <c r="IDT5" s="55"/>
      <c r="IDU5" s="55"/>
      <c r="IDV5" s="55"/>
      <c r="IDW5" s="55"/>
      <c r="IDX5" s="55"/>
      <c r="IDY5" s="55"/>
      <c r="IDZ5" s="55"/>
      <c r="IEA5" s="55"/>
      <c r="IEB5" s="55"/>
      <c r="IEC5" s="55"/>
      <c r="IED5" s="55"/>
      <c r="IEE5" s="55"/>
      <c r="IEF5" s="55"/>
      <c r="IEG5" s="55"/>
      <c r="IEH5" s="55"/>
      <c r="IEI5" s="55"/>
      <c r="IEJ5" s="55"/>
      <c r="IEK5" s="55"/>
      <c r="IEL5" s="55"/>
      <c r="IEM5" s="55"/>
      <c r="IEN5" s="55"/>
      <c r="IEO5" s="55"/>
      <c r="IEP5" s="55"/>
      <c r="IEQ5" s="55"/>
      <c r="IER5" s="55"/>
      <c r="IES5" s="55"/>
      <c r="IET5" s="55"/>
      <c r="IEU5" s="55"/>
      <c r="IEV5" s="55"/>
      <c r="IEW5" s="55"/>
      <c r="IEX5" s="55"/>
      <c r="IEY5" s="55"/>
      <c r="IEZ5" s="55"/>
      <c r="IFA5" s="55"/>
      <c r="IFB5" s="55"/>
      <c r="IFC5" s="55"/>
      <c r="IFD5" s="55"/>
      <c r="IFE5" s="55"/>
      <c r="IFF5" s="55"/>
      <c r="IFG5" s="55"/>
      <c r="IFH5" s="55"/>
      <c r="IFI5" s="55"/>
      <c r="IFJ5" s="55"/>
      <c r="IFK5" s="55"/>
      <c r="IFL5" s="55"/>
      <c r="IFM5" s="55"/>
      <c r="IFN5" s="55"/>
      <c r="IFO5" s="55"/>
      <c r="IFP5" s="55"/>
      <c r="IFQ5" s="55"/>
      <c r="IFR5" s="55"/>
      <c r="IFS5" s="55"/>
      <c r="IFT5" s="55"/>
      <c r="IFU5" s="55"/>
      <c r="IFV5" s="55"/>
      <c r="IFW5" s="55"/>
      <c r="IFX5" s="55"/>
      <c r="IFY5" s="55"/>
      <c r="IFZ5" s="55"/>
      <c r="IGA5" s="55"/>
      <c r="IGB5" s="55"/>
      <c r="IGC5" s="55"/>
      <c r="IGD5" s="55"/>
      <c r="IGE5" s="55"/>
      <c r="IGF5" s="55"/>
      <c r="IGG5" s="55"/>
      <c r="IGH5" s="55"/>
      <c r="IGI5" s="55"/>
      <c r="IGJ5" s="55"/>
      <c r="IGK5" s="55"/>
      <c r="IGL5" s="55"/>
      <c r="IGM5" s="55"/>
      <c r="IGN5" s="55"/>
      <c r="IGO5" s="55"/>
      <c r="IGP5" s="55"/>
      <c r="IGQ5" s="55"/>
      <c r="IGR5" s="55"/>
      <c r="IGS5" s="55"/>
      <c r="IGT5" s="55"/>
      <c r="IGU5" s="55"/>
      <c r="IGV5" s="55"/>
      <c r="IGW5" s="55"/>
      <c r="IGX5" s="55"/>
      <c r="IGY5" s="55"/>
      <c r="IGZ5" s="55"/>
      <c r="IHA5" s="55"/>
      <c r="IHB5" s="55"/>
      <c r="IHC5" s="55"/>
      <c r="IHD5" s="55"/>
      <c r="IHE5" s="55"/>
      <c r="IHF5" s="55"/>
      <c r="IHG5" s="55"/>
      <c r="IHH5" s="55"/>
      <c r="IHI5" s="55"/>
      <c r="IHJ5" s="55"/>
      <c r="IHK5" s="55"/>
      <c r="IHL5" s="55"/>
      <c r="IHM5" s="55"/>
      <c r="IHN5" s="55"/>
      <c r="IHO5" s="55"/>
      <c r="IHP5" s="55"/>
      <c r="IHQ5" s="55"/>
      <c r="IHR5" s="55"/>
      <c r="IHS5" s="55"/>
      <c r="IHT5" s="55"/>
      <c r="IHU5" s="55"/>
      <c r="IHV5" s="55"/>
      <c r="IHW5" s="55"/>
      <c r="IHX5" s="55"/>
      <c r="IHY5" s="55"/>
      <c r="IHZ5" s="55"/>
      <c r="IIA5" s="55"/>
      <c r="IIB5" s="55"/>
      <c r="IIC5" s="55"/>
      <c r="IID5" s="55"/>
      <c r="IIE5" s="55"/>
      <c r="IIF5" s="55"/>
      <c r="IIG5" s="55"/>
      <c r="IIH5" s="55"/>
      <c r="III5" s="55"/>
      <c r="IIJ5" s="55"/>
      <c r="IIK5" s="55"/>
      <c r="IIL5" s="55"/>
      <c r="IIM5" s="55"/>
      <c r="IIN5" s="55"/>
      <c r="IIO5" s="55"/>
      <c r="IIP5" s="55"/>
      <c r="IIQ5" s="55"/>
      <c r="IIR5" s="55"/>
      <c r="IIS5" s="55"/>
      <c r="IIT5" s="55"/>
      <c r="IIU5" s="55"/>
      <c r="IIV5" s="55"/>
      <c r="IIW5" s="55"/>
      <c r="IIX5" s="55"/>
      <c r="IIY5" s="55"/>
      <c r="IIZ5" s="55"/>
      <c r="IJA5" s="55"/>
      <c r="IJB5" s="55"/>
      <c r="IJC5" s="55"/>
      <c r="IJD5" s="55"/>
      <c r="IJE5" s="55"/>
      <c r="IJF5" s="55"/>
      <c r="IJG5" s="55"/>
      <c r="IJH5" s="55"/>
      <c r="IJI5" s="55"/>
      <c r="IJJ5" s="55"/>
      <c r="IJK5" s="55"/>
      <c r="IJL5" s="55"/>
      <c r="IJM5" s="55"/>
      <c r="IJN5" s="55"/>
      <c r="IJO5" s="55"/>
      <c r="IJP5" s="55"/>
      <c r="IJQ5" s="55"/>
      <c r="IJR5" s="55"/>
      <c r="IJS5" s="55"/>
      <c r="IJT5" s="55"/>
      <c r="IJU5" s="55"/>
      <c r="IJV5" s="55"/>
      <c r="IJW5" s="55"/>
      <c r="IJX5" s="55"/>
      <c r="IJY5" s="55"/>
      <c r="IJZ5" s="55"/>
      <c r="IKA5" s="55"/>
      <c r="IKB5" s="55"/>
      <c r="IKC5" s="55"/>
      <c r="IKD5" s="55"/>
      <c r="IKE5" s="55"/>
      <c r="IKF5" s="55"/>
      <c r="IKG5" s="55"/>
      <c r="IKH5" s="55"/>
      <c r="IKI5" s="55"/>
      <c r="IKJ5" s="55"/>
      <c r="IKK5" s="55"/>
      <c r="IKL5" s="55"/>
      <c r="IKM5" s="55"/>
      <c r="IKN5" s="55"/>
      <c r="IKO5" s="55"/>
      <c r="IKP5" s="55"/>
      <c r="IKQ5" s="55"/>
      <c r="IKR5" s="55"/>
      <c r="IKS5" s="55"/>
      <c r="IKT5" s="55"/>
      <c r="IKU5" s="55"/>
      <c r="IKV5" s="55"/>
      <c r="IKW5" s="55"/>
      <c r="IKX5" s="55"/>
      <c r="IKY5" s="55"/>
      <c r="IKZ5" s="55"/>
      <c r="ILA5" s="55"/>
      <c r="ILB5" s="55"/>
      <c r="ILC5" s="55"/>
      <c r="ILD5" s="55"/>
      <c r="ILE5" s="55"/>
      <c r="ILF5" s="55"/>
      <c r="ILG5" s="55"/>
      <c r="ILH5" s="55"/>
      <c r="ILI5" s="55"/>
      <c r="ILJ5" s="55"/>
      <c r="ILK5" s="55"/>
      <c r="ILL5" s="55"/>
      <c r="ILM5" s="55"/>
      <c r="ILN5" s="55"/>
      <c r="ILO5" s="55"/>
      <c r="ILP5" s="55"/>
      <c r="ILQ5" s="55"/>
      <c r="ILR5" s="55"/>
      <c r="ILS5" s="55"/>
      <c r="ILT5" s="55"/>
      <c r="ILU5" s="55"/>
      <c r="ILV5" s="55"/>
      <c r="ILW5" s="55"/>
      <c r="ILX5" s="55"/>
      <c r="ILY5" s="55"/>
      <c r="ILZ5" s="55"/>
      <c r="IMA5" s="55"/>
      <c r="IMB5" s="55"/>
      <c r="IMC5" s="55"/>
      <c r="IMD5" s="55"/>
      <c r="IME5" s="55"/>
      <c r="IMF5" s="55"/>
      <c r="IMG5" s="55"/>
      <c r="IMH5" s="55"/>
      <c r="IMI5" s="55"/>
      <c r="IMJ5" s="55"/>
      <c r="IMK5" s="55"/>
      <c r="IML5" s="55"/>
      <c r="IMM5" s="55"/>
      <c r="IMN5" s="55"/>
      <c r="IMO5" s="55"/>
      <c r="IMP5" s="55"/>
      <c r="IMQ5" s="55"/>
      <c r="IMR5" s="55"/>
      <c r="IMS5" s="55"/>
      <c r="IMT5" s="55"/>
      <c r="IMU5" s="55"/>
      <c r="IMV5" s="55"/>
      <c r="IMW5" s="55"/>
      <c r="IMX5" s="55"/>
      <c r="IMY5" s="55"/>
      <c r="IMZ5" s="55"/>
      <c r="INA5" s="55"/>
      <c r="INB5" s="55"/>
      <c r="INC5" s="55"/>
      <c r="IND5" s="55"/>
      <c r="INE5" s="55"/>
      <c r="INF5" s="55"/>
      <c r="ING5" s="55"/>
      <c r="INH5" s="55"/>
      <c r="INI5" s="55"/>
      <c r="INJ5" s="55"/>
      <c r="INK5" s="55"/>
      <c r="INL5" s="55"/>
      <c r="INM5" s="55"/>
      <c r="INN5" s="55"/>
      <c r="INO5" s="55"/>
      <c r="INP5" s="55"/>
      <c r="INQ5" s="55"/>
      <c r="INR5" s="55"/>
      <c r="INS5" s="55"/>
      <c r="INT5" s="55"/>
      <c r="INU5" s="55"/>
      <c r="INV5" s="55"/>
      <c r="INW5" s="55"/>
      <c r="INX5" s="55"/>
      <c r="INY5" s="55"/>
      <c r="INZ5" s="55"/>
      <c r="IOA5" s="55"/>
      <c r="IOB5" s="55"/>
      <c r="IOC5" s="55"/>
      <c r="IOD5" s="55"/>
      <c r="IOE5" s="55"/>
      <c r="IOF5" s="55"/>
      <c r="IOG5" s="55"/>
      <c r="IOH5" s="55"/>
      <c r="IOI5" s="55"/>
      <c r="IOJ5" s="55"/>
      <c r="IOK5" s="55"/>
      <c r="IOL5" s="55"/>
      <c r="IOM5" s="55"/>
      <c r="ION5" s="55"/>
      <c r="IOO5" s="55"/>
      <c r="IOP5" s="55"/>
      <c r="IOQ5" s="55"/>
      <c r="IOR5" s="55"/>
      <c r="IOS5" s="55"/>
      <c r="IOT5" s="55"/>
      <c r="IOU5" s="55"/>
      <c r="IOV5" s="55"/>
      <c r="IOW5" s="55"/>
      <c r="IOX5" s="55"/>
      <c r="IOY5" s="55"/>
      <c r="IOZ5" s="55"/>
      <c r="IPA5" s="55"/>
      <c r="IPB5" s="55"/>
      <c r="IPC5" s="55"/>
      <c r="IPD5" s="55"/>
      <c r="IPE5" s="55"/>
      <c r="IPF5" s="55"/>
      <c r="IPG5" s="55"/>
      <c r="IPH5" s="55"/>
      <c r="IPI5" s="55"/>
      <c r="IPJ5" s="55"/>
      <c r="IPK5" s="55"/>
      <c r="IPL5" s="55"/>
      <c r="IPM5" s="55"/>
      <c r="IPN5" s="55"/>
      <c r="IPO5" s="55"/>
      <c r="IPP5" s="55"/>
      <c r="IPQ5" s="55"/>
      <c r="IPR5" s="55"/>
      <c r="IPS5" s="55"/>
      <c r="IPT5" s="55"/>
      <c r="IPU5" s="55"/>
      <c r="IPV5" s="55"/>
      <c r="IPW5" s="55"/>
      <c r="IPX5" s="55"/>
      <c r="IPY5" s="55"/>
      <c r="IPZ5" s="55"/>
      <c r="IQA5" s="55"/>
      <c r="IQB5" s="55"/>
      <c r="IQC5" s="55"/>
      <c r="IQD5" s="55"/>
      <c r="IQE5" s="55"/>
      <c r="IQF5" s="55"/>
      <c r="IQG5" s="55"/>
      <c r="IQH5" s="55"/>
      <c r="IQI5" s="55"/>
      <c r="IQJ5" s="55"/>
      <c r="IQK5" s="55"/>
      <c r="IQL5" s="55"/>
      <c r="IQM5" s="55"/>
      <c r="IQN5" s="55"/>
      <c r="IQO5" s="55"/>
      <c r="IQP5" s="55"/>
      <c r="IQQ5" s="55"/>
      <c r="IQR5" s="55"/>
      <c r="IQS5" s="55"/>
      <c r="IQT5" s="55"/>
      <c r="IQU5" s="55"/>
      <c r="IQV5" s="55"/>
      <c r="IQW5" s="55"/>
      <c r="IQX5" s="55"/>
      <c r="IQY5" s="55"/>
      <c r="IQZ5" s="55"/>
      <c r="IRA5" s="55"/>
      <c r="IRB5" s="55"/>
      <c r="IRC5" s="55"/>
      <c r="IRD5" s="55"/>
      <c r="IRE5" s="55"/>
      <c r="IRF5" s="55"/>
      <c r="IRG5" s="55"/>
      <c r="IRH5" s="55"/>
      <c r="IRI5" s="55"/>
      <c r="IRJ5" s="55"/>
      <c r="IRK5" s="55"/>
      <c r="IRL5" s="55"/>
      <c r="IRM5" s="55"/>
      <c r="IRN5" s="55"/>
      <c r="IRO5" s="55"/>
      <c r="IRP5" s="55"/>
      <c r="IRQ5" s="55"/>
      <c r="IRR5" s="55"/>
      <c r="IRS5" s="55"/>
      <c r="IRT5" s="55"/>
      <c r="IRU5" s="55"/>
      <c r="IRV5" s="55"/>
      <c r="IRW5" s="55"/>
      <c r="IRX5" s="55"/>
      <c r="IRY5" s="55"/>
      <c r="IRZ5" s="55"/>
      <c r="ISA5" s="55"/>
      <c r="ISB5" s="55"/>
      <c r="ISC5" s="55"/>
      <c r="ISD5" s="55"/>
      <c r="ISE5" s="55"/>
      <c r="ISF5" s="55"/>
      <c r="ISG5" s="55"/>
      <c r="ISH5" s="55"/>
      <c r="ISI5" s="55"/>
      <c r="ISJ5" s="55"/>
      <c r="ISK5" s="55"/>
      <c r="ISL5" s="55"/>
      <c r="ISM5" s="55"/>
      <c r="ISN5" s="55"/>
      <c r="ISO5" s="55"/>
      <c r="ISP5" s="55"/>
      <c r="ISQ5" s="55"/>
      <c r="ISR5" s="55"/>
      <c r="ISS5" s="55"/>
      <c r="IST5" s="55"/>
      <c r="ISU5" s="55"/>
      <c r="ISV5" s="55"/>
      <c r="ISW5" s="55"/>
      <c r="ISX5" s="55"/>
      <c r="ISY5" s="55"/>
      <c r="ISZ5" s="55"/>
      <c r="ITA5" s="55"/>
      <c r="ITB5" s="55"/>
      <c r="ITC5" s="55"/>
      <c r="ITD5" s="55"/>
      <c r="ITE5" s="55"/>
      <c r="ITF5" s="55"/>
      <c r="ITG5" s="55"/>
      <c r="ITH5" s="55"/>
      <c r="ITI5" s="55"/>
      <c r="ITJ5" s="55"/>
      <c r="ITK5" s="55"/>
      <c r="ITL5" s="55"/>
      <c r="ITM5" s="55"/>
      <c r="ITN5" s="55"/>
      <c r="ITO5" s="55"/>
      <c r="ITP5" s="55"/>
      <c r="ITQ5" s="55"/>
      <c r="ITR5" s="55"/>
      <c r="ITS5" s="55"/>
      <c r="ITT5" s="55"/>
      <c r="ITU5" s="55"/>
      <c r="ITV5" s="55"/>
      <c r="ITW5" s="55"/>
      <c r="ITX5" s="55"/>
      <c r="ITY5" s="55"/>
      <c r="ITZ5" s="55"/>
      <c r="IUA5" s="55"/>
      <c r="IUB5" s="55"/>
      <c r="IUC5" s="55"/>
      <c r="IUD5" s="55"/>
      <c r="IUE5" s="55"/>
      <c r="IUF5" s="55"/>
      <c r="IUG5" s="55"/>
      <c r="IUH5" s="55"/>
      <c r="IUI5" s="55"/>
      <c r="IUJ5" s="55"/>
      <c r="IUK5" s="55"/>
      <c r="IUL5" s="55"/>
      <c r="IUM5" s="55"/>
      <c r="IUN5" s="55"/>
      <c r="IUO5" s="55"/>
      <c r="IUP5" s="55"/>
      <c r="IUQ5" s="55"/>
      <c r="IUR5" s="55"/>
      <c r="IUS5" s="55"/>
      <c r="IUT5" s="55"/>
      <c r="IUU5" s="55"/>
      <c r="IUV5" s="55"/>
      <c r="IUW5" s="55"/>
      <c r="IUX5" s="55"/>
      <c r="IUY5" s="55"/>
      <c r="IUZ5" s="55"/>
      <c r="IVA5" s="55"/>
      <c r="IVB5" s="55"/>
      <c r="IVC5" s="55"/>
      <c r="IVD5" s="55"/>
      <c r="IVE5" s="55"/>
      <c r="IVF5" s="55"/>
      <c r="IVG5" s="55"/>
      <c r="IVH5" s="55"/>
      <c r="IVI5" s="55"/>
      <c r="IVJ5" s="55"/>
      <c r="IVK5" s="55"/>
      <c r="IVL5" s="55"/>
      <c r="IVM5" s="55"/>
      <c r="IVN5" s="55"/>
      <c r="IVO5" s="55"/>
      <c r="IVP5" s="55"/>
      <c r="IVQ5" s="55"/>
      <c r="IVR5" s="55"/>
      <c r="IVS5" s="55"/>
      <c r="IVT5" s="55"/>
      <c r="IVU5" s="55"/>
      <c r="IVV5" s="55"/>
      <c r="IVW5" s="55"/>
      <c r="IVX5" s="55"/>
      <c r="IVY5" s="55"/>
      <c r="IVZ5" s="55"/>
      <c r="IWA5" s="55"/>
      <c r="IWB5" s="55"/>
      <c r="IWC5" s="55"/>
      <c r="IWD5" s="55"/>
      <c r="IWE5" s="55"/>
      <c r="IWF5" s="55"/>
      <c r="IWG5" s="55"/>
      <c r="IWH5" s="55"/>
      <c r="IWI5" s="55"/>
      <c r="IWJ5" s="55"/>
      <c r="IWK5" s="55"/>
      <c r="IWL5" s="55"/>
      <c r="IWM5" s="55"/>
      <c r="IWN5" s="55"/>
      <c r="IWO5" s="55"/>
      <c r="IWP5" s="55"/>
      <c r="IWQ5" s="55"/>
      <c r="IWR5" s="55"/>
      <c r="IWS5" s="55"/>
      <c r="IWT5" s="55"/>
      <c r="IWU5" s="55"/>
      <c r="IWV5" s="55"/>
      <c r="IWW5" s="55"/>
      <c r="IWX5" s="55"/>
      <c r="IWY5" s="55"/>
      <c r="IWZ5" s="55"/>
      <c r="IXA5" s="55"/>
      <c r="IXB5" s="55"/>
      <c r="IXC5" s="55"/>
      <c r="IXD5" s="55"/>
      <c r="IXE5" s="55"/>
      <c r="IXF5" s="55"/>
      <c r="IXG5" s="55"/>
      <c r="IXH5" s="55"/>
      <c r="IXI5" s="55"/>
      <c r="IXJ5" s="55"/>
      <c r="IXK5" s="55"/>
      <c r="IXL5" s="55"/>
      <c r="IXM5" s="55"/>
      <c r="IXN5" s="55"/>
      <c r="IXO5" s="55"/>
      <c r="IXP5" s="55"/>
      <c r="IXQ5" s="55"/>
      <c r="IXR5" s="55"/>
      <c r="IXS5" s="55"/>
      <c r="IXT5" s="55"/>
      <c r="IXU5" s="55"/>
      <c r="IXV5" s="55"/>
      <c r="IXW5" s="55"/>
      <c r="IXX5" s="55"/>
      <c r="IXY5" s="55"/>
      <c r="IXZ5" s="55"/>
      <c r="IYA5" s="55"/>
      <c r="IYB5" s="55"/>
      <c r="IYC5" s="55"/>
      <c r="IYD5" s="55"/>
      <c r="IYE5" s="55"/>
      <c r="IYF5" s="55"/>
      <c r="IYG5" s="55"/>
      <c r="IYH5" s="55"/>
      <c r="IYI5" s="55"/>
      <c r="IYJ5" s="55"/>
      <c r="IYK5" s="55"/>
      <c r="IYL5" s="55"/>
      <c r="IYM5" s="55"/>
      <c r="IYN5" s="55"/>
      <c r="IYO5" s="55"/>
      <c r="IYP5" s="55"/>
      <c r="IYQ5" s="55"/>
      <c r="IYR5" s="55"/>
      <c r="IYS5" s="55"/>
      <c r="IYT5" s="55"/>
      <c r="IYU5" s="55"/>
      <c r="IYV5" s="55"/>
      <c r="IYW5" s="55"/>
      <c r="IYX5" s="55"/>
      <c r="IYY5" s="55"/>
      <c r="IYZ5" s="55"/>
      <c r="IZA5" s="55"/>
      <c r="IZB5" s="55"/>
      <c r="IZC5" s="55"/>
      <c r="IZD5" s="55"/>
      <c r="IZE5" s="55"/>
      <c r="IZF5" s="55"/>
      <c r="IZG5" s="55"/>
      <c r="IZH5" s="55"/>
      <c r="IZI5" s="55"/>
      <c r="IZJ5" s="55"/>
      <c r="IZK5" s="55"/>
      <c r="IZL5" s="55"/>
      <c r="IZM5" s="55"/>
      <c r="IZN5" s="55"/>
      <c r="IZO5" s="55"/>
      <c r="IZP5" s="55"/>
      <c r="IZQ5" s="55"/>
      <c r="IZR5" s="55"/>
      <c r="IZS5" s="55"/>
      <c r="IZT5" s="55"/>
      <c r="IZU5" s="55"/>
      <c r="IZV5" s="55"/>
      <c r="IZW5" s="55"/>
      <c r="IZX5" s="55"/>
      <c r="IZY5" s="55"/>
      <c r="IZZ5" s="55"/>
      <c r="JAA5" s="55"/>
      <c r="JAB5" s="55"/>
      <c r="JAC5" s="55"/>
      <c r="JAD5" s="55"/>
      <c r="JAE5" s="55"/>
      <c r="JAF5" s="55"/>
      <c r="JAG5" s="55"/>
      <c r="JAH5" s="55"/>
      <c r="JAI5" s="55"/>
      <c r="JAJ5" s="55"/>
      <c r="JAK5" s="55"/>
      <c r="JAL5" s="55"/>
      <c r="JAM5" s="55"/>
      <c r="JAN5" s="55"/>
      <c r="JAO5" s="55"/>
      <c r="JAP5" s="55"/>
      <c r="JAQ5" s="55"/>
      <c r="JAR5" s="55"/>
      <c r="JAS5" s="55"/>
      <c r="JAT5" s="55"/>
      <c r="JAU5" s="55"/>
      <c r="JAV5" s="55"/>
      <c r="JAW5" s="55"/>
      <c r="JAX5" s="55"/>
      <c r="JAY5" s="55"/>
      <c r="JAZ5" s="55"/>
      <c r="JBA5" s="55"/>
      <c r="JBB5" s="55"/>
      <c r="JBC5" s="55"/>
      <c r="JBD5" s="55"/>
      <c r="JBE5" s="55"/>
      <c r="JBF5" s="55"/>
      <c r="JBG5" s="55"/>
      <c r="JBH5" s="55"/>
      <c r="JBI5" s="55"/>
      <c r="JBJ5" s="55"/>
      <c r="JBK5" s="55"/>
      <c r="JBL5" s="55"/>
      <c r="JBM5" s="55"/>
      <c r="JBN5" s="55"/>
      <c r="JBO5" s="55"/>
      <c r="JBP5" s="55"/>
      <c r="JBQ5" s="55"/>
      <c r="JBR5" s="55"/>
      <c r="JBS5" s="55"/>
      <c r="JBT5" s="55"/>
      <c r="JBU5" s="55"/>
      <c r="JBV5" s="55"/>
      <c r="JBW5" s="55"/>
      <c r="JBX5" s="55"/>
      <c r="JBY5" s="55"/>
      <c r="JBZ5" s="55"/>
      <c r="JCA5" s="55"/>
      <c r="JCB5" s="55"/>
      <c r="JCC5" s="55"/>
      <c r="JCD5" s="55"/>
      <c r="JCE5" s="55"/>
      <c r="JCF5" s="55"/>
      <c r="JCG5" s="55"/>
      <c r="JCH5" s="55"/>
      <c r="JCI5" s="55"/>
      <c r="JCJ5" s="55"/>
      <c r="JCK5" s="55"/>
      <c r="JCL5" s="55"/>
      <c r="JCM5" s="55"/>
      <c r="JCN5" s="55"/>
      <c r="JCO5" s="55"/>
      <c r="JCP5" s="55"/>
      <c r="JCQ5" s="55"/>
      <c r="JCR5" s="55"/>
      <c r="JCS5" s="55"/>
      <c r="JCT5" s="55"/>
      <c r="JCU5" s="55"/>
      <c r="JCV5" s="55"/>
      <c r="JCW5" s="55"/>
      <c r="JCX5" s="55"/>
      <c r="JCY5" s="55"/>
      <c r="JCZ5" s="55"/>
      <c r="JDA5" s="55"/>
      <c r="JDB5" s="55"/>
      <c r="JDC5" s="55"/>
      <c r="JDD5" s="55"/>
      <c r="JDE5" s="55"/>
      <c r="JDF5" s="55"/>
      <c r="JDG5" s="55"/>
      <c r="JDH5" s="55"/>
      <c r="JDI5" s="55"/>
      <c r="JDJ5" s="55"/>
      <c r="JDK5" s="55"/>
      <c r="JDL5" s="55"/>
      <c r="JDM5" s="55"/>
      <c r="JDN5" s="55"/>
      <c r="JDO5" s="55"/>
      <c r="JDP5" s="55"/>
      <c r="JDQ5" s="55"/>
      <c r="JDR5" s="55"/>
      <c r="JDS5" s="55"/>
      <c r="JDT5" s="55"/>
      <c r="JDU5" s="55"/>
      <c r="JDV5" s="55"/>
      <c r="JDW5" s="55"/>
      <c r="JDX5" s="55"/>
      <c r="JDY5" s="55"/>
      <c r="JDZ5" s="55"/>
      <c r="JEA5" s="55"/>
      <c r="JEB5" s="55"/>
      <c r="JEC5" s="55"/>
      <c r="JED5" s="55"/>
      <c r="JEE5" s="55"/>
      <c r="JEF5" s="55"/>
      <c r="JEG5" s="55"/>
      <c r="JEH5" s="55"/>
      <c r="JEI5" s="55"/>
      <c r="JEJ5" s="55"/>
      <c r="JEK5" s="55"/>
      <c r="JEL5" s="55"/>
      <c r="JEM5" s="55"/>
      <c r="JEN5" s="55"/>
      <c r="JEO5" s="55"/>
      <c r="JEP5" s="55"/>
      <c r="JEQ5" s="55"/>
      <c r="JER5" s="55"/>
      <c r="JES5" s="55"/>
      <c r="JET5" s="55"/>
      <c r="JEU5" s="55"/>
      <c r="JEV5" s="55"/>
      <c r="JEW5" s="55"/>
      <c r="JEX5" s="55"/>
      <c r="JEY5" s="55"/>
      <c r="JEZ5" s="55"/>
      <c r="JFA5" s="55"/>
      <c r="JFB5" s="55"/>
      <c r="JFC5" s="55"/>
      <c r="JFD5" s="55"/>
      <c r="JFE5" s="55"/>
      <c r="JFF5" s="55"/>
      <c r="JFG5" s="55"/>
      <c r="JFH5" s="55"/>
      <c r="JFI5" s="55"/>
      <c r="JFJ5" s="55"/>
      <c r="JFK5" s="55"/>
      <c r="JFL5" s="55"/>
      <c r="JFM5" s="55"/>
      <c r="JFN5" s="55"/>
      <c r="JFO5" s="55"/>
      <c r="JFP5" s="55"/>
      <c r="JFQ5" s="55"/>
      <c r="JFR5" s="55"/>
      <c r="JFS5" s="55"/>
      <c r="JFT5" s="55"/>
      <c r="JFU5" s="55"/>
      <c r="JFV5" s="55"/>
      <c r="JFW5" s="55"/>
      <c r="JFX5" s="55"/>
      <c r="JFY5" s="55"/>
      <c r="JFZ5" s="55"/>
      <c r="JGA5" s="55"/>
      <c r="JGB5" s="55"/>
      <c r="JGC5" s="55"/>
      <c r="JGD5" s="55"/>
      <c r="JGE5" s="55"/>
      <c r="JGF5" s="55"/>
      <c r="JGG5" s="55"/>
      <c r="JGH5" s="55"/>
      <c r="JGI5" s="55"/>
      <c r="JGJ5" s="55"/>
      <c r="JGK5" s="55"/>
      <c r="JGL5" s="55"/>
      <c r="JGM5" s="55"/>
      <c r="JGN5" s="55"/>
      <c r="JGO5" s="55"/>
      <c r="JGP5" s="55"/>
      <c r="JGQ5" s="55"/>
      <c r="JGR5" s="55"/>
      <c r="JGS5" s="55"/>
      <c r="JGT5" s="55"/>
      <c r="JGU5" s="55"/>
      <c r="JGV5" s="55"/>
      <c r="JGW5" s="55"/>
      <c r="JGX5" s="55"/>
      <c r="JGY5" s="55"/>
      <c r="JGZ5" s="55"/>
      <c r="JHA5" s="55"/>
      <c r="JHB5" s="55"/>
      <c r="JHC5" s="55"/>
      <c r="JHD5" s="55"/>
      <c r="JHE5" s="55"/>
      <c r="JHF5" s="55"/>
      <c r="JHG5" s="55"/>
      <c r="JHH5" s="55"/>
      <c r="JHI5" s="55"/>
      <c r="JHJ5" s="55"/>
      <c r="JHK5" s="55"/>
      <c r="JHL5" s="55"/>
      <c r="JHM5" s="55"/>
      <c r="JHN5" s="55"/>
      <c r="JHO5" s="55"/>
      <c r="JHP5" s="55"/>
      <c r="JHQ5" s="55"/>
      <c r="JHR5" s="55"/>
      <c r="JHS5" s="55"/>
      <c r="JHT5" s="55"/>
      <c r="JHU5" s="55"/>
      <c r="JHV5" s="55"/>
      <c r="JHW5" s="55"/>
      <c r="JHX5" s="55"/>
      <c r="JHY5" s="55"/>
      <c r="JHZ5" s="55"/>
      <c r="JIA5" s="55"/>
      <c r="JIB5" s="55"/>
      <c r="JIC5" s="55"/>
      <c r="JID5" s="55"/>
      <c r="JIE5" s="55"/>
      <c r="JIF5" s="55"/>
      <c r="JIG5" s="55"/>
      <c r="JIH5" s="55"/>
      <c r="JII5" s="55"/>
      <c r="JIJ5" s="55"/>
      <c r="JIK5" s="55"/>
      <c r="JIL5" s="55"/>
      <c r="JIM5" s="55"/>
      <c r="JIN5" s="55"/>
      <c r="JIO5" s="55"/>
      <c r="JIP5" s="55"/>
      <c r="JIQ5" s="55"/>
      <c r="JIR5" s="55"/>
      <c r="JIS5" s="55"/>
      <c r="JIT5" s="55"/>
      <c r="JIU5" s="55"/>
      <c r="JIV5" s="55"/>
      <c r="JIW5" s="55"/>
      <c r="JIX5" s="55"/>
      <c r="JIY5" s="55"/>
      <c r="JIZ5" s="55"/>
      <c r="JJA5" s="55"/>
      <c r="JJB5" s="55"/>
      <c r="JJC5" s="55"/>
      <c r="JJD5" s="55"/>
      <c r="JJE5" s="55"/>
      <c r="JJF5" s="55"/>
      <c r="JJG5" s="55"/>
      <c r="JJH5" s="55"/>
      <c r="JJI5" s="55"/>
      <c r="JJJ5" s="55"/>
      <c r="JJK5" s="55"/>
      <c r="JJL5" s="55"/>
      <c r="JJM5" s="55"/>
      <c r="JJN5" s="55"/>
      <c r="JJO5" s="55"/>
      <c r="JJP5" s="55"/>
      <c r="JJQ5" s="55"/>
      <c r="JJR5" s="55"/>
      <c r="JJS5" s="55"/>
      <c r="JJT5" s="55"/>
      <c r="JJU5" s="55"/>
      <c r="JJV5" s="55"/>
      <c r="JJW5" s="55"/>
      <c r="JJX5" s="55"/>
      <c r="JJY5" s="55"/>
      <c r="JJZ5" s="55"/>
      <c r="JKA5" s="55"/>
      <c r="JKB5" s="55"/>
      <c r="JKC5" s="55"/>
      <c r="JKD5" s="55"/>
      <c r="JKE5" s="55"/>
      <c r="JKF5" s="55"/>
      <c r="JKG5" s="55"/>
      <c r="JKH5" s="55"/>
      <c r="JKI5" s="55"/>
      <c r="JKJ5" s="55"/>
      <c r="JKK5" s="55"/>
      <c r="JKL5" s="55"/>
      <c r="JKM5" s="55"/>
      <c r="JKN5" s="55"/>
      <c r="JKO5" s="55"/>
      <c r="JKP5" s="55"/>
      <c r="JKQ5" s="55"/>
      <c r="JKR5" s="55"/>
      <c r="JKS5" s="55"/>
      <c r="JKT5" s="55"/>
      <c r="JKU5" s="55"/>
      <c r="JKV5" s="55"/>
      <c r="JKW5" s="55"/>
      <c r="JKX5" s="55"/>
      <c r="JKY5" s="55"/>
      <c r="JKZ5" s="55"/>
      <c r="JLA5" s="55"/>
      <c r="JLB5" s="55"/>
      <c r="JLC5" s="55"/>
      <c r="JLD5" s="55"/>
      <c r="JLE5" s="55"/>
      <c r="JLF5" s="55"/>
      <c r="JLG5" s="55"/>
      <c r="JLH5" s="55"/>
      <c r="JLI5" s="55"/>
      <c r="JLJ5" s="55"/>
      <c r="JLK5" s="55"/>
      <c r="JLL5" s="55"/>
      <c r="JLM5" s="55"/>
      <c r="JLN5" s="55"/>
      <c r="JLO5" s="55"/>
      <c r="JLP5" s="55"/>
      <c r="JLQ5" s="55"/>
      <c r="JLR5" s="55"/>
      <c r="JLS5" s="55"/>
      <c r="JLT5" s="55"/>
      <c r="JLU5" s="55"/>
      <c r="JLV5" s="55"/>
      <c r="JLW5" s="55"/>
      <c r="JLX5" s="55"/>
      <c r="JLY5" s="55"/>
      <c r="JLZ5" s="55"/>
      <c r="JMA5" s="55"/>
      <c r="JMB5" s="55"/>
      <c r="JMC5" s="55"/>
      <c r="JMD5" s="55"/>
      <c r="JME5" s="55"/>
      <c r="JMF5" s="55"/>
      <c r="JMG5" s="55"/>
      <c r="JMH5" s="55"/>
      <c r="JMI5" s="55"/>
      <c r="JMJ5" s="55"/>
      <c r="JMK5" s="55"/>
      <c r="JML5" s="55"/>
      <c r="JMM5" s="55"/>
      <c r="JMN5" s="55"/>
      <c r="JMO5" s="55"/>
      <c r="JMP5" s="55"/>
      <c r="JMQ5" s="55"/>
      <c r="JMR5" s="55"/>
      <c r="JMS5" s="55"/>
      <c r="JMT5" s="55"/>
      <c r="JMU5" s="55"/>
      <c r="JMV5" s="55"/>
      <c r="JMW5" s="55"/>
      <c r="JMX5" s="55"/>
      <c r="JMY5" s="55"/>
      <c r="JMZ5" s="55"/>
      <c r="JNA5" s="55"/>
      <c r="JNB5" s="55"/>
      <c r="JNC5" s="55"/>
      <c r="JND5" s="55"/>
      <c r="JNE5" s="55"/>
      <c r="JNF5" s="55"/>
      <c r="JNG5" s="55"/>
      <c r="JNH5" s="55"/>
      <c r="JNI5" s="55"/>
      <c r="JNJ5" s="55"/>
      <c r="JNK5" s="55"/>
      <c r="JNL5" s="55"/>
      <c r="JNM5" s="55"/>
      <c r="JNN5" s="55"/>
      <c r="JNO5" s="55"/>
      <c r="JNP5" s="55"/>
      <c r="JNQ5" s="55"/>
      <c r="JNR5" s="55"/>
      <c r="JNS5" s="55"/>
      <c r="JNT5" s="55"/>
      <c r="JNU5" s="55"/>
      <c r="JNV5" s="55"/>
      <c r="JNW5" s="55"/>
      <c r="JNX5" s="55"/>
      <c r="JNY5" s="55"/>
      <c r="JNZ5" s="55"/>
      <c r="JOA5" s="55"/>
      <c r="JOB5" s="55"/>
      <c r="JOC5" s="55"/>
      <c r="JOD5" s="55"/>
      <c r="JOE5" s="55"/>
      <c r="JOF5" s="55"/>
      <c r="JOG5" s="55"/>
      <c r="JOH5" s="55"/>
      <c r="JOI5" s="55"/>
      <c r="JOJ5" s="55"/>
      <c r="JOK5" s="55"/>
      <c r="JOL5" s="55"/>
      <c r="JOM5" s="55"/>
      <c r="JON5" s="55"/>
      <c r="JOO5" s="55"/>
      <c r="JOP5" s="55"/>
      <c r="JOQ5" s="55"/>
      <c r="JOR5" s="55"/>
      <c r="JOS5" s="55"/>
      <c r="JOT5" s="55"/>
      <c r="JOU5" s="55"/>
      <c r="JOV5" s="55"/>
      <c r="JOW5" s="55"/>
      <c r="JOX5" s="55"/>
      <c r="JOY5" s="55"/>
      <c r="JOZ5" s="55"/>
      <c r="JPA5" s="55"/>
      <c r="JPB5" s="55"/>
      <c r="JPC5" s="55"/>
      <c r="JPD5" s="55"/>
      <c r="JPE5" s="55"/>
      <c r="JPF5" s="55"/>
      <c r="JPG5" s="55"/>
      <c r="JPH5" s="55"/>
      <c r="JPI5" s="55"/>
      <c r="JPJ5" s="55"/>
      <c r="JPK5" s="55"/>
      <c r="JPL5" s="55"/>
      <c r="JPM5" s="55"/>
      <c r="JPN5" s="55"/>
      <c r="JPO5" s="55"/>
      <c r="JPP5" s="55"/>
      <c r="JPQ5" s="55"/>
      <c r="JPR5" s="55"/>
      <c r="JPS5" s="55"/>
      <c r="JPT5" s="55"/>
      <c r="JPU5" s="55"/>
      <c r="JPV5" s="55"/>
      <c r="JPW5" s="55"/>
      <c r="JPX5" s="55"/>
      <c r="JPY5" s="55"/>
      <c r="JPZ5" s="55"/>
      <c r="JQA5" s="55"/>
      <c r="JQB5" s="55"/>
      <c r="JQC5" s="55"/>
      <c r="JQD5" s="55"/>
      <c r="JQE5" s="55"/>
      <c r="JQF5" s="55"/>
      <c r="JQG5" s="55"/>
      <c r="JQH5" s="55"/>
      <c r="JQI5" s="55"/>
      <c r="JQJ5" s="55"/>
      <c r="JQK5" s="55"/>
      <c r="JQL5" s="55"/>
      <c r="JQM5" s="55"/>
      <c r="JQN5" s="55"/>
      <c r="JQO5" s="55"/>
      <c r="JQP5" s="55"/>
      <c r="JQQ5" s="55"/>
      <c r="JQR5" s="55"/>
      <c r="JQS5" s="55"/>
      <c r="JQT5" s="55"/>
      <c r="JQU5" s="55"/>
      <c r="JQV5" s="55"/>
      <c r="JQW5" s="55"/>
      <c r="JQX5" s="55"/>
      <c r="JQY5" s="55"/>
      <c r="JQZ5" s="55"/>
      <c r="JRA5" s="55"/>
      <c r="JRB5" s="55"/>
      <c r="JRC5" s="55"/>
      <c r="JRD5" s="55"/>
      <c r="JRE5" s="55"/>
      <c r="JRF5" s="55"/>
      <c r="JRG5" s="55"/>
      <c r="JRH5" s="55"/>
      <c r="JRI5" s="55"/>
      <c r="JRJ5" s="55"/>
      <c r="JRK5" s="55"/>
      <c r="JRL5" s="55"/>
      <c r="JRM5" s="55"/>
      <c r="JRN5" s="55"/>
      <c r="JRO5" s="55"/>
      <c r="JRP5" s="55"/>
      <c r="JRQ5" s="55"/>
      <c r="JRR5" s="55"/>
      <c r="JRS5" s="55"/>
      <c r="JRT5" s="55"/>
      <c r="JRU5" s="55"/>
      <c r="JRV5" s="55"/>
      <c r="JRW5" s="55"/>
      <c r="JRX5" s="55"/>
      <c r="JRY5" s="55"/>
      <c r="JRZ5" s="55"/>
      <c r="JSA5" s="55"/>
      <c r="JSB5" s="55"/>
      <c r="JSC5" s="55"/>
      <c r="JSD5" s="55"/>
      <c r="JSE5" s="55"/>
      <c r="JSF5" s="55"/>
      <c r="JSG5" s="55"/>
      <c r="JSH5" s="55"/>
      <c r="JSI5" s="55"/>
      <c r="JSJ5" s="55"/>
      <c r="JSK5" s="55"/>
      <c r="JSL5" s="55"/>
      <c r="JSM5" s="55"/>
      <c r="JSN5" s="55"/>
      <c r="JSO5" s="55"/>
      <c r="JSP5" s="55"/>
      <c r="JSQ5" s="55"/>
      <c r="JSR5" s="55"/>
      <c r="JSS5" s="55"/>
      <c r="JST5" s="55"/>
      <c r="JSU5" s="55"/>
      <c r="JSV5" s="55"/>
      <c r="JSW5" s="55"/>
      <c r="JSX5" s="55"/>
      <c r="JSY5" s="55"/>
      <c r="JSZ5" s="55"/>
      <c r="JTA5" s="55"/>
      <c r="JTB5" s="55"/>
      <c r="JTC5" s="55"/>
      <c r="JTD5" s="55"/>
      <c r="JTE5" s="55"/>
      <c r="JTF5" s="55"/>
      <c r="JTG5" s="55"/>
      <c r="JTH5" s="55"/>
      <c r="JTI5" s="55"/>
      <c r="JTJ5" s="55"/>
      <c r="JTK5" s="55"/>
      <c r="JTL5" s="55"/>
      <c r="JTM5" s="55"/>
      <c r="JTN5" s="55"/>
      <c r="JTO5" s="55"/>
      <c r="JTP5" s="55"/>
      <c r="JTQ5" s="55"/>
      <c r="JTR5" s="55"/>
      <c r="JTS5" s="55"/>
      <c r="JTT5" s="55"/>
      <c r="JTU5" s="55"/>
      <c r="JTV5" s="55"/>
      <c r="JTW5" s="55"/>
      <c r="JTX5" s="55"/>
      <c r="JTY5" s="55"/>
      <c r="JTZ5" s="55"/>
      <c r="JUA5" s="55"/>
      <c r="JUB5" s="55"/>
      <c r="JUC5" s="55"/>
      <c r="JUD5" s="55"/>
      <c r="JUE5" s="55"/>
      <c r="JUF5" s="55"/>
      <c r="JUG5" s="55"/>
      <c r="JUH5" s="55"/>
      <c r="JUI5" s="55"/>
      <c r="JUJ5" s="55"/>
      <c r="JUK5" s="55"/>
      <c r="JUL5" s="55"/>
      <c r="JUM5" s="55"/>
      <c r="JUN5" s="55"/>
      <c r="JUO5" s="55"/>
      <c r="JUP5" s="55"/>
      <c r="JUQ5" s="55"/>
      <c r="JUR5" s="55"/>
      <c r="JUS5" s="55"/>
      <c r="JUT5" s="55"/>
      <c r="JUU5" s="55"/>
      <c r="JUV5" s="55"/>
      <c r="JUW5" s="55"/>
      <c r="JUX5" s="55"/>
      <c r="JUY5" s="55"/>
      <c r="JUZ5" s="55"/>
      <c r="JVA5" s="55"/>
      <c r="JVB5" s="55"/>
      <c r="JVC5" s="55"/>
      <c r="JVD5" s="55"/>
      <c r="JVE5" s="55"/>
      <c r="JVF5" s="55"/>
      <c r="JVG5" s="55"/>
      <c r="JVH5" s="55"/>
      <c r="JVI5" s="55"/>
      <c r="JVJ5" s="55"/>
      <c r="JVK5" s="55"/>
      <c r="JVL5" s="55"/>
      <c r="JVM5" s="55"/>
      <c r="JVN5" s="55"/>
      <c r="JVO5" s="55"/>
      <c r="JVP5" s="55"/>
      <c r="JVQ5" s="55"/>
      <c r="JVR5" s="55"/>
      <c r="JVS5" s="55"/>
      <c r="JVT5" s="55"/>
      <c r="JVU5" s="55"/>
      <c r="JVV5" s="55"/>
      <c r="JVW5" s="55"/>
      <c r="JVX5" s="55"/>
      <c r="JVY5" s="55"/>
      <c r="JVZ5" s="55"/>
      <c r="JWA5" s="55"/>
      <c r="JWB5" s="55"/>
      <c r="JWC5" s="55"/>
      <c r="JWD5" s="55"/>
      <c r="JWE5" s="55"/>
      <c r="JWF5" s="55"/>
      <c r="JWG5" s="55"/>
      <c r="JWH5" s="55"/>
      <c r="JWI5" s="55"/>
      <c r="JWJ5" s="55"/>
      <c r="JWK5" s="55"/>
      <c r="JWL5" s="55"/>
      <c r="JWM5" s="55"/>
      <c r="JWN5" s="55"/>
      <c r="JWO5" s="55"/>
      <c r="JWP5" s="55"/>
      <c r="JWQ5" s="55"/>
      <c r="JWR5" s="55"/>
      <c r="JWS5" s="55"/>
      <c r="JWT5" s="55"/>
      <c r="JWU5" s="55"/>
      <c r="JWV5" s="55"/>
      <c r="JWW5" s="55"/>
      <c r="JWX5" s="55"/>
      <c r="JWY5" s="55"/>
      <c r="JWZ5" s="55"/>
      <c r="JXA5" s="55"/>
      <c r="JXB5" s="55"/>
      <c r="JXC5" s="55"/>
      <c r="JXD5" s="55"/>
      <c r="JXE5" s="55"/>
      <c r="JXF5" s="55"/>
      <c r="JXG5" s="55"/>
      <c r="JXH5" s="55"/>
      <c r="JXI5" s="55"/>
      <c r="JXJ5" s="55"/>
      <c r="JXK5" s="55"/>
      <c r="JXL5" s="55"/>
      <c r="JXM5" s="55"/>
      <c r="JXN5" s="55"/>
      <c r="JXO5" s="55"/>
      <c r="JXP5" s="55"/>
      <c r="JXQ5" s="55"/>
      <c r="JXR5" s="55"/>
      <c r="JXS5" s="55"/>
      <c r="JXT5" s="55"/>
      <c r="JXU5" s="55"/>
      <c r="JXV5" s="55"/>
      <c r="JXW5" s="55"/>
      <c r="JXX5" s="55"/>
      <c r="JXY5" s="55"/>
      <c r="JXZ5" s="55"/>
      <c r="JYA5" s="55"/>
      <c r="JYB5" s="55"/>
      <c r="JYC5" s="55"/>
      <c r="JYD5" s="55"/>
      <c r="JYE5" s="55"/>
      <c r="JYF5" s="55"/>
      <c r="JYG5" s="55"/>
      <c r="JYH5" s="55"/>
      <c r="JYI5" s="55"/>
      <c r="JYJ5" s="55"/>
      <c r="JYK5" s="55"/>
      <c r="JYL5" s="55"/>
      <c r="JYM5" s="55"/>
      <c r="JYN5" s="55"/>
      <c r="JYO5" s="55"/>
      <c r="JYP5" s="55"/>
      <c r="JYQ5" s="55"/>
      <c r="JYR5" s="55"/>
      <c r="JYS5" s="55"/>
      <c r="JYT5" s="55"/>
      <c r="JYU5" s="55"/>
      <c r="JYV5" s="55"/>
      <c r="JYW5" s="55"/>
      <c r="JYX5" s="55"/>
      <c r="JYY5" s="55"/>
      <c r="JYZ5" s="55"/>
      <c r="JZA5" s="55"/>
      <c r="JZB5" s="55"/>
      <c r="JZC5" s="55"/>
      <c r="JZD5" s="55"/>
      <c r="JZE5" s="55"/>
      <c r="JZF5" s="55"/>
      <c r="JZG5" s="55"/>
      <c r="JZH5" s="55"/>
      <c r="JZI5" s="55"/>
      <c r="JZJ5" s="55"/>
      <c r="JZK5" s="55"/>
      <c r="JZL5" s="55"/>
      <c r="JZM5" s="55"/>
      <c r="JZN5" s="55"/>
      <c r="JZO5" s="55"/>
      <c r="JZP5" s="55"/>
      <c r="JZQ5" s="55"/>
      <c r="JZR5" s="55"/>
      <c r="JZS5" s="55"/>
      <c r="JZT5" s="55"/>
      <c r="JZU5" s="55"/>
      <c r="JZV5" s="55"/>
      <c r="JZW5" s="55"/>
      <c r="JZX5" s="55"/>
      <c r="JZY5" s="55"/>
      <c r="JZZ5" s="55"/>
      <c r="KAA5" s="55"/>
      <c r="KAB5" s="55"/>
      <c r="KAC5" s="55"/>
      <c r="KAD5" s="55"/>
      <c r="KAE5" s="55"/>
      <c r="KAF5" s="55"/>
      <c r="KAG5" s="55"/>
      <c r="KAH5" s="55"/>
      <c r="KAI5" s="55"/>
      <c r="KAJ5" s="55"/>
      <c r="KAK5" s="55"/>
      <c r="KAL5" s="55"/>
      <c r="KAM5" s="55"/>
      <c r="KAN5" s="55"/>
      <c r="KAO5" s="55"/>
      <c r="KAP5" s="55"/>
      <c r="KAQ5" s="55"/>
      <c r="KAR5" s="55"/>
      <c r="KAS5" s="55"/>
      <c r="KAT5" s="55"/>
      <c r="KAU5" s="55"/>
      <c r="KAV5" s="55"/>
      <c r="KAW5" s="55"/>
      <c r="KAX5" s="55"/>
      <c r="KAY5" s="55"/>
      <c r="KAZ5" s="55"/>
      <c r="KBA5" s="55"/>
      <c r="KBB5" s="55"/>
      <c r="KBC5" s="55"/>
      <c r="KBD5" s="55"/>
      <c r="KBE5" s="55"/>
      <c r="KBF5" s="55"/>
      <c r="KBG5" s="55"/>
      <c r="KBH5" s="55"/>
      <c r="KBI5" s="55"/>
      <c r="KBJ5" s="55"/>
      <c r="KBK5" s="55"/>
      <c r="KBL5" s="55"/>
      <c r="KBM5" s="55"/>
      <c r="KBN5" s="55"/>
      <c r="KBO5" s="55"/>
      <c r="KBP5" s="55"/>
      <c r="KBQ5" s="55"/>
      <c r="KBR5" s="55"/>
      <c r="KBS5" s="55"/>
      <c r="KBT5" s="55"/>
      <c r="KBU5" s="55"/>
      <c r="KBV5" s="55"/>
      <c r="KBW5" s="55"/>
      <c r="KBX5" s="55"/>
      <c r="KBY5" s="55"/>
      <c r="KBZ5" s="55"/>
      <c r="KCA5" s="55"/>
      <c r="KCB5" s="55"/>
      <c r="KCC5" s="55"/>
      <c r="KCD5" s="55"/>
      <c r="KCE5" s="55"/>
      <c r="KCF5" s="55"/>
      <c r="KCG5" s="55"/>
      <c r="KCH5" s="55"/>
      <c r="KCI5" s="55"/>
      <c r="KCJ5" s="55"/>
      <c r="KCK5" s="55"/>
      <c r="KCL5" s="55"/>
      <c r="KCM5" s="55"/>
      <c r="KCN5" s="55"/>
      <c r="KCO5" s="55"/>
      <c r="KCP5" s="55"/>
      <c r="KCQ5" s="55"/>
      <c r="KCR5" s="55"/>
      <c r="KCS5" s="55"/>
      <c r="KCT5" s="55"/>
      <c r="KCU5" s="55"/>
      <c r="KCV5" s="55"/>
      <c r="KCW5" s="55"/>
      <c r="KCX5" s="55"/>
      <c r="KCY5" s="55"/>
      <c r="KCZ5" s="55"/>
      <c r="KDA5" s="55"/>
      <c r="KDB5" s="55"/>
      <c r="KDC5" s="55"/>
      <c r="KDD5" s="55"/>
      <c r="KDE5" s="55"/>
      <c r="KDF5" s="55"/>
      <c r="KDG5" s="55"/>
      <c r="KDH5" s="55"/>
      <c r="KDI5" s="55"/>
      <c r="KDJ5" s="55"/>
      <c r="KDK5" s="55"/>
      <c r="KDL5" s="55"/>
      <c r="KDM5" s="55"/>
      <c r="KDN5" s="55"/>
      <c r="KDO5" s="55"/>
      <c r="KDP5" s="55"/>
      <c r="KDQ5" s="55"/>
      <c r="KDR5" s="55"/>
      <c r="KDS5" s="55"/>
      <c r="KDT5" s="55"/>
      <c r="KDU5" s="55"/>
      <c r="KDV5" s="55"/>
      <c r="KDW5" s="55"/>
      <c r="KDX5" s="55"/>
      <c r="KDY5" s="55"/>
      <c r="KDZ5" s="55"/>
      <c r="KEA5" s="55"/>
      <c r="KEB5" s="55"/>
      <c r="KEC5" s="55"/>
      <c r="KED5" s="55"/>
      <c r="KEE5" s="55"/>
      <c r="KEF5" s="55"/>
      <c r="KEG5" s="55"/>
      <c r="KEH5" s="55"/>
      <c r="KEI5" s="55"/>
      <c r="KEJ5" s="55"/>
      <c r="KEK5" s="55"/>
      <c r="KEL5" s="55"/>
      <c r="KEM5" s="55"/>
      <c r="KEN5" s="55"/>
      <c r="KEO5" s="55"/>
      <c r="KEP5" s="55"/>
      <c r="KEQ5" s="55"/>
      <c r="KER5" s="55"/>
      <c r="KES5" s="55"/>
      <c r="KET5" s="55"/>
      <c r="KEU5" s="55"/>
      <c r="KEV5" s="55"/>
      <c r="KEW5" s="55"/>
      <c r="KEX5" s="55"/>
      <c r="KEY5" s="55"/>
      <c r="KEZ5" s="55"/>
      <c r="KFA5" s="55"/>
      <c r="KFB5" s="55"/>
      <c r="KFC5" s="55"/>
      <c r="KFD5" s="55"/>
      <c r="KFE5" s="55"/>
      <c r="KFF5" s="55"/>
      <c r="KFG5" s="55"/>
      <c r="KFH5" s="55"/>
      <c r="KFI5" s="55"/>
      <c r="KFJ5" s="55"/>
      <c r="KFK5" s="55"/>
      <c r="KFL5" s="55"/>
      <c r="KFM5" s="55"/>
      <c r="KFN5" s="55"/>
      <c r="KFO5" s="55"/>
      <c r="KFP5" s="55"/>
      <c r="KFQ5" s="55"/>
      <c r="KFR5" s="55"/>
      <c r="KFS5" s="55"/>
      <c r="KFT5" s="55"/>
      <c r="KFU5" s="55"/>
      <c r="KFV5" s="55"/>
      <c r="KFW5" s="55"/>
      <c r="KFX5" s="55"/>
      <c r="KFY5" s="55"/>
      <c r="KFZ5" s="55"/>
      <c r="KGA5" s="55"/>
      <c r="KGB5" s="55"/>
      <c r="KGC5" s="55"/>
      <c r="KGD5" s="55"/>
      <c r="KGE5" s="55"/>
      <c r="KGF5" s="55"/>
      <c r="KGG5" s="55"/>
      <c r="KGH5" s="55"/>
      <c r="KGI5" s="55"/>
      <c r="KGJ5" s="55"/>
      <c r="KGK5" s="55"/>
      <c r="KGL5" s="55"/>
      <c r="KGM5" s="55"/>
      <c r="KGN5" s="55"/>
      <c r="KGO5" s="55"/>
      <c r="KGP5" s="55"/>
      <c r="KGQ5" s="55"/>
      <c r="KGR5" s="55"/>
      <c r="KGS5" s="55"/>
      <c r="KGT5" s="55"/>
      <c r="KGU5" s="55"/>
      <c r="KGV5" s="55"/>
      <c r="KGW5" s="55"/>
      <c r="KGX5" s="55"/>
      <c r="KGY5" s="55"/>
      <c r="KGZ5" s="55"/>
      <c r="KHA5" s="55"/>
      <c r="KHB5" s="55"/>
      <c r="KHC5" s="55"/>
      <c r="KHD5" s="55"/>
      <c r="KHE5" s="55"/>
      <c r="KHF5" s="55"/>
      <c r="KHG5" s="55"/>
      <c r="KHH5" s="55"/>
      <c r="KHI5" s="55"/>
      <c r="KHJ5" s="55"/>
      <c r="KHK5" s="55"/>
      <c r="KHL5" s="55"/>
      <c r="KHM5" s="55"/>
      <c r="KHN5" s="55"/>
      <c r="KHO5" s="55"/>
      <c r="KHP5" s="55"/>
      <c r="KHQ5" s="55"/>
      <c r="KHR5" s="55"/>
      <c r="KHS5" s="55"/>
      <c r="KHT5" s="55"/>
      <c r="KHU5" s="55"/>
      <c r="KHV5" s="55"/>
      <c r="KHW5" s="55"/>
      <c r="KHX5" s="55"/>
      <c r="KHY5" s="55"/>
      <c r="KHZ5" s="55"/>
      <c r="KIA5" s="55"/>
      <c r="KIB5" s="55"/>
      <c r="KIC5" s="55"/>
      <c r="KID5" s="55"/>
      <c r="KIE5" s="55"/>
      <c r="KIF5" s="55"/>
      <c r="KIG5" s="55"/>
      <c r="KIH5" s="55"/>
      <c r="KII5" s="55"/>
      <c r="KIJ5" s="55"/>
      <c r="KIK5" s="55"/>
      <c r="KIL5" s="55"/>
      <c r="KIM5" s="55"/>
      <c r="KIN5" s="55"/>
      <c r="KIO5" s="55"/>
      <c r="KIP5" s="55"/>
      <c r="KIQ5" s="55"/>
      <c r="KIR5" s="55"/>
      <c r="KIS5" s="55"/>
      <c r="KIT5" s="55"/>
      <c r="KIU5" s="55"/>
      <c r="KIV5" s="55"/>
      <c r="KIW5" s="55"/>
      <c r="KIX5" s="55"/>
      <c r="KIY5" s="55"/>
      <c r="KIZ5" s="55"/>
      <c r="KJA5" s="55"/>
      <c r="KJB5" s="55"/>
      <c r="KJC5" s="55"/>
      <c r="KJD5" s="55"/>
      <c r="KJE5" s="55"/>
      <c r="KJF5" s="55"/>
      <c r="KJG5" s="55"/>
      <c r="KJH5" s="55"/>
      <c r="KJI5" s="55"/>
      <c r="KJJ5" s="55"/>
      <c r="KJK5" s="55"/>
      <c r="KJL5" s="55"/>
      <c r="KJM5" s="55"/>
      <c r="KJN5" s="55"/>
      <c r="KJO5" s="55"/>
      <c r="KJP5" s="55"/>
      <c r="KJQ5" s="55"/>
      <c r="KJR5" s="55"/>
      <c r="KJS5" s="55"/>
      <c r="KJT5" s="55"/>
      <c r="KJU5" s="55"/>
      <c r="KJV5" s="55"/>
      <c r="KJW5" s="55"/>
      <c r="KJX5" s="55"/>
      <c r="KJY5" s="55"/>
      <c r="KJZ5" s="55"/>
      <c r="KKA5" s="55"/>
      <c r="KKB5" s="55"/>
      <c r="KKC5" s="55"/>
      <c r="KKD5" s="55"/>
      <c r="KKE5" s="55"/>
      <c r="KKF5" s="55"/>
      <c r="KKG5" s="55"/>
      <c r="KKH5" s="55"/>
      <c r="KKI5" s="55"/>
      <c r="KKJ5" s="55"/>
      <c r="KKK5" s="55"/>
      <c r="KKL5" s="55"/>
      <c r="KKM5" s="55"/>
      <c r="KKN5" s="55"/>
      <c r="KKO5" s="55"/>
      <c r="KKP5" s="55"/>
      <c r="KKQ5" s="55"/>
      <c r="KKR5" s="55"/>
      <c r="KKS5" s="55"/>
      <c r="KKT5" s="55"/>
      <c r="KKU5" s="55"/>
      <c r="KKV5" s="55"/>
      <c r="KKW5" s="55"/>
      <c r="KKX5" s="55"/>
      <c r="KKY5" s="55"/>
      <c r="KKZ5" s="55"/>
      <c r="KLA5" s="55"/>
      <c r="KLB5" s="55"/>
      <c r="KLC5" s="55"/>
      <c r="KLD5" s="55"/>
      <c r="KLE5" s="55"/>
      <c r="KLF5" s="55"/>
      <c r="KLG5" s="55"/>
      <c r="KLH5" s="55"/>
      <c r="KLI5" s="55"/>
      <c r="KLJ5" s="55"/>
      <c r="KLK5" s="55"/>
      <c r="KLL5" s="55"/>
      <c r="KLM5" s="55"/>
      <c r="KLN5" s="55"/>
      <c r="KLO5" s="55"/>
      <c r="KLP5" s="55"/>
      <c r="KLQ5" s="55"/>
      <c r="KLR5" s="55"/>
      <c r="KLS5" s="55"/>
      <c r="KLT5" s="55"/>
      <c r="KLU5" s="55"/>
      <c r="KLV5" s="55"/>
      <c r="KLW5" s="55"/>
      <c r="KLX5" s="55"/>
      <c r="KLY5" s="55"/>
      <c r="KLZ5" s="55"/>
      <c r="KMA5" s="55"/>
      <c r="KMB5" s="55"/>
      <c r="KMC5" s="55"/>
      <c r="KMD5" s="55"/>
      <c r="KME5" s="55"/>
      <c r="KMF5" s="55"/>
      <c r="KMG5" s="55"/>
      <c r="KMH5" s="55"/>
      <c r="KMI5" s="55"/>
      <c r="KMJ5" s="55"/>
      <c r="KMK5" s="55"/>
      <c r="KML5" s="55"/>
      <c r="KMM5" s="55"/>
      <c r="KMN5" s="55"/>
      <c r="KMO5" s="55"/>
      <c r="KMP5" s="55"/>
      <c r="KMQ5" s="55"/>
      <c r="KMR5" s="55"/>
      <c r="KMS5" s="55"/>
      <c r="KMT5" s="55"/>
      <c r="KMU5" s="55"/>
      <c r="KMV5" s="55"/>
      <c r="KMW5" s="55"/>
      <c r="KMX5" s="55"/>
      <c r="KMY5" s="55"/>
      <c r="KMZ5" s="55"/>
      <c r="KNA5" s="55"/>
      <c r="KNB5" s="55"/>
      <c r="KNC5" s="55"/>
      <c r="KND5" s="55"/>
      <c r="KNE5" s="55"/>
      <c r="KNF5" s="55"/>
      <c r="KNG5" s="55"/>
      <c r="KNH5" s="55"/>
      <c r="KNI5" s="55"/>
      <c r="KNJ5" s="55"/>
      <c r="KNK5" s="55"/>
      <c r="KNL5" s="55"/>
      <c r="KNM5" s="55"/>
      <c r="KNN5" s="55"/>
      <c r="KNO5" s="55"/>
      <c r="KNP5" s="55"/>
      <c r="KNQ5" s="55"/>
      <c r="KNR5" s="55"/>
      <c r="KNS5" s="55"/>
      <c r="KNT5" s="55"/>
      <c r="KNU5" s="55"/>
      <c r="KNV5" s="55"/>
      <c r="KNW5" s="55"/>
      <c r="KNX5" s="55"/>
      <c r="KNY5" s="55"/>
      <c r="KNZ5" s="55"/>
      <c r="KOA5" s="55"/>
      <c r="KOB5" s="55"/>
      <c r="KOC5" s="55"/>
      <c r="KOD5" s="55"/>
      <c r="KOE5" s="55"/>
      <c r="KOF5" s="55"/>
      <c r="KOG5" s="55"/>
      <c r="KOH5" s="55"/>
      <c r="KOI5" s="55"/>
      <c r="KOJ5" s="55"/>
      <c r="KOK5" s="55"/>
      <c r="KOL5" s="55"/>
      <c r="KOM5" s="55"/>
      <c r="KON5" s="55"/>
      <c r="KOO5" s="55"/>
      <c r="KOP5" s="55"/>
      <c r="KOQ5" s="55"/>
      <c r="KOR5" s="55"/>
      <c r="KOS5" s="55"/>
      <c r="KOT5" s="55"/>
      <c r="KOU5" s="55"/>
      <c r="KOV5" s="55"/>
      <c r="KOW5" s="55"/>
      <c r="KOX5" s="55"/>
      <c r="KOY5" s="55"/>
      <c r="KOZ5" s="55"/>
      <c r="KPA5" s="55"/>
      <c r="KPB5" s="55"/>
      <c r="KPC5" s="55"/>
      <c r="KPD5" s="55"/>
      <c r="KPE5" s="55"/>
      <c r="KPF5" s="55"/>
      <c r="KPG5" s="55"/>
      <c r="KPH5" s="55"/>
      <c r="KPI5" s="55"/>
      <c r="KPJ5" s="55"/>
      <c r="KPK5" s="55"/>
      <c r="KPL5" s="55"/>
      <c r="KPM5" s="55"/>
      <c r="KPN5" s="55"/>
      <c r="KPO5" s="55"/>
      <c r="KPP5" s="55"/>
      <c r="KPQ5" s="55"/>
      <c r="KPR5" s="55"/>
      <c r="KPS5" s="55"/>
      <c r="KPT5" s="55"/>
      <c r="KPU5" s="55"/>
      <c r="KPV5" s="55"/>
      <c r="KPW5" s="55"/>
      <c r="KPX5" s="55"/>
      <c r="KPY5" s="55"/>
      <c r="KPZ5" s="55"/>
      <c r="KQA5" s="55"/>
      <c r="KQB5" s="55"/>
      <c r="KQC5" s="55"/>
      <c r="KQD5" s="55"/>
      <c r="KQE5" s="55"/>
      <c r="KQF5" s="55"/>
      <c r="KQG5" s="55"/>
      <c r="KQH5" s="55"/>
      <c r="KQI5" s="55"/>
      <c r="KQJ5" s="55"/>
      <c r="KQK5" s="55"/>
      <c r="KQL5" s="55"/>
      <c r="KQM5" s="55"/>
      <c r="KQN5" s="55"/>
      <c r="KQO5" s="55"/>
      <c r="KQP5" s="55"/>
      <c r="KQQ5" s="55"/>
      <c r="KQR5" s="55"/>
      <c r="KQS5" s="55"/>
      <c r="KQT5" s="55"/>
      <c r="KQU5" s="55"/>
      <c r="KQV5" s="55"/>
      <c r="KQW5" s="55"/>
      <c r="KQX5" s="55"/>
      <c r="KQY5" s="55"/>
      <c r="KQZ5" s="55"/>
      <c r="KRA5" s="55"/>
      <c r="KRB5" s="55"/>
      <c r="KRC5" s="55"/>
      <c r="KRD5" s="55"/>
      <c r="KRE5" s="55"/>
      <c r="KRF5" s="55"/>
      <c r="KRG5" s="55"/>
      <c r="KRH5" s="55"/>
      <c r="KRI5" s="55"/>
      <c r="KRJ5" s="55"/>
      <c r="KRK5" s="55"/>
      <c r="KRL5" s="55"/>
      <c r="KRM5" s="55"/>
      <c r="KRN5" s="55"/>
      <c r="KRO5" s="55"/>
      <c r="KRP5" s="55"/>
      <c r="KRQ5" s="55"/>
      <c r="KRR5" s="55"/>
      <c r="KRS5" s="55"/>
      <c r="KRT5" s="55"/>
      <c r="KRU5" s="55"/>
      <c r="KRV5" s="55"/>
      <c r="KRW5" s="55"/>
      <c r="KRX5" s="55"/>
      <c r="KRY5" s="55"/>
      <c r="KRZ5" s="55"/>
      <c r="KSA5" s="55"/>
      <c r="KSB5" s="55"/>
      <c r="KSC5" s="55"/>
      <c r="KSD5" s="55"/>
      <c r="KSE5" s="55"/>
      <c r="KSF5" s="55"/>
      <c r="KSG5" s="55"/>
      <c r="KSH5" s="55"/>
      <c r="KSI5" s="55"/>
      <c r="KSJ5" s="55"/>
      <c r="KSK5" s="55"/>
      <c r="KSL5" s="55"/>
      <c r="KSM5" s="55"/>
      <c r="KSN5" s="55"/>
      <c r="KSO5" s="55"/>
      <c r="KSP5" s="55"/>
      <c r="KSQ5" s="55"/>
      <c r="KSR5" s="55"/>
      <c r="KSS5" s="55"/>
      <c r="KST5" s="55"/>
      <c r="KSU5" s="55"/>
      <c r="KSV5" s="55"/>
      <c r="KSW5" s="55"/>
      <c r="KSX5" s="55"/>
      <c r="KSY5" s="55"/>
      <c r="KSZ5" s="55"/>
      <c r="KTA5" s="55"/>
      <c r="KTB5" s="55"/>
      <c r="KTC5" s="55"/>
      <c r="KTD5" s="55"/>
      <c r="KTE5" s="55"/>
      <c r="KTF5" s="55"/>
      <c r="KTG5" s="55"/>
      <c r="KTH5" s="55"/>
      <c r="KTI5" s="55"/>
      <c r="KTJ5" s="55"/>
      <c r="KTK5" s="55"/>
      <c r="KTL5" s="55"/>
      <c r="KTM5" s="55"/>
      <c r="KTN5" s="55"/>
      <c r="KTO5" s="55"/>
      <c r="KTP5" s="55"/>
      <c r="KTQ5" s="55"/>
      <c r="KTR5" s="55"/>
      <c r="KTS5" s="55"/>
      <c r="KTT5" s="55"/>
      <c r="KTU5" s="55"/>
      <c r="KTV5" s="55"/>
      <c r="KTW5" s="55"/>
      <c r="KTX5" s="55"/>
      <c r="KTY5" s="55"/>
      <c r="KTZ5" s="55"/>
      <c r="KUA5" s="55"/>
      <c r="KUB5" s="55"/>
      <c r="KUC5" s="55"/>
      <c r="KUD5" s="55"/>
      <c r="KUE5" s="55"/>
      <c r="KUF5" s="55"/>
      <c r="KUG5" s="55"/>
      <c r="KUH5" s="55"/>
      <c r="KUI5" s="55"/>
      <c r="KUJ5" s="55"/>
      <c r="KUK5" s="55"/>
      <c r="KUL5" s="55"/>
      <c r="KUM5" s="55"/>
      <c r="KUN5" s="55"/>
      <c r="KUO5" s="55"/>
      <c r="KUP5" s="55"/>
      <c r="KUQ5" s="55"/>
      <c r="KUR5" s="55"/>
      <c r="KUS5" s="55"/>
      <c r="KUT5" s="55"/>
      <c r="KUU5" s="55"/>
      <c r="KUV5" s="55"/>
      <c r="KUW5" s="55"/>
      <c r="KUX5" s="55"/>
      <c r="KUY5" s="55"/>
      <c r="KUZ5" s="55"/>
      <c r="KVA5" s="55"/>
      <c r="KVB5" s="55"/>
      <c r="KVC5" s="55"/>
      <c r="KVD5" s="55"/>
      <c r="KVE5" s="55"/>
      <c r="KVF5" s="55"/>
      <c r="KVG5" s="55"/>
      <c r="KVH5" s="55"/>
      <c r="KVI5" s="55"/>
      <c r="KVJ5" s="55"/>
      <c r="KVK5" s="55"/>
      <c r="KVL5" s="55"/>
      <c r="KVM5" s="55"/>
      <c r="KVN5" s="55"/>
      <c r="KVO5" s="55"/>
      <c r="KVP5" s="55"/>
      <c r="KVQ5" s="55"/>
      <c r="KVR5" s="55"/>
      <c r="KVS5" s="55"/>
      <c r="KVT5" s="55"/>
      <c r="KVU5" s="55"/>
      <c r="KVV5" s="55"/>
      <c r="KVW5" s="55"/>
      <c r="KVX5" s="55"/>
      <c r="KVY5" s="55"/>
      <c r="KVZ5" s="55"/>
      <c r="KWA5" s="55"/>
      <c r="KWB5" s="55"/>
      <c r="KWC5" s="55"/>
      <c r="KWD5" s="55"/>
      <c r="KWE5" s="55"/>
      <c r="KWF5" s="55"/>
      <c r="KWG5" s="55"/>
      <c r="KWH5" s="55"/>
      <c r="KWI5" s="55"/>
      <c r="KWJ5" s="55"/>
      <c r="KWK5" s="55"/>
      <c r="KWL5" s="55"/>
      <c r="KWM5" s="55"/>
      <c r="KWN5" s="55"/>
      <c r="KWO5" s="55"/>
      <c r="KWP5" s="55"/>
      <c r="KWQ5" s="55"/>
      <c r="KWR5" s="55"/>
      <c r="KWS5" s="55"/>
      <c r="KWT5" s="55"/>
      <c r="KWU5" s="55"/>
      <c r="KWV5" s="55"/>
      <c r="KWW5" s="55"/>
      <c r="KWX5" s="55"/>
      <c r="KWY5" s="55"/>
      <c r="KWZ5" s="55"/>
      <c r="KXA5" s="55"/>
      <c r="KXB5" s="55"/>
      <c r="KXC5" s="55"/>
      <c r="KXD5" s="55"/>
      <c r="KXE5" s="55"/>
      <c r="KXF5" s="55"/>
      <c r="KXG5" s="55"/>
      <c r="KXH5" s="55"/>
      <c r="KXI5" s="55"/>
      <c r="KXJ5" s="55"/>
      <c r="KXK5" s="55"/>
      <c r="KXL5" s="55"/>
      <c r="KXM5" s="55"/>
      <c r="KXN5" s="55"/>
      <c r="KXO5" s="55"/>
      <c r="KXP5" s="55"/>
      <c r="KXQ5" s="55"/>
      <c r="KXR5" s="55"/>
      <c r="KXS5" s="55"/>
      <c r="KXT5" s="55"/>
      <c r="KXU5" s="55"/>
      <c r="KXV5" s="55"/>
      <c r="KXW5" s="55"/>
      <c r="KXX5" s="55"/>
      <c r="KXY5" s="55"/>
      <c r="KXZ5" s="55"/>
      <c r="KYA5" s="55"/>
      <c r="KYB5" s="55"/>
      <c r="KYC5" s="55"/>
      <c r="KYD5" s="55"/>
      <c r="KYE5" s="55"/>
      <c r="KYF5" s="55"/>
      <c r="KYG5" s="55"/>
      <c r="KYH5" s="55"/>
      <c r="KYI5" s="55"/>
      <c r="KYJ5" s="55"/>
      <c r="KYK5" s="55"/>
      <c r="KYL5" s="55"/>
      <c r="KYM5" s="55"/>
      <c r="KYN5" s="55"/>
      <c r="KYO5" s="55"/>
      <c r="KYP5" s="55"/>
      <c r="KYQ5" s="55"/>
      <c r="KYR5" s="55"/>
      <c r="KYS5" s="55"/>
      <c r="KYT5" s="55"/>
      <c r="KYU5" s="55"/>
      <c r="KYV5" s="55"/>
      <c r="KYW5" s="55"/>
      <c r="KYX5" s="55"/>
      <c r="KYY5" s="55"/>
      <c r="KYZ5" s="55"/>
      <c r="KZA5" s="55"/>
      <c r="KZB5" s="55"/>
      <c r="KZC5" s="55"/>
      <c r="KZD5" s="55"/>
      <c r="KZE5" s="55"/>
      <c r="KZF5" s="55"/>
      <c r="KZG5" s="55"/>
      <c r="KZH5" s="55"/>
      <c r="KZI5" s="55"/>
      <c r="KZJ5" s="55"/>
      <c r="KZK5" s="55"/>
      <c r="KZL5" s="55"/>
      <c r="KZM5" s="55"/>
      <c r="KZN5" s="55"/>
      <c r="KZO5" s="55"/>
      <c r="KZP5" s="55"/>
      <c r="KZQ5" s="55"/>
      <c r="KZR5" s="55"/>
      <c r="KZS5" s="55"/>
      <c r="KZT5" s="55"/>
      <c r="KZU5" s="55"/>
      <c r="KZV5" s="55"/>
      <c r="KZW5" s="55"/>
      <c r="KZX5" s="55"/>
      <c r="KZY5" s="55"/>
      <c r="KZZ5" s="55"/>
      <c r="LAA5" s="55"/>
      <c r="LAB5" s="55"/>
      <c r="LAC5" s="55"/>
      <c r="LAD5" s="55"/>
      <c r="LAE5" s="55"/>
      <c r="LAF5" s="55"/>
      <c r="LAG5" s="55"/>
      <c r="LAH5" s="55"/>
      <c r="LAI5" s="55"/>
      <c r="LAJ5" s="55"/>
      <c r="LAK5" s="55"/>
      <c r="LAL5" s="55"/>
      <c r="LAM5" s="55"/>
      <c r="LAN5" s="55"/>
      <c r="LAO5" s="55"/>
      <c r="LAP5" s="55"/>
      <c r="LAQ5" s="55"/>
      <c r="LAR5" s="55"/>
      <c r="LAS5" s="55"/>
      <c r="LAT5" s="55"/>
      <c r="LAU5" s="55"/>
      <c r="LAV5" s="55"/>
      <c r="LAW5" s="55"/>
      <c r="LAX5" s="55"/>
      <c r="LAY5" s="55"/>
      <c r="LAZ5" s="55"/>
      <c r="LBA5" s="55"/>
      <c r="LBB5" s="55"/>
      <c r="LBC5" s="55"/>
      <c r="LBD5" s="55"/>
      <c r="LBE5" s="55"/>
      <c r="LBF5" s="55"/>
      <c r="LBG5" s="55"/>
      <c r="LBH5" s="55"/>
      <c r="LBI5" s="55"/>
      <c r="LBJ5" s="55"/>
      <c r="LBK5" s="55"/>
      <c r="LBL5" s="55"/>
      <c r="LBM5" s="55"/>
      <c r="LBN5" s="55"/>
      <c r="LBO5" s="55"/>
      <c r="LBP5" s="55"/>
      <c r="LBQ5" s="55"/>
      <c r="LBR5" s="55"/>
      <c r="LBS5" s="55"/>
      <c r="LBT5" s="55"/>
      <c r="LBU5" s="55"/>
      <c r="LBV5" s="55"/>
      <c r="LBW5" s="55"/>
      <c r="LBX5" s="55"/>
      <c r="LBY5" s="55"/>
      <c r="LBZ5" s="55"/>
      <c r="LCA5" s="55"/>
      <c r="LCB5" s="55"/>
      <c r="LCC5" s="55"/>
      <c r="LCD5" s="55"/>
      <c r="LCE5" s="55"/>
      <c r="LCF5" s="55"/>
      <c r="LCG5" s="55"/>
      <c r="LCH5" s="55"/>
      <c r="LCI5" s="55"/>
      <c r="LCJ5" s="55"/>
      <c r="LCK5" s="55"/>
      <c r="LCL5" s="55"/>
      <c r="LCM5" s="55"/>
      <c r="LCN5" s="55"/>
      <c r="LCO5" s="55"/>
      <c r="LCP5" s="55"/>
      <c r="LCQ5" s="55"/>
      <c r="LCR5" s="55"/>
      <c r="LCS5" s="55"/>
      <c r="LCT5" s="55"/>
      <c r="LCU5" s="55"/>
      <c r="LCV5" s="55"/>
      <c r="LCW5" s="55"/>
      <c r="LCX5" s="55"/>
      <c r="LCY5" s="55"/>
      <c r="LCZ5" s="55"/>
      <c r="LDA5" s="55"/>
      <c r="LDB5" s="55"/>
      <c r="LDC5" s="55"/>
      <c r="LDD5" s="55"/>
      <c r="LDE5" s="55"/>
      <c r="LDF5" s="55"/>
      <c r="LDG5" s="55"/>
      <c r="LDH5" s="55"/>
      <c r="LDI5" s="55"/>
      <c r="LDJ5" s="55"/>
      <c r="LDK5" s="55"/>
      <c r="LDL5" s="55"/>
      <c r="LDM5" s="55"/>
      <c r="LDN5" s="55"/>
      <c r="LDO5" s="55"/>
      <c r="LDP5" s="55"/>
      <c r="LDQ5" s="55"/>
      <c r="LDR5" s="55"/>
      <c r="LDS5" s="55"/>
      <c r="LDT5" s="55"/>
      <c r="LDU5" s="55"/>
      <c r="LDV5" s="55"/>
      <c r="LDW5" s="55"/>
      <c r="LDX5" s="55"/>
      <c r="LDY5" s="55"/>
      <c r="LDZ5" s="55"/>
      <c r="LEA5" s="55"/>
      <c r="LEB5" s="55"/>
      <c r="LEC5" s="55"/>
      <c r="LED5" s="55"/>
      <c r="LEE5" s="55"/>
      <c r="LEF5" s="55"/>
      <c r="LEG5" s="55"/>
      <c r="LEH5" s="55"/>
      <c r="LEI5" s="55"/>
      <c r="LEJ5" s="55"/>
      <c r="LEK5" s="55"/>
      <c r="LEL5" s="55"/>
      <c r="LEM5" s="55"/>
      <c r="LEN5" s="55"/>
      <c r="LEO5" s="55"/>
      <c r="LEP5" s="55"/>
      <c r="LEQ5" s="55"/>
      <c r="LER5" s="55"/>
      <c r="LES5" s="55"/>
      <c r="LET5" s="55"/>
      <c r="LEU5" s="55"/>
      <c r="LEV5" s="55"/>
      <c r="LEW5" s="55"/>
      <c r="LEX5" s="55"/>
      <c r="LEY5" s="55"/>
      <c r="LEZ5" s="55"/>
      <c r="LFA5" s="55"/>
      <c r="LFB5" s="55"/>
      <c r="LFC5" s="55"/>
      <c r="LFD5" s="55"/>
      <c r="LFE5" s="55"/>
      <c r="LFF5" s="55"/>
      <c r="LFG5" s="55"/>
      <c r="LFH5" s="55"/>
      <c r="LFI5" s="55"/>
      <c r="LFJ5" s="55"/>
      <c r="LFK5" s="55"/>
      <c r="LFL5" s="55"/>
      <c r="LFM5" s="55"/>
      <c r="LFN5" s="55"/>
      <c r="LFO5" s="55"/>
      <c r="LFP5" s="55"/>
      <c r="LFQ5" s="55"/>
      <c r="LFR5" s="55"/>
      <c r="LFS5" s="55"/>
      <c r="LFT5" s="55"/>
      <c r="LFU5" s="55"/>
      <c r="LFV5" s="55"/>
      <c r="LFW5" s="55"/>
      <c r="LFX5" s="55"/>
      <c r="LFY5" s="55"/>
      <c r="LFZ5" s="55"/>
      <c r="LGA5" s="55"/>
      <c r="LGB5" s="55"/>
      <c r="LGC5" s="55"/>
      <c r="LGD5" s="55"/>
      <c r="LGE5" s="55"/>
      <c r="LGF5" s="55"/>
      <c r="LGG5" s="55"/>
      <c r="LGH5" s="55"/>
      <c r="LGI5" s="55"/>
      <c r="LGJ5" s="55"/>
      <c r="LGK5" s="55"/>
      <c r="LGL5" s="55"/>
      <c r="LGM5" s="55"/>
      <c r="LGN5" s="55"/>
      <c r="LGO5" s="55"/>
      <c r="LGP5" s="55"/>
      <c r="LGQ5" s="55"/>
      <c r="LGR5" s="55"/>
      <c r="LGS5" s="55"/>
      <c r="LGT5" s="55"/>
      <c r="LGU5" s="55"/>
      <c r="LGV5" s="55"/>
      <c r="LGW5" s="55"/>
      <c r="LGX5" s="55"/>
      <c r="LGY5" s="55"/>
      <c r="LGZ5" s="55"/>
      <c r="LHA5" s="55"/>
      <c r="LHB5" s="55"/>
      <c r="LHC5" s="55"/>
      <c r="LHD5" s="55"/>
      <c r="LHE5" s="55"/>
      <c r="LHF5" s="55"/>
      <c r="LHG5" s="55"/>
      <c r="LHH5" s="55"/>
      <c r="LHI5" s="55"/>
      <c r="LHJ5" s="55"/>
      <c r="LHK5" s="55"/>
      <c r="LHL5" s="55"/>
      <c r="LHM5" s="55"/>
      <c r="LHN5" s="55"/>
      <c r="LHO5" s="55"/>
      <c r="LHP5" s="55"/>
      <c r="LHQ5" s="55"/>
      <c r="LHR5" s="55"/>
      <c r="LHS5" s="55"/>
      <c r="LHT5" s="55"/>
      <c r="LHU5" s="55"/>
      <c r="LHV5" s="55"/>
      <c r="LHW5" s="55"/>
      <c r="LHX5" s="55"/>
      <c r="LHY5" s="55"/>
      <c r="LHZ5" s="55"/>
      <c r="LIA5" s="55"/>
      <c r="LIB5" s="55"/>
      <c r="LIC5" s="55"/>
      <c r="LID5" s="55"/>
      <c r="LIE5" s="55"/>
      <c r="LIF5" s="55"/>
      <c r="LIG5" s="55"/>
      <c r="LIH5" s="55"/>
      <c r="LII5" s="55"/>
      <c r="LIJ5" s="55"/>
      <c r="LIK5" s="55"/>
      <c r="LIL5" s="55"/>
      <c r="LIM5" s="55"/>
      <c r="LIN5" s="55"/>
      <c r="LIO5" s="55"/>
      <c r="LIP5" s="55"/>
      <c r="LIQ5" s="55"/>
      <c r="LIR5" s="55"/>
      <c r="LIS5" s="55"/>
      <c r="LIT5" s="55"/>
      <c r="LIU5" s="55"/>
      <c r="LIV5" s="55"/>
      <c r="LIW5" s="55"/>
      <c r="LIX5" s="55"/>
      <c r="LIY5" s="55"/>
      <c r="LIZ5" s="55"/>
      <c r="LJA5" s="55"/>
      <c r="LJB5" s="55"/>
      <c r="LJC5" s="55"/>
      <c r="LJD5" s="55"/>
      <c r="LJE5" s="55"/>
      <c r="LJF5" s="55"/>
      <c r="LJG5" s="55"/>
      <c r="LJH5" s="55"/>
      <c r="LJI5" s="55"/>
      <c r="LJJ5" s="55"/>
      <c r="LJK5" s="55"/>
      <c r="LJL5" s="55"/>
      <c r="LJM5" s="55"/>
      <c r="LJN5" s="55"/>
      <c r="LJO5" s="55"/>
      <c r="LJP5" s="55"/>
      <c r="LJQ5" s="55"/>
      <c r="LJR5" s="55"/>
      <c r="LJS5" s="55"/>
      <c r="LJT5" s="55"/>
      <c r="LJU5" s="55"/>
      <c r="LJV5" s="55"/>
      <c r="LJW5" s="55"/>
      <c r="LJX5" s="55"/>
      <c r="LJY5" s="55"/>
      <c r="LJZ5" s="55"/>
      <c r="LKA5" s="55"/>
      <c r="LKB5" s="55"/>
      <c r="LKC5" s="55"/>
      <c r="LKD5" s="55"/>
      <c r="LKE5" s="55"/>
      <c r="LKF5" s="55"/>
      <c r="LKG5" s="55"/>
      <c r="LKH5" s="55"/>
      <c r="LKI5" s="55"/>
      <c r="LKJ5" s="55"/>
      <c r="LKK5" s="55"/>
      <c r="LKL5" s="55"/>
      <c r="LKM5" s="55"/>
      <c r="LKN5" s="55"/>
      <c r="LKO5" s="55"/>
      <c r="LKP5" s="55"/>
      <c r="LKQ5" s="55"/>
      <c r="LKR5" s="55"/>
      <c r="LKS5" s="55"/>
      <c r="LKT5" s="55"/>
      <c r="LKU5" s="55"/>
      <c r="LKV5" s="55"/>
      <c r="LKW5" s="55"/>
      <c r="LKX5" s="55"/>
      <c r="LKY5" s="55"/>
      <c r="LKZ5" s="55"/>
      <c r="LLA5" s="55"/>
      <c r="LLB5" s="55"/>
      <c r="LLC5" s="55"/>
      <c r="LLD5" s="55"/>
      <c r="LLE5" s="55"/>
      <c r="LLF5" s="55"/>
      <c r="LLG5" s="55"/>
      <c r="LLH5" s="55"/>
      <c r="LLI5" s="55"/>
      <c r="LLJ5" s="55"/>
      <c r="LLK5" s="55"/>
      <c r="LLL5" s="55"/>
      <c r="LLM5" s="55"/>
      <c r="LLN5" s="55"/>
      <c r="LLO5" s="55"/>
      <c r="LLP5" s="55"/>
      <c r="LLQ5" s="55"/>
      <c r="LLR5" s="55"/>
      <c r="LLS5" s="55"/>
      <c r="LLT5" s="55"/>
      <c r="LLU5" s="55"/>
      <c r="LLV5" s="55"/>
      <c r="LLW5" s="55"/>
      <c r="LLX5" s="55"/>
      <c r="LLY5" s="55"/>
      <c r="LLZ5" s="55"/>
      <c r="LMA5" s="55"/>
      <c r="LMB5" s="55"/>
      <c r="LMC5" s="55"/>
      <c r="LMD5" s="55"/>
      <c r="LME5" s="55"/>
      <c r="LMF5" s="55"/>
      <c r="LMG5" s="55"/>
      <c r="LMH5" s="55"/>
      <c r="LMI5" s="55"/>
      <c r="LMJ5" s="55"/>
      <c r="LMK5" s="55"/>
      <c r="LML5" s="55"/>
      <c r="LMM5" s="55"/>
      <c r="LMN5" s="55"/>
      <c r="LMO5" s="55"/>
      <c r="LMP5" s="55"/>
      <c r="LMQ5" s="55"/>
      <c r="LMR5" s="55"/>
      <c r="LMS5" s="55"/>
      <c r="LMT5" s="55"/>
      <c r="LMU5" s="55"/>
      <c r="LMV5" s="55"/>
      <c r="LMW5" s="55"/>
      <c r="LMX5" s="55"/>
      <c r="LMY5" s="55"/>
      <c r="LMZ5" s="55"/>
      <c r="LNA5" s="55"/>
      <c r="LNB5" s="55"/>
      <c r="LNC5" s="55"/>
      <c r="LND5" s="55"/>
      <c r="LNE5" s="55"/>
      <c r="LNF5" s="55"/>
      <c r="LNG5" s="55"/>
      <c r="LNH5" s="55"/>
      <c r="LNI5" s="55"/>
      <c r="LNJ5" s="55"/>
      <c r="LNK5" s="55"/>
      <c r="LNL5" s="55"/>
      <c r="LNM5" s="55"/>
      <c r="LNN5" s="55"/>
      <c r="LNO5" s="55"/>
      <c r="LNP5" s="55"/>
      <c r="LNQ5" s="55"/>
      <c r="LNR5" s="55"/>
      <c r="LNS5" s="55"/>
      <c r="LNT5" s="55"/>
      <c r="LNU5" s="55"/>
      <c r="LNV5" s="55"/>
      <c r="LNW5" s="55"/>
      <c r="LNX5" s="55"/>
      <c r="LNY5" s="55"/>
      <c r="LNZ5" s="55"/>
      <c r="LOA5" s="55"/>
      <c r="LOB5" s="55"/>
      <c r="LOC5" s="55"/>
      <c r="LOD5" s="55"/>
      <c r="LOE5" s="55"/>
      <c r="LOF5" s="55"/>
      <c r="LOG5" s="55"/>
      <c r="LOH5" s="55"/>
      <c r="LOI5" s="55"/>
      <c r="LOJ5" s="55"/>
      <c r="LOK5" s="55"/>
      <c r="LOL5" s="55"/>
      <c r="LOM5" s="55"/>
      <c r="LON5" s="55"/>
      <c r="LOO5" s="55"/>
      <c r="LOP5" s="55"/>
      <c r="LOQ5" s="55"/>
      <c r="LOR5" s="55"/>
      <c r="LOS5" s="55"/>
      <c r="LOT5" s="55"/>
      <c r="LOU5" s="55"/>
      <c r="LOV5" s="55"/>
      <c r="LOW5" s="55"/>
      <c r="LOX5" s="55"/>
      <c r="LOY5" s="55"/>
      <c r="LOZ5" s="55"/>
      <c r="LPA5" s="55"/>
      <c r="LPB5" s="55"/>
      <c r="LPC5" s="55"/>
      <c r="LPD5" s="55"/>
      <c r="LPE5" s="55"/>
      <c r="LPF5" s="55"/>
      <c r="LPG5" s="55"/>
      <c r="LPH5" s="55"/>
      <c r="LPI5" s="55"/>
      <c r="LPJ5" s="55"/>
      <c r="LPK5" s="55"/>
      <c r="LPL5" s="55"/>
      <c r="LPM5" s="55"/>
      <c r="LPN5" s="55"/>
      <c r="LPO5" s="55"/>
      <c r="LPP5" s="55"/>
      <c r="LPQ5" s="55"/>
      <c r="LPR5" s="55"/>
      <c r="LPS5" s="55"/>
      <c r="LPT5" s="55"/>
      <c r="LPU5" s="55"/>
      <c r="LPV5" s="55"/>
      <c r="LPW5" s="55"/>
      <c r="LPX5" s="55"/>
      <c r="LPY5" s="55"/>
      <c r="LPZ5" s="55"/>
      <c r="LQA5" s="55"/>
      <c r="LQB5" s="55"/>
      <c r="LQC5" s="55"/>
      <c r="LQD5" s="55"/>
      <c r="LQE5" s="55"/>
      <c r="LQF5" s="55"/>
      <c r="LQG5" s="55"/>
      <c r="LQH5" s="55"/>
      <c r="LQI5" s="55"/>
      <c r="LQJ5" s="55"/>
      <c r="LQK5" s="55"/>
      <c r="LQL5" s="55"/>
      <c r="LQM5" s="55"/>
      <c r="LQN5" s="55"/>
      <c r="LQO5" s="55"/>
      <c r="LQP5" s="55"/>
      <c r="LQQ5" s="55"/>
      <c r="LQR5" s="55"/>
      <c r="LQS5" s="55"/>
      <c r="LQT5" s="55"/>
      <c r="LQU5" s="55"/>
      <c r="LQV5" s="55"/>
      <c r="LQW5" s="55"/>
      <c r="LQX5" s="55"/>
      <c r="LQY5" s="55"/>
      <c r="LQZ5" s="55"/>
      <c r="LRA5" s="55"/>
      <c r="LRB5" s="55"/>
      <c r="LRC5" s="55"/>
      <c r="LRD5" s="55"/>
      <c r="LRE5" s="55"/>
      <c r="LRF5" s="55"/>
      <c r="LRG5" s="55"/>
      <c r="LRH5" s="55"/>
      <c r="LRI5" s="55"/>
      <c r="LRJ5" s="55"/>
      <c r="LRK5" s="55"/>
      <c r="LRL5" s="55"/>
      <c r="LRM5" s="55"/>
      <c r="LRN5" s="55"/>
      <c r="LRO5" s="55"/>
      <c r="LRP5" s="55"/>
      <c r="LRQ5" s="55"/>
      <c r="LRR5" s="55"/>
      <c r="LRS5" s="55"/>
      <c r="LRT5" s="55"/>
      <c r="LRU5" s="55"/>
      <c r="LRV5" s="55"/>
      <c r="LRW5" s="55"/>
      <c r="LRX5" s="55"/>
      <c r="LRY5" s="55"/>
      <c r="LRZ5" s="55"/>
      <c r="LSA5" s="55"/>
      <c r="LSB5" s="55"/>
      <c r="LSC5" s="55"/>
      <c r="LSD5" s="55"/>
      <c r="LSE5" s="55"/>
      <c r="LSF5" s="55"/>
      <c r="LSG5" s="55"/>
      <c r="LSH5" s="55"/>
      <c r="LSI5" s="55"/>
      <c r="LSJ5" s="55"/>
      <c r="LSK5" s="55"/>
      <c r="LSL5" s="55"/>
      <c r="LSM5" s="55"/>
      <c r="LSN5" s="55"/>
      <c r="LSO5" s="55"/>
      <c r="LSP5" s="55"/>
      <c r="LSQ5" s="55"/>
      <c r="LSR5" s="55"/>
      <c r="LSS5" s="55"/>
      <c r="LST5" s="55"/>
      <c r="LSU5" s="55"/>
      <c r="LSV5" s="55"/>
      <c r="LSW5" s="55"/>
      <c r="LSX5" s="55"/>
      <c r="LSY5" s="55"/>
      <c r="LSZ5" s="55"/>
      <c r="LTA5" s="55"/>
      <c r="LTB5" s="55"/>
      <c r="LTC5" s="55"/>
      <c r="LTD5" s="55"/>
      <c r="LTE5" s="55"/>
      <c r="LTF5" s="55"/>
      <c r="LTG5" s="55"/>
      <c r="LTH5" s="55"/>
      <c r="LTI5" s="55"/>
      <c r="LTJ5" s="55"/>
      <c r="LTK5" s="55"/>
      <c r="LTL5" s="55"/>
      <c r="LTM5" s="55"/>
      <c r="LTN5" s="55"/>
      <c r="LTO5" s="55"/>
      <c r="LTP5" s="55"/>
      <c r="LTQ5" s="55"/>
      <c r="LTR5" s="55"/>
      <c r="LTS5" s="55"/>
      <c r="LTT5" s="55"/>
      <c r="LTU5" s="55"/>
      <c r="LTV5" s="55"/>
      <c r="LTW5" s="55"/>
      <c r="LTX5" s="55"/>
      <c r="LTY5" s="55"/>
      <c r="LTZ5" s="55"/>
      <c r="LUA5" s="55"/>
      <c r="LUB5" s="55"/>
      <c r="LUC5" s="55"/>
      <c r="LUD5" s="55"/>
      <c r="LUE5" s="55"/>
      <c r="LUF5" s="55"/>
      <c r="LUG5" s="55"/>
      <c r="LUH5" s="55"/>
      <c r="LUI5" s="55"/>
      <c r="LUJ5" s="55"/>
      <c r="LUK5" s="55"/>
      <c r="LUL5" s="55"/>
      <c r="LUM5" s="55"/>
      <c r="LUN5" s="55"/>
      <c r="LUO5" s="55"/>
      <c r="LUP5" s="55"/>
      <c r="LUQ5" s="55"/>
      <c r="LUR5" s="55"/>
      <c r="LUS5" s="55"/>
      <c r="LUT5" s="55"/>
      <c r="LUU5" s="55"/>
      <c r="LUV5" s="55"/>
      <c r="LUW5" s="55"/>
      <c r="LUX5" s="55"/>
      <c r="LUY5" s="55"/>
      <c r="LUZ5" s="55"/>
      <c r="LVA5" s="55"/>
      <c r="LVB5" s="55"/>
      <c r="LVC5" s="55"/>
      <c r="LVD5" s="55"/>
      <c r="LVE5" s="55"/>
      <c r="LVF5" s="55"/>
      <c r="LVG5" s="55"/>
      <c r="LVH5" s="55"/>
      <c r="LVI5" s="55"/>
      <c r="LVJ5" s="55"/>
      <c r="LVK5" s="55"/>
      <c r="LVL5" s="55"/>
      <c r="LVM5" s="55"/>
      <c r="LVN5" s="55"/>
      <c r="LVO5" s="55"/>
      <c r="LVP5" s="55"/>
      <c r="LVQ5" s="55"/>
      <c r="LVR5" s="55"/>
      <c r="LVS5" s="55"/>
      <c r="LVT5" s="55"/>
      <c r="LVU5" s="55"/>
      <c r="LVV5" s="55"/>
      <c r="LVW5" s="55"/>
      <c r="LVX5" s="55"/>
      <c r="LVY5" s="55"/>
      <c r="LVZ5" s="55"/>
      <c r="LWA5" s="55"/>
      <c r="LWB5" s="55"/>
      <c r="LWC5" s="55"/>
      <c r="LWD5" s="55"/>
      <c r="LWE5" s="55"/>
      <c r="LWF5" s="55"/>
      <c r="LWG5" s="55"/>
      <c r="LWH5" s="55"/>
      <c r="LWI5" s="55"/>
      <c r="LWJ5" s="55"/>
      <c r="LWK5" s="55"/>
      <c r="LWL5" s="55"/>
      <c r="LWM5" s="55"/>
      <c r="LWN5" s="55"/>
      <c r="LWO5" s="55"/>
      <c r="LWP5" s="55"/>
      <c r="LWQ5" s="55"/>
      <c r="LWR5" s="55"/>
      <c r="LWS5" s="55"/>
      <c r="LWT5" s="55"/>
      <c r="LWU5" s="55"/>
      <c r="LWV5" s="55"/>
      <c r="LWW5" s="55"/>
      <c r="LWX5" s="55"/>
      <c r="LWY5" s="55"/>
      <c r="LWZ5" s="55"/>
      <c r="LXA5" s="55"/>
      <c r="LXB5" s="55"/>
      <c r="LXC5" s="55"/>
      <c r="LXD5" s="55"/>
      <c r="LXE5" s="55"/>
      <c r="LXF5" s="55"/>
      <c r="LXG5" s="55"/>
      <c r="LXH5" s="55"/>
      <c r="LXI5" s="55"/>
      <c r="LXJ5" s="55"/>
      <c r="LXK5" s="55"/>
      <c r="LXL5" s="55"/>
      <c r="LXM5" s="55"/>
      <c r="LXN5" s="55"/>
      <c r="LXO5" s="55"/>
      <c r="LXP5" s="55"/>
      <c r="LXQ5" s="55"/>
      <c r="LXR5" s="55"/>
      <c r="LXS5" s="55"/>
      <c r="LXT5" s="55"/>
      <c r="LXU5" s="55"/>
      <c r="LXV5" s="55"/>
      <c r="LXW5" s="55"/>
      <c r="LXX5" s="55"/>
      <c r="LXY5" s="55"/>
      <c r="LXZ5" s="55"/>
      <c r="LYA5" s="55"/>
      <c r="LYB5" s="55"/>
      <c r="LYC5" s="55"/>
      <c r="LYD5" s="55"/>
      <c r="LYE5" s="55"/>
      <c r="LYF5" s="55"/>
      <c r="LYG5" s="55"/>
      <c r="LYH5" s="55"/>
      <c r="LYI5" s="55"/>
      <c r="LYJ5" s="55"/>
      <c r="LYK5" s="55"/>
      <c r="LYL5" s="55"/>
      <c r="LYM5" s="55"/>
      <c r="LYN5" s="55"/>
      <c r="LYO5" s="55"/>
      <c r="LYP5" s="55"/>
      <c r="LYQ5" s="55"/>
      <c r="LYR5" s="55"/>
      <c r="LYS5" s="55"/>
      <c r="LYT5" s="55"/>
      <c r="LYU5" s="55"/>
      <c r="LYV5" s="55"/>
      <c r="LYW5" s="55"/>
      <c r="LYX5" s="55"/>
      <c r="LYY5" s="55"/>
      <c r="LYZ5" s="55"/>
      <c r="LZA5" s="55"/>
      <c r="LZB5" s="55"/>
      <c r="LZC5" s="55"/>
      <c r="LZD5" s="55"/>
      <c r="LZE5" s="55"/>
      <c r="LZF5" s="55"/>
      <c r="LZG5" s="55"/>
      <c r="LZH5" s="55"/>
      <c r="LZI5" s="55"/>
      <c r="LZJ5" s="55"/>
      <c r="LZK5" s="55"/>
      <c r="LZL5" s="55"/>
      <c r="LZM5" s="55"/>
      <c r="LZN5" s="55"/>
      <c r="LZO5" s="55"/>
      <c r="LZP5" s="55"/>
      <c r="LZQ5" s="55"/>
      <c r="LZR5" s="55"/>
      <c r="LZS5" s="55"/>
      <c r="LZT5" s="55"/>
      <c r="LZU5" s="55"/>
      <c r="LZV5" s="55"/>
      <c r="LZW5" s="55"/>
      <c r="LZX5" s="55"/>
      <c r="LZY5" s="55"/>
      <c r="LZZ5" s="55"/>
      <c r="MAA5" s="55"/>
      <c r="MAB5" s="55"/>
      <c r="MAC5" s="55"/>
      <c r="MAD5" s="55"/>
      <c r="MAE5" s="55"/>
      <c r="MAF5" s="55"/>
      <c r="MAG5" s="55"/>
      <c r="MAH5" s="55"/>
      <c r="MAI5" s="55"/>
      <c r="MAJ5" s="55"/>
      <c r="MAK5" s="55"/>
      <c r="MAL5" s="55"/>
      <c r="MAM5" s="55"/>
      <c r="MAN5" s="55"/>
      <c r="MAO5" s="55"/>
      <c r="MAP5" s="55"/>
      <c r="MAQ5" s="55"/>
      <c r="MAR5" s="55"/>
      <c r="MAS5" s="55"/>
      <c r="MAT5" s="55"/>
      <c r="MAU5" s="55"/>
      <c r="MAV5" s="55"/>
      <c r="MAW5" s="55"/>
      <c r="MAX5" s="55"/>
      <c r="MAY5" s="55"/>
      <c r="MAZ5" s="55"/>
      <c r="MBA5" s="55"/>
      <c r="MBB5" s="55"/>
      <c r="MBC5" s="55"/>
      <c r="MBD5" s="55"/>
      <c r="MBE5" s="55"/>
      <c r="MBF5" s="55"/>
      <c r="MBG5" s="55"/>
      <c r="MBH5" s="55"/>
      <c r="MBI5" s="55"/>
      <c r="MBJ5" s="55"/>
      <c r="MBK5" s="55"/>
      <c r="MBL5" s="55"/>
      <c r="MBM5" s="55"/>
      <c r="MBN5" s="55"/>
      <c r="MBO5" s="55"/>
      <c r="MBP5" s="55"/>
      <c r="MBQ5" s="55"/>
      <c r="MBR5" s="55"/>
      <c r="MBS5" s="55"/>
      <c r="MBT5" s="55"/>
      <c r="MBU5" s="55"/>
      <c r="MBV5" s="55"/>
      <c r="MBW5" s="55"/>
      <c r="MBX5" s="55"/>
      <c r="MBY5" s="55"/>
      <c r="MBZ5" s="55"/>
      <c r="MCA5" s="55"/>
      <c r="MCB5" s="55"/>
      <c r="MCC5" s="55"/>
      <c r="MCD5" s="55"/>
      <c r="MCE5" s="55"/>
      <c r="MCF5" s="55"/>
      <c r="MCG5" s="55"/>
      <c r="MCH5" s="55"/>
      <c r="MCI5" s="55"/>
      <c r="MCJ5" s="55"/>
      <c r="MCK5" s="55"/>
      <c r="MCL5" s="55"/>
      <c r="MCM5" s="55"/>
      <c r="MCN5" s="55"/>
      <c r="MCO5" s="55"/>
      <c r="MCP5" s="55"/>
      <c r="MCQ5" s="55"/>
      <c r="MCR5" s="55"/>
      <c r="MCS5" s="55"/>
      <c r="MCT5" s="55"/>
      <c r="MCU5" s="55"/>
      <c r="MCV5" s="55"/>
      <c r="MCW5" s="55"/>
      <c r="MCX5" s="55"/>
      <c r="MCY5" s="55"/>
      <c r="MCZ5" s="55"/>
      <c r="MDA5" s="55"/>
      <c r="MDB5" s="55"/>
      <c r="MDC5" s="55"/>
      <c r="MDD5" s="55"/>
      <c r="MDE5" s="55"/>
      <c r="MDF5" s="55"/>
      <c r="MDG5" s="55"/>
      <c r="MDH5" s="55"/>
      <c r="MDI5" s="55"/>
      <c r="MDJ5" s="55"/>
      <c r="MDK5" s="55"/>
      <c r="MDL5" s="55"/>
      <c r="MDM5" s="55"/>
      <c r="MDN5" s="55"/>
      <c r="MDO5" s="55"/>
      <c r="MDP5" s="55"/>
      <c r="MDQ5" s="55"/>
      <c r="MDR5" s="55"/>
      <c r="MDS5" s="55"/>
      <c r="MDT5" s="55"/>
      <c r="MDU5" s="55"/>
      <c r="MDV5" s="55"/>
      <c r="MDW5" s="55"/>
      <c r="MDX5" s="55"/>
      <c r="MDY5" s="55"/>
      <c r="MDZ5" s="55"/>
      <c r="MEA5" s="55"/>
      <c r="MEB5" s="55"/>
      <c r="MEC5" s="55"/>
      <c r="MED5" s="55"/>
      <c r="MEE5" s="55"/>
      <c r="MEF5" s="55"/>
      <c r="MEG5" s="55"/>
      <c r="MEH5" s="55"/>
      <c r="MEI5" s="55"/>
      <c r="MEJ5" s="55"/>
      <c r="MEK5" s="55"/>
      <c r="MEL5" s="55"/>
      <c r="MEM5" s="55"/>
      <c r="MEN5" s="55"/>
      <c r="MEO5" s="55"/>
      <c r="MEP5" s="55"/>
      <c r="MEQ5" s="55"/>
      <c r="MER5" s="55"/>
      <c r="MES5" s="55"/>
      <c r="MET5" s="55"/>
      <c r="MEU5" s="55"/>
      <c r="MEV5" s="55"/>
      <c r="MEW5" s="55"/>
      <c r="MEX5" s="55"/>
      <c r="MEY5" s="55"/>
      <c r="MEZ5" s="55"/>
      <c r="MFA5" s="55"/>
      <c r="MFB5" s="55"/>
      <c r="MFC5" s="55"/>
      <c r="MFD5" s="55"/>
      <c r="MFE5" s="55"/>
      <c r="MFF5" s="55"/>
      <c r="MFG5" s="55"/>
      <c r="MFH5" s="55"/>
      <c r="MFI5" s="55"/>
      <c r="MFJ5" s="55"/>
      <c r="MFK5" s="55"/>
      <c r="MFL5" s="55"/>
      <c r="MFM5" s="55"/>
      <c r="MFN5" s="55"/>
      <c r="MFO5" s="55"/>
      <c r="MFP5" s="55"/>
      <c r="MFQ5" s="55"/>
      <c r="MFR5" s="55"/>
      <c r="MFS5" s="55"/>
      <c r="MFT5" s="55"/>
      <c r="MFU5" s="55"/>
      <c r="MFV5" s="55"/>
      <c r="MFW5" s="55"/>
      <c r="MFX5" s="55"/>
      <c r="MFY5" s="55"/>
      <c r="MFZ5" s="55"/>
      <c r="MGA5" s="55"/>
      <c r="MGB5" s="55"/>
      <c r="MGC5" s="55"/>
      <c r="MGD5" s="55"/>
      <c r="MGE5" s="55"/>
      <c r="MGF5" s="55"/>
      <c r="MGG5" s="55"/>
      <c r="MGH5" s="55"/>
      <c r="MGI5" s="55"/>
      <c r="MGJ5" s="55"/>
      <c r="MGK5" s="55"/>
      <c r="MGL5" s="55"/>
      <c r="MGM5" s="55"/>
      <c r="MGN5" s="55"/>
      <c r="MGO5" s="55"/>
      <c r="MGP5" s="55"/>
      <c r="MGQ5" s="55"/>
      <c r="MGR5" s="55"/>
      <c r="MGS5" s="55"/>
      <c r="MGT5" s="55"/>
      <c r="MGU5" s="55"/>
      <c r="MGV5" s="55"/>
      <c r="MGW5" s="55"/>
      <c r="MGX5" s="55"/>
      <c r="MGY5" s="55"/>
      <c r="MGZ5" s="55"/>
      <c r="MHA5" s="55"/>
      <c r="MHB5" s="55"/>
      <c r="MHC5" s="55"/>
      <c r="MHD5" s="55"/>
      <c r="MHE5" s="55"/>
      <c r="MHF5" s="55"/>
      <c r="MHG5" s="55"/>
      <c r="MHH5" s="55"/>
      <c r="MHI5" s="55"/>
      <c r="MHJ5" s="55"/>
      <c r="MHK5" s="55"/>
      <c r="MHL5" s="55"/>
      <c r="MHM5" s="55"/>
      <c r="MHN5" s="55"/>
      <c r="MHO5" s="55"/>
      <c r="MHP5" s="55"/>
      <c r="MHQ5" s="55"/>
      <c r="MHR5" s="55"/>
      <c r="MHS5" s="55"/>
      <c r="MHT5" s="55"/>
      <c r="MHU5" s="55"/>
      <c r="MHV5" s="55"/>
      <c r="MHW5" s="55"/>
      <c r="MHX5" s="55"/>
      <c r="MHY5" s="55"/>
      <c r="MHZ5" s="55"/>
      <c r="MIA5" s="55"/>
      <c r="MIB5" s="55"/>
      <c r="MIC5" s="55"/>
      <c r="MID5" s="55"/>
      <c r="MIE5" s="55"/>
      <c r="MIF5" s="55"/>
      <c r="MIG5" s="55"/>
      <c r="MIH5" s="55"/>
      <c r="MII5" s="55"/>
      <c r="MIJ5" s="55"/>
      <c r="MIK5" s="55"/>
      <c r="MIL5" s="55"/>
      <c r="MIM5" s="55"/>
      <c r="MIN5" s="55"/>
      <c r="MIO5" s="55"/>
      <c r="MIP5" s="55"/>
      <c r="MIQ5" s="55"/>
      <c r="MIR5" s="55"/>
      <c r="MIS5" s="55"/>
      <c r="MIT5" s="55"/>
      <c r="MIU5" s="55"/>
      <c r="MIV5" s="55"/>
      <c r="MIW5" s="55"/>
      <c r="MIX5" s="55"/>
      <c r="MIY5" s="55"/>
      <c r="MIZ5" s="55"/>
      <c r="MJA5" s="55"/>
      <c r="MJB5" s="55"/>
      <c r="MJC5" s="55"/>
      <c r="MJD5" s="55"/>
      <c r="MJE5" s="55"/>
      <c r="MJF5" s="55"/>
      <c r="MJG5" s="55"/>
      <c r="MJH5" s="55"/>
      <c r="MJI5" s="55"/>
      <c r="MJJ5" s="55"/>
      <c r="MJK5" s="55"/>
      <c r="MJL5" s="55"/>
      <c r="MJM5" s="55"/>
      <c r="MJN5" s="55"/>
      <c r="MJO5" s="55"/>
      <c r="MJP5" s="55"/>
      <c r="MJQ5" s="55"/>
      <c r="MJR5" s="55"/>
      <c r="MJS5" s="55"/>
      <c r="MJT5" s="55"/>
      <c r="MJU5" s="55"/>
      <c r="MJV5" s="55"/>
      <c r="MJW5" s="55"/>
      <c r="MJX5" s="55"/>
      <c r="MJY5" s="55"/>
      <c r="MJZ5" s="55"/>
      <c r="MKA5" s="55"/>
      <c r="MKB5" s="55"/>
      <c r="MKC5" s="55"/>
      <c r="MKD5" s="55"/>
      <c r="MKE5" s="55"/>
      <c r="MKF5" s="55"/>
      <c r="MKG5" s="55"/>
      <c r="MKH5" s="55"/>
      <c r="MKI5" s="55"/>
      <c r="MKJ5" s="55"/>
      <c r="MKK5" s="55"/>
      <c r="MKL5" s="55"/>
      <c r="MKM5" s="55"/>
      <c r="MKN5" s="55"/>
      <c r="MKO5" s="55"/>
      <c r="MKP5" s="55"/>
      <c r="MKQ5" s="55"/>
      <c r="MKR5" s="55"/>
      <c r="MKS5" s="55"/>
      <c r="MKT5" s="55"/>
      <c r="MKU5" s="55"/>
      <c r="MKV5" s="55"/>
      <c r="MKW5" s="55"/>
      <c r="MKX5" s="55"/>
      <c r="MKY5" s="55"/>
      <c r="MKZ5" s="55"/>
      <c r="MLA5" s="55"/>
      <c r="MLB5" s="55"/>
      <c r="MLC5" s="55"/>
      <c r="MLD5" s="55"/>
      <c r="MLE5" s="55"/>
      <c r="MLF5" s="55"/>
      <c r="MLG5" s="55"/>
      <c r="MLH5" s="55"/>
      <c r="MLI5" s="55"/>
      <c r="MLJ5" s="55"/>
      <c r="MLK5" s="55"/>
      <c r="MLL5" s="55"/>
      <c r="MLM5" s="55"/>
      <c r="MLN5" s="55"/>
      <c r="MLO5" s="55"/>
      <c r="MLP5" s="55"/>
      <c r="MLQ5" s="55"/>
      <c r="MLR5" s="55"/>
      <c r="MLS5" s="55"/>
      <c r="MLT5" s="55"/>
      <c r="MLU5" s="55"/>
      <c r="MLV5" s="55"/>
      <c r="MLW5" s="55"/>
      <c r="MLX5" s="55"/>
      <c r="MLY5" s="55"/>
      <c r="MLZ5" s="55"/>
      <c r="MMA5" s="55"/>
      <c r="MMB5" s="55"/>
      <c r="MMC5" s="55"/>
      <c r="MMD5" s="55"/>
      <c r="MME5" s="55"/>
      <c r="MMF5" s="55"/>
      <c r="MMG5" s="55"/>
      <c r="MMH5" s="55"/>
      <c r="MMI5" s="55"/>
      <c r="MMJ5" s="55"/>
      <c r="MMK5" s="55"/>
      <c r="MML5" s="55"/>
      <c r="MMM5" s="55"/>
      <c r="MMN5" s="55"/>
      <c r="MMO5" s="55"/>
      <c r="MMP5" s="55"/>
      <c r="MMQ5" s="55"/>
      <c r="MMR5" s="55"/>
      <c r="MMS5" s="55"/>
      <c r="MMT5" s="55"/>
      <c r="MMU5" s="55"/>
      <c r="MMV5" s="55"/>
      <c r="MMW5" s="55"/>
      <c r="MMX5" s="55"/>
      <c r="MMY5" s="55"/>
      <c r="MMZ5" s="55"/>
      <c r="MNA5" s="55"/>
      <c r="MNB5" s="55"/>
      <c r="MNC5" s="55"/>
      <c r="MND5" s="55"/>
      <c r="MNE5" s="55"/>
      <c r="MNF5" s="55"/>
      <c r="MNG5" s="55"/>
      <c r="MNH5" s="55"/>
      <c r="MNI5" s="55"/>
      <c r="MNJ5" s="55"/>
      <c r="MNK5" s="55"/>
      <c r="MNL5" s="55"/>
      <c r="MNM5" s="55"/>
      <c r="MNN5" s="55"/>
      <c r="MNO5" s="55"/>
      <c r="MNP5" s="55"/>
      <c r="MNQ5" s="55"/>
      <c r="MNR5" s="55"/>
      <c r="MNS5" s="55"/>
      <c r="MNT5" s="55"/>
      <c r="MNU5" s="55"/>
      <c r="MNV5" s="55"/>
      <c r="MNW5" s="55"/>
      <c r="MNX5" s="55"/>
      <c r="MNY5" s="55"/>
      <c r="MNZ5" s="55"/>
      <c r="MOA5" s="55"/>
      <c r="MOB5" s="55"/>
      <c r="MOC5" s="55"/>
      <c r="MOD5" s="55"/>
      <c r="MOE5" s="55"/>
      <c r="MOF5" s="55"/>
      <c r="MOG5" s="55"/>
      <c r="MOH5" s="55"/>
      <c r="MOI5" s="55"/>
      <c r="MOJ5" s="55"/>
      <c r="MOK5" s="55"/>
      <c r="MOL5" s="55"/>
      <c r="MOM5" s="55"/>
      <c r="MON5" s="55"/>
      <c r="MOO5" s="55"/>
      <c r="MOP5" s="55"/>
      <c r="MOQ5" s="55"/>
      <c r="MOR5" s="55"/>
      <c r="MOS5" s="55"/>
      <c r="MOT5" s="55"/>
      <c r="MOU5" s="55"/>
      <c r="MOV5" s="55"/>
      <c r="MOW5" s="55"/>
      <c r="MOX5" s="55"/>
      <c r="MOY5" s="55"/>
      <c r="MOZ5" s="55"/>
      <c r="MPA5" s="55"/>
      <c r="MPB5" s="55"/>
      <c r="MPC5" s="55"/>
      <c r="MPD5" s="55"/>
      <c r="MPE5" s="55"/>
      <c r="MPF5" s="55"/>
      <c r="MPG5" s="55"/>
      <c r="MPH5" s="55"/>
      <c r="MPI5" s="55"/>
      <c r="MPJ5" s="55"/>
      <c r="MPK5" s="55"/>
      <c r="MPL5" s="55"/>
      <c r="MPM5" s="55"/>
      <c r="MPN5" s="55"/>
      <c r="MPO5" s="55"/>
      <c r="MPP5" s="55"/>
      <c r="MPQ5" s="55"/>
      <c r="MPR5" s="55"/>
      <c r="MPS5" s="55"/>
      <c r="MPT5" s="55"/>
      <c r="MPU5" s="55"/>
      <c r="MPV5" s="55"/>
      <c r="MPW5" s="55"/>
      <c r="MPX5" s="55"/>
      <c r="MPY5" s="55"/>
      <c r="MPZ5" s="55"/>
      <c r="MQA5" s="55"/>
      <c r="MQB5" s="55"/>
      <c r="MQC5" s="55"/>
      <c r="MQD5" s="55"/>
      <c r="MQE5" s="55"/>
      <c r="MQF5" s="55"/>
      <c r="MQG5" s="55"/>
      <c r="MQH5" s="55"/>
      <c r="MQI5" s="55"/>
      <c r="MQJ5" s="55"/>
      <c r="MQK5" s="55"/>
      <c r="MQL5" s="55"/>
      <c r="MQM5" s="55"/>
      <c r="MQN5" s="55"/>
      <c r="MQO5" s="55"/>
      <c r="MQP5" s="55"/>
      <c r="MQQ5" s="55"/>
      <c r="MQR5" s="55"/>
      <c r="MQS5" s="55"/>
      <c r="MQT5" s="55"/>
      <c r="MQU5" s="55"/>
      <c r="MQV5" s="55"/>
      <c r="MQW5" s="55"/>
      <c r="MQX5" s="55"/>
      <c r="MQY5" s="55"/>
      <c r="MQZ5" s="55"/>
      <c r="MRA5" s="55"/>
      <c r="MRB5" s="55"/>
      <c r="MRC5" s="55"/>
      <c r="MRD5" s="55"/>
      <c r="MRE5" s="55"/>
      <c r="MRF5" s="55"/>
      <c r="MRG5" s="55"/>
      <c r="MRH5" s="55"/>
      <c r="MRI5" s="55"/>
      <c r="MRJ5" s="55"/>
      <c r="MRK5" s="55"/>
      <c r="MRL5" s="55"/>
      <c r="MRM5" s="55"/>
      <c r="MRN5" s="55"/>
      <c r="MRO5" s="55"/>
      <c r="MRP5" s="55"/>
      <c r="MRQ5" s="55"/>
      <c r="MRR5" s="55"/>
      <c r="MRS5" s="55"/>
      <c r="MRT5" s="55"/>
      <c r="MRU5" s="55"/>
      <c r="MRV5" s="55"/>
      <c r="MRW5" s="55"/>
      <c r="MRX5" s="55"/>
      <c r="MRY5" s="55"/>
      <c r="MRZ5" s="55"/>
      <c r="MSA5" s="55"/>
      <c r="MSB5" s="55"/>
      <c r="MSC5" s="55"/>
      <c r="MSD5" s="55"/>
      <c r="MSE5" s="55"/>
      <c r="MSF5" s="55"/>
      <c r="MSG5" s="55"/>
      <c r="MSH5" s="55"/>
      <c r="MSI5" s="55"/>
      <c r="MSJ5" s="55"/>
      <c r="MSK5" s="55"/>
      <c r="MSL5" s="55"/>
      <c r="MSM5" s="55"/>
      <c r="MSN5" s="55"/>
      <c r="MSO5" s="55"/>
      <c r="MSP5" s="55"/>
      <c r="MSQ5" s="55"/>
      <c r="MSR5" s="55"/>
      <c r="MSS5" s="55"/>
      <c r="MST5" s="55"/>
      <c r="MSU5" s="55"/>
      <c r="MSV5" s="55"/>
      <c r="MSW5" s="55"/>
      <c r="MSX5" s="55"/>
      <c r="MSY5" s="55"/>
      <c r="MSZ5" s="55"/>
      <c r="MTA5" s="55"/>
      <c r="MTB5" s="55"/>
      <c r="MTC5" s="55"/>
      <c r="MTD5" s="55"/>
      <c r="MTE5" s="55"/>
      <c r="MTF5" s="55"/>
      <c r="MTG5" s="55"/>
      <c r="MTH5" s="55"/>
      <c r="MTI5" s="55"/>
      <c r="MTJ5" s="55"/>
      <c r="MTK5" s="55"/>
      <c r="MTL5" s="55"/>
      <c r="MTM5" s="55"/>
      <c r="MTN5" s="55"/>
      <c r="MTO5" s="55"/>
      <c r="MTP5" s="55"/>
      <c r="MTQ5" s="55"/>
      <c r="MTR5" s="55"/>
      <c r="MTS5" s="55"/>
      <c r="MTT5" s="55"/>
      <c r="MTU5" s="55"/>
      <c r="MTV5" s="55"/>
      <c r="MTW5" s="55"/>
      <c r="MTX5" s="55"/>
      <c r="MTY5" s="55"/>
      <c r="MTZ5" s="55"/>
      <c r="MUA5" s="55"/>
      <c r="MUB5" s="55"/>
      <c r="MUC5" s="55"/>
      <c r="MUD5" s="55"/>
      <c r="MUE5" s="55"/>
      <c r="MUF5" s="55"/>
      <c r="MUG5" s="55"/>
      <c r="MUH5" s="55"/>
      <c r="MUI5" s="55"/>
      <c r="MUJ5" s="55"/>
      <c r="MUK5" s="55"/>
      <c r="MUL5" s="55"/>
      <c r="MUM5" s="55"/>
      <c r="MUN5" s="55"/>
      <c r="MUO5" s="55"/>
      <c r="MUP5" s="55"/>
      <c r="MUQ5" s="55"/>
      <c r="MUR5" s="55"/>
      <c r="MUS5" s="55"/>
      <c r="MUT5" s="55"/>
      <c r="MUU5" s="55"/>
      <c r="MUV5" s="55"/>
      <c r="MUW5" s="55"/>
      <c r="MUX5" s="55"/>
      <c r="MUY5" s="55"/>
      <c r="MUZ5" s="55"/>
      <c r="MVA5" s="55"/>
      <c r="MVB5" s="55"/>
      <c r="MVC5" s="55"/>
      <c r="MVD5" s="55"/>
      <c r="MVE5" s="55"/>
      <c r="MVF5" s="55"/>
      <c r="MVG5" s="55"/>
      <c r="MVH5" s="55"/>
      <c r="MVI5" s="55"/>
      <c r="MVJ5" s="55"/>
      <c r="MVK5" s="55"/>
      <c r="MVL5" s="55"/>
      <c r="MVM5" s="55"/>
      <c r="MVN5" s="55"/>
      <c r="MVO5" s="55"/>
      <c r="MVP5" s="55"/>
      <c r="MVQ5" s="55"/>
      <c r="MVR5" s="55"/>
      <c r="MVS5" s="55"/>
      <c r="MVT5" s="55"/>
      <c r="MVU5" s="55"/>
      <c r="MVV5" s="55"/>
      <c r="MVW5" s="55"/>
      <c r="MVX5" s="55"/>
      <c r="MVY5" s="55"/>
      <c r="MVZ5" s="55"/>
      <c r="MWA5" s="55"/>
      <c r="MWB5" s="55"/>
      <c r="MWC5" s="55"/>
      <c r="MWD5" s="55"/>
      <c r="MWE5" s="55"/>
      <c r="MWF5" s="55"/>
      <c r="MWG5" s="55"/>
      <c r="MWH5" s="55"/>
      <c r="MWI5" s="55"/>
      <c r="MWJ5" s="55"/>
      <c r="MWK5" s="55"/>
      <c r="MWL5" s="55"/>
      <c r="MWM5" s="55"/>
      <c r="MWN5" s="55"/>
      <c r="MWO5" s="55"/>
      <c r="MWP5" s="55"/>
      <c r="MWQ5" s="55"/>
      <c r="MWR5" s="55"/>
      <c r="MWS5" s="55"/>
      <c r="MWT5" s="55"/>
      <c r="MWU5" s="55"/>
      <c r="MWV5" s="55"/>
      <c r="MWW5" s="55"/>
      <c r="MWX5" s="55"/>
      <c r="MWY5" s="55"/>
      <c r="MWZ5" s="55"/>
      <c r="MXA5" s="55"/>
      <c r="MXB5" s="55"/>
      <c r="MXC5" s="55"/>
      <c r="MXD5" s="55"/>
      <c r="MXE5" s="55"/>
      <c r="MXF5" s="55"/>
      <c r="MXG5" s="55"/>
      <c r="MXH5" s="55"/>
      <c r="MXI5" s="55"/>
      <c r="MXJ5" s="55"/>
      <c r="MXK5" s="55"/>
      <c r="MXL5" s="55"/>
      <c r="MXM5" s="55"/>
      <c r="MXN5" s="55"/>
      <c r="MXO5" s="55"/>
      <c r="MXP5" s="55"/>
      <c r="MXQ5" s="55"/>
      <c r="MXR5" s="55"/>
      <c r="MXS5" s="55"/>
      <c r="MXT5" s="55"/>
      <c r="MXU5" s="55"/>
      <c r="MXV5" s="55"/>
      <c r="MXW5" s="55"/>
      <c r="MXX5" s="55"/>
      <c r="MXY5" s="55"/>
      <c r="MXZ5" s="55"/>
      <c r="MYA5" s="55"/>
      <c r="MYB5" s="55"/>
      <c r="MYC5" s="55"/>
      <c r="MYD5" s="55"/>
      <c r="MYE5" s="55"/>
      <c r="MYF5" s="55"/>
      <c r="MYG5" s="55"/>
      <c r="MYH5" s="55"/>
      <c r="MYI5" s="55"/>
      <c r="MYJ5" s="55"/>
      <c r="MYK5" s="55"/>
      <c r="MYL5" s="55"/>
      <c r="MYM5" s="55"/>
      <c r="MYN5" s="55"/>
      <c r="MYO5" s="55"/>
      <c r="MYP5" s="55"/>
      <c r="MYQ5" s="55"/>
      <c r="MYR5" s="55"/>
      <c r="MYS5" s="55"/>
      <c r="MYT5" s="55"/>
      <c r="MYU5" s="55"/>
      <c r="MYV5" s="55"/>
      <c r="MYW5" s="55"/>
      <c r="MYX5" s="55"/>
      <c r="MYY5" s="55"/>
      <c r="MYZ5" s="55"/>
      <c r="MZA5" s="55"/>
      <c r="MZB5" s="55"/>
      <c r="MZC5" s="55"/>
      <c r="MZD5" s="55"/>
      <c r="MZE5" s="55"/>
      <c r="MZF5" s="55"/>
      <c r="MZG5" s="55"/>
      <c r="MZH5" s="55"/>
      <c r="MZI5" s="55"/>
      <c r="MZJ5" s="55"/>
      <c r="MZK5" s="55"/>
      <c r="MZL5" s="55"/>
      <c r="MZM5" s="55"/>
      <c r="MZN5" s="55"/>
      <c r="MZO5" s="55"/>
      <c r="MZP5" s="55"/>
      <c r="MZQ5" s="55"/>
      <c r="MZR5" s="55"/>
      <c r="MZS5" s="55"/>
      <c r="MZT5" s="55"/>
      <c r="MZU5" s="55"/>
      <c r="MZV5" s="55"/>
      <c r="MZW5" s="55"/>
      <c r="MZX5" s="55"/>
      <c r="MZY5" s="55"/>
      <c r="MZZ5" s="55"/>
      <c r="NAA5" s="55"/>
      <c r="NAB5" s="55"/>
      <c r="NAC5" s="55"/>
      <c r="NAD5" s="55"/>
      <c r="NAE5" s="55"/>
      <c r="NAF5" s="55"/>
      <c r="NAG5" s="55"/>
      <c r="NAH5" s="55"/>
      <c r="NAI5" s="55"/>
      <c r="NAJ5" s="55"/>
      <c r="NAK5" s="55"/>
      <c r="NAL5" s="55"/>
      <c r="NAM5" s="55"/>
      <c r="NAN5" s="55"/>
      <c r="NAO5" s="55"/>
      <c r="NAP5" s="55"/>
      <c r="NAQ5" s="55"/>
      <c r="NAR5" s="55"/>
      <c r="NAS5" s="55"/>
      <c r="NAT5" s="55"/>
      <c r="NAU5" s="55"/>
      <c r="NAV5" s="55"/>
      <c r="NAW5" s="55"/>
      <c r="NAX5" s="55"/>
      <c r="NAY5" s="55"/>
      <c r="NAZ5" s="55"/>
      <c r="NBA5" s="55"/>
      <c r="NBB5" s="55"/>
      <c r="NBC5" s="55"/>
      <c r="NBD5" s="55"/>
      <c r="NBE5" s="55"/>
      <c r="NBF5" s="55"/>
      <c r="NBG5" s="55"/>
      <c r="NBH5" s="55"/>
      <c r="NBI5" s="55"/>
      <c r="NBJ5" s="55"/>
      <c r="NBK5" s="55"/>
      <c r="NBL5" s="55"/>
      <c r="NBM5" s="55"/>
      <c r="NBN5" s="55"/>
      <c r="NBO5" s="55"/>
      <c r="NBP5" s="55"/>
      <c r="NBQ5" s="55"/>
      <c r="NBR5" s="55"/>
      <c r="NBS5" s="55"/>
      <c r="NBT5" s="55"/>
      <c r="NBU5" s="55"/>
      <c r="NBV5" s="55"/>
      <c r="NBW5" s="55"/>
      <c r="NBX5" s="55"/>
      <c r="NBY5" s="55"/>
      <c r="NBZ5" s="55"/>
      <c r="NCA5" s="55"/>
      <c r="NCB5" s="55"/>
      <c r="NCC5" s="55"/>
      <c r="NCD5" s="55"/>
      <c r="NCE5" s="55"/>
      <c r="NCF5" s="55"/>
      <c r="NCG5" s="55"/>
      <c r="NCH5" s="55"/>
      <c r="NCI5" s="55"/>
      <c r="NCJ5" s="55"/>
      <c r="NCK5" s="55"/>
      <c r="NCL5" s="55"/>
      <c r="NCM5" s="55"/>
      <c r="NCN5" s="55"/>
      <c r="NCO5" s="55"/>
      <c r="NCP5" s="55"/>
      <c r="NCQ5" s="55"/>
      <c r="NCR5" s="55"/>
      <c r="NCS5" s="55"/>
      <c r="NCT5" s="55"/>
      <c r="NCU5" s="55"/>
      <c r="NCV5" s="55"/>
      <c r="NCW5" s="55"/>
      <c r="NCX5" s="55"/>
      <c r="NCY5" s="55"/>
      <c r="NCZ5" s="55"/>
      <c r="NDA5" s="55"/>
      <c r="NDB5" s="55"/>
      <c r="NDC5" s="55"/>
      <c r="NDD5" s="55"/>
      <c r="NDE5" s="55"/>
      <c r="NDF5" s="55"/>
      <c r="NDG5" s="55"/>
      <c r="NDH5" s="55"/>
      <c r="NDI5" s="55"/>
      <c r="NDJ5" s="55"/>
      <c r="NDK5" s="55"/>
      <c r="NDL5" s="55"/>
      <c r="NDM5" s="55"/>
      <c r="NDN5" s="55"/>
      <c r="NDO5" s="55"/>
      <c r="NDP5" s="55"/>
      <c r="NDQ5" s="55"/>
      <c r="NDR5" s="55"/>
      <c r="NDS5" s="55"/>
      <c r="NDT5" s="55"/>
      <c r="NDU5" s="55"/>
      <c r="NDV5" s="55"/>
      <c r="NDW5" s="55"/>
      <c r="NDX5" s="55"/>
      <c r="NDY5" s="55"/>
      <c r="NDZ5" s="55"/>
      <c r="NEA5" s="55"/>
      <c r="NEB5" s="55"/>
      <c r="NEC5" s="55"/>
      <c r="NED5" s="55"/>
      <c r="NEE5" s="55"/>
      <c r="NEF5" s="55"/>
      <c r="NEG5" s="55"/>
      <c r="NEH5" s="55"/>
      <c r="NEI5" s="55"/>
      <c r="NEJ5" s="55"/>
      <c r="NEK5" s="55"/>
      <c r="NEL5" s="55"/>
      <c r="NEM5" s="55"/>
      <c r="NEN5" s="55"/>
      <c r="NEO5" s="55"/>
      <c r="NEP5" s="55"/>
      <c r="NEQ5" s="55"/>
      <c r="NER5" s="55"/>
      <c r="NES5" s="55"/>
      <c r="NET5" s="55"/>
      <c r="NEU5" s="55"/>
      <c r="NEV5" s="55"/>
      <c r="NEW5" s="55"/>
      <c r="NEX5" s="55"/>
      <c r="NEY5" s="55"/>
      <c r="NEZ5" s="55"/>
      <c r="NFA5" s="55"/>
      <c r="NFB5" s="55"/>
      <c r="NFC5" s="55"/>
      <c r="NFD5" s="55"/>
      <c r="NFE5" s="55"/>
      <c r="NFF5" s="55"/>
      <c r="NFG5" s="55"/>
      <c r="NFH5" s="55"/>
      <c r="NFI5" s="55"/>
      <c r="NFJ5" s="55"/>
      <c r="NFK5" s="55"/>
      <c r="NFL5" s="55"/>
      <c r="NFM5" s="55"/>
      <c r="NFN5" s="55"/>
      <c r="NFO5" s="55"/>
      <c r="NFP5" s="55"/>
      <c r="NFQ5" s="55"/>
      <c r="NFR5" s="55"/>
      <c r="NFS5" s="55"/>
      <c r="NFT5" s="55"/>
      <c r="NFU5" s="55"/>
      <c r="NFV5" s="55"/>
      <c r="NFW5" s="55"/>
      <c r="NFX5" s="55"/>
      <c r="NFY5" s="55"/>
      <c r="NFZ5" s="55"/>
      <c r="NGA5" s="55"/>
      <c r="NGB5" s="55"/>
      <c r="NGC5" s="55"/>
      <c r="NGD5" s="55"/>
      <c r="NGE5" s="55"/>
      <c r="NGF5" s="55"/>
      <c r="NGG5" s="55"/>
      <c r="NGH5" s="55"/>
      <c r="NGI5" s="55"/>
      <c r="NGJ5" s="55"/>
      <c r="NGK5" s="55"/>
      <c r="NGL5" s="55"/>
      <c r="NGM5" s="55"/>
      <c r="NGN5" s="55"/>
      <c r="NGO5" s="55"/>
      <c r="NGP5" s="55"/>
      <c r="NGQ5" s="55"/>
      <c r="NGR5" s="55"/>
      <c r="NGS5" s="55"/>
      <c r="NGT5" s="55"/>
      <c r="NGU5" s="55"/>
      <c r="NGV5" s="55"/>
      <c r="NGW5" s="55"/>
      <c r="NGX5" s="55"/>
      <c r="NGY5" s="55"/>
      <c r="NGZ5" s="55"/>
      <c r="NHA5" s="55"/>
      <c r="NHB5" s="55"/>
      <c r="NHC5" s="55"/>
      <c r="NHD5" s="55"/>
      <c r="NHE5" s="55"/>
      <c r="NHF5" s="55"/>
      <c r="NHG5" s="55"/>
      <c r="NHH5" s="55"/>
      <c r="NHI5" s="55"/>
      <c r="NHJ5" s="55"/>
      <c r="NHK5" s="55"/>
      <c r="NHL5" s="55"/>
      <c r="NHM5" s="55"/>
      <c r="NHN5" s="55"/>
      <c r="NHO5" s="55"/>
      <c r="NHP5" s="55"/>
      <c r="NHQ5" s="55"/>
      <c r="NHR5" s="55"/>
      <c r="NHS5" s="55"/>
      <c r="NHT5" s="55"/>
      <c r="NHU5" s="55"/>
      <c r="NHV5" s="55"/>
      <c r="NHW5" s="55"/>
      <c r="NHX5" s="55"/>
      <c r="NHY5" s="55"/>
      <c r="NHZ5" s="55"/>
      <c r="NIA5" s="55"/>
      <c r="NIB5" s="55"/>
      <c r="NIC5" s="55"/>
      <c r="NID5" s="55"/>
      <c r="NIE5" s="55"/>
      <c r="NIF5" s="55"/>
      <c r="NIG5" s="55"/>
      <c r="NIH5" s="55"/>
      <c r="NII5" s="55"/>
      <c r="NIJ5" s="55"/>
      <c r="NIK5" s="55"/>
      <c r="NIL5" s="55"/>
      <c r="NIM5" s="55"/>
      <c r="NIN5" s="55"/>
      <c r="NIO5" s="55"/>
      <c r="NIP5" s="55"/>
      <c r="NIQ5" s="55"/>
      <c r="NIR5" s="55"/>
      <c r="NIS5" s="55"/>
      <c r="NIT5" s="55"/>
      <c r="NIU5" s="55"/>
      <c r="NIV5" s="55"/>
      <c r="NIW5" s="55"/>
      <c r="NIX5" s="55"/>
      <c r="NIY5" s="55"/>
      <c r="NIZ5" s="55"/>
      <c r="NJA5" s="55"/>
      <c r="NJB5" s="55"/>
      <c r="NJC5" s="55"/>
      <c r="NJD5" s="55"/>
      <c r="NJE5" s="55"/>
      <c r="NJF5" s="55"/>
      <c r="NJG5" s="55"/>
      <c r="NJH5" s="55"/>
      <c r="NJI5" s="55"/>
      <c r="NJJ5" s="55"/>
      <c r="NJK5" s="55"/>
      <c r="NJL5" s="55"/>
      <c r="NJM5" s="55"/>
      <c r="NJN5" s="55"/>
      <c r="NJO5" s="55"/>
      <c r="NJP5" s="55"/>
      <c r="NJQ5" s="55"/>
      <c r="NJR5" s="55"/>
      <c r="NJS5" s="55"/>
      <c r="NJT5" s="55"/>
      <c r="NJU5" s="55"/>
      <c r="NJV5" s="55"/>
      <c r="NJW5" s="55"/>
      <c r="NJX5" s="55"/>
      <c r="NJY5" s="55"/>
      <c r="NJZ5" s="55"/>
      <c r="NKA5" s="55"/>
      <c r="NKB5" s="55"/>
      <c r="NKC5" s="55"/>
      <c r="NKD5" s="55"/>
      <c r="NKE5" s="55"/>
      <c r="NKF5" s="55"/>
      <c r="NKG5" s="55"/>
      <c r="NKH5" s="55"/>
      <c r="NKI5" s="55"/>
      <c r="NKJ5" s="55"/>
      <c r="NKK5" s="55"/>
      <c r="NKL5" s="55"/>
      <c r="NKM5" s="55"/>
      <c r="NKN5" s="55"/>
      <c r="NKO5" s="55"/>
      <c r="NKP5" s="55"/>
      <c r="NKQ5" s="55"/>
      <c r="NKR5" s="55"/>
      <c r="NKS5" s="55"/>
      <c r="NKT5" s="55"/>
      <c r="NKU5" s="55"/>
      <c r="NKV5" s="55"/>
      <c r="NKW5" s="55"/>
      <c r="NKX5" s="55"/>
      <c r="NKY5" s="55"/>
      <c r="NKZ5" s="55"/>
      <c r="NLA5" s="55"/>
      <c r="NLB5" s="55"/>
      <c r="NLC5" s="55"/>
      <c r="NLD5" s="55"/>
      <c r="NLE5" s="55"/>
      <c r="NLF5" s="55"/>
      <c r="NLG5" s="55"/>
      <c r="NLH5" s="55"/>
      <c r="NLI5" s="55"/>
      <c r="NLJ5" s="55"/>
      <c r="NLK5" s="55"/>
      <c r="NLL5" s="55"/>
      <c r="NLM5" s="55"/>
      <c r="NLN5" s="55"/>
      <c r="NLO5" s="55"/>
      <c r="NLP5" s="55"/>
      <c r="NLQ5" s="55"/>
      <c r="NLR5" s="55"/>
      <c r="NLS5" s="55"/>
      <c r="NLT5" s="55"/>
      <c r="NLU5" s="55"/>
      <c r="NLV5" s="55"/>
      <c r="NLW5" s="55"/>
      <c r="NLX5" s="55"/>
      <c r="NLY5" s="55"/>
      <c r="NLZ5" s="55"/>
      <c r="NMA5" s="55"/>
      <c r="NMB5" s="55"/>
      <c r="NMC5" s="55"/>
      <c r="NMD5" s="55"/>
      <c r="NME5" s="55"/>
      <c r="NMF5" s="55"/>
      <c r="NMG5" s="55"/>
      <c r="NMH5" s="55"/>
      <c r="NMI5" s="55"/>
      <c r="NMJ5" s="55"/>
      <c r="NMK5" s="55"/>
      <c r="NML5" s="55"/>
      <c r="NMM5" s="55"/>
      <c r="NMN5" s="55"/>
      <c r="NMO5" s="55"/>
      <c r="NMP5" s="55"/>
      <c r="NMQ5" s="55"/>
      <c r="NMR5" s="55"/>
      <c r="NMS5" s="55"/>
      <c r="NMT5" s="55"/>
      <c r="NMU5" s="55"/>
      <c r="NMV5" s="55"/>
      <c r="NMW5" s="55"/>
      <c r="NMX5" s="55"/>
      <c r="NMY5" s="55"/>
      <c r="NMZ5" s="55"/>
      <c r="NNA5" s="55"/>
      <c r="NNB5" s="55"/>
      <c r="NNC5" s="55"/>
      <c r="NND5" s="55"/>
      <c r="NNE5" s="55"/>
      <c r="NNF5" s="55"/>
      <c r="NNG5" s="55"/>
      <c r="NNH5" s="55"/>
      <c r="NNI5" s="55"/>
      <c r="NNJ5" s="55"/>
      <c r="NNK5" s="55"/>
      <c r="NNL5" s="55"/>
      <c r="NNM5" s="55"/>
      <c r="NNN5" s="55"/>
      <c r="NNO5" s="55"/>
      <c r="NNP5" s="55"/>
      <c r="NNQ5" s="55"/>
      <c r="NNR5" s="55"/>
      <c r="NNS5" s="55"/>
      <c r="NNT5" s="55"/>
      <c r="NNU5" s="55"/>
      <c r="NNV5" s="55"/>
      <c r="NNW5" s="55"/>
      <c r="NNX5" s="55"/>
      <c r="NNY5" s="55"/>
      <c r="NNZ5" s="55"/>
      <c r="NOA5" s="55"/>
      <c r="NOB5" s="55"/>
      <c r="NOC5" s="55"/>
      <c r="NOD5" s="55"/>
      <c r="NOE5" s="55"/>
      <c r="NOF5" s="55"/>
      <c r="NOG5" s="55"/>
      <c r="NOH5" s="55"/>
      <c r="NOI5" s="55"/>
      <c r="NOJ5" s="55"/>
      <c r="NOK5" s="55"/>
      <c r="NOL5" s="55"/>
      <c r="NOM5" s="55"/>
      <c r="NON5" s="55"/>
      <c r="NOO5" s="55"/>
      <c r="NOP5" s="55"/>
      <c r="NOQ5" s="55"/>
      <c r="NOR5" s="55"/>
      <c r="NOS5" s="55"/>
      <c r="NOT5" s="55"/>
      <c r="NOU5" s="55"/>
      <c r="NOV5" s="55"/>
      <c r="NOW5" s="55"/>
      <c r="NOX5" s="55"/>
      <c r="NOY5" s="55"/>
      <c r="NOZ5" s="55"/>
      <c r="NPA5" s="55"/>
      <c r="NPB5" s="55"/>
      <c r="NPC5" s="55"/>
      <c r="NPD5" s="55"/>
      <c r="NPE5" s="55"/>
      <c r="NPF5" s="55"/>
      <c r="NPG5" s="55"/>
      <c r="NPH5" s="55"/>
      <c r="NPI5" s="55"/>
      <c r="NPJ5" s="55"/>
      <c r="NPK5" s="55"/>
      <c r="NPL5" s="55"/>
      <c r="NPM5" s="55"/>
      <c r="NPN5" s="55"/>
      <c r="NPO5" s="55"/>
      <c r="NPP5" s="55"/>
      <c r="NPQ5" s="55"/>
      <c r="NPR5" s="55"/>
      <c r="NPS5" s="55"/>
      <c r="NPT5" s="55"/>
      <c r="NPU5" s="55"/>
      <c r="NPV5" s="55"/>
      <c r="NPW5" s="55"/>
      <c r="NPX5" s="55"/>
      <c r="NPY5" s="55"/>
      <c r="NPZ5" s="55"/>
      <c r="NQA5" s="55"/>
      <c r="NQB5" s="55"/>
      <c r="NQC5" s="55"/>
      <c r="NQD5" s="55"/>
      <c r="NQE5" s="55"/>
      <c r="NQF5" s="55"/>
      <c r="NQG5" s="55"/>
      <c r="NQH5" s="55"/>
      <c r="NQI5" s="55"/>
      <c r="NQJ5" s="55"/>
      <c r="NQK5" s="55"/>
      <c r="NQL5" s="55"/>
      <c r="NQM5" s="55"/>
      <c r="NQN5" s="55"/>
      <c r="NQO5" s="55"/>
      <c r="NQP5" s="55"/>
      <c r="NQQ5" s="55"/>
      <c r="NQR5" s="55"/>
      <c r="NQS5" s="55"/>
      <c r="NQT5" s="55"/>
      <c r="NQU5" s="55"/>
      <c r="NQV5" s="55"/>
      <c r="NQW5" s="55"/>
      <c r="NQX5" s="55"/>
      <c r="NQY5" s="55"/>
      <c r="NQZ5" s="55"/>
      <c r="NRA5" s="55"/>
      <c r="NRB5" s="55"/>
      <c r="NRC5" s="55"/>
      <c r="NRD5" s="55"/>
      <c r="NRE5" s="55"/>
      <c r="NRF5" s="55"/>
      <c r="NRG5" s="55"/>
      <c r="NRH5" s="55"/>
      <c r="NRI5" s="55"/>
      <c r="NRJ5" s="55"/>
      <c r="NRK5" s="55"/>
      <c r="NRL5" s="55"/>
      <c r="NRM5" s="55"/>
      <c r="NRN5" s="55"/>
      <c r="NRO5" s="55"/>
      <c r="NRP5" s="55"/>
      <c r="NRQ5" s="55"/>
      <c r="NRR5" s="55"/>
      <c r="NRS5" s="55"/>
      <c r="NRT5" s="55"/>
      <c r="NRU5" s="55"/>
      <c r="NRV5" s="55"/>
      <c r="NRW5" s="55"/>
      <c r="NRX5" s="55"/>
      <c r="NRY5" s="55"/>
      <c r="NRZ5" s="55"/>
      <c r="NSA5" s="55"/>
      <c r="NSB5" s="55"/>
      <c r="NSC5" s="55"/>
      <c r="NSD5" s="55"/>
      <c r="NSE5" s="55"/>
      <c r="NSF5" s="55"/>
      <c r="NSG5" s="55"/>
      <c r="NSH5" s="55"/>
      <c r="NSI5" s="55"/>
      <c r="NSJ5" s="55"/>
      <c r="NSK5" s="55"/>
      <c r="NSL5" s="55"/>
      <c r="NSM5" s="55"/>
      <c r="NSN5" s="55"/>
      <c r="NSO5" s="55"/>
      <c r="NSP5" s="55"/>
      <c r="NSQ5" s="55"/>
      <c r="NSR5" s="55"/>
      <c r="NSS5" s="55"/>
      <c r="NST5" s="55"/>
      <c r="NSU5" s="55"/>
      <c r="NSV5" s="55"/>
      <c r="NSW5" s="55"/>
      <c r="NSX5" s="55"/>
      <c r="NSY5" s="55"/>
      <c r="NSZ5" s="55"/>
      <c r="NTA5" s="55"/>
      <c r="NTB5" s="55"/>
      <c r="NTC5" s="55"/>
      <c r="NTD5" s="55"/>
      <c r="NTE5" s="55"/>
      <c r="NTF5" s="55"/>
      <c r="NTG5" s="55"/>
      <c r="NTH5" s="55"/>
      <c r="NTI5" s="55"/>
      <c r="NTJ5" s="55"/>
      <c r="NTK5" s="55"/>
      <c r="NTL5" s="55"/>
      <c r="NTM5" s="55"/>
      <c r="NTN5" s="55"/>
      <c r="NTO5" s="55"/>
      <c r="NTP5" s="55"/>
      <c r="NTQ5" s="55"/>
      <c r="NTR5" s="55"/>
      <c r="NTS5" s="55"/>
      <c r="NTT5" s="55"/>
      <c r="NTU5" s="55"/>
      <c r="NTV5" s="55"/>
      <c r="NTW5" s="55"/>
      <c r="NTX5" s="55"/>
      <c r="NTY5" s="55"/>
      <c r="NTZ5" s="55"/>
      <c r="NUA5" s="55"/>
      <c r="NUB5" s="55"/>
      <c r="NUC5" s="55"/>
      <c r="NUD5" s="55"/>
      <c r="NUE5" s="55"/>
      <c r="NUF5" s="55"/>
      <c r="NUG5" s="55"/>
      <c r="NUH5" s="55"/>
      <c r="NUI5" s="55"/>
      <c r="NUJ5" s="55"/>
      <c r="NUK5" s="55"/>
      <c r="NUL5" s="55"/>
      <c r="NUM5" s="55"/>
      <c r="NUN5" s="55"/>
      <c r="NUO5" s="55"/>
      <c r="NUP5" s="55"/>
      <c r="NUQ5" s="55"/>
      <c r="NUR5" s="55"/>
      <c r="NUS5" s="55"/>
      <c r="NUT5" s="55"/>
      <c r="NUU5" s="55"/>
      <c r="NUV5" s="55"/>
      <c r="NUW5" s="55"/>
      <c r="NUX5" s="55"/>
      <c r="NUY5" s="55"/>
      <c r="NUZ5" s="55"/>
      <c r="NVA5" s="55"/>
      <c r="NVB5" s="55"/>
      <c r="NVC5" s="55"/>
      <c r="NVD5" s="55"/>
      <c r="NVE5" s="55"/>
      <c r="NVF5" s="55"/>
      <c r="NVG5" s="55"/>
      <c r="NVH5" s="55"/>
      <c r="NVI5" s="55"/>
      <c r="NVJ5" s="55"/>
      <c r="NVK5" s="55"/>
      <c r="NVL5" s="55"/>
      <c r="NVM5" s="55"/>
      <c r="NVN5" s="55"/>
      <c r="NVO5" s="55"/>
      <c r="NVP5" s="55"/>
      <c r="NVQ5" s="55"/>
      <c r="NVR5" s="55"/>
      <c r="NVS5" s="55"/>
      <c r="NVT5" s="55"/>
      <c r="NVU5" s="55"/>
      <c r="NVV5" s="55"/>
      <c r="NVW5" s="55"/>
      <c r="NVX5" s="55"/>
      <c r="NVY5" s="55"/>
      <c r="NVZ5" s="55"/>
      <c r="NWA5" s="55"/>
      <c r="NWB5" s="55"/>
      <c r="NWC5" s="55"/>
      <c r="NWD5" s="55"/>
      <c r="NWE5" s="55"/>
      <c r="NWF5" s="55"/>
      <c r="NWG5" s="55"/>
      <c r="NWH5" s="55"/>
      <c r="NWI5" s="55"/>
      <c r="NWJ5" s="55"/>
      <c r="NWK5" s="55"/>
      <c r="NWL5" s="55"/>
      <c r="NWM5" s="55"/>
      <c r="NWN5" s="55"/>
      <c r="NWO5" s="55"/>
      <c r="NWP5" s="55"/>
      <c r="NWQ5" s="55"/>
      <c r="NWR5" s="55"/>
      <c r="NWS5" s="55"/>
      <c r="NWT5" s="55"/>
      <c r="NWU5" s="55"/>
      <c r="NWV5" s="55"/>
      <c r="NWW5" s="55"/>
      <c r="NWX5" s="55"/>
      <c r="NWY5" s="55"/>
      <c r="NWZ5" s="55"/>
      <c r="NXA5" s="55"/>
      <c r="NXB5" s="55"/>
      <c r="NXC5" s="55"/>
      <c r="NXD5" s="55"/>
      <c r="NXE5" s="55"/>
      <c r="NXF5" s="55"/>
      <c r="NXG5" s="55"/>
      <c r="NXH5" s="55"/>
      <c r="NXI5" s="55"/>
      <c r="NXJ5" s="55"/>
      <c r="NXK5" s="55"/>
      <c r="NXL5" s="55"/>
      <c r="NXM5" s="55"/>
      <c r="NXN5" s="55"/>
      <c r="NXO5" s="55"/>
      <c r="NXP5" s="55"/>
      <c r="NXQ5" s="55"/>
      <c r="NXR5" s="55"/>
      <c r="NXS5" s="55"/>
      <c r="NXT5" s="55"/>
      <c r="NXU5" s="55"/>
      <c r="NXV5" s="55"/>
      <c r="NXW5" s="55"/>
      <c r="NXX5" s="55"/>
      <c r="NXY5" s="55"/>
      <c r="NXZ5" s="55"/>
      <c r="NYA5" s="55"/>
      <c r="NYB5" s="55"/>
      <c r="NYC5" s="55"/>
      <c r="NYD5" s="55"/>
      <c r="NYE5" s="55"/>
      <c r="NYF5" s="55"/>
      <c r="NYG5" s="55"/>
      <c r="NYH5" s="55"/>
      <c r="NYI5" s="55"/>
      <c r="NYJ5" s="55"/>
      <c r="NYK5" s="55"/>
      <c r="NYL5" s="55"/>
      <c r="NYM5" s="55"/>
      <c r="NYN5" s="55"/>
      <c r="NYO5" s="55"/>
      <c r="NYP5" s="55"/>
      <c r="NYQ5" s="55"/>
      <c r="NYR5" s="55"/>
      <c r="NYS5" s="55"/>
      <c r="NYT5" s="55"/>
      <c r="NYU5" s="55"/>
      <c r="NYV5" s="55"/>
      <c r="NYW5" s="55"/>
      <c r="NYX5" s="55"/>
      <c r="NYY5" s="55"/>
      <c r="NYZ5" s="55"/>
      <c r="NZA5" s="55"/>
      <c r="NZB5" s="55"/>
      <c r="NZC5" s="55"/>
      <c r="NZD5" s="55"/>
      <c r="NZE5" s="55"/>
      <c r="NZF5" s="55"/>
      <c r="NZG5" s="55"/>
      <c r="NZH5" s="55"/>
      <c r="NZI5" s="55"/>
      <c r="NZJ5" s="55"/>
      <c r="NZK5" s="55"/>
      <c r="NZL5" s="55"/>
      <c r="NZM5" s="55"/>
      <c r="NZN5" s="55"/>
      <c r="NZO5" s="55"/>
      <c r="NZP5" s="55"/>
      <c r="NZQ5" s="55"/>
      <c r="NZR5" s="55"/>
      <c r="NZS5" s="55"/>
      <c r="NZT5" s="55"/>
      <c r="NZU5" s="55"/>
      <c r="NZV5" s="55"/>
      <c r="NZW5" s="55"/>
      <c r="NZX5" s="55"/>
      <c r="NZY5" s="55"/>
      <c r="NZZ5" s="55"/>
      <c r="OAA5" s="55"/>
      <c r="OAB5" s="55"/>
      <c r="OAC5" s="55"/>
      <c r="OAD5" s="55"/>
      <c r="OAE5" s="55"/>
      <c r="OAF5" s="55"/>
      <c r="OAG5" s="55"/>
      <c r="OAH5" s="55"/>
      <c r="OAI5" s="55"/>
      <c r="OAJ5" s="55"/>
      <c r="OAK5" s="55"/>
      <c r="OAL5" s="55"/>
      <c r="OAM5" s="55"/>
      <c r="OAN5" s="55"/>
      <c r="OAO5" s="55"/>
      <c r="OAP5" s="55"/>
      <c r="OAQ5" s="55"/>
      <c r="OAR5" s="55"/>
      <c r="OAS5" s="55"/>
      <c r="OAT5" s="55"/>
      <c r="OAU5" s="55"/>
      <c r="OAV5" s="55"/>
      <c r="OAW5" s="55"/>
      <c r="OAX5" s="55"/>
      <c r="OAY5" s="55"/>
      <c r="OAZ5" s="55"/>
      <c r="OBA5" s="55"/>
      <c r="OBB5" s="55"/>
      <c r="OBC5" s="55"/>
      <c r="OBD5" s="55"/>
      <c r="OBE5" s="55"/>
      <c r="OBF5" s="55"/>
      <c r="OBG5" s="55"/>
      <c r="OBH5" s="55"/>
      <c r="OBI5" s="55"/>
      <c r="OBJ5" s="55"/>
      <c r="OBK5" s="55"/>
      <c r="OBL5" s="55"/>
      <c r="OBM5" s="55"/>
      <c r="OBN5" s="55"/>
      <c r="OBO5" s="55"/>
      <c r="OBP5" s="55"/>
      <c r="OBQ5" s="55"/>
      <c r="OBR5" s="55"/>
      <c r="OBS5" s="55"/>
      <c r="OBT5" s="55"/>
      <c r="OBU5" s="55"/>
      <c r="OBV5" s="55"/>
      <c r="OBW5" s="55"/>
      <c r="OBX5" s="55"/>
      <c r="OBY5" s="55"/>
      <c r="OBZ5" s="55"/>
      <c r="OCA5" s="55"/>
      <c r="OCB5" s="55"/>
      <c r="OCC5" s="55"/>
      <c r="OCD5" s="55"/>
      <c r="OCE5" s="55"/>
      <c r="OCF5" s="55"/>
      <c r="OCG5" s="55"/>
      <c r="OCH5" s="55"/>
      <c r="OCI5" s="55"/>
      <c r="OCJ5" s="55"/>
      <c r="OCK5" s="55"/>
      <c r="OCL5" s="55"/>
      <c r="OCM5" s="55"/>
      <c r="OCN5" s="55"/>
      <c r="OCO5" s="55"/>
      <c r="OCP5" s="55"/>
      <c r="OCQ5" s="55"/>
      <c r="OCR5" s="55"/>
      <c r="OCS5" s="55"/>
      <c r="OCT5" s="55"/>
      <c r="OCU5" s="55"/>
      <c r="OCV5" s="55"/>
      <c r="OCW5" s="55"/>
      <c r="OCX5" s="55"/>
      <c r="OCY5" s="55"/>
      <c r="OCZ5" s="55"/>
      <c r="ODA5" s="55"/>
      <c r="ODB5" s="55"/>
      <c r="ODC5" s="55"/>
      <c r="ODD5" s="55"/>
      <c r="ODE5" s="55"/>
      <c r="ODF5" s="55"/>
      <c r="ODG5" s="55"/>
      <c r="ODH5" s="55"/>
      <c r="ODI5" s="55"/>
      <c r="ODJ5" s="55"/>
      <c r="ODK5" s="55"/>
      <c r="ODL5" s="55"/>
      <c r="ODM5" s="55"/>
      <c r="ODN5" s="55"/>
      <c r="ODO5" s="55"/>
      <c r="ODP5" s="55"/>
      <c r="ODQ5" s="55"/>
      <c r="ODR5" s="55"/>
      <c r="ODS5" s="55"/>
      <c r="ODT5" s="55"/>
      <c r="ODU5" s="55"/>
      <c r="ODV5" s="55"/>
      <c r="ODW5" s="55"/>
      <c r="ODX5" s="55"/>
      <c r="ODY5" s="55"/>
      <c r="ODZ5" s="55"/>
      <c r="OEA5" s="55"/>
      <c r="OEB5" s="55"/>
      <c r="OEC5" s="55"/>
      <c r="OED5" s="55"/>
      <c r="OEE5" s="55"/>
      <c r="OEF5" s="55"/>
      <c r="OEG5" s="55"/>
      <c r="OEH5" s="55"/>
      <c r="OEI5" s="55"/>
      <c r="OEJ5" s="55"/>
      <c r="OEK5" s="55"/>
      <c r="OEL5" s="55"/>
      <c r="OEM5" s="55"/>
      <c r="OEN5" s="55"/>
      <c r="OEO5" s="55"/>
      <c r="OEP5" s="55"/>
      <c r="OEQ5" s="55"/>
      <c r="OER5" s="55"/>
      <c r="OES5" s="55"/>
      <c r="OET5" s="55"/>
      <c r="OEU5" s="55"/>
      <c r="OEV5" s="55"/>
      <c r="OEW5" s="55"/>
      <c r="OEX5" s="55"/>
      <c r="OEY5" s="55"/>
      <c r="OEZ5" s="55"/>
      <c r="OFA5" s="55"/>
      <c r="OFB5" s="55"/>
      <c r="OFC5" s="55"/>
      <c r="OFD5" s="55"/>
      <c r="OFE5" s="55"/>
      <c r="OFF5" s="55"/>
      <c r="OFG5" s="55"/>
      <c r="OFH5" s="55"/>
      <c r="OFI5" s="55"/>
      <c r="OFJ5" s="55"/>
      <c r="OFK5" s="55"/>
      <c r="OFL5" s="55"/>
      <c r="OFM5" s="55"/>
      <c r="OFN5" s="55"/>
      <c r="OFO5" s="55"/>
      <c r="OFP5" s="55"/>
      <c r="OFQ5" s="55"/>
      <c r="OFR5" s="55"/>
      <c r="OFS5" s="55"/>
      <c r="OFT5" s="55"/>
      <c r="OFU5" s="55"/>
      <c r="OFV5" s="55"/>
      <c r="OFW5" s="55"/>
      <c r="OFX5" s="55"/>
      <c r="OFY5" s="55"/>
      <c r="OFZ5" s="55"/>
      <c r="OGA5" s="55"/>
      <c r="OGB5" s="55"/>
      <c r="OGC5" s="55"/>
      <c r="OGD5" s="55"/>
      <c r="OGE5" s="55"/>
      <c r="OGF5" s="55"/>
      <c r="OGG5" s="55"/>
      <c r="OGH5" s="55"/>
      <c r="OGI5" s="55"/>
      <c r="OGJ5" s="55"/>
      <c r="OGK5" s="55"/>
      <c r="OGL5" s="55"/>
      <c r="OGM5" s="55"/>
      <c r="OGN5" s="55"/>
      <c r="OGO5" s="55"/>
      <c r="OGP5" s="55"/>
      <c r="OGQ5" s="55"/>
      <c r="OGR5" s="55"/>
      <c r="OGS5" s="55"/>
      <c r="OGT5" s="55"/>
      <c r="OGU5" s="55"/>
      <c r="OGV5" s="55"/>
      <c r="OGW5" s="55"/>
      <c r="OGX5" s="55"/>
      <c r="OGY5" s="55"/>
      <c r="OGZ5" s="55"/>
      <c r="OHA5" s="55"/>
      <c r="OHB5" s="55"/>
      <c r="OHC5" s="55"/>
      <c r="OHD5" s="55"/>
      <c r="OHE5" s="55"/>
      <c r="OHF5" s="55"/>
      <c r="OHG5" s="55"/>
      <c r="OHH5" s="55"/>
      <c r="OHI5" s="55"/>
      <c r="OHJ5" s="55"/>
      <c r="OHK5" s="55"/>
      <c r="OHL5" s="55"/>
      <c r="OHM5" s="55"/>
      <c r="OHN5" s="55"/>
      <c r="OHO5" s="55"/>
      <c r="OHP5" s="55"/>
      <c r="OHQ5" s="55"/>
      <c r="OHR5" s="55"/>
      <c r="OHS5" s="55"/>
      <c r="OHT5" s="55"/>
      <c r="OHU5" s="55"/>
      <c r="OHV5" s="55"/>
      <c r="OHW5" s="55"/>
      <c r="OHX5" s="55"/>
      <c r="OHY5" s="55"/>
      <c r="OHZ5" s="55"/>
      <c r="OIA5" s="55"/>
      <c r="OIB5" s="55"/>
      <c r="OIC5" s="55"/>
      <c r="OID5" s="55"/>
      <c r="OIE5" s="55"/>
      <c r="OIF5" s="55"/>
      <c r="OIG5" s="55"/>
      <c r="OIH5" s="55"/>
      <c r="OII5" s="55"/>
      <c r="OIJ5" s="55"/>
      <c r="OIK5" s="55"/>
      <c r="OIL5" s="55"/>
      <c r="OIM5" s="55"/>
      <c r="OIN5" s="55"/>
      <c r="OIO5" s="55"/>
      <c r="OIP5" s="55"/>
      <c r="OIQ5" s="55"/>
      <c r="OIR5" s="55"/>
      <c r="OIS5" s="55"/>
      <c r="OIT5" s="55"/>
      <c r="OIU5" s="55"/>
      <c r="OIV5" s="55"/>
      <c r="OIW5" s="55"/>
      <c r="OIX5" s="55"/>
      <c r="OIY5" s="55"/>
      <c r="OIZ5" s="55"/>
      <c r="OJA5" s="55"/>
      <c r="OJB5" s="55"/>
      <c r="OJC5" s="55"/>
      <c r="OJD5" s="55"/>
      <c r="OJE5" s="55"/>
      <c r="OJF5" s="55"/>
      <c r="OJG5" s="55"/>
      <c r="OJH5" s="55"/>
      <c r="OJI5" s="55"/>
      <c r="OJJ5" s="55"/>
      <c r="OJK5" s="55"/>
      <c r="OJL5" s="55"/>
      <c r="OJM5" s="55"/>
      <c r="OJN5" s="55"/>
      <c r="OJO5" s="55"/>
      <c r="OJP5" s="55"/>
      <c r="OJQ5" s="55"/>
      <c r="OJR5" s="55"/>
      <c r="OJS5" s="55"/>
      <c r="OJT5" s="55"/>
      <c r="OJU5" s="55"/>
      <c r="OJV5" s="55"/>
      <c r="OJW5" s="55"/>
      <c r="OJX5" s="55"/>
      <c r="OJY5" s="55"/>
      <c r="OJZ5" s="55"/>
      <c r="OKA5" s="55"/>
      <c r="OKB5" s="55"/>
      <c r="OKC5" s="55"/>
      <c r="OKD5" s="55"/>
      <c r="OKE5" s="55"/>
      <c r="OKF5" s="55"/>
      <c r="OKG5" s="55"/>
      <c r="OKH5" s="55"/>
      <c r="OKI5" s="55"/>
      <c r="OKJ5" s="55"/>
      <c r="OKK5" s="55"/>
      <c r="OKL5" s="55"/>
      <c r="OKM5" s="55"/>
      <c r="OKN5" s="55"/>
      <c r="OKO5" s="55"/>
      <c r="OKP5" s="55"/>
      <c r="OKQ5" s="55"/>
      <c r="OKR5" s="55"/>
      <c r="OKS5" s="55"/>
      <c r="OKT5" s="55"/>
      <c r="OKU5" s="55"/>
      <c r="OKV5" s="55"/>
      <c r="OKW5" s="55"/>
      <c r="OKX5" s="55"/>
      <c r="OKY5" s="55"/>
      <c r="OKZ5" s="55"/>
      <c r="OLA5" s="55"/>
      <c r="OLB5" s="55"/>
      <c r="OLC5" s="55"/>
      <c r="OLD5" s="55"/>
      <c r="OLE5" s="55"/>
      <c r="OLF5" s="55"/>
      <c r="OLG5" s="55"/>
      <c r="OLH5" s="55"/>
      <c r="OLI5" s="55"/>
      <c r="OLJ5" s="55"/>
      <c r="OLK5" s="55"/>
      <c r="OLL5" s="55"/>
      <c r="OLM5" s="55"/>
      <c r="OLN5" s="55"/>
      <c r="OLO5" s="55"/>
      <c r="OLP5" s="55"/>
      <c r="OLQ5" s="55"/>
      <c r="OLR5" s="55"/>
      <c r="OLS5" s="55"/>
      <c r="OLT5" s="55"/>
      <c r="OLU5" s="55"/>
      <c r="OLV5" s="55"/>
      <c r="OLW5" s="55"/>
      <c r="OLX5" s="55"/>
      <c r="OLY5" s="55"/>
      <c r="OLZ5" s="55"/>
      <c r="OMA5" s="55"/>
      <c r="OMB5" s="55"/>
      <c r="OMC5" s="55"/>
      <c r="OMD5" s="55"/>
      <c r="OME5" s="55"/>
      <c r="OMF5" s="55"/>
      <c r="OMG5" s="55"/>
      <c r="OMH5" s="55"/>
      <c r="OMI5" s="55"/>
      <c r="OMJ5" s="55"/>
      <c r="OMK5" s="55"/>
      <c r="OML5" s="55"/>
      <c r="OMM5" s="55"/>
      <c r="OMN5" s="55"/>
      <c r="OMO5" s="55"/>
      <c r="OMP5" s="55"/>
      <c r="OMQ5" s="55"/>
      <c r="OMR5" s="55"/>
      <c r="OMS5" s="55"/>
      <c r="OMT5" s="55"/>
      <c r="OMU5" s="55"/>
      <c r="OMV5" s="55"/>
      <c r="OMW5" s="55"/>
      <c r="OMX5" s="55"/>
      <c r="OMY5" s="55"/>
      <c r="OMZ5" s="55"/>
      <c r="ONA5" s="55"/>
      <c r="ONB5" s="55"/>
      <c r="ONC5" s="55"/>
      <c r="OND5" s="55"/>
      <c r="ONE5" s="55"/>
      <c r="ONF5" s="55"/>
      <c r="ONG5" s="55"/>
      <c r="ONH5" s="55"/>
      <c r="ONI5" s="55"/>
      <c r="ONJ5" s="55"/>
      <c r="ONK5" s="55"/>
      <c r="ONL5" s="55"/>
      <c r="ONM5" s="55"/>
      <c r="ONN5" s="55"/>
      <c r="ONO5" s="55"/>
      <c r="ONP5" s="55"/>
      <c r="ONQ5" s="55"/>
      <c r="ONR5" s="55"/>
      <c r="ONS5" s="55"/>
      <c r="ONT5" s="55"/>
      <c r="ONU5" s="55"/>
      <c r="ONV5" s="55"/>
      <c r="ONW5" s="55"/>
      <c r="ONX5" s="55"/>
      <c r="ONY5" s="55"/>
      <c r="ONZ5" s="55"/>
      <c r="OOA5" s="55"/>
      <c r="OOB5" s="55"/>
      <c r="OOC5" s="55"/>
      <c r="OOD5" s="55"/>
      <c r="OOE5" s="55"/>
      <c r="OOF5" s="55"/>
      <c r="OOG5" s="55"/>
      <c r="OOH5" s="55"/>
      <c r="OOI5" s="55"/>
      <c r="OOJ5" s="55"/>
      <c r="OOK5" s="55"/>
      <c r="OOL5" s="55"/>
      <c r="OOM5" s="55"/>
      <c r="OON5" s="55"/>
      <c r="OOO5" s="55"/>
      <c r="OOP5" s="55"/>
      <c r="OOQ5" s="55"/>
      <c r="OOR5" s="55"/>
      <c r="OOS5" s="55"/>
      <c r="OOT5" s="55"/>
      <c r="OOU5" s="55"/>
      <c r="OOV5" s="55"/>
      <c r="OOW5" s="55"/>
      <c r="OOX5" s="55"/>
      <c r="OOY5" s="55"/>
      <c r="OOZ5" s="55"/>
      <c r="OPA5" s="55"/>
      <c r="OPB5" s="55"/>
      <c r="OPC5" s="55"/>
      <c r="OPD5" s="55"/>
      <c r="OPE5" s="55"/>
      <c r="OPF5" s="55"/>
      <c r="OPG5" s="55"/>
      <c r="OPH5" s="55"/>
      <c r="OPI5" s="55"/>
      <c r="OPJ5" s="55"/>
      <c r="OPK5" s="55"/>
      <c r="OPL5" s="55"/>
      <c r="OPM5" s="55"/>
      <c r="OPN5" s="55"/>
      <c r="OPO5" s="55"/>
      <c r="OPP5" s="55"/>
      <c r="OPQ5" s="55"/>
      <c r="OPR5" s="55"/>
      <c r="OPS5" s="55"/>
      <c r="OPT5" s="55"/>
      <c r="OPU5" s="55"/>
      <c r="OPV5" s="55"/>
      <c r="OPW5" s="55"/>
      <c r="OPX5" s="55"/>
      <c r="OPY5" s="55"/>
      <c r="OPZ5" s="55"/>
      <c r="OQA5" s="55"/>
      <c r="OQB5" s="55"/>
      <c r="OQC5" s="55"/>
      <c r="OQD5" s="55"/>
      <c r="OQE5" s="55"/>
      <c r="OQF5" s="55"/>
      <c r="OQG5" s="55"/>
      <c r="OQH5" s="55"/>
      <c r="OQI5" s="55"/>
      <c r="OQJ5" s="55"/>
      <c r="OQK5" s="55"/>
      <c r="OQL5" s="55"/>
      <c r="OQM5" s="55"/>
      <c r="OQN5" s="55"/>
      <c r="OQO5" s="55"/>
      <c r="OQP5" s="55"/>
      <c r="OQQ5" s="55"/>
      <c r="OQR5" s="55"/>
      <c r="OQS5" s="55"/>
      <c r="OQT5" s="55"/>
      <c r="OQU5" s="55"/>
      <c r="OQV5" s="55"/>
      <c r="OQW5" s="55"/>
      <c r="OQX5" s="55"/>
      <c r="OQY5" s="55"/>
      <c r="OQZ5" s="55"/>
      <c r="ORA5" s="55"/>
      <c r="ORB5" s="55"/>
      <c r="ORC5" s="55"/>
      <c r="ORD5" s="55"/>
      <c r="ORE5" s="55"/>
      <c r="ORF5" s="55"/>
      <c r="ORG5" s="55"/>
      <c r="ORH5" s="55"/>
      <c r="ORI5" s="55"/>
      <c r="ORJ5" s="55"/>
      <c r="ORK5" s="55"/>
      <c r="ORL5" s="55"/>
      <c r="ORM5" s="55"/>
      <c r="ORN5" s="55"/>
      <c r="ORO5" s="55"/>
      <c r="ORP5" s="55"/>
      <c r="ORQ5" s="55"/>
      <c r="ORR5" s="55"/>
      <c r="ORS5" s="55"/>
      <c r="ORT5" s="55"/>
      <c r="ORU5" s="55"/>
      <c r="ORV5" s="55"/>
      <c r="ORW5" s="55"/>
      <c r="ORX5" s="55"/>
      <c r="ORY5" s="55"/>
      <c r="ORZ5" s="55"/>
      <c r="OSA5" s="55"/>
      <c r="OSB5" s="55"/>
      <c r="OSC5" s="55"/>
      <c r="OSD5" s="55"/>
      <c r="OSE5" s="55"/>
      <c r="OSF5" s="55"/>
      <c r="OSG5" s="55"/>
      <c r="OSH5" s="55"/>
      <c r="OSI5" s="55"/>
      <c r="OSJ5" s="55"/>
      <c r="OSK5" s="55"/>
      <c r="OSL5" s="55"/>
      <c r="OSM5" s="55"/>
      <c r="OSN5" s="55"/>
      <c r="OSO5" s="55"/>
      <c r="OSP5" s="55"/>
      <c r="OSQ5" s="55"/>
      <c r="OSR5" s="55"/>
      <c r="OSS5" s="55"/>
      <c r="OST5" s="55"/>
      <c r="OSU5" s="55"/>
      <c r="OSV5" s="55"/>
      <c r="OSW5" s="55"/>
      <c r="OSX5" s="55"/>
      <c r="OSY5" s="55"/>
      <c r="OSZ5" s="55"/>
      <c r="OTA5" s="55"/>
      <c r="OTB5" s="55"/>
      <c r="OTC5" s="55"/>
      <c r="OTD5" s="55"/>
      <c r="OTE5" s="55"/>
      <c r="OTF5" s="55"/>
      <c r="OTG5" s="55"/>
      <c r="OTH5" s="55"/>
      <c r="OTI5" s="55"/>
      <c r="OTJ5" s="55"/>
      <c r="OTK5" s="55"/>
      <c r="OTL5" s="55"/>
      <c r="OTM5" s="55"/>
      <c r="OTN5" s="55"/>
      <c r="OTO5" s="55"/>
      <c r="OTP5" s="55"/>
      <c r="OTQ5" s="55"/>
      <c r="OTR5" s="55"/>
      <c r="OTS5" s="55"/>
      <c r="OTT5" s="55"/>
      <c r="OTU5" s="55"/>
      <c r="OTV5" s="55"/>
      <c r="OTW5" s="55"/>
      <c r="OTX5" s="55"/>
      <c r="OTY5" s="55"/>
      <c r="OTZ5" s="55"/>
      <c r="OUA5" s="55"/>
      <c r="OUB5" s="55"/>
      <c r="OUC5" s="55"/>
      <c r="OUD5" s="55"/>
      <c r="OUE5" s="55"/>
      <c r="OUF5" s="55"/>
      <c r="OUG5" s="55"/>
      <c r="OUH5" s="55"/>
      <c r="OUI5" s="55"/>
      <c r="OUJ5" s="55"/>
      <c r="OUK5" s="55"/>
      <c r="OUL5" s="55"/>
      <c r="OUM5" s="55"/>
      <c r="OUN5" s="55"/>
      <c r="OUO5" s="55"/>
      <c r="OUP5" s="55"/>
      <c r="OUQ5" s="55"/>
      <c r="OUR5" s="55"/>
      <c r="OUS5" s="55"/>
      <c r="OUT5" s="55"/>
      <c r="OUU5" s="55"/>
      <c r="OUV5" s="55"/>
      <c r="OUW5" s="55"/>
      <c r="OUX5" s="55"/>
      <c r="OUY5" s="55"/>
      <c r="OUZ5" s="55"/>
      <c r="OVA5" s="55"/>
      <c r="OVB5" s="55"/>
      <c r="OVC5" s="55"/>
      <c r="OVD5" s="55"/>
      <c r="OVE5" s="55"/>
      <c r="OVF5" s="55"/>
      <c r="OVG5" s="55"/>
      <c r="OVH5" s="55"/>
      <c r="OVI5" s="55"/>
      <c r="OVJ5" s="55"/>
      <c r="OVK5" s="55"/>
      <c r="OVL5" s="55"/>
      <c r="OVM5" s="55"/>
      <c r="OVN5" s="55"/>
      <c r="OVO5" s="55"/>
      <c r="OVP5" s="55"/>
      <c r="OVQ5" s="55"/>
      <c r="OVR5" s="55"/>
      <c r="OVS5" s="55"/>
      <c r="OVT5" s="55"/>
      <c r="OVU5" s="55"/>
      <c r="OVV5" s="55"/>
      <c r="OVW5" s="55"/>
      <c r="OVX5" s="55"/>
      <c r="OVY5" s="55"/>
      <c r="OVZ5" s="55"/>
      <c r="OWA5" s="55"/>
      <c r="OWB5" s="55"/>
      <c r="OWC5" s="55"/>
      <c r="OWD5" s="55"/>
      <c r="OWE5" s="55"/>
      <c r="OWF5" s="55"/>
      <c r="OWG5" s="55"/>
      <c r="OWH5" s="55"/>
      <c r="OWI5" s="55"/>
      <c r="OWJ5" s="55"/>
      <c r="OWK5" s="55"/>
      <c r="OWL5" s="55"/>
      <c r="OWM5" s="55"/>
      <c r="OWN5" s="55"/>
      <c r="OWO5" s="55"/>
      <c r="OWP5" s="55"/>
      <c r="OWQ5" s="55"/>
      <c r="OWR5" s="55"/>
      <c r="OWS5" s="55"/>
      <c r="OWT5" s="55"/>
      <c r="OWU5" s="55"/>
      <c r="OWV5" s="55"/>
      <c r="OWW5" s="55"/>
      <c r="OWX5" s="55"/>
      <c r="OWY5" s="55"/>
      <c r="OWZ5" s="55"/>
      <c r="OXA5" s="55"/>
      <c r="OXB5" s="55"/>
      <c r="OXC5" s="55"/>
      <c r="OXD5" s="55"/>
      <c r="OXE5" s="55"/>
      <c r="OXF5" s="55"/>
      <c r="OXG5" s="55"/>
      <c r="OXH5" s="55"/>
      <c r="OXI5" s="55"/>
      <c r="OXJ5" s="55"/>
      <c r="OXK5" s="55"/>
      <c r="OXL5" s="55"/>
      <c r="OXM5" s="55"/>
      <c r="OXN5" s="55"/>
      <c r="OXO5" s="55"/>
      <c r="OXP5" s="55"/>
      <c r="OXQ5" s="55"/>
      <c r="OXR5" s="55"/>
      <c r="OXS5" s="55"/>
      <c r="OXT5" s="55"/>
      <c r="OXU5" s="55"/>
      <c r="OXV5" s="55"/>
      <c r="OXW5" s="55"/>
      <c r="OXX5" s="55"/>
      <c r="OXY5" s="55"/>
      <c r="OXZ5" s="55"/>
      <c r="OYA5" s="55"/>
      <c r="OYB5" s="55"/>
      <c r="OYC5" s="55"/>
      <c r="OYD5" s="55"/>
      <c r="OYE5" s="55"/>
      <c r="OYF5" s="55"/>
      <c r="OYG5" s="55"/>
      <c r="OYH5" s="55"/>
      <c r="OYI5" s="55"/>
      <c r="OYJ5" s="55"/>
      <c r="OYK5" s="55"/>
      <c r="OYL5" s="55"/>
      <c r="OYM5" s="55"/>
      <c r="OYN5" s="55"/>
      <c r="OYO5" s="55"/>
      <c r="OYP5" s="55"/>
      <c r="OYQ5" s="55"/>
      <c r="OYR5" s="55"/>
      <c r="OYS5" s="55"/>
      <c r="OYT5" s="55"/>
      <c r="OYU5" s="55"/>
      <c r="OYV5" s="55"/>
      <c r="OYW5" s="55"/>
      <c r="OYX5" s="55"/>
      <c r="OYY5" s="55"/>
      <c r="OYZ5" s="55"/>
      <c r="OZA5" s="55"/>
      <c r="OZB5" s="55"/>
      <c r="OZC5" s="55"/>
      <c r="OZD5" s="55"/>
      <c r="OZE5" s="55"/>
      <c r="OZF5" s="55"/>
      <c r="OZG5" s="55"/>
      <c r="OZH5" s="55"/>
      <c r="OZI5" s="55"/>
      <c r="OZJ5" s="55"/>
      <c r="OZK5" s="55"/>
      <c r="OZL5" s="55"/>
      <c r="OZM5" s="55"/>
      <c r="OZN5" s="55"/>
      <c r="OZO5" s="55"/>
      <c r="OZP5" s="55"/>
      <c r="OZQ5" s="55"/>
      <c r="OZR5" s="55"/>
      <c r="OZS5" s="55"/>
      <c r="OZT5" s="55"/>
      <c r="OZU5" s="55"/>
      <c r="OZV5" s="55"/>
      <c r="OZW5" s="55"/>
      <c r="OZX5" s="55"/>
      <c r="OZY5" s="55"/>
      <c r="OZZ5" s="55"/>
      <c r="PAA5" s="55"/>
      <c r="PAB5" s="55"/>
      <c r="PAC5" s="55"/>
      <c r="PAD5" s="55"/>
      <c r="PAE5" s="55"/>
      <c r="PAF5" s="55"/>
      <c r="PAG5" s="55"/>
      <c r="PAH5" s="55"/>
      <c r="PAI5" s="55"/>
      <c r="PAJ5" s="55"/>
      <c r="PAK5" s="55"/>
      <c r="PAL5" s="55"/>
      <c r="PAM5" s="55"/>
      <c r="PAN5" s="55"/>
      <c r="PAO5" s="55"/>
      <c r="PAP5" s="55"/>
      <c r="PAQ5" s="55"/>
      <c r="PAR5" s="55"/>
      <c r="PAS5" s="55"/>
      <c r="PAT5" s="55"/>
      <c r="PAU5" s="55"/>
      <c r="PAV5" s="55"/>
      <c r="PAW5" s="55"/>
      <c r="PAX5" s="55"/>
      <c r="PAY5" s="55"/>
      <c r="PAZ5" s="55"/>
      <c r="PBA5" s="55"/>
      <c r="PBB5" s="55"/>
      <c r="PBC5" s="55"/>
      <c r="PBD5" s="55"/>
      <c r="PBE5" s="55"/>
      <c r="PBF5" s="55"/>
      <c r="PBG5" s="55"/>
      <c r="PBH5" s="55"/>
      <c r="PBI5" s="55"/>
      <c r="PBJ5" s="55"/>
      <c r="PBK5" s="55"/>
      <c r="PBL5" s="55"/>
      <c r="PBM5" s="55"/>
      <c r="PBN5" s="55"/>
      <c r="PBO5" s="55"/>
      <c r="PBP5" s="55"/>
      <c r="PBQ5" s="55"/>
      <c r="PBR5" s="55"/>
      <c r="PBS5" s="55"/>
      <c r="PBT5" s="55"/>
      <c r="PBU5" s="55"/>
      <c r="PBV5" s="55"/>
      <c r="PBW5" s="55"/>
      <c r="PBX5" s="55"/>
      <c r="PBY5" s="55"/>
      <c r="PBZ5" s="55"/>
      <c r="PCA5" s="55"/>
      <c r="PCB5" s="55"/>
      <c r="PCC5" s="55"/>
      <c r="PCD5" s="55"/>
      <c r="PCE5" s="55"/>
      <c r="PCF5" s="55"/>
      <c r="PCG5" s="55"/>
      <c r="PCH5" s="55"/>
      <c r="PCI5" s="55"/>
      <c r="PCJ5" s="55"/>
      <c r="PCK5" s="55"/>
      <c r="PCL5" s="55"/>
      <c r="PCM5" s="55"/>
      <c r="PCN5" s="55"/>
      <c r="PCO5" s="55"/>
      <c r="PCP5" s="55"/>
      <c r="PCQ5" s="55"/>
      <c r="PCR5" s="55"/>
      <c r="PCS5" s="55"/>
      <c r="PCT5" s="55"/>
      <c r="PCU5" s="55"/>
      <c r="PCV5" s="55"/>
      <c r="PCW5" s="55"/>
      <c r="PCX5" s="55"/>
      <c r="PCY5" s="55"/>
      <c r="PCZ5" s="55"/>
      <c r="PDA5" s="55"/>
      <c r="PDB5" s="55"/>
      <c r="PDC5" s="55"/>
      <c r="PDD5" s="55"/>
      <c r="PDE5" s="55"/>
      <c r="PDF5" s="55"/>
      <c r="PDG5" s="55"/>
      <c r="PDH5" s="55"/>
      <c r="PDI5" s="55"/>
      <c r="PDJ5" s="55"/>
      <c r="PDK5" s="55"/>
      <c r="PDL5" s="55"/>
      <c r="PDM5" s="55"/>
      <c r="PDN5" s="55"/>
      <c r="PDO5" s="55"/>
      <c r="PDP5" s="55"/>
      <c r="PDQ5" s="55"/>
      <c r="PDR5" s="55"/>
      <c r="PDS5" s="55"/>
      <c r="PDT5" s="55"/>
      <c r="PDU5" s="55"/>
      <c r="PDV5" s="55"/>
      <c r="PDW5" s="55"/>
      <c r="PDX5" s="55"/>
      <c r="PDY5" s="55"/>
      <c r="PDZ5" s="55"/>
      <c r="PEA5" s="55"/>
      <c r="PEB5" s="55"/>
      <c r="PEC5" s="55"/>
      <c r="PED5" s="55"/>
      <c r="PEE5" s="55"/>
      <c r="PEF5" s="55"/>
      <c r="PEG5" s="55"/>
      <c r="PEH5" s="55"/>
      <c r="PEI5" s="55"/>
      <c r="PEJ5" s="55"/>
      <c r="PEK5" s="55"/>
      <c r="PEL5" s="55"/>
      <c r="PEM5" s="55"/>
      <c r="PEN5" s="55"/>
      <c r="PEO5" s="55"/>
      <c r="PEP5" s="55"/>
      <c r="PEQ5" s="55"/>
      <c r="PER5" s="55"/>
      <c r="PES5" s="55"/>
      <c r="PET5" s="55"/>
      <c r="PEU5" s="55"/>
      <c r="PEV5" s="55"/>
      <c r="PEW5" s="55"/>
      <c r="PEX5" s="55"/>
      <c r="PEY5" s="55"/>
      <c r="PEZ5" s="55"/>
      <c r="PFA5" s="55"/>
      <c r="PFB5" s="55"/>
      <c r="PFC5" s="55"/>
      <c r="PFD5" s="55"/>
      <c r="PFE5" s="55"/>
      <c r="PFF5" s="55"/>
      <c r="PFG5" s="55"/>
      <c r="PFH5" s="55"/>
      <c r="PFI5" s="55"/>
      <c r="PFJ5" s="55"/>
      <c r="PFK5" s="55"/>
      <c r="PFL5" s="55"/>
      <c r="PFM5" s="55"/>
      <c r="PFN5" s="55"/>
      <c r="PFO5" s="55"/>
      <c r="PFP5" s="55"/>
      <c r="PFQ5" s="55"/>
      <c r="PFR5" s="55"/>
      <c r="PFS5" s="55"/>
      <c r="PFT5" s="55"/>
      <c r="PFU5" s="55"/>
      <c r="PFV5" s="55"/>
      <c r="PFW5" s="55"/>
      <c r="PFX5" s="55"/>
      <c r="PFY5" s="55"/>
      <c r="PFZ5" s="55"/>
      <c r="PGA5" s="55"/>
      <c r="PGB5" s="55"/>
      <c r="PGC5" s="55"/>
      <c r="PGD5" s="55"/>
      <c r="PGE5" s="55"/>
      <c r="PGF5" s="55"/>
      <c r="PGG5" s="55"/>
      <c r="PGH5" s="55"/>
      <c r="PGI5" s="55"/>
      <c r="PGJ5" s="55"/>
      <c r="PGK5" s="55"/>
      <c r="PGL5" s="55"/>
      <c r="PGM5" s="55"/>
      <c r="PGN5" s="55"/>
      <c r="PGO5" s="55"/>
      <c r="PGP5" s="55"/>
      <c r="PGQ5" s="55"/>
      <c r="PGR5" s="55"/>
      <c r="PGS5" s="55"/>
      <c r="PGT5" s="55"/>
      <c r="PGU5" s="55"/>
      <c r="PGV5" s="55"/>
      <c r="PGW5" s="55"/>
      <c r="PGX5" s="55"/>
      <c r="PGY5" s="55"/>
      <c r="PGZ5" s="55"/>
      <c r="PHA5" s="55"/>
      <c r="PHB5" s="55"/>
      <c r="PHC5" s="55"/>
      <c r="PHD5" s="55"/>
      <c r="PHE5" s="55"/>
      <c r="PHF5" s="55"/>
      <c r="PHG5" s="55"/>
      <c r="PHH5" s="55"/>
      <c r="PHI5" s="55"/>
      <c r="PHJ5" s="55"/>
      <c r="PHK5" s="55"/>
      <c r="PHL5" s="55"/>
      <c r="PHM5" s="55"/>
      <c r="PHN5" s="55"/>
      <c r="PHO5" s="55"/>
      <c r="PHP5" s="55"/>
      <c r="PHQ5" s="55"/>
      <c r="PHR5" s="55"/>
      <c r="PHS5" s="55"/>
      <c r="PHT5" s="55"/>
      <c r="PHU5" s="55"/>
      <c r="PHV5" s="55"/>
      <c r="PHW5" s="55"/>
      <c r="PHX5" s="55"/>
      <c r="PHY5" s="55"/>
      <c r="PHZ5" s="55"/>
      <c r="PIA5" s="55"/>
      <c r="PIB5" s="55"/>
      <c r="PIC5" s="55"/>
      <c r="PID5" s="55"/>
      <c r="PIE5" s="55"/>
      <c r="PIF5" s="55"/>
      <c r="PIG5" s="55"/>
      <c r="PIH5" s="55"/>
      <c r="PII5" s="55"/>
      <c r="PIJ5" s="55"/>
      <c r="PIK5" s="55"/>
      <c r="PIL5" s="55"/>
      <c r="PIM5" s="55"/>
      <c r="PIN5" s="55"/>
      <c r="PIO5" s="55"/>
      <c r="PIP5" s="55"/>
      <c r="PIQ5" s="55"/>
      <c r="PIR5" s="55"/>
      <c r="PIS5" s="55"/>
      <c r="PIT5" s="55"/>
      <c r="PIU5" s="55"/>
      <c r="PIV5" s="55"/>
      <c r="PIW5" s="55"/>
      <c r="PIX5" s="55"/>
      <c r="PIY5" s="55"/>
      <c r="PIZ5" s="55"/>
      <c r="PJA5" s="55"/>
      <c r="PJB5" s="55"/>
      <c r="PJC5" s="55"/>
      <c r="PJD5" s="55"/>
      <c r="PJE5" s="55"/>
      <c r="PJF5" s="55"/>
      <c r="PJG5" s="55"/>
      <c r="PJH5" s="55"/>
      <c r="PJI5" s="55"/>
      <c r="PJJ5" s="55"/>
      <c r="PJK5" s="55"/>
      <c r="PJL5" s="55"/>
      <c r="PJM5" s="55"/>
      <c r="PJN5" s="55"/>
      <c r="PJO5" s="55"/>
      <c r="PJP5" s="55"/>
      <c r="PJQ5" s="55"/>
      <c r="PJR5" s="55"/>
      <c r="PJS5" s="55"/>
      <c r="PJT5" s="55"/>
      <c r="PJU5" s="55"/>
      <c r="PJV5" s="55"/>
      <c r="PJW5" s="55"/>
      <c r="PJX5" s="55"/>
      <c r="PJY5" s="55"/>
      <c r="PJZ5" s="55"/>
      <c r="PKA5" s="55"/>
      <c r="PKB5" s="55"/>
      <c r="PKC5" s="55"/>
      <c r="PKD5" s="55"/>
      <c r="PKE5" s="55"/>
      <c r="PKF5" s="55"/>
      <c r="PKG5" s="55"/>
      <c r="PKH5" s="55"/>
      <c r="PKI5" s="55"/>
      <c r="PKJ5" s="55"/>
      <c r="PKK5" s="55"/>
      <c r="PKL5" s="55"/>
      <c r="PKM5" s="55"/>
      <c r="PKN5" s="55"/>
      <c r="PKO5" s="55"/>
      <c r="PKP5" s="55"/>
      <c r="PKQ5" s="55"/>
      <c r="PKR5" s="55"/>
      <c r="PKS5" s="55"/>
      <c r="PKT5" s="55"/>
      <c r="PKU5" s="55"/>
      <c r="PKV5" s="55"/>
      <c r="PKW5" s="55"/>
      <c r="PKX5" s="55"/>
      <c r="PKY5" s="55"/>
      <c r="PKZ5" s="55"/>
      <c r="PLA5" s="55"/>
      <c r="PLB5" s="55"/>
      <c r="PLC5" s="55"/>
      <c r="PLD5" s="55"/>
      <c r="PLE5" s="55"/>
      <c r="PLF5" s="55"/>
      <c r="PLG5" s="55"/>
      <c r="PLH5" s="55"/>
      <c r="PLI5" s="55"/>
      <c r="PLJ5" s="55"/>
      <c r="PLK5" s="55"/>
      <c r="PLL5" s="55"/>
      <c r="PLM5" s="55"/>
      <c r="PLN5" s="55"/>
      <c r="PLO5" s="55"/>
      <c r="PLP5" s="55"/>
      <c r="PLQ5" s="55"/>
      <c r="PLR5" s="55"/>
      <c r="PLS5" s="55"/>
      <c r="PLT5" s="55"/>
      <c r="PLU5" s="55"/>
      <c r="PLV5" s="55"/>
      <c r="PLW5" s="55"/>
      <c r="PLX5" s="55"/>
      <c r="PLY5" s="55"/>
      <c r="PLZ5" s="55"/>
      <c r="PMA5" s="55"/>
      <c r="PMB5" s="55"/>
      <c r="PMC5" s="55"/>
      <c r="PMD5" s="55"/>
      <c r="PME5" s="55"/>
      <c r="PMF5" s="55"/>
      <c r="PMG5" s="55"/>
      <c r="PMH5" s="55"/>
      <c r="PMI5" s="55"/>
      <c r="PMJ5" s="55"/>
      <c r="PMK5" s="55"/>
      <c r="PML5" s="55"/>
      <c r="PMM5" s="55"/>
      <c r="PMN5" s="55"/>
      <c r="PMO5" s="55"/>
      <c r="PMP5" s="55"/>
      <c r="PMQ5" s="55"/>
      <c r="PMR5" s="55"/>
      <c r="PMS5" s="55"/>
      <c r="PMT5" s="55"/>
      <c r="PMU5" s="55"/>
      <c r="PMV5" s="55"/>
      <c r="PMW5" s="55"/>
      <c r="PMX5" s="55"/>
      <c r="PMY5" s="55"/>
      <c r="PMZ5" s="55"/>
      <c r="PNA5" s="55"/>
      <c r="PNB5" s="55"/>
      <c r="PNC5" s="55"/>
      <c r="PND5" s="55"/>
      <c r="PNE5" s="55"/>
      <c r="PNF5" s="55"/>
      <c r="PNG5" s="55"/>
      <c r="PNH5" s="55"/>
      <c r="PNI5" s="55"/>
      <c r="PNJ5" s="55"/>
      <c r="PNK5" s="55"/>
      <c r="PNL5" s="55"/>
      <c r="PNM5" s="55"/>
      <c r="PNN5" s="55"/>
      <c r="PNO5" s="55"/>
      <c r="PNP5" s="55"/>
      <c r="PNQ5" s="55"/>
      <c r="PNR5" s="55"/>
      <c r="PNS5" s="55"/>
      <c r="PNT5" s="55"/>
      <c r="PNU5" s="55"/>
      <c r="PNV5" s="55"/>
      <c r="PNW5" s="55"/>
      <c r="PNX5" s="55"/>
      <c r="PNY5" s="55"/>
      <c r="PNZ5" s="55"/>
      <c r="POA5" s="55"/>
      <c r="POB5" s="55"/>
      <c r="POC5" s="55"/>
      <c r="POD5" s="55"/>
      <c r="POE5" s="55"/>
      <c r="POF5" s="55"/>
      <c r="POG5" s="55"/>
      <c r="POH5" s="55"/>
      <c r="POI5" s="55"/>
      <c r="POJ5" s="55"/>
      <c r="POK5" s="55"/>
      <c r="POL5" s="55"/>
      <c r="POM5" s="55"/>
      <c r="PON5" s="55"/>
      <c r="POO5" s="55"/>
      <c r="POP5" s="55"/>
      <c r="POQ5" s="55"/>
      <c r="POR5" s="55"/>
      <c r="POS5" s="55"/>
      <c r="POT5" s="55"/>
      <c r="POU5" s="55"/>
      <c r="POV5" s="55"/>
      <c r="POW5" s="55"/>
      <c r="POX5" s="55"/>
      <c r="POY5" s="55"/>
      <c r="POZ5" s="55"/>
      <c r="PPA5" s="55"/>
      <c r="PPB5" s="55"/>
      <c r="PPC5" s="55"/>
      <c r="PPD5" s="55"/>
      <c r="PPE5" s="55"/>
      <c r="PPF5" s="55"/>
      <c r="PPG5" s="55"/>
      <c r="PPH5" s="55"/>
      <c r="PPI5" s="55"/>
      <c r="PPJ5" s="55"/>
      <c r="PPK5" s="55"/>
      <c r="PPL5" s="55"/>
      <c r="PPM5" s="55"/>
      <c r="PPN5" s="55"/>
      <c r="PPO5" s="55"/>
      <c r="PPP5" s="55"/>
      <c r="PPQ5" s="55"/>
      <c r="PPR5" s="55"/>
      <c r="PPS5" s="55"/>
      <c r="PPT5" s="55"/>
      <c r="PPU5" s="55"/>
      <c r="PPV5" s="55"/>
      <c r="PPW5" s="55"/>
      <c r="PPX5" s="55"/>
      <c r="PPY5" s="55"/>
      <c r="PPZ5" s="55"/>
      <c r="PQA5" s="55"/>
      <c r="PQB5" s="55"/>
      <c r="PQC5" s="55"/>
      <c r="PQD5" s="55"/>
      <c r="PQE5" s="55"/>
      <c r="PQF5" s="55"/>
      <c r="PQG5" s="55"/>
      <c r="PQH5" s="55"/>
      <c r="PQI5" s="55"/>
      <c r="PQJ5" s="55"/>
      <c r="PQK5" s="55"/>
      <c r="PQL5" s="55"/>
      <c r="PQM5" s="55"/>
      <c r="PQN5" s="55"/>
      <c r="PQO5" s="55"/>
      <c r="PQP5" s="55"/>
      <c r="PQQ5" s="55"/>
      <c r="PQR5" s="55"/>
      <c r="PQS5" s="55"/>
      <c r="PQT5" s="55"/>
      <c r="PQU5" s="55"/>
      <c r="PQV5" s="55"/>
      <c r="PQW5" s="55"/>
      <c r="PQX5" s="55"/>
      <c r="PQY5" s="55"/>
      <c r="PQZ5" s="55"/>
      <c r="PRA5" s="55"/>
      <c r="PRB5" s="55"/>
      <c r="PRC5" s="55"/>
      <c r="PRD5" s="55"/>
      <c r="PRE5" s="55"/>
      <c r="PRF5" s="55"/>
      <c r="PRG5" s="55"/>
      <c r="PRH5" s="55"/>
      <c r="PRI5" s="55"/>
      <c r="PRJ5" s="55"/>
      <c r="PRK5" s="55"/>
      <c r="PRL5" s="55"/>
      <c r="PRM5" s="55"/>
      <c r="PRN5" s="55"/>
      <c r="PRO5" s="55"/>
      <c r="PRP5" s="55"/>
      <c r="PRQ5" s="55"/>
      <c r="PRR5" s="55"/>
      <c r="PRS5" s="55"/>
      <c r="PRT5" s="55"/>
      <c r="PRU5" s="55"/>
      <c r="PRV5" s="55"/>
      <c r="PRW5" s="55"/>
      <c r="PRX5" s="55"/>
      <c r="PRY5" s="55"/>
      <c r="PRZ5" s="55"/>
      <c r="PSA5" s="55"/>
      <c r="PSB5" s="55"/>
      <c r="PSC5" s="55"/>
      <c r="PSD5" s="55"/>
      <c r="PSE5" s="55"/>
      <c r="PSF5" s="55"/>
      <c r="PSG5" s="55"/>
      <c r="PSH5" s="55"/>
      <c r="PSI5" s="55"/>
      <c r="PSJ5" s="55"/>
      <c r="PSK5" s="55"/>
      <c r="PSL5" s="55"/>
      <c r="PSM5" s="55"/>
      <c r="PSN5" s="55"/>
      <c r="PSO5" s="55"/>
      <c r="PSP5" s="55"/>
      <c r="PSQ5" s="55"/>
      <c r="PSR5" s="55"/>
      <c r="PSS5" s="55"/>
      <c r="PST5" s="55"/>
      <c r="PSU5" s="55"/>
      <c r="PSV5" s="55"/>
      <c r="PSW5" s="55"/>
      <c r="PSX5" s="55"/>
      <c r="PSY5" s="55"/>
      <c r="PSZ5" s="55"/>
      <c r="PTA5" s="55"/>
      <c r="PTB5" s="55"/>
      <c r="PTC5" s="55"/>
      <c r="PTD5" s="55"/>
      <c r="PTE5" s="55"/>
      <c r="PTF5" s="55"/>
      <c r="PTG5" s="55"/>
      <c r="PTH5" s="55"/>
      <c r="PTI5" s="55"/>
      <c r="PTJ5" s="55"/>
      <c r="PTK5" s="55"/>
      <c r="PTL5" s="55"/>
      <c r="PTM5" s="55"/>
      <c r="PTN5" s="55"/>
      <c r="PTO5" s="55"/>
      <c r="PTP5" s="55"/>
      <c r="PTQ5" s="55"/>
      <c r="PTR5" s="55"/>
      <c r="PTS5" s="55"/>
      <c r="PTT5" s="55"/>
      <c r="PTU5" s="55"/>
      <c r="PTV5" s="55"/>
      <c r="PTW5" s="55"/>
      <c r="PTX5" s="55"/>
      <c r="PTY5" s="55"/>
      <c r="PTZ5" s="55"/>
      <c r="PUA5" s="55"/>
      <c r="PUB5" s="55"/>
      <c r="PUC5" s="55"/>
      <c r="PUD5" s="55"/>
      <c r="PUE5" s="55"/>
      <c r="PUF5" s="55"/>
      <c r="PUG5" s="55"/>
      <c r="PUH5" s="55"/>
      <c r="PUI5" s="55"/>
      <c r="PUJ5" s="55"/>
      <c r="PUK5" s="55"/>
      <c r="PUL5" s="55"/>
      <c r="PUM5" s="55"/>
      <c r="PUN5" s="55"/>
      <c r="PUO5" s="55"/>
      <c r="PUP5" s="55"/>
      <c r="PUQ5" s="55"/>
      <c r="PUR5" s="55"/>
      <c r="PUS5" s="55"/>
      <c r="PUT5" s="55"/>
      <c r="PUU5" s="55"/>
      <c r="PUV5" s="55"/>
      <c r="PUW5" s="55"/>
      <c r="PUX5" s="55"/>
      <c r="PUY5" s="55"/>
      <c r="PUZ5" s="55"/>
      <c r="PVA5" s="55"/>
      <c r="PVB5" s="55"/>
      <c r="PVC5" s="55"/>
      <c r="PVD5" s="55"/>
      <c r="PVE5" s="55"/>
      <c r="PVF5" s="55"/>
      <c r="PVG5" s="55"/>
      <c r="PVH5" s="55"/>
      <c r="PVI5" s="55"/>
      <c r="PVJ5" s="55"/>
      <c r="PVK5" s="55"/>
      <c r="PVL5" s="55"/>
      <c r="PVM5" s="55"/>
      <c r="PVN5" s="55"/>
      <c r="PVO5" s="55"/>
      <c r="PVP5" s="55"/>
      <c r="PVQ5" s="55"/>
      <c r="PVR5" s="55"/>
      <c r="PVS5" s="55"/>
      <c r="PVT5" s="55"/>
      <c r="PVU5" s="55"/>
      <c r="PVV5" s="55"/>
      <c r="PVW5" s="55"/>
      <c r="PVX5" s="55"/>
      <c r="PVY5" s="55"/>
      <c r="PVZ5" s="55"/>
      <c r="PWA5" s="55"/>
      <c r="PWB5" s="55"/>
      <c r="PWC5" s="55"/>
      <c r="PWD5" s="55"/>
      <c r="PWE5" s="55"/>
      <c r="PWF5" s="55"/>
      <c r="PWG5" s="55"/>
      <c r="PWH5" s="55"/>
      <c r="PWI5" s="55"/>
      <c r="PWJ5" s="55"/>
      <c r="PWK5" s="55"/>
      <c r="PWL5" s="55"/>
      <c r="PWM5" s="55"/>
      <c r="PWN5" s="55"/>
      <c r="PWO5" s="55"/>
      <c r="PWP5" s="55"/>
      <c r="PWQ5" s="55"/>
      <c r="PWR5" s="55"/>
      <c r="PWS5" s="55"/>
      <c r="PWT5" s="55"/>
      <c r="PWU5" s="55"/>
      <c r="PWV5" s="55"/>
      <c r="PWW5" s="55"/>
      <c r="PWX5" s="55"/>
      <c r="PWY5" s="55"/>
      <c r="PWZ5" s="55"/>
      <c r="PXA5" s="55"/>
      <c r="PXB5" s="55"/>
      <c r="PXC5" s="55"/>
      <c r="PXD5" s="55"/>
      <c r="PXE5" s="55"/>
      <c r="PXF5" s="55"/>
      <c r="PXG5" s="55"/>
      <c r="PXH5" s="55"/>
      <c r="PXI5" s="55"/>
      <c r="PXJ5" s="55"/>
      <c r="PXK5" s="55"/>
      <c r="PXL5" s="55"/>
      <c r="PXM5" s="55"/>
      <c r="PXN5" s="55"/>
      <c r="PXO5" s="55"/>
      <c r="PXP5" s="55"/>
      <c r="PXQ5" s="55"/>
      <c r="PXR5" s="55"/>
      <c r="PXS5" s="55"/>
      <c r="PXT5" s="55"/>
      <c r="PXU5" s="55"/>
      <c r="PXV5" s="55"/>
      <c r="PXW5" s="55"/>
      <c r="PXX5" s="55"/>
      <c r="PXY5" s="55"/>
      <c r="PXZ5" s="55"/>
      <c r="PYA5" s="55"/>
      <c r="PYB5" s="55"/>
      <c r="PYC5" s="55"/>
      <c r="PYD5" s="55"/>
      <c r="PYE5" s="55"/>
      <c r="PYF5" s="55"/>
      <c r="PYG5" s="55"/>
      <c r="PYH5" s="55"/>
      <c r="PYI5" s="55"/>
      <c r="PYJ5" s="55"/>
      <c r="PYK5" s="55"/>
      <c r="PYL5" s="55"/>
      <c r="PYM5" s="55"/>
      <c r="PYN5" s="55"/>
      <c r="PYO5" s="55"/>
      <c r="PYP5" s="55"/>
      <c r="PYQ5" s="55"/>
      <c r="PYR5" s="55"/>
      <c r="PYS5" s="55"/>
      <c r="PYT5" s="55"/>
      <c r="PYU5" s="55"/>
      <c r="PYV5" s="55"/>
      <c r="PYW5" s="55"/>
      <c r="PYX5" s="55"/>
      <c r="PYY5" s="55"/>
      <c r="PYZ5" s="55"/>
      <c r="PZA5" s="55"/>
      <c r="PZB5" s="55"/>
      <c r="PZC5" s="55"/>
      <c r="PZD5" s="55"/>
      <c r="PZE5" s="55"/>
      <c r="PZF5" s="55"/>
      <c r="PZG5" s="55"/>
      <c r="PZH5" s="55"/>
      <c r="PZI5" s="55"/>
      <c r="PZJ5" s="55"/>
      <c r="PZK5" s="55"/>
      <c r="PZL5" s="55"/>
      <c r="PZM5" s="55"/>
      <c r="PZN5" s="55"/>
      <c r="PZO5" s="55"/>
      <c r="PZP5" s="55"/>
      <c r="PZQ5" s="55"/>
      <c r="PZR5" s="55"/>
      <c r="PZS5" s="55"/>
      <c r="PZT5" s="55"/>
      <c r="PZU5" s="55"/>
      <c r="PZV5" s="55"/>
      <c r="PZW5" s="55"/>
      <c r="PZX5" s="55"/>
      <c r="PZY5" s="55"/>
      <c r="PZZ5" s="55"/>
      <c r="QAA5" s="55"/>
      <c r="QAB5" s="55"/>
      <c r="QAC5" s="55"/>
      <c r="QAD5" s="55"/>
      <c r="QAE5" s="55"/>
      <c r="QAF5" s="55"/>
      <c r="QAG5" s="55"/>
      <c r="QAH5" s="55"/>
      <c r="QAI5" s="55"/>
      <c r="QAJ5" s="55"/>
      <c r="QAK5" s="55"/>
      <c r="QAL5" s="55"/>
      <c r="QAM5" s="55"/>
      <c r="QAN5" s="55"/>
      <c r="QAO5" s="55"/>
      <c r="QAP5" s="55"/>
      <c r="QAQ5" s="55"/>
      <c r="QAR5" s="55"/>
      <c r="QAS5" s="55"/>
      <c r="QAT5" s="55"/>
      <c r="QAU5" s="55"/>
      <c r="QAV5" s="55"/>
      <c r="QAW5" s="55"/>
      <c r="QAX5" s="55"/>
      <c r="QAY5" s="55"/>
      <c r="QAZ5" s="55"/>
      <c r="QBA5" s="55"/>
      <c r="QBB5" s="55"/>
      <c r="QBC5" s="55"/>
      <c r="QBD5" s="55"/>
      <c r="QBE5" s="55"/>
      <c r="QBF5" s="55"/>
      <c r="QBG5" s="55"/>
      <c r="QBH5" s="55"/>
      <c r="QBI5" s="55"/>
      <c r="QBJ5" s="55"/>
      <c r="QBK5" s="55"/>
      <c r="QBL5" s="55"/>
      <c r="QBM5" s="55"/>
      <c r="QBN5" s="55"/>
      <c r="QBO5" s="55"/>
      <c r="QBP5" s="55"/>
      <c r="QBQ5" s="55"/>
      <c r="QBR5" s="55"/>
      <c r="QBS5" s="55"/>
      <c r="QBT5" s="55"/>
      <c r="QBU5" s="55"/>
      <c r="QBV5" s="55"/>
      <c r="QBW5" s="55"/>
      <c r="QBX5" s="55"/>
      <c r="QBY5" s="55"/>
      <c r="QBZ5" s="55"/>
      <c r="QCA5" s="55"/>
      <c r="QCB5" s="55"/>
      <c r="QCC5" s="55"/>
      <c r="QCD5" s="55"/>
      <c r="QCE5" s="55"/>
      <c r="QCF5" s="55"/>
      <c r="QCG5" s="55"/>
      <c r="QCH5" s="55"/>
      <c r="QCI5" s="55"/>
      <c r="QCJ5" s="55"/>
      <c r="QCK5" s="55"/>
      <c r="QCL5" s="55"/>
      <c r="QCM5" s="55"/>
      <c r="QCN5" s="55"/>
      <c r="QCO5" s="55"/>
      <c r="QCP5" s="55"/>
      <c r="QCQ5" s="55"/>
      <c r="QCR5" s="55"/>
      <c r="QCS5" s="55"/>
      <c r="QCT5" s="55"/>
      <c r="QCU5" s="55"/>
      <c r="QCV5" s="55"/>
      <c r="QCW5" s="55"/>
      <c r="QCX5" s="55"/>
      <c r="QCY5" s="55"/>
      <c r="QCZ5" s="55"/>
      <c r="QDA5" s="55"/>
      <c r="QDB5" s="55"/>
      <c r="QDC5" s="55"/>
      <c r="QDD5" s="55"/>
      <c r="QDE5" s="55"/>
      <c r="QDF5" s="55"/>
      <c r="QDG5" s="55"/>
      <c r="QDH5" s="55"/>
      <c r="QDI5" s="55"/>
      <c r="QDJ5" s="55"/>
      <c r="QDK5" s="55"/>
      <c r="QDL5" s="55"/>
      <c r="QDM5" s="55"/>
      <c r="QDN5" s="55"/>
      <c r="QDO5" s="55"/>
      <c r="QDP5" s="55"/>
      <c r="QDQ5" s="55"/>
      <c r="QDR5" s="55"/>
      <c r="QDS5" s="55"/>
      <c r="QDT5" s="55"/>
      <c r="QDU5" s="55"/>
      <c r="QDV5" s="55"/>
      <c r="QDW5" s="55"/>
      <c r="QDX5" s="55"/>
      <c r="QDY5" s="55"/>
      <c r="QDZ5" s="55"/>
      <c r="QEA5" s="55"/>
      <c r="QEB5" s="55"/>
      <c r="QEC5" s="55"/>
      <c r="QED5" s="55"/>
      <c r="QEE5" s="55"/>
      <c r="QEF5" s="55"/>
      <c r="QEG5" s="55"/>
      <c r="QEH5" s="55"/>
      <c r="QEI5" s="55"/>
      <c r="QEJ5" s="55"/>
      <c r="QEK5" s="55"/>
      <c r="QEL5" s="55"/>
      <c r="QEM5" s="55"/>
      <c r="QEN5" s="55"/>
      <c r="QEO5" s="55"/>
      <c r="QEP5" s="55"/>
      <c r="QEQ5" s="55"/>
      <c r="QER5" s="55"/>
      <c r="QES5" s="55"/>
      <c r="QET5" s="55"/>
      <c r="QEU5" s="55"/>
      <c r="QEV5" s="55"/>
      <c r="QEW5" s="55"/>
      <c r="QEX5" s="55"/>
      <c r="QEY5" s="55"/>
      <c r="QEZ5" s="55"/>
      <c r="QFA5" s="55"/>
      <c r="QFB5" s="55"/>
      <c r="QFC5" s="55"/>
      <c r="QFD5" s="55"/>
      <c r="QFE5" s="55"/>
      <c r="QFF5" s="55"/>
      <c r="QFG5" s="55"/>
      <c r="QFH5" s="55"/>
      <c r="QFI5" s="55"/>
      <c r="QFJ5" s="55"/>
      <c r="QFK5" s="55"/>
      <c r="QFL5" s="55"/>
      <c r="QFM5" s="55"/>
      <c r="QFN5" s="55"/>
      <c r="QFO5" s="55"/>
      <c r="QFP5" s="55"/>
      <c r="QFQ5" s="55"/>
      <c r="QFR5" s="55"/>
      <c r="QFS5" s="55"/>
      <c r="QFT5" s="55"/>
      <c r="QFU5" s="55"/>
      <c r="QFV5" s="55"/>
      <c r="QFW5" s="55"/>
      <c r="QFX5" s="55"/>
      <c r="QFY5" s="55"/>
      <c r="QFZ5" s="55"/>
      <c r="QGA5" s="55"/>
      <c r="QGB5" s="55"/>
      <c r="QGC5" s="55"/>
      <c r="QGD5" s="55"/>
      <c r="QGE5" s="55"/>
      <c r="QGF5" s="55"/>
      <c r="QGG5" s="55"/>
      <c r="QGH5" s="55"/>
      <c r="QGI5" s="55"/>
      <c r="QGJ5" s="55"/>
      <c r="QGK5" s="55"/>
      <c r="QGL5" s="55"/>
      <c r="QGM5" s="55"/>
      <c r="QGN5" s="55"/>
      <c r="QGO5" s="55"/>
      <c r="QGP5" s="55"/>
      <c r="QGQ5" s="55"/>
      <c r="QGR5" s="55"/>
      <c r="QGS5" s="55"/>
      <c r="QGT5" s="55"/>
      <c r="QGU5" s="55"/>
      <c r="QGV5" s="55"/>
      <c r="QGW5" s="55"/>
      <c r="QGX5" s="55"/>
      <c r="QGY5" s="55"/>
      <c r="QGZ5" s="55"/>
      <c r="QHA5" s="55"/>
      <c r="QHB5" s="55"/>
      <c r="QHC5" s="55"/>
      <c r="QHD5" s="55"/>
      <c r="QHE5" s="55"/>
      <c r="QHF5" s="55"/>
      <c r="QHG5" s="55"/>
      <c r="QHH5" s="55"/>
      <c r="QHI5" s="55"/>
      <c r="QHJ5" s="55"/>
      <c r="QHK5" s="55"/>
      <c r="QHL5" s="55"/>
      <c r="QHM5" s="55"/>
      <c r="QHN5" s="55"/>
      <c r="QHO5" s="55"/>
      <c r="QHP5" s="55"/>
      <c r="QHQ5" s="55"/>
      <c r="QHR5" s="55"/>
      <c r="QHS5" s="55"/>
      <c r="QHT5" s="55"/>
      <c r="QHU5" s="55"/>
      <c r="QHV5" s="55"/>
      <c r="QHW5" s="55"/>
      <c r="QHX5" s="55"/>
      <c r="QHY5" s="55"/>
      <c r="QHZ5" s="55"/>
      <c r="QIA5" s="55"/>
      <c r="QIB5" s="55"/>
      <c r="QIC5" s="55"/>
      <c r="QID5" s="55"/>
      <c r="QIE5" s="55"/>
      <c r="QIF5" s="55"/>
      <c r="QIG5" s="55"/>
      <c r="QIH5" s="55"/>
      <c r="QII5" s="55"/>
      <c r="QIJ5" s="55"/>
      <c r="QIK5" s="55"/>
      <c r="QIL5" s="55"/>
      <c r="QIM5" s="55"/>
      <c r="QIN5" s="55"/>
      <c r="QIO5" s="55"/>
      <c r="QIP5" s="55"/>
      <c r="QIQ5" s="55"/>
      <c r="QIR5" s="55"/>
      <c r="QIS5" s="55"/>
      <c r="QIT5" s="55"/>
      <c r="QIU5" s="55"/>
      <c r="QIV5" s="55"/>
      <c r="QIW5" s="55"/>
      <c r="QIX5" s="55"/>
      <c r="QIY5" s="55"/>
      <c r="QIZ5" s="55"/>
      <c r="QJA5" s="55"/>
      <c r="QJB5" s="55"/>
      <c r="QJC5" s="55"/>
      <c r="QJD5" s="55"/>
      <c r="QJE5" s="55"/>
      <c r="QJF5" s="55"/>
      <c r="QJG5" s="55"/>
      <c r="QJH5" s="55"/>
      <c r="QJI5" s="55"/>
      <c r="QJJ5" s="55"/>
      <c r="QJK5" s="55"/>
      <c r="QJL5" s="55"/>
      <c r="QJM5" s="55"/>
      <c r="QJN5" s="55"/>
      <c r="QJO5" s="55"/>
      <c r="QJP5" s="55"/>
      <c r="QJQ5" s="55"/>
      <c r="QJR5" s="55"/>
      <c r="QJS5" s="55"/>
      <c r="QJT5" s="55"/>
      <c r="QJU5" s="55"/>
      <c r="QJV5" s="55"/>
      <c r="QJW5" s="55"/>
      <c r="QJX5" s="55"/>
      <c r="QJY5" s="55"/>
      <c r="QJZ5" s="55"/>
      <c r="QKA5" s="55"/>
      <c r="QKB5" s="55"/>
      <c r="QKC5" s="55"/>
      <c r="QKD5" s="55"/>
      <c r="QKE5" s="55"/>
      <c r="QKF5" s="55"/>
      <c r="QKG5" s="55"/>
      <c r="QKH5" s="55"/>
      <c r="QKI5" s="55"/>
      <c r="QKJ5" s="55"/>
      <c r="QKK5" s="55"/>
      <c r="QKL5" s="55"/>
      <c r="QKM5" s="55"/>
      <c r="QKN5" s="55"/>
      <c r="QKO5" s="55"/>
      <c r="QKP5" s="55"/>
      <c r="QKQ5" s="55"/>
      <c r="QKR5" s="55"/>
      <c r="QKS5" s="55"/>
      <c r="QKT5" s="55"/>
      <c r="QKU5" s="55"/>
      <c r="QKV5" s="55"/>
      <c r="QKW5" s="55"/>
      <c r="QKX5" s="55"/>
      <c r="QKY5" s="55"/>
      <c r="QKZ5" s="55"/>
      <c r="QLA5" s="55"/>
      <c r="QLB5" s="55"/>
      <c r="QLC5" s="55"/>
      <c r="QLD5" s="55"/>
      <c r="QLE5" s="55"/>
      <c r="QLF5" s="55"/>
      <c r="QLG5" s="55"/>
      <c r="QLH5" s="55"/>
      <c r="QLI5" s="55"/>
      <c r="QLJ5" s="55"/>
      <c r="QLK5" s="55"/>
      <c r="QLL5" s="55"/>
      <c r="QLM5" s="55"/>
      <c r="QLN5" s="55"/>
      <c r="QLO5" s="55"/>
      <c r="QLP5" s="55"/>
      <c r="QLQ5" s="55"/>
      <c r="QLR5" s="55"/>
      <c r="QLS5" s="55"/>
      <c r="QLT5" s="55"/>
      <c r="QLU5" s="55"/>
      <c r="QLV5" s="55"/>
      <c r="QLW5" s="55"/>
      <c r="QLX5" s="55"/>
      <c r="QLY5" s="55"/>
      <c r="QLZ5" s="55"/>
      <c r="QMA5" s="55"/>
      <c r="QMB5" s="55"/>
      <c r="QMC5" s="55"/>
      <c r="QMD5" s="55"/>
      <c r="QME5" s="55"/>
      <c r="QMF5" s="55"/>
      <c r="QMG5" s="55"/>
      <c r="QMH5" s="55"/>
      <c r="QMI5" s="55"/>
      <c r="QMJ5" s="55"/>
      <c r="QMK5" s="55"/>
      <c r="QML5" s="55"/>
      <c r="QMM5" s="55"/>
      <c r="QMN5" s="55"/>
      <c r="QMO5" s="55"/>
      <c r="QMP5" s="55"/>
      <c r="QMQ5" s="55"/>
      <c r="QMR5" s="55"/>
      <c r="QMS5" s="55"/>
      <c r="QMT5" s="55"/>
      <c r="QMU5" s="55"/>
      <c r="QMV5" s="55"/>
      <c r="QMW5" s="55"/>
      <c r="QMX5" s="55"/>
      <c r="QMY5" s="55"/>
      <c r="QMZ5" s="55"/>
      <c r="QNA5" s="55"/>
      <c r="QNB5" s="55"/>
      <c r="QNC5" s="55"/>
      <c r="QND5" s="55"/>
      <c r="QNE5" s="55"/>
      <c r="QNF5" s="55"/>
      <c r="QNG5" s="55"/>
      <c r="QNH5" s="55"/>
      <c r="QNI5" s="55"/>
      <c r="QNJ5" s="55"/>
      <c r="QNK5" s="55"/>
      <c r="QNL5" s="55"/>
      <c r="QNM5" s="55"/>
      <c r="QNN5" s="55"/>
      <c r="QNO5" s="55"/>
      <c r="QNP5" s="55"/>
      <c r="QNQ5" s="55"/>
      <c r="QNR5" s="55"/>
      <c r="QNS5" s="55"/>
      <c r="QNT5" s="55"/>
      <c r="QNU5" s="55"/>
      <c r="QNV5" s="55"/>
      <c r="QNW5" s="55"/>
      <c r="QNX5" s="55"/>
      <c r="QNY5" s="55"/>
      <c r="QNZ5" s="55"/>
      <c r="QOA5" s="55"/>
      <c r="QOB5" s="55"/>
      <c r="QOC5" s="55"/>
      <c r="QOD5" s="55"/>
      <c r="QOE5" s="55"/>
      <c r="QOF5" s="55"/>
      <c r="QOG5" s="55"/>
      <c r="QOH5" s="55"/>
      <c r="QOI5" s="55"/>
      <c r="QOJ5" s="55"/>
      <c r="QOK5" s="55"/>
      <c r="QOL5" s="55"/>
      <c r="QOM5" s="55"/>
      <c r="QON5" s="55"/>
      <c r="QOO5" s="55"/>
      <c r="QOP5" s="55"/>
      <c r="QOQ5" s="55"/>
      <c r="QOR5" s="55"/>
      <c r="QOS5" s="55"/>
      <c r="QOT5" s="55"/>
      <c r="QOU5" s="55"/>
      <c r="QOV5" s="55"/>
      <c r="QOW5" s="55"/>
      <c r="QOX5" s="55"/>
      <c r="QOY5" s="55"/>
      <c r="QOZ5" s="55"/>
      <c r="QPA5" s="55"/>
      <c r="QPB5" s="55"/>
      <c r="QPC5" s="55"/>
      <c r="QPD5" s="55"/>
      <c r="QPE5" s="55"/>
      <c r="QPF5" s="55"/>
      <c r="QPG5" s="55"/>
      <c r="QPH5" s="55"/>
      <c r="QPI5" s="55"/>
      <c r="QPJ5" s="55"/>
      <c r="QPK5" s="55"/>
      <c r="QPL5" s="55"/>
      <c r="QPM5" s="55"/>
      <c r="QPN5" s="55"/>
      <c r="QPO5" s="55"/>
      <c r="QPP5" s="55"/>
      <c r="QPQ5" s="55"/>
      <c r="QPR5" s="55"/>
      <c r="QPS5" s="55"/>
      <c r="QPT5" s="55"/>
      <c r="QPU5" s="55"/>
      <c r="QPV5" s="55"/>
      <c r="QPW5" s="55"/>
      <c r="QPX5" s="55"/>
      <c r="QPY5" s="55"/>
      <c r="QPZ5" s="55"/>
      <c r="QQA5" s="55"/>
      <c r="QQB5" s="55"/>
      <c r="QQC5" s="55"/>
      <c r="QQD5" s="55"/>
      <c r="QQE5" s="55"/>
      <c r="QQF5" s="55"/>
      <c r="QQG5" s="55"/>
      <c r="QQH5" s="55"/>
      <c r="QQI5" s="55"/>
      <c r="QQJ5" s="55"/>
      <c r="QQK5" s="55"/>
      <c r="QQL5" s="55"/>
      <c r="QQM5" s="55"/>
      <c r="QQN5" s="55"/>
      <c r="QQO5" s="55"/>
      <c r="QQP5" s="55"/>
      <c r="QQQ5" s="55"/>
      <c r="QQR5" s="55"/>
      <c r="QQS5" s="55"/>
      <c r="QQT5" s="55"/>
      <c r="QQU5" s="55"/>
      <c r="QQV5" s="55"/>
      <c r="QQW5" s="55"/>
      <c r="QQX5" s="55"/>
      <c r="QQY5" s="55"/>
      <c r="QQZ5" s="55"/>
      <c r="QRA5" s="55"/>
      <c r="QRB5" s="55"/>
      <c r="QRC5" s="55"/>
      <c r="QRD5" s="55"/>
      <c r="QRE5" s="55"/>
      <c r="QRF5" s="55"/>
      <c r="QRG5" s="55"/>
      <c r="QRH5" s="55"/>
      <c r="QRI5" s="55"/>
      <c r="QRJ5" s="55"/>
      <c r="QRK5" s="55"/>
      <c r="QRL5" s="55"/>
      <c r="QRM5" s="55"/>
      <c r="QRN5" s="55"/>
      <c r="QRO5" s="55"/>
      <c r="QRP5" s="55"/>
      <c r="QRQ5" s="55"/>
      <c r="QRR5" s="55"/>
      <c r="QRS5" s="55"/>
      <c r="QRT5" s="55"/>
      <c r="QRU5" s="55"/>
      <c r="QRV5" s="55"/>
      <c r="QRW5" s="55"/>
      <c r="QRX5" s="55"/>
      <c r="QRY5" s="55"/>
      <c r="QRZ5" s="55"/>
      <c r="QSA5" s="55"/>
      <c r="QSB5" s="55"/>
      <c r="QSC5" s="55"/>
      <c r="QSD5" s="55"/>
      <c r="QSE5" s="55"/>
      <c r="QSF5" s="55"/>
      <c r="QSG5" s="55"/>
      <c r="QSH5" s="55"/>
      <c r="QSI5" s="55"/>
      <c r="QSJ5" s="55"/>
      <c r="QSK5" s="55"/>
      <c r="QSL5" s="55"/>
      <c r="QSM5" s="55"/>
      <c r="QSN5" s="55"/>
      <c r="QSO5" s="55"/>
      <c r="QSP5" s="55"/>
      <c r="QSQ5" s="55"/>
      <c r="QSR5" s="55"/>
      <c r="QSS5" s="55"/>
      <c r="QST5" s="55"/>
      <c r="QSU5" s="55"/>
      <c r="QSV5" s="55"/>
      <c r="QSW5" s="55"/>
      <c r="QSX5" s="55"/>
      <c r="QSY5" s="55"/>
      <c r="QSZ5" s="55"/>
      <c r="QTA5" s="55"/>
      <c r="QTB5" s="55"/>
      <c r="QTC5" s="55"/>
      <c r="QTD5" s="55"/>
      <c r="QTE5" s="55"/>
      <c r="QTF5" s="55"/>
      <c r="QTG5" s="55"/>
      <c r="QTH5" s="55"/>
      <c r="QTI5" s="55"/>
      <c r="QTJ5" s="55"/>
      <c r="QTK5" s="55"/>
      <c r="QTL5" s="55"/>
      <c r="QTM5" s="55"/>
      <c r="QTN5" s="55"/>
      <c r="QTO5" s="55"/>
      <c r="QTP5" s="55"/>
      <c r="QTQ5" s="55"/>
      <c r="QTR5" s="55"/>
      <c r="QTS5" s="55"/>
      <c r="QTT5" s="55"/>
      <c r="QTU5" s="55"/>
      <c r="QTV5" s="55"/>
      <c r="QTW5" s="55"/>
      <c r="QTX5" s="55"/>
      <c r="QTY5" s="55"/>
      <c r="QTZ5" s="55"/>
      <c r="QUA5" s="55"/>
      <c r="QUB5" s="55"/>
      <c r="QUC5" s="55"/>
      <c r="QUD5" s="55"/>
      <c r="QUE5" s="55"/>
      <c r="QUF5" s="55"/>
      <c r="QUG5" s="55"/>
      <c r="QUH5" s="55"/>
      <c r="QUI5" s="55"/>
      <c r="QUJ5" s="55"/>
      <c r="QUK5" s="55"/>
      <c r="QUL5" s="55"/>
      <c r="QUM5" s="55"/>
      <c r="QUN5" s="55"/>
      <c r="QUO5" s="55"/>
      <c r="QUP5" s="55"/>
      <c r="QUQ5" s="55"/>
      <c r="QUR5" s="55"/>
      <c r="QUS5" s="55"/>
      <c r="QUT5" s="55"/>
      <c r="QUU5" s="55"/>
      <c r="QUV5" s="55"/>
      <c r="QUW5" s="55"/>
      <c r="QUX5" s="55"/>
      <c r="QUY5" s="55"/>
      <c r="QUZ5" s="55"/>
      <c r="QVA5" s="55"/>
      <c r="QVB5" s="55"/>
      <c r="QVC5" s="55"/>
      <c r="QVD5" s="55"/>
      <c r="QVE5" s="55"/>
      <c r="QVF5" s="55"/>
      <c r="QVG5" s="55"/>
      <c r="QVH5" s="55"/>
      <c r="QVI5" s="55"/>
      <c r="QVJ5" s="55"/>
      <c r="QVK5" s="55"/>
      <c r="QVL5" s="55"/>
      <c r="QVM5" s="55"/>
      <c r="QVN5" s="55"/>
      <c r="QVO5" s="55"/>
      <c r="QVP5" s="55"/>
      <c r="QVQ5" s="55"/>
      <c r="QVR5" s="55"/>
      <c r="QVS5" s="55"/>
      <c r="QVT5" s="55"/>
      <c r="QVU5" s="55"/>
      <c r="QVV5" s="55"/>
      <c r="QVW5" s="55"/>
      <c r="QVX5" s="55"/>
      <c r="QVY5" s="55"/>
      <c r="QVZ5" s="55"/>
      <c r="QWA5" s="55"/>
      <c r="QWB5" s="55"/>
      <c r="QWC5" s="55"/>
      <c r="QWD5" s="55"/>
      <c r="QWE5" s="55"/>
      <c r="QWF5" s="55"/>
      <c r="QWG5" s="55"/>
      <c r="QWH5" s="55"/>
      <c r="QWI5" s="55"/>
      <c r="QWJ5" s="55"/>
      <c r="QWK5" s="55"/>
      <c r="QWL5" s="55"/>
      <c r="QWM5" s="55"/>
      <c r="QWN5" s="55"/>
      <c r="QWO5" s="55"/>
      <c r="QWP5" s="55"/>
      <c r="QWQ5" s="55"/>
      <c r="QWR5" s="55"/>
      <c r="QWS5" s="55"/>
      <c r="QWT5" s="55"/>
      <c r="QWU5" s="55"/>
      <c r="QWV5" s="55"/>
      <c r="QWW5" s="55"/>
      <c r="QWX5" s="55"/>
      <c r="QWY5" s="55"/>
      <c r="QWZ5" s="55"/>
      <c r="QXA5" s="55"/>
      <c r="QXB5" s="55"/>
      <c r="QXC5" s="55"/>
      <c r="QXD5" s="55"/>
      <c r="QXE5" s="55"/>
      <c r="QXF5" s="55"/>
      <c r="QXG5" s="55"/>
      <c r="QXH5" s="55"/>
      <c r="QXI5" s="55"/>
      <c r="QXJ5" s="55"/>
      <c r="QXK5" s="55"/>
      <c r="QXL5" s="55"/>
      <c r="QXM5" s="55"/>
      <c r="QXN5" s="55"/>
      <c r="QXO5" s="55"/>
      <c r="QXP5" s="55"/>
      <c r="QXQ5" s="55"/>
      <c r="QXR5" s="55"/>
      <c r="QXS5" s="55"/>
      <c r="QXT5" s="55"/>
      <c r="QXU5" s="55"/>
      <c r="QXV5" s="55"/>
      <c r="QXW5" s="55"/>
      <c r="QXX5" s="55"/>
      <c r="QXY5" s="55"/>
      <c r="QXZ5" s="55"/>
      <c r="QYA5" s="55"/>
      <c r="QYB5" s="55"/>
      <c r="QYC5" s="55"/>
      <c r="QYD5" s="55"/>
      <c r="QYE5" s="55"/>
      <c r="QYF5" s="55"/>
      <c r="QYG5" s="55"/>
      <c r="QYH5" s="55"/>
      <c r="QYI5" s="55"/>
      <c r="QYJ5" s="55"/>
      <c r="QYK5" s="55"/>
      <c r="QYL5" s="55"/>
      <c r="QYM5" s="55"/>
      <c r="QYN5" s="55"/>
      <c r="QYO5" s="55"/>
      <c r="QYP5" s="55"/>
      <c r="QYQ5" s="55"/>
      <c r="QYR5" s="55"/>
      <c r="QYS5" s="55"/>
      <c r="QYT5" s="55"/>
      <c r="QYU5" s="55"/>
      <c r="QYV5" s="55"/>
      <c r="QYW5" s="55"/>
      <c r="QYX5" s="55"/>
      <c r="QYY5" s="55"/>
      <c r="QYZ5" s="55"/>
      <c r="QZA5" s="55"/>
      <c r="QZB5" s="55"/>
      <c r="QZC5" s="55"/>
      <c r="QZD5" s="55"/>
      <c r="QZE5" s="55"/>
      <c r="QZF5" s="55"/>
      <c r="QZG5" s="55"/>
      <c r="QZH5" s="55"/>
      <c r="QZI5" s="55"/>
      <c r="QZJ5" s="55"/>
      <c r="QZK5" s="55"/>
      <c r="QZL5" s="55"/>
      <c r="QZM5" s="55"/>
      <c r="QZN5" s="55"/>
      <c r="QZO5" s="55"/>
      <c r="QZP5" s="55"/>
      <c r="QZQ5" s="55"/>
      <c r="QZR5" s="55"/>
      <c r="QZS5" s="55"/>
      <c r="QZT5" s="55"/>
      <c r="QZU5" s="55"/>
      <c r="QZV5" s="55"/>
      <c r="QZW5" s="55"/>
      <c r="QZX5" s="55"/>
      <c r="QZY5" s="55"/>
      <c r="QZZ5" s="55"/>
      <c r="RAA5" s="55"/>
      <c r="RAB5" s="55"/>
      <c r="RAC5" s="55"/>
      <c r="RAD5" s="55"/>
      <c r="RAE5" s="55"/>
      <c r="RAF5" s="55"/>
      <c r="RAG5" s="55"/>
      <c r="RAH5" s="55"/>
      <c r="RAI5" s="55"/>
      <c r="RAJ5" s="55"/>
      <c r="RAK5" s="55"/>
      <c r="RAL5" s="55"/>
      <c r="RAM5" s="55"/>
      <c r="RAN5" s="55"/>
      <c r="RAO5" s="55"/>
      <c r="RAP5" s="55"/>
      <c r="RAQ5" s="55"/>
      <c r="RAR5" s="55"/>
      <c r="RAS5" s="55"/>
      <c r="RAT5" s="55"/>
      <c r="RAU5" s="55"/>
      <c r="RAV5" s="55"/>
      <c r="RAW5" s="55"/>
      <c r="RAX5" s="55"/>
      <c r="RAY5" s="55"/>
      <c r="RAZ5" s="55"/>
      <c r="RBA5" s="55"/>
      <c r="RBB5" s="55"/>
      <c r="RBC5" s="55"/>
      <c r="RBD5" s="55"/>
      <c r="RBE5" s="55"/>
      <c r="RBF5" s="55"/>
      <c r="RBG5" s="55"/>
      <c r="RBH5" s="55"/>
      <c r="RBI5" s="55"/>
      <c r="RBJ5" s="55"/>
      <c r="RBK5" s="55"/>
      <c r="RBL5" s="55"/>
      <c r="RBM5" s="55"/>
      <c r="RBN5" s="55"/>
      <c r="RBO5" s="55"/>
      <c r="RBP5" s="55"/>
      <c r="RBQ5" s="55"/>
      <c r="RBR5" s="55"/>
      <c r="RBS5" s="55"/>
      <c r="RBT5" s="55"/>
      <c r="RBU5" s="55"/>
      <c r="RBV5" s="55"/>
      <c r="RBW5" s="55"/>
      <c r="RBX5" s="55"/>
      <c r="RBY5" s="55"/>
      <c r="RBZ5" s="55"/>
      <c r="RCA5" s="55"/>
      <c r="RCB5" s="55"/>
      <c r="RCC5" s="55"/>
      <c r="RCD5" s="55"/>
      <c r="RCE5" s="55"/>
      <c r="RCF5" s="55"/>
      <c r="RCG5" s="55"/>
      <c r="RCH5" s="55"/>
      <c r="RCI5" s="55"/>
      <c r="RCJ5" s="55"/>
      <c r="RCK5" s="55"/>
      <c r="RCL5" s="55"/>
      <c r="RCM5" s="55"/>
      <c r="RCN5" s="55"/>
      <c r="RCO5" s="55"/>
      <c r="RCP5" s="55"/>
      <c r="RCQ5" s="55"/>
      <c r="RCR5" s="55"/>
      <c r="RCS5" s="55"/>
      <c r="RCT5" s="55"/>
      <c r="RCU5" s="55"/>
      <c r="RCV5" s="55"/>
      <c r="RCW5" s="55"/>
      <c r="RCX5" s="55"/>
      <c r="RCY5" s="55"/>
      <c r="RCZ5" s="55"/>
      <c r="RDA5" s="55"/>
      <c r="RDB5" s="55"/>
      <c r="RDC5" s="55"/>
      <c r="RDD5" s="55"/>
      <c r="RDE5" s="55"/>
      <c r="RDF5" s="55"/>
      <c r="RDG5" s="55"/>
      <c r="RDH5" s="55"/>
      <c r="RDI5" s="55"/>
      <c r="RDJ5" s="55"/>
      <c r="RDK5" s="55"/>
      <c r="RDL5" s="55"/>
      <c r="RDM5" s="55"/>
      <c r="RDN5" s="55"/>
      <c r="RDO5" s="55"/>
      <c r="RDP5" s="55"/>
      <c r="RDQ5" s="55"/>
      <c r="RDR5" s="55"/>
      <c r="RDS5" s="55"/>
      <c r="RDT5" s="55"/>
      <c r="RDU5" s="55"/>
      <c r="RDV5" s="55"/>
      <c r="RDW5" s="55"/>
      <c r="RDX5" s="55"/>
      <c r="RDY5" s="55"/>
      <c r="RDZ5" s="55"/>
      <c r="REA5" s="55"/>
      <c r="REB5" s="55"/>
      <c r="REC5" s="55"/>
      <c r="RED5" s="55"/>
      <c r="REE5" s="55"/>
      <c r="REF5" s="55"/>
      <c r="REG5" s="55"/>
      <c r="REH5" s="55"/>
      <c r="REI5" s="55"/>
      <c r="REJ5" s="55"/>
      <c r="REK5" s="55"/>
      <c r="REL5" s="55"/>
      <c r="REM5" s="55"/>
      <c r="REN5" s="55"/>
      <c r="REO5" s="55"/>
      <c r="REP5" s="55"/>
      <c r="REQ5" s="55"/>
      <c r="RER5" s="55"/>
      <c r="RES5" s="55"/>
      <c r="RET5" s="55"/>
      <c r="REU5" s="55"/>
      <c r="REV5" s="55"/>
      <c r="REW5" s="55"/>
      <c r="REX5" s="55"/>
      <c r="REY5" s="55"/>
      <c r="REZ5" s="55"/>
      <c r="RFA5" s="55"/>
      <c r="RFB5" s="55"/>
      <c r="RFC5" s="55"/>
      <c r="RFD5" s="55"/>
      <c r="RFE5" s="55"/>
      <c r="RFF5" s="55"/>
      <c r="RFG5" s="55"/>
      <c r="RFH5" s="55"/>
      <c r="RFI5" s="55"/>
      <c r="RFJ5" s="55"/>
      <c r="RFK5" s="55"/>
      <c r="RFL5" s="55"/>
      <c r="RFM5" s="55"/>
      <c r="RFN5" s="55"/>
      <c r="RFO5" s="55"/>
      <c r="RFP5" s="55"/>
      <c r="RFQ5" s="55"/>
      <c r="RFR5" s="55"/>
      <c r="RFS5" s="55"/>
      <c r="RFT5" s="55"/>
      <c r="RFU5" s="55"/>
      <c r="RFV5" s="55"/>
      <c r="RFW5" s="55"/>
      <c r="RFX5" s="55"/>
      <c r="RFY5" s="55"/>
      <c r="RFZ5" s="55"/>
      <c r="RGA5" s="55"/>
      <c r="RGB5" s="55"/>
      <c r="RGC5" s="55"/>
      <c r="RGD5" s="55"/>
      <c r="RGE5" s="55"/>
      <c r="RGF5" s="55"/>
      <c r="RGG5" s="55"/>
      <c r="RGH5" s="55"/>
      <c r="RGI5" s="55"/>
      <c r="RGJ5" s="55"/>
      <c r="RGK5" s="55"/>
      <c r="RGL5" s="55"/>
      <c r="RGM5" s="55"/>
      <c r="RGN5" s="55"/>
      <c r="RGO5" s="55"/>
      <c r="RGP5" s="55"/>
      <c r="RGQ5" s="55"/>
      <c r="RGR5" s="55"/>
      <c r="RGS5" s="55"/>
      <c r="RGT5" s="55"/>
      <c r="RGU5" s="55"/>
      <c r="RGV5" s="55"/>
      <c r="RGW5" s="55"/>
      <c r="RGX5" s="55"/>
      <c r="RGY5" s="55"/>
      <c r="RGZ5" s="55"/>
      <c r="RHA5" s="55"/>
      <c r="RHB5" s="55"/>
      <c r="RHC5" s="55"/>
      <c r="RHD5" s="55"/>
      <c r="RHE5" s="55"/>
      <c r="RHF5" s="55"/>
      <c r="RHG5" s="55"/>
      <c r="RHH5" s="55"/>
      <c r="RHI5" s="55"/>
      <c r="RHJ5" s="55"/>
      <c r="RHK5" s="55"/>
      <c r="RHL5" s="55"/>
      <c r="RHM5" s="55"/>
      <c r="RHN5" s="55"/>
      <c r="RHO5" s="55"/>
      <c r="RHP5" s="55"/>
      <c r="RHQ5" s="55"/>
      <c r="RHR5" s="55"/>
      <c r="RHS5" s="55"/>
      <c r="RHT5" s="55"/>
      <c r="RHU5" s="55"/>
      <c r="RHV5" s="55"/>
      <c r="RHW5" s="55"/>
      <c r="RHX5" s="55"/>
      <c r="RHY5" s="55"/>
      <c r="RHZ5" s="55"/>
      <c r="RIA5" s="55"/>
      <c r="RIB5" s="55"/>
      <c r="RIC5" s="55"/>
      <c r="RID5" s="55"/>
      <c r="RIE5" s="55"/>
      <c r="RIF5" s="55"/>
      <c r="RIG5" s="55"/>
      <c r="RIH5" s="55"/>
      <c r="RII5" s="55"/>
      <c r="RIJ5" s="55"/>
      <c r="RIK5" s="55"/>
      <c r="RIL5" s="55"/>
      <c r="RIM5" s="55"/>
      <c r="RIN5" s="55"/>
      <c r="RIO5" s="55"/>
      <c r="RIP5" s="55"/>
      <c r="RIQ5" s="55"/>
      <c r="RIR5" s="55"/>
      <c r="RIS5" s="55"/>
      <c r="RIT5" s="55"/>
      <c r="RIU5" s="55"/>
      <c r="RIV5" s="55"/>
      <c r="RIW5" s="55"/>
      <c r="RIX5" s="55"/>
      <c r="RIY5" s="55"/>
      <c r="RIZ5" s="55"/>
      <c r="RJA5" s="55"/>
      <c r="RJB5" s="55"/>
      <c r="RJC5" s="55"/>
      <c r="RJD5" s="55"/>
      <c r="RJE5" s="55"/>
      <c r="RJF5" s="55"/>
      <c r="RJG5" s="55"/>
      <c r="RJH5" s="55"/>
      <c r="RJI5" s="55"/>
      <c r="RJJ5" s="55"/>
      <c r="RJK5" s="55"/>
      <c r="RJL5" s="55"/>
      <c r="RJM5" s="55"/>
      <c r="RJN5" s="55"/>
      <c r="RJO5" s="55"/>
      <c r="RJP5" s="55"/>
      <c r="RJQ5" s="55"/>
      <c r="RJR5" s="55"/>
      <c r="RJS5" s="55"/>
      <c r="RJT5" s="55"/>
      <c r="RJU5" s="55"/>
      <c r="RJV5" s="55"/>
      <c r="RJW5" s="55"/>
      <c r="RJX5" s="55"/>
      <c r="RJY5" s="55"/>
      <c r="RJZ5" s="55"/>
      <c r="RKA5" s="55"/>
      <c r="RKB5" s="55"/>
      <c r="RKC5" s="55"/>
      <c r="RKD5" s="55"/>
      <c r="RKE5" s="55"/>
      <c r="RKF5" s="55"/>
      <c r="RKG5" s="55"/>
      <c r="RKH5" s="55"/>
      <c r="RKI5" s="55"/>
      <c r="RKJ5" s="55"/>
      <c r="RKK5" s="55"/>
      <c r="RKL5" s="55"/>
      <c r="RKM5" s="55"/>
      <c r="RKN5" s="55"/>
      <c r="RKO5" s="55"/>
      <c r="RKP5" s="55"/>
      <c r="RKQ5" s="55"/>
      <c r="RKR5" s="55"/>
      <c r="RKS5" s="55"/>
      <c r="RKT5" s="55"/>
      <c r="RKU5" s="55"/>
      <c r="RKV5" s="55"/>
      <c r="RKW5" s="55"/>
      <c r="RKX5" s="55"/>
      <c r="RKY5" s="55"/>
      <c r="RKZ5" s="55"/>
      <c r="RLA5" s="55"/>
      <c r="RLB5" s="55"/>
      <c r="RLC5" s="55"/>
      <c r="RLD5" s="55"/>
      <c r="RLE5" s="55"/>
      <c r="RLF5" s="55"/>
      <c r="RLG5" s="55"/>
      <c r="RLH5" s="55"/>
      <c r="RLI5" s="55"/>
      <c r="RLJ5" s="55"/>
      <c r="RLK5" s="55"/>
      <c r="RLL5" s="55"/>
      <c r="RLM5" s="55"/>
      <c r="RLN5" s="55"/>
      <c r="RLO5" s="55"/>
      <c r="RLP5" s="55"/>
      <c r="RLQ5" s="55"/>
      <c r="RLR5" s="55"/>
      <c r="RLS5" s="55"/>
      <c r="RLT5" s="55"/>
      <c r="RLU5" s="55"/>
      <c r="RLV5" s="55"/>
      <c r="RLW5" s="55"/>
      <c r="RLX5" s="55"/>
      <c r="RLY5" s="55"/>
      <c r="RLZ5" s="55"/>
      <c r="RMA5" s="55"/>
      <c r="RMB5" s="55"/>
      <c r="RMC5" s="55"/>
      <c r="RMD5" s="55"/>
      <c r="RME5" s="55"/>
      <c r="RMF5" s="55"/>
      <c r="RMG5" s="55"/>
      <c r="RMH5" s="55"/>
      <c r="RMI5" s="55"/>
      <c r="RMJ5" s="55"/>
      <c r="RMK5" s="55"/>
      <c r="RML5" s="55"/>
      <c r="RMM5" s="55"/>
      <c r="RMN5" s="55"/>
      <c r="RMO5" s="55"/>
      <c r="RMP5" s="55"/>
      <c r="RMQ5" s="55"/>
      <c r="RMR5" s="55"/>
      <c r="RMS5" s="55"/>
      <c r="RMT5" s="55"/>
      <c r="RMU5" s="55"/>
      <c r="RMV5" s="55"/>
      <c r="RMW5" s="55"/>
      <c r="RMX5" s="55"/>
      <c r="RMY5" s="55"/>
      <c r="RMZ5" s="55"/>
      <c r="RNA5" s="55"/>
      <c r="RNB5" s="55"/>
      <c r="RNC5" s="55"/>
      <c r="RND5" s="55"/>
      <c r="RNE5" s="55"/>
      <c r="RNF5" s="55"/>
      <c r="RNG5" s="55"/>
      <c r="RNH5" s="55"/>
      <c r="RNI5" s="55"/>
      <c r="RNJ5" s="55"/>
      <c r="RNK5" s="55"/>
      <c r="RNL5" s="55"/>
      <c r="RNM5" s="55"/>
      <c r="RNN5" s="55"/>
      <c r="RNO5" s="55"/>
      <c r="RNP5" s="55"/>
      <c r="RNQ5" s="55"/>
      <c r="RNR5" s="55"/>
      <c r="RNS5" s="55"/>
      <c r="RNT5" s="55"/>
      <c r="RNU5" s="55"/>
      <c r="RNV5" s="55"/>
      <c r="RNW5" s="55"/>
      <c r="RNX5" s="55"/>
      <c r="RNY5" s="55"/>
      <c r="RNZ5" s="55"/>
      <c r="ROA5" s="55"/>
      <c r="ROB5" s="55"/>
      <c r="ROC5" s="55"/>
      <c r="ROD5" s="55"/>
      <c r="ROE5" s="55"/>
      <c r="ROF5" s="55"/>
      <c r="ROG5" s="55"/>
      <c r="ROH5" s="55"/>
      <c r="ROI5" s="55"/>
      <c r="ROJ5" s="55"/>
      <c r="ROK5" s="55"/>
      <c r="ROL5" s="55"/>
      <c r="ROM5" s="55"/>
      <c r="RON5" s="55"/>
      <c r="ROO5" s="55"/>
      <c r="ROP5" s="55"/>
      <c r="ROQ5" s="55"/>
      <c r="ROR5" s="55"/>
      <c r="ROS5" s="55"/>
      <c r="ROT5" s="55"/>
      <c r="ROU5" s="55"/>
      <c r="ROV5" s="55"/>
      <c r="ROW5" s="55"/>
      <c r="ROX5" s="55"/>
      <c r="ROY5" s="55"/>
      <c r="ROZ5" s="55"/>
      <c r="RPA5" s="55"/>
      <c r="RPB5" s="55"/>
      <c r="RPC5" s="55"/>
      <c r="RPD5" s="55"/>
      <c r="RPE5" s="55"/>
      <c r="RPF5" s="55"/>
      <c r="RPG5" s="55"/>
      <c r="RPH5" s="55"/>
      <c r="RPI5" s="55"/>
      <c r="RPJ5" s="55"/>
      <c r="RPK5" s="55"/>
      <c r="RPL5" s="55"/>
      <c r="RPM5" s="55"/>
      <c r="RPN5" s="55"/>
      <c r="RPO5" s="55"/>
      <c r="RPP5" s="55"/>
      <c r="RPQ5" s="55"/>
      <c r="RPR5" s="55"/>
      <c r="RPS5" s="55"/>
      <c r="RPT5" s="55"/>
      <c r="RPU5" s="55"/>
      <c r="RPV5" s="55"/>
      <c r="RPW5" s="55"/>
      <c r="RPX5" s="55"/>
      <c r="RPY5" s="55"/>
      <c r="RPZ5" s="55"/>
      <c r="RQA5" s="55"/>
      <c r="RQB5" s="55"/>
      <c r="RQC5" s="55"/>
      <c r="RQD5" s="55"/>
      <c r="RQE5" s="55"/>
      <c r="RQF5" s="55"/>
      <c r="RQG5" s="55"/>
      <c r="RQH5" s="55"/>
      <c r="RQI5" s="55"/>
      <c r="RQJ5" s="55"/>
      <c r="RQK5" s="55"/>
      <c r="RQL5" s="55"/>
      <c r="RQM5" s="55"/>
      <c r="RQN5" s="55"/>
      <c r="RQO5" s="55"/>
      <c r="RQP5" s="55"/>
      <c r="RQQ5" s="55"/>
      <c r="RQR5" s="55"/>
      <c r="RQS5" s="55"/>
      <c r="RQT5" s="55"/>
      <c r="RQU5" s="55"/>
      <c r="RQV5" s="55"/>
      <c r="RQW5" s="55"/>
      <c r="RQX5" s="55"/>
      <c r="RQY5" s="55"/>
      <c r="RQZ5" s="55"/>
      <c r="RRA5" s="55"/>
      <c r="RRB5" s="55"/>
      <c r="RRC5" s="55"/>
      <c r="RRD5" s="55"/>
      <c r="RRE5" s="55"/>
      <c r="RRF5" s="55"/>
      <c r="RRG5" s="55"/>
      <c r="RRH5" s="55"/>
      <c r="RRI5" s="55"/>
      <c r="RRJ5" s="55"/>
      <c r="RRK5" s="55"/>
      <c r="RRL5" s="55"/>
      <c r="RRM5" s="55"/>
      <c r="RRN5" s="55"/>
      <c r="RRO5" s="55"/>
      <c r="RRP5" s="55"/>
      <c r="RRQ5" s="55"/>
      <c r="RRR5" s="55"/>
      <c r="RRS5" s="55"/>
      <c r="RRT5" s="55"/>
      <c r="RRU5" s="55"/>
      <c r="RRV5" s="55"/>
      <c r="RRW5" s="55"/>
      <c r="RRX5" s="55"/>
      <c r="RRY5" s="55"/>
      <c r="RRZ5" s="55"/>
      <c r="RSA5" s="55"/>
      <c r="RSB5" s="55"/>
      <c r="RSC5" s="55"/>
      <c r="RSD5" s="55"/>
      <c r="RSE5" s="55"/>
      <c r="RSF5" s="55"/>
      <c r="RSG5" s="55"/>
      <c r="RSH5" s="55"/>
      <c r="RSI5" s="55"/>
      <c r="RSJ5" s="55"/>
      <c r="RSK5" s="55"/>
      <c r="RSL5" s="55"/>
      <c r="RSM5" s="55"/>
      <c r="RSN5" s="55"/>
      <c r="RSO5" s="55"/>
      <c r="RSP5" s="55"/>
      <c r="RSQ5" s="55"/>
      <c r="RSR5" s="55"/>
      <c r="RSS5" s="55"/>
      <c r="RST5" s="55"/>
      <c r="RSU5" s="55"/>
      <c r="RSV5" s="55"/>
      <c r="RSW5" s="55"/>
      <c r="RSX5" s="55"/>
      <c r="RSY5" s="55"/>
      <c r="RSZ5" s="55"/>
      <c r="RTA5" s="55"/>
      <c r="RTB5" s="55"/>
      <c r="RTC5" s="55"/>
      <c r="RTD5" s="55"/>
      <c r="RTE5" s="55"/>
      <c r="RTF5" s="55"/>
      <c r="RTG5" s="55"/>
      <c r="RTH5" s="55"/>
      <c r="RTI5" s="55"/>
      <c r="RTJ5" s="55"/>
      <c r="RTK5" s="55"/>
      <c r="RTL5" s="55"/>
      <c r="RTM5" s="55"/>
      <c r="RTN5" s="55"/>
      <c r="RTO5" s="55"/>
      <c r="RTP5" s="55"/>
      <c r="RTQ5" s="55"/>
      <c r="RTR5" s="55"/>
      <c r="RTS5" s="55"/>
      <c r="RTT5" s="55"/>
      <c r="RTU5" s="55"/>
      <c r="RTV5" s="55"/>
      <c r="RTW5" s="55"/>
      <c r="RTX5" s="55"/>
      <c r="RTY5" s="55"/>
      <c r="RTZ5" s="55"/>
      <c r="RUA5" s="55"/>
      <c r="RUB5" s="55"/>
      <c r="RUC5" s="55"/>
      <c r="RUD5" s="55"/>
      <c r="RUE5" s="55"/>
      <c r="RUF5" s="55"/>
      <c r="RUG5" s="55"/>
      <c r="RUH5" s="55"/>
      <c r="RUI5" s="55"/>
      <c r="RUJ5" s="55"/>
      <c r="RUK5" s="55"/>
      <c r="RUL5" s="55"/>
      <c r="RUM5" s="55"/>
      <c r="RUN5" s="55"/>
      <c r="RUO5" s="55"/>
      <c r="RUP5" s="55"/>
      <c r="RUQ5" s="55"/>
      <c r="RUR5" s="55"/>
      <c r="RUS5" s="55"/>
      <c r="RUT5" s="55"/>
      <c r="RUU5" s="55"/>
      <c r="RUV5" s="55"/>
      <c r="RUW5" s="55"/>
      <c r="RUX5" s="55"/>
      <c r="RUY5" s="55"/>
      <c r="RUZ5" s="55"/>
      <c r="RVA5" s="55"/>
      <c r="RVB5" s="55"/>
      <c r="RVC5" s="55"/>
      <c r="RVD5" s="55"/>
      <c r="RVE5" s="55"/>
      <c r="RVF5" s="55"/>
      <c r="RVG5" s="55"/>
      <c r="RVH5" s="55"/>
      <c r="RVI5" s="55"/>
      <c r="RVJ5" s="55"/>
      <c r="RVK5" s="55"/>
      <c r="RVL5" s="55"/>
      <c r="RVM5" s="55"/>
      <c r="RVN5" s="55"/>
      <c r="RVO5" s="55"/>
      <c r="RVP5" s="55"/>
      <c r="RVQ5" s="55"/>
      <c r="RVR5" s="55"/>
      <c r="RVS5" s="55"/>
      <c r="RVT5" s="55"/>
      <c r="RVU5" s="55"/>
      <c r="RVV5" s="55"/>
      <c r="RVW5" s="55"/>
      <c r="RVX5" s="55"/>
      <c r="RVY5" s="55"/>
      <c r="RVZ5" s="55"/>
      <c r="RWA5" s="55"/>
      <c r="RWB5" s="55"/>
      <c r="RWC5" s="55"/>
      <c r="RWD5" s="55"/>
      <c r="RWE5" s="55"/>
      <c r="RWF5" s="55"/>
      <c r="RWG5" s="55"/>
      <c r="RWH5" s="55"/>
      <c r="RWI5" s="55"/>
      <c r="RWJ5" s="55"/>
      <c r="RWK5" s="55"/>
      <c r="RWL5" s="55"/>
      <c r="RWM5" s="55"/>
      <c r="RWN5" s="55"/>
      <c r="RWO5" s="55"/>
      <c r="RWP5" s="55"/>
      <c r="RWQ5" s="55"/>
      <c r="RWR5" s="55"/>
      <c r="RWS5" s="55"/>
      <c r="RWT5" s="55"/>
      <c r="RWU5" s="55"/>
      <c r="RWV5" s="55"/>
      <c r="RWW5" s="55"/>
      <c r="RWX5" s="55"/>
      <c r="RWY5" s="55"/>
      <c r="RWZ5" s="55"/>
      <c r="RXA5" s="55"/>
      <c r="RXB5" s="55"/>
      <c r="RXC5" s="55"/>
      <c r="RXD5" s="55"/>
      <c r="RXE5" s="55"/>
      <c r="RXF5" s="55"/>
      <c r="RXG5" s="55"/>
      <c r="RXH5" s="55"/>
      <c r="RXI5" s="55"/>
      <c r="RXJ5" s="55"/>
      <c r="RXK5" s="55"/>
      <c r="RXL5" s="55"/>
      <c r="RXM5" s="55"/>
      <c r="RXN5" s="55"/>
      <c r="RXO5" s="55"/>
      <c r="RXP5" s="55"/>
      <c r="RXQ5" s="55"/>
      <c r="RXR5" s="55"/>
      <c r="RXS5" s="55"/>
      <c r="RXT5" s="55"/>
      <c r="RXU5" s="55"/>
      <c r="RXV5" s="55"/>
      <c r="RXW5" s="55"/>
      <c r="RXX5" s="55"/>
      <c r="RXY5" s="55"/>
      <c r="RXZ5" s="55"/>
      <c r="RYA5" s="55"/>
      <c r="RYB5" s="55"/>
      <c r="RYC5" s="55"/>
      <c r="RYD5" s="55"/>
      <c r="RYE5" s="55"/>
      <c r="RYF5" s="55"/>
      <c r="RYG5" s="55"/>
      <c r="RYH5" s="55"/>
      <c r="RYI5" s="55"/>
      <c r="RYJ5" s="55"/>
      <c r="RYK5" s="55"/>
      <c r="RYL5" s="55"/>
      <c r="RYM5" s="55"/>
      <c r="RYN5" s="55"/>
      <c r="RYO5" s="55"/>
      <c r="RYP5" s="55"/>
      <c r="RYQ5" s="55"/>
      <c r="RYR5" s="55"/>
      <c r="RYS5" s="55"/>
      <c r="RYT5" s="55"/>
      <c r="RYU5" s="55"/>
      <c r="RYV5" s="55"/>
      <c r="RYW5" s="55"/>
      <c r="RYX5" s="55"/>
      <c r="RYY5" s="55"/>
      <c r="RYZ5" s="55"/>
      <c r="RZA5" s="55"/>
      <c r="RZB5" s="55"/>
      <c r="RZC5" s="55"/>
      <c r="RZD5" s="55"/>
      <c r="RZE5" s="55"/>
      <c r="RZF5" s="55"/>
      <c r="RZG5" s="55"/>
      <c r="RZH5" s="55"/>
      <c r="RZI5" s="55"/>
      <c r="RZJ5" s="55"/>
      <c r="RZK5" s="55"/>
      <c r="RZL5" s="55"/>
      <c r="RZM5" s="55"/>
      <c r="RZN5" s="55"/>
      <c r="RZO5" s="55"/>
      <c r="RZP5" s="55"/>
      <c r="RZQ5" s="55"/>
      <c r="RZR5" s="55"/>
      <c r="RZS5" s="55"/>
      <c r="RZT5" s="55"/>
      <c r="RZU5" s="55"/>
      <c r="RZV5" s="55"/>
      <c r="RZW5" s="55"/>
      <c r="RZX5" s="55"/>
      <c r="RZY5" s="55"/>
      <c r="RZZ5" s="55"/>
      <c r="SAA5" s="55"/>
      <c r="SAB5" s="55"/>
      <c r="SAC5" s="55"/>
      <c r="SAD5" s="55"/>
      <c r="SAE5" s="55"/>
      <c r="SAF5" s="55"/>
      <c r="SAG5" s="55"/>
      <c r="SAH5" s="55"/>
      <c r="SAI5" s="55"/>
      <c r="SAJ5" s="55"/>
      <c r="SAK5" s="55"/>
      <c r="SAL5" s="55"/>
      <c r="SAM5" s="55"/>
      <c r="SAN5" s="55"/>
      <c r="SAO5" s="55"/>
      <c r="SAP5" s="55"/>
      <c r="SAQ5" s="55"/>
      <c r="SAR5" s="55"/>
      <c r="SAS5" s="55"/>
      <c r="SAT5" s="55"/>
      <c r="SAU5" s="55"/>
      <c r="SAV5" s="55"/>
      <c r="SAW5" s="55"/>
      <c r="SAX5" s="55"/>
      <c r="SAY5" s="55"/>
      <c r="SAZ5" s="55"/>
      <c r="SBA5" s="55"/>
      <c r="SBB5" s="55"/>
      <c r="SBC5" s="55"/>
      <c r="SBD5" s="55"/>
      <c r="SBE5" s="55"/>
      <c r="SBF5" s="55"/>
      <c r="SBG5" s="55"/>
      <c r="SBH5" s="55"/>
      <c r="SBI5" s="55"/>
      <c r="SBJ5" s="55"/>
      <c r="SBK5" s="55"/>
      <c r="SBL5" s="55"/>
      <c r="SBM5" s="55"/>
      <c r="SBN5" s="55"/>
      <c r="SBO5" s="55"/>
      <c r="SBP5" s="55"/>
      <c r="SBQ5" s="55"/>
      <c r="SBR5" s="55"/>
      <c r="SBS5" s="55"/>
      <c r="SBT5" s="55"/>
      <c r="SBU5" s="55"/>
      <c r="SBV5" s="55"/>
      <c r="SBW5" s="55"/>
      <c r="SBX5" s="55"/>
      <c r="SBY5" s="55"/>
      <c r="SBZ5" s="55"/>
      <c r="SCA5" s="55"/>
      <c r="SCB5" s="55"/>
      <c r="SCC5" s="55"/>
      <c r="SCD5" s="55"/>
      <c r="SCE5" s="55"/>
      <c r="SCF5" s="55"/>
      <c r="SCG5" s="55"/>
      <c r="SCH5" s="55"/>
      <c r="SCI5" s="55"/>
      <c r="SCJ5" s="55"/>
      <c r="SCK5" s="55"/>
      <c r="SCL5" s="55"/>
      <c r="SCM5" s="55"/>
      <c r="SCN5" s="55"/>
      <c r="SCO5" s="55"/>
      <c r="SCP5" s="55"/>
      <c r="SCQ5" s="55"/>
      <c r="SCR5" s="55"/>
      <c r="SCS5" s="55"/>
      <c r="SCT5" s="55"/>
      <c r="SCU5" s="55"/>
      <c r="SCV5" s="55"/>
      <c r="SCW5" s="55"/>
      <c r="SCX5" s="55"/>
      <c r="SCY5" s="55"/>
      <c r="SCZ5" s="55"/>
      <c r="SDA5" s="55"/>
      <c r="SDB5" s="55"/>
      <c r="SDC5" s="55"/>
      <c r="SDD5" s="55"/>
      <c r="SDE5" s="55"/>
      <c r="SDF5" s="55"/>
      <c r="SDG5" s="55"/>
      <c r="SDH5" s="55"/>
      <c r="SDI5" s="55"/>
      <c r="SDJ5" s="55"/>
      <c r="SDK5" s="55"/>
      <c r="SDL5" s="55"/>
      <c r="SDM5" s="55"/>
      <c r="SDN5" s="55"/>
      <c r="SDO5" s="55"/>
      <c r="SDP5" s="55"/>
      <c r="SDQ5" s="55"/>
      <c r="SDR5" s="55"/>
      <c r="SDS5" s="55"/>
      <c r="SDT5" s="55"/>
      <c r="SDU5" s="55"/>
      <c r="SDV5" s="55"/>
      <c r="SDW5" s="55"/>
      <c r="SDX5" s="55"/>
      <c r="SDY5" s="55"/>
      <c r="SDZ5" s="55"/>
      <c r="SEA5" s="55"/>
      <c r="SEB5" s="55"/>
      <c r="SEC5" s="55"/>
      <c r="SED5" s="55"/>
      <c r="SEE5" s="55"/>
      <c r="SEF5" s="55"/>
      <c r="SEG5" s="55"/>
      <c r="SEH5" s="55"/>
      <c r="SEI5" s="55"/>
      <c r="SEJ5" s="55"/>
      <c r="SEK5" s="55"/>
      <c r="SEL5" s="55"/>
      <c r="SEM5" s="55"/>
      <c r="SEN5" s="55"/>
      <c r="SEO5" s="55"/>
      <c r="SEP5" s="55"/>
      <c r="SEQ5" s="55"/>
      <c r="SER5" s="55"/>
      <c r="SES5" s="55"/>
      <c r="SET5" s="55"/>
      <c r="SEU5" s="55"/>
      <c r="SEV5" s="55"/>
      <c r="SEW5" s="55"/>
      <c r="SEX5" s="55"/>
      <c r="SEY5" s="55"/>
      <c r="SEZ5" s="55"/>
      <c r="SFA5" s="55"/>
      <c r="SFB5" s="55"/>
      <c r="SFC5" s="55"/>
      <c r="SFD5" s="55"/>
      <c r="SFE5" s="55"/>
      <c r="SFF5" s="55"/>
      <c r="SFG5" s="55"/>
      <c r="SFH5" s="55"/>
      <c r="SFI5" s="55"/>
      <c r="SFJ5" s="55"/>
      <c r="SFK5" s="55"/>
      <c r="SFL5" s="55"/>
      <c r="SFM5" s="55"/>
      <c r="SFN5" s="55"/>
      <c r="SFO5" s="55"/>
      <c r="SFP5" s="55"/>
      <c r="SFQ5" s="55"/>
      <c r="SFR5" s="55"/>
      <c r="SFS5" s="55"/>
      <c r="SFT5" s="55"/>
      <c r="SFU5" s="55"/>
      <c r="SFV5" s="55"/>
      <c r="SFW5" s="55"/>
      <c r="SFX5" s="55"/>
      <c r="SFY5" s="55"/>
      <c r="SFZ5" s="55"/>
      <c r="SGA5" s="55"/>
      <c r="SGB5" s="55"/>
      <c r="SGC5" s="55"/>
      <c r="SGD5" s="55"/>
      <c r="SGE5" s="55"/>
      <c r="SGF5" s="55"/>
      <c r="SGG5" s="55"/>
      <c r="SGH5" s="55"/>
      <c r="SGI5" s="55"/>
      <c r="SGJ5" s="55"/>
      <c r="SGK5" s="55"/>
      <c r="SGL5" s="55"/>
      <c r="SGM5" s="55"/>
      <c r="SGN5" s="55"/>
      <c r="SGO5" s="55"/>
      <c r="SGP5" s="55"/>
      <c r="SGQ5" s="55"/>
      <c r="SGR5" s="55"/>
      <c r="SGS5" s="55"/>
      <c r="SGT5" s="55"/>
      <c r="SGU5" s="55"/>
      <c r="SGV5" s="55"/>
      <c r="SGW5" s="55"/>
      <c r="SGX5" s="55"/>
      <c r="SGY5" s="55"/>
      <c r="SGZ5" s="55"/>
      <c r="SHA5" s="55"/>
      <c r="SHB5" s="55"/>
      <c r="SHC5" s="55"/>
      <c r="SHD5" s="55"/>
      <c r="SHE5" s="55"/>
      <c r="SHF5" s="55"/>
      <c r="SHG5" s="55"/>
      <c r="SHH5" s="55"/>
      <c r="SHI5" s="55"/>
      <c r="SHJ5" s="55"/>
      <c r="SHK5" s="55"/>
      <c r="SHL5" s="55"/>
      <c r="SHM5" s="55"/>
      <c r="SHN5" s="55"/>
      <c r="SHO5" s="55"/>
      <c r="SHP5" s="55"/>
      <c r="SHQ5" s="55"/>
      <c r="SHR5" s="55"/>
      <c r="SHS5" s="55"/>
      <c r="SHT5" s="55"/>
      <c r="SHU5" s="55"/>
      <c r="SHV5" s="55"/>
      <c r="SHW5" s="55"/>
      <c r="SHX5" s="55"/>
      <c r="SHY5" s="55"/>
      <c r="SHZ5" s="55"/>
      <c r="SIA5" s="55"/>
      <c r="SIB5" s="55"/>
      <c r="SIC5" s="55"/>
      <c r="SID5" s="55"/>
      <c r="SIE5" s="55"/>
      <c r="SIF5" s="55"/>
      <c r="SIG5" s="55"/>
      <c r="SIH5" s="55"/>
      <c r="SII5" s="55"/>
      <c r="SIJ5" s="55"/>
      <c r="SIK5" s="55"/>
      <c r="SIL5" s="55"/>
      <c r="SIM5" s="55"/>
      <c r="SIN5" s="55"/>
      <c r="SIO5" s="55"/>
      <c r="SIP5" s="55"/>
      <c r="SIQ5" s="55"/>
      <c r="SIR5" s="55"/>
      <c r="SIS5" s="55"/>
      <c r="SIT5" s="55"/>
      <c r="SIU5" s="55"/>
      <c r="SIV5" s="55"/>
      <c r="SIW5" s="55"/>
      <c r="SIX5" s="55"/>
      <c r="SIY5" s="55"/>
      <c r="SIZ5" s="55"/>
      <c r="SJA5" s="55"/>
      <c r="SJB5" s="55"/>
      <c r="SJC5" s="55"/>
      <c r="SJD5" s="55"/>
      <c r="SJE5" s="55"/>
      <c r="SJF5" s="55"/>
      <c r="SJG5" s="55"/>
      <c r="SJH5" s="55"/>
      <c r="SJI5" s="55"/>
      <c r="SJJ5" s="55"/>
      <c r="SJK5" s="55"/>
      <c r="SJL5" s="55"/>
      <c r="SJM5" s="55"/>
      <c r="SJN5" s="55"/>
      <c r="SJO5" s="55"/>
      <c r="SJP5" s="55"/>
      <c r="SJQ5" s="55"/>
      <c r="SJR5" s="55"/>
      <c r="SJS5" s="55"/>
      <c r="SJT5" s="55"/>
      <c r="SJU5" s="55"/>
      <c r="SJV5" s="55"/>
      <c r="SJW5" s="55"/>
      <c r="SJX5" s="55"/>
      <c r="SJY5" s="55"/>
      <c r="SJZ5" s="55"/>
      <c r="SKA5" s="55"/>
      <c r="SKB5" s="55"/>
      <c r="SKC5" s="55"/>
      <c r="SKD5" s="55"/>
      <c r="SKE5" s="55"/>
      <c r="SKF5" s="55"/>
      <c r="SKG5" s="55"/>
      <c r="SKH5" s="55"/>
      <c r="SKI5" s="55"/>
      <c r="SKJ5" s="55"/>
      <c r="SKK5" s="55"/>
      <c r="SKL5" s="55"/>
      <c r="SKM5" s="55"/>
      <c r="SKN5" s="55"/>
      <c r="SKO5" s="55"/>
      <c r="SKP5" s="55"/>
      <c r="SKQ5" s="55"/>
      <c r="SKR5" s="55"/>
      <c r="SKS5" s="55"/>
      <c r="SKT5" s="55"/>
      <c r="SKU5" s="55"/>
      <c r="SKV5" s="55"/>
      <c r="SKW5" s="55"/>
      <c r="SKX5" s="55"/>
      <c r="SKY5" s="55"/>
      <c r="SKZ5" s="55"/>
      <c r="SLA5" s="55"/>
      <c r="SLB5" s="55"/>
      <c r="SLC5" s="55"/>
      <c r="SLD5" s="55"/>
      <c r="SLE5" s="55"/>
      <c r="SLF5" s="55"/>
      <c r="SLG5" s="55"/>
      <c r="SLH5" s="55"/>
      <c r="SLI5" s="55"/>
      <c r="SLJ5" s="55"/>
      <c r="SLK5" s="55"/>
      <c r="SLL5" s="55"/>
      <c r="SLM5" s="55"/>
      <c r="SLN5" s="55"/>
      <c r="SLO5" s="55"/>
      <c r="SLP5" s="55"/>
      <c r="SLQ5" s="55"/>
      <c r="SLR5" s="55"/>
      <c r="SLS5" s="55"/>
      <c r="SLT5" s="55"/>
      <c r="SLU5" s="55"/>
      <c r="SLV5" s="55"/>
      <c r="SLW5" s="55"/>
      <c r="SLX5" s="55"/>
      <c r="SLY5" s="55"/>
      <c r="SLZ5" s="55"/>
      <c r="SMA5" s="55"/>
      <c r="SMB5" s="55"/>
      <c r="SMC5" s="55"/>
      <c r="SMD5" s="55"/>
      <c r="SME5" s="55"/>
      <c r="SMF5" s="55"/>
      <c r="SMG5" s="55"/>
      <c r="SMH5" s="55"/>
      <c r="SMI5" s="55"/>
      <c r="SMJ5" s="55"/>
      <c r="SMK5" s="55"/>
      <c r="SML5" s="55"/>
      <c r="SMM5" s="55"/>
      <c r="SMN5" s="55"/>
      <c r="SMO5" s="55"/>
      <c r="SMP5" s="55"/>
      <c r="SMQ5" s="55"/>
      <c r="SMR5" s="55"/>
      <c r="SMS5" s="55"/>
      <c r="SMT5" s="55"/>
      <c r="SMU5" s="55"/>
      <c r="SMV5" s="55"/>
      <c r="SMW5" s="55"/>
      <c r="SMX5" s="55"/>
      <c r="SMY5" s="55"/>
      <c r="SMZ5" s="55"/>
      <c r="SNA5" s="55"/>
      <c r="SNB5" s="55"/>
      <c r="SNC5" s="55"/>
      <c r="SND5" s="55"/>
      <c r="SNE5" s="55"/>
      <c r="SNF5" s="55"/>
      <c r="SNG5" s="55"/>
      <c r="SNH5" s="55"/>
      <c r="SNI5" s="55"/>
      <c r="SNJ5" s="55"/>
      <c r="SNK5" s="55"/>
      <c r="SNL5" s="55"/>
      <c r="SNM5" s="55"/>
      <c r="SNN5" s="55"/>
      <c r="SNO5" s="55"/>
      <c r="SNP5" s="55"/>
      <c r="SNQ5" s="55"/>
      <c r="SNR5" s="55"/>
      <c r="SNS5" s="55"/>
      <c r="SNT5" s="55"/>
      <c r="SNU5" s="55"/>
      <c r="SNV5" s="55"/>
      <c r="SNW5" s="55"/>
      <c r="SNX5" s="55"/>
      <c r="SNY5" s="55"/>
      <c r="SNZ5" s="55"/>
      <c r="SOA5" s="55"/>
      <c r="SOB5" s="55"/>
      <c r="SOC5" s="55"/>
      <c r="SOD5" s="55"/>
      <c r="SOE5" s="55"/>
      <c r="SOF5" s="55"/>
      <c r="SOG5" s="55"/>
      <c r="SOH5" s="55"/>
      <c r="SOI5" s="55"/>
      <c r="SOJ5" s="55"/>
      <c r="SOK5" s="55"/>
      <c r="SOL5" s="55"/>
      <c r="SOM5" s="55"/>
      <c r="SON5" s="55"/>
      <c r="SOO5" s="55"/>
      <c r="SOP5" s="55"/>
      <c r="SOQ5" s="55"/>
      <c r="SOR5" s="55"/>
      <c r="SOS5" s="55"/>
      <c r="SOT5" s="55"/>
      <c r="SOU5" s="55"/>
      <c r="SOV5" s="55"/>
      <c r="SOW5" s="55"/>
      <c r="SOX5" s="55"/>
      <c r="SOY5" s="55"/>
      <c r="SOZ5" s="55"/>
      <c r="SPA5" s="55"/>
      <c r="SPB5" s="55"/>
      <c r="SPC5" s="55"/>
      <c r="SPD5" s="55"/>
      <c r="SPE5" s="55"/>
      <c r="SPF5" s="55"/>
      <c r="SPG5" s="55"/>
      <c r="SPH5" s="55"/>
      <c r="SPI5" s="55"/>
      <c r="SPJ5" s="55"/>
      <c r="SPK5" s="55"/>
      <c r="SPL5" s="55"/>
      <c r="SPM5" s="55"/>
      <c r="SPN5" s="55"/>
      <c r="SPO5" s="55"/>
      <c r="SPP5" s="55"/>
      <c r="SPQ5" s="55"/>
      <c r="SPR5" s="55"/>
      <c r="SPS5" s="55"/>
      <c r="SPT5" s="55"/>
      <c r="SPU5" s="55"/>
      <c r="SPV5" s="55"/>
      <c r="SPW5" s="55"/>
      <c r="SPX5" s="55"/>
      <c r="SPY5" s="55"/>
      <c r="SPZ5" s="55"/>
      <c r="SQA5" s="55"/>
      <c r="SQB5" s="55"/>
      <c r="SQC5" s="55"/>
      <c r="SQD5" s="55"/>
      <c r="SQE5" s="55"/>
      <c r="SQF5" s="55"/>
      <c r="SQG5" s="55"/>
      <c r="SQH5" s="55"/>
      <c r="SQI5" s="55"/>
      <c r="SQJ5" s="55"/>
      <c r="SQK5" s="55"/>
      <c r="SQL5" s="55"/>
      <c r="SQM5" s="55"/>
      <c r="SQN5" s="55"/>
      <c r="SQO5" s="55"/>
      <c r="SQP5" s="55"/>
      <c r="SQQ5" s="55"/>
      <c r="SQR5" s="55"/>
      <c r="SQS5" s="55"/>
      <c r="SQT5" s="55"/>
      <c r="SQU5" s="55"/>
      <c r="SQV5" s="55"/>
      <c r="SQW5" s="55"/>
      <c r="SQX5" s="55"/>
      <c r="SQY5" s="55"/>
      <c r="SQZ5" s="55"/>
      <c r="SRA5" s="55"/>
      <c r="SRB5" s="55"/>
      <c r="SRC5" s="55"/>
      <c r="SRD5" s="55"/>
      <c r="SRE5" s="55"/>
      <c r="SRF5" s="55"/>
      <c r="SRG5" s="55"/>
      <c r="SRH5" s="55"/>
      <c r="SRI5" s="55"/>
      <c r="SRJ5" s="55"/>
      <c r="SRK5" s="55"/>
      <c r="SRL5" s="55"/>
      <c r="SRM5" s="55"/>
      <c r="SRN5" s="55"/>
      <c r="SRO5" s="55"/>
      <c r="SRP5" s="55"/>
      <c r="SRQ5" s="55"/>
      <c r="SRR5" s="55"/>
      <c r="SRS5" s="55"/>
      <c r="SRT5" s="55"/>
      <c r="SRU5" s="55"/>
      <c r="SRV5" s="55"/>
      <c r="SRW5" s="55"/>
      <c r="SRX5" s="55"/>
      <c r="SRY5" s="55"/>
      <c r="SRZ5" s="55"/>
      <c r="SSA5" s="55"/>
      <c r="SSB5" s="55"/>
      <c r="SSC5" s="55"/>
      <c r="SSD5" s="55"/>
      <c r="SSE5" s="55"/>
      <c r="SSF5" s="55"/>
      <c r="SSG5" s="55"/>
      <c r="SSH5" s="55"/>
      <c r="SSI5" s="55"/>
      <c r="SSJ5" s="55"/>
      <c r="SSK5" s="55"/>
      <c r="SSL5" s="55"/>
      <c r="SSM5" s="55"/>
      <c r="SSN5" s="55"/>
      <c r="SSO5" s="55"/>
      <c r="SSP5" s="55"/>
      <c r="SSQ5" s="55"/>
      <c r="SSR5" s="55"/>
      <c r="SSS5" s="55"/>
      <c r="SST5" s="55"/>
      <c r="SSU5" s="55"/>
      <c r="SSV5" s="55"/>
      <c r="SSW5" s="55"/>
      <c r="SSX5" s="55"/>
      <c r="SSY5" s="55"/>
      <c r="SSZ5" s="55"/>
      <c r="STA5" s="55"/>
      <c r="STB5" s="55"/>
      <c r="STC5" s="55"/>
      <c r="STD5" s="55"/>
      <c r="STE5" s="55"/>
      <c r="STF5" s="55"/>
      <c r="STG5" s="55"/>
      <c r="STH5" s="55"/>
      <c r="STI5" s="55"/>
      <c r="STJ5" s="55"/>
      <c r="STK5" s="55"/>
      <c r="STL5" s="55"/>
      <c r="STM5" s="55"/>
      <c r="STN5" s="55"/>
      <c r="STO5" s="55"/>
      <c r="STP5" s="55"/>
      <c r="STQ5" s="55"/>
      <c r="STR5" s="55"/>
      <c r="STS5" s="55"/>
      <c r="STT5" s="55"/>
      <c r="STU5" s="55"/>
      <c r="STV5" s="55"/>
      <c r="STW5" s="55"/>
      <c r="STX5" s="55"/>
      <c r="STY5" s="55"/>
      <c r="STZ5" s="55"/>
      <c r="SUA5" s="55"/>
      <c r="SUB5" s="55"/>
      <c r="SUC5" s="55"/>
      <c r="SUD5" s="55"/>
      <c r="SUE5" s="55"/>
      <c r="SUF5" s="55"/>
      <c r="SUG5" s="55"/>
      <c r="SUH5" s="55"/>
      <c r="SUI5" s="55"/>
      <c r="SUJ5" s="55"/>
      <c r="SUK5" s="55"/>
      <c r="SUL5" s="55"/>
      <c r="SUM5" s="55"/>
      <c r="SUN5" s="55"/>
      <c r="SUO5" s="55"/>
      <c r="SUP5" s="55"/>
      <c r="SUQ5" s="55"/>
      <c r="SUR5" s="55"/>
      <c r="SUS5" s="55"/>
      <c r="SUT5" s="55"/>
      <c r="SUU5" s="55"/>
      <c r="SUV5" s="55"/>
      <c r="SUW5" s="55"/>
      <c r="SUX5" s="55"/>
      <c r="SUY5" s="55"/>
      <c r="SUZ5" s="55"/>
      <c r="SVA5" s="55"/>
      <c r="SVB5" s="55"/>
      <c r="SVC5" s="55"/>
      <c r="SVD5" s="55"/>
      <c r="SVE5" s="55"/>
      <c r="SVF5" s="55"/>
      <c r="SVG5" s="55"/>
      <c r="SVH5" s="55"/>
      <c r="SVI5" s="55"/>
      <c r="SVJ5" s="55"/>
      <c r="SVK5" s="55"/>
      <c r="SVL5" s="55"/>
      <c r="SVM5" s="55"/>
      <c r="SVN5" s="55"/>
      <c r="SVO5" s="55"/>
      <c r="SVP5" s="55"/>
      <c r="SVQ5" s="55"/>
      <c r="SVR5" s="55"/>
      <c r="SVS5" s="55"/>
      <c r="SVT5" s="55"/>
      <c r="SVU5" s="55"/>
      <c r="SVV5" s="55"/>
      <c r="SVW5" s="55"/>
      <c r="SVX5" s="55"/>
      <c r="SVY5" s="55"/>
      <c r="SVZ5" s="55"/>
      <c r="SWA5" s="55"/>
      <c r="SWB5" s="55"/>
      <c r="SWC5" s="55"/>
      <c r="SWD5" s="55"/>
      <c r="SWE5" s="55"/>
      <c r="SWF5" s="55"/>
      <c r="SWG5" s="55"/>
      <c r="SWH5" s="55"/>
      <c r="SWI5" s="55"/>
      <c r="SWJ5" s="55"/>
      <c r="SWK5" s="55"/>
      <c r="SWL5" s="55"/>
      <c r="SWM5" s="55"/>
      <c r="SWN5" s="55"/>
      <c r="SWO5" s="55"/>
      <c r="SWP5" s="55"/>
      <c r="SWQ5" s="55"/>
      <c r="SWR5" s="55"/>
      <c r="SWS5" s="55"/>
      <c r="SWT5" s="55"/>
      <c r="SWU5" s="55"/>
      <c r="SWV5" s="55"/>
      <c r="SWW5" s="55"/>
      <c r="SWX5" s="55"/>
      <c r="SWY5" s="55"/>
      <c r="SWZ5" s="55"/>
      <c r="SXA5" s="55"/>
      <c r="SXB5" s="55"/>
      <c r="SXC5" s="55"/>
      <c r="SXD5" s="55"/>
      <c r="SXE5" s="55"/>
      <c r="SXF5" s="55"/>
      <c r="SXG5" s="55"/>
      <c r="SXH5" s="55"/>
      <c r="SXI5" s="55"/>
      <c r="SXJ5" s="55"/>
      <c r="SXK5" s="55"/>
      <c r="SXL5" s="55"/>
      <c r="SXM5" s="55"/>
      <c r="SXN5" s="55"/>
      <c r="SXO5" s="55"/>
      <c r="SXP5" s="55"/>
      <c r="SXQ5" s="55"/>
      <c r="SXR5" s="55"/>
      <c r="SXS5" s="55"/>
      <c r="SXT5" s="55"/>
      <c r="SXU5" s="55"/>
      <c r="SXV5" s="55"/>
      <c r="SXW5" s="55"/>
      <c r="SXX5" s="55"/>
      <c r="SXY5" s="55"/>
      <c r="SXZ5" s="55"/>
      <c r="SYA5" s="55"/>
      <c r="SYB5" s="55"/>
      <c r="SYC5" s="55"/>
      <c r="SYD5" s="55"/>
      <c r="SYE5" s="55"/>
      <c r="SYF5" s="55"/>
      <c r="SYG5" s="55"/>
      <c r="SYH5" s="55"/>
      <c r="SYI5" s="55"/>
      <c r="SYJ5" s="55"/>
      <c r="SYK5" s="55"/>
      <c r="SYL5" s="55"/>
      <c r="SYM5" s="55"/>
      <c r="SYN5" s="55"/>
      <c r="SYO5" s="55"/>
      <c r="SYP5" s="55"/>
      <c r="SYQ5" s="55"/>
      <c r="SYR5" s="55"/>
      <c r="SYS5" s="55"/>
      <c r="SYT5" s="55"/>
      <c r="SYU5" s="55"/>
      <c r="SYV5" s="55"/>
      <c r="SYW5" s="55"/>
      <c r="SYX5" s="55"/>
      <c r="SYY5" s="55"/>
      <c r="SYZ5" s="55"/>
      <c r="SZA5" s="55"/>
      <c r="SZB5" s="55"/>
      <c r="SZC5" s="55"/>
      <c r="SZD5" s="55"/>
      <c r="SZE5" s="55"/>
      <c r="SZF5" s="55"/>
      <c r="SZG5" s="55"/>
      <c r="SZH5" s="55"/>
      <c r="SZI5" s="55"/>
      <c r="SZJ5" s="55"/>
      <c r="SZK5" s="55"/>
      <c r="SZL5" s="55"/>
      <c r="SZM5" s="55"/>
      <c r="SZN5" s="55"/>
      <c r="SZO5" s="55"/>
      <c r="SZP5" s="55"/>
      <c r="SZQ5" s="55"/>
      <c r="SZR5" s="55"/>
      <c r="SZS5" s="55"/>
      <c r="SZT5" s="55"/>
      <c r="SZU5" s="55"/>
      <c r="SZV5" s="55"/>
      <c r="SZW5" s="55"/>
      <c r="SZX5" s="55"/>
      <c r="SZY5" s="55"/>
      <c r="SZZ5" s="55"/>
      <c r="TAA5" s="55"/>
      <c r="TAB5" s="55"/>
      <c r="TAC5" s="55"/>
      <c r="TAD5" s="55"/>
      <c r="TAE5" s="55"/>
      <c r="TAF5" s="55"/>
      <c r="TAG5" s="55"/>
      <c r="TAH5" s="55"/>
      <c r="TAI5" s="55"/>
      <c r="TAJ5" s="55"/>
      <c r="TAK5" s="55"/>
      <c r="TAL5" s="55"/>
      <c r="TAM5" s="55"/>
      <c r="TAN5" s="55"/>
      <c r="TAO5" s="55"/>
      <c r="TAP5" s="55"/>
      <c r="TAQ5" s="55"/>
      <c r="TAR5" s="55"/>
      <c r="TAS5" s="55"/>
      <c r="TAT5" s="55"/>
      <c r="TAU5" s="55"/>
      <c r="TAV5" s="55"/>
      <c r="TAW5" s="55"/>
      <c r="TAX5" s="55"/>
      <c r="TAY5" s="55"/>
      <c r="TAZ5" s="55"/>
      <c r="TBA5" s="55"/>
      <c r="TBB5" s="55"/>
      <c r="TBC5" s="55"/>
      <c r="TBD5" s="55"/>
      <c r="TBE5" s="55"/>
      <c r="TBF5" s="55"/>
      <c r="TBG5" s="55"/>
      <c r="TBH5" s="55"/>
      <c r="TBI5" s="55"/>
      <c r="TBJ5" s="55"/>
      <c r="TBK5" s="55"/>
      <c r="TBL5" s="55"/>
      <c r="TBM5" s="55"/>
      <c r="TBN5" s="55"/>
      <c r="TBO5" s="55"/>
      <c r="TBP5" s="55"/>
      <c r="TBQ5" s="55"/>
      <c r="TBR5" s="55"/>
      <c r="TBS5" s="55"/>
      <c r="TBT5" s="55"/>
      <c r="TBU5" s="55"/>
      <c r="TBV5" s="55"/>
      <c r="TBW5" s="55"/>
      <c r="TBX5" s="55"/>
      <c r="TBY5" s="55"/>
      <c r="TBZ5" s="55"/>
      <c r="TCA5" s="55"/>
      <c r="TCB5" s="55"/>
      <c r="TCC5" s="55"/>
      <c r="TCD5" s="55"/>
      <c r="TCE5" s="55"/>
      <c r="TCF5" s="55"/>
      <c r="TCG5" s="55"/>
      <c r="TCH5" s="55"/>
      <c r="TCI5" s="55"/>
      <c r="TCJ5" s="55"/>
      <c r="TCK5" s="55"/>
      <c r="TCL5" s="55"/>
      <c r="TCM5" s="55"/>
      <c r="TCN5" s="55"/>
      <c r="TCO5" s="55"/>
      <c r="TCP5" s="55"/>
      <c r="TCQ5" s="55"/>
      <c r="TCR5" s="55"/>
      <c r="TCS5" s="55"/>
      <c r="TCT5" s="55"/>
      <c r="TCU5" s="55"/>
      <c r="TCV5" s="55"/>
      <c r="TCW5" s="55"/>
      <c r="TCX5" s="55"/>
      <c r="TCY5" s="55"/>
      <c r="TCZ5" s="55"/>
      <c r="TDA5" s="55"/>
      <c r="TDB5" s="55"/>
      <c r="TDC5" s="55"/>
      <c r="TDD5" s="55"/>
      <c r="TDE5" s="55"/>
      <c r="TDF5" s="55"/>
      <c r="TDG5" s="55"/>
      <c r="TDH5" s="55"/>
      <c r="TDI5" s="55"/>
      <c r="TDJ5" s="55"/>
      <c r="TDK5" s="55"/>
      <c r="TDL5" s="55"/>
      <c r="TDM5" s="55"/>
      <c r="TDN5" s="55"/>
      <c r="TDO5" s="55"/>
      <c r="TDP5" s="55"/>
      <c r="TDQ5" s="55"/>
      <c r="TDR5" s="55"/>
      <c r="TDS5" s="55"/>
      <c r="TDT5" s="55"/>
      <c r="TDU5" s="55"/>
      <c r="TDV5" s="55"/>
      <c r="TDW5" s="55"/>
      <c r="TDX5" s="55"/>
      <c r="TDY5" s="55"/>
      <c r="TDZ5" s="55"/>
      <c r="TEA5" s="55"/>
      <c r="TEB5" s="55"/>
      <c r="TEC5" s="55"/>
      <c r="TED5" s="55"/>
      <c r="TEE5" s="55"/>
      <c r="TEF5" s="55"/>
      <c r="TEG5" s="55"/>
      <c r="TEH5" s="55"/>
      <c r="TEI5" s="55"/>
      <c r="TEJ5" s="55"/>
      <c r="TEK5" s="55"/>
      <c r="TEL5" s="55"/>
      <c r="TEM5" s="55"/>
      <c r="TEN5" s="55"/>
      <c r="TEO5" s="55"/>
      <c r="TEP5" s="55"/>
      <c r="TEQ5" s="55"/>
      <c r="TER5" s="55"/>
      <c r="TES5" s="55"/>
      <c r="TET5" s="55"/>
      <c r="TEU5" s="55"/>
      <c r="TEV5" s="55"/>
      <c r="TEW5" s="55"/>
      <c r="TEX5" s="55"/>
      <c r="TEY5" s="55"/>
      <c r="TEZ5" s="55"/>
      <c r="TFA5" s="55"/>
      <c r="TFB5" s="55"/>
      <c r="TFC5" s="55"/>
      <c r="TFD5" s="55"/>
      <c r="TFE5" s="55"/>
      <c r="TFF5" s="55"/>
      <c r="TFG5" s="55"/>
      <c r="TFH5" s="55"/>
      <c r="TFI5" s="55"/>
      <c r="TFJ5" s="55"/>
      <c r="TFK5" s="55"/>
      <c r="TFL5" s="55"/>
      <c r="TFM5" s="55"/>
      <c r="TFN5" s="55"/>
      <c r="TFO5" s="55"/>
      <c r="TFP5" s="55"/>
      <c r="TFQ5" s="55"/>
      <c r="TFR5" s="55"/>
      <c r="TFS5" s="55"/>
      <c r="TFT5" s="55"/>
      <c r="TFU5" s="55"/>
      <c r="TFV5" s="55"/>
      <c r="TFW5" s="55"/>
      <c r="TFX5" s="55"/>
      <c r="TFY5" s="55"/>
      <c r="TFZ5" s="55"/>
      <c r="TGA5" s="55"/>
      <c r="TGB5" s="55"/>
      <c r="TGC5" s="55"/>
      <c r="TGD5" s="55"/>
      <c r="TGE5" s="55"/>
      <c r="TGF5" s="55"/>
      <c r="TGG5" s="55"/>
      <c r="TGH5" s="55"/>
      <c r="TGI5" s="55"/>
      <c r="TGJ5" s="55"/>
      <c r="TGK5" s="55"/>
      <c r="TGL5" s="55"/>
      <c r="TGM5" s="55"/>
      <c r="TGN5" s="55"/>
      <c r="TGO5" s="55"/>
      <c r="TGP5" s="55"/>
      <c r="TGQ5" s="55"/>
      <c r="TGR5" s="55"/>
      <c r="TGS5" s="55"/>
      <c r="TGT5" s="55"/>
      <c r="TGU5" s="55"/>
      <c r="TGV5" s="55"/>
      <c r="TGW5" s="55"/>
      <c r="TGX5" s="55"/>
      <c r="TGY5" s="55"/>
      <c r="TGZ5" s="55"/>
      <c r="THA5" s="55"/>
      <c r="THB5" s="55"/>
      <c r="THC5" s="55"/>
      <c r="THD5" s="55"/>
      <c r="THE5" s="55"/>
      <c r="THF5" s="55"/>
      <c r="THG5" s="55"/>
      <c r="THH5" s="55"/>
      <c r="THI5" s="55"/>
      <c r="THJ5" s="55"/>
      <c r="THK5" s="55"/>
      <c r="THL5" s="55"/>
      <c r="THM5" s="55"/>
      <c r="THN5" s="55"/>
      <c r="THO5" s="55"/>
      <c r="THP5" s="55"/>
      <c r="THQ5" s="55"/>
      <c r="THR5" s="55"/>
      <c r="THS5" s="55"/>
      <c r="THT5" s="55"/>
      <c r="THU5" s="55"/>
      <c r="THV5" s="55"/>
      <c r="THW5" s="55"/>
      <c r="THX5" s="55"/>
      <c r="THY5" s="55"/>
      <c r="THZ5" s="55"/>
      <c r="TIA5" s="55"/>
      <c r="TIB5" s="55"/>
      <c r="TIC5" s="55"/>
      <c r="TID5" s="55"/>
      <c r="TIE5" s="55"/>
      <c r="TIF5" s="55"/>
      <c r="TIG5" s="55"/>
      <c r="TIH5" s="55"/>
      <c r="TII5" s="55"/>
      <c r="TIJ5" s="55"/>
      <c r="TIK5" s="55"/>
      <c r="TIL5" s="55"/>
      <c r="TIM5" s="55"/>
      <c r="TIN5" s="55"/>
      <c r="TIO5" s="55"/>
      <c r="TIP5" s="55"/>
      <c r="TIQ5" s="55"/>
      <c r="TIR5" s="55"/>
      <c r="TIS5" s="55"/>
      <c r="TIT5" s="55"/>
      <c r="TIU5" s="55"/>
      <c r="TIV5" s="55"/>
      <c r="TIW5" s="55"/>
      <c r="TIX5" s="55"/>
      <c r="TIY5" s="55"/>
      <c r="TIZ5" s="55"/>
      <c r="TJA5" s="55"/>
      <c r="TJB5" s="55"/>
      <c r="TJC5" s="55"/>
      <c r="TJD5" s="55"/>
      <c r="TJE5" s="55"/>
      <c r="TJF5" s="55"/>
      <c r="TJG5" s="55"/>
      <c r="TJH5" s="55"/>
      <c r="TJI5" s="55"/>
      <c r="TJJ5" s="55"/>
      <c r="TJK5" s="55"/>
      <c r="TJL5" s="55"/>
      <c r="TJM5" s="55"/>
      <c r="TJN5" s="55"/>
      <c r="TJO5" s="55"/>
      <c r="TJP5" s="55"/>
      <c r="TJQ5" s="55"/>
      <c r="TJR5" s="55"/>
      <c r="TJS5" s="55"/>
      <c r="TJT5" s="55"/>
      <c r="TJU5" s="55"/>
      <c r="TJV5" s="55"/>
      <c r="TJW5" s="55"/>
      <c r="TJX5" s="55"/>
      <c r="TJY5" s="55"/>
      <c r="TJZ5" s="55"/>
      <c r="TKA5" s="55"/>
      <c r="TKB5" s="55"/>
      <c r="TKC5" s="55"/>
      <c r="TKD5" s="55"/>
      <c r="TKE5" s="55"/>
      <c r="TKF5" s="55"/>
      <c r="TKG5" s="55"/>
      <c r="TKH5" s="55"/>
      <c r="TKI5" s="55"/>
      <c r="TKJ5" s="55"/>
      <c r="TKK5" s="55"/>
      <c r="TKL5" s="55"/>
      <c r="TKM5" s="55"/>
      <c r="TKN5" s="55"/>
      <c r="TKO5" s="55"/>
      <c r="TKP5" s="55"/>
      <c r="TKQ5" s="55"/>
      <c r="TKR5" s="55"/>
      <c r="TKS5" s="55"/>
      <c r="TKT5" s="55"/>
      <c r="TKU5" s="55"/>
      <c r="TKV5" s="55"/>
      <c r="TKW5" s="55"/>
      <c r="TKX5" s="55"/>
      <c r="TKY5" s="55"/>
      <c r="TKZ5" s="55"/>
      <c r="TLA5" s="55"/>
      <c r="TLB5" s="55"/>
      <c r="TLC5" s="55"/>
      <c r="TLD5" s="55"/>
      <c r="TLE5" s="55"/>
      <c r="TLF5" s="55"/>
      <c r="TLG5" s="55"/>
      <c r="TLH5" s="55"/>
      <c r="TLI5" s="55"/>
      <c r="TLJ5" s="55"/>
      <c r="TLK5" s="55"/>
      <c r="TLL5" s="55"/>
      <c r="TLM5" s="55"/>
      <c r="TLN5" s="55"/>
      <c r="TLO5" s="55"/>
      <c r="TLP5" s="55"/>
      <c r="TLQ5" s="55"/>
      <c r="TLR5" s="55"/>
      <c r="TLS5" s="55"/>
      <c r="TLT5" s="55"/>
      <c r="TLU5" s="55"/>
      <c r="TLV5" s="55"/>
      <c r="TLW5" s="55"/>
      <c r="TLX5" s="55"/>
      <c r="TLY5" s="55"/>
      <c r="TLZ5" s="55"/>
      <c r="TMA5" s="55"/>
      <c r="TMB5" s="55"/>
      <c r="TMC5" s="55"/>
      <c r="TMD5" s="55"/>
      <c r="TME5" s="55"/>
      <c r="TMF5" s="55"/>
      <c r="TMG5" s="55"/>
      <c r="TMH5" s="55"/>
      <c r="TMI5" s="55"/>
      <c r="TMJ5" s="55"/>
      <c r="TMK5" s="55"/>
      <c r="TML5" s="55"/>
      <c r="TMM5" s="55"/>
      <c r="TMN5" s="55"/>
      <c r="TMO5" s="55"/>
      <c r="TMP5" s="55"/>
      <c r="TMQ5" s="55"/>
      <c r="TMR5" s="55"/>
      <c r="TMS5" s="55"/>
      <c r="TMT5" s="55"/>
      <c r="TMU5" s="55"/>
      <c r="TMV5" s="55"/>
      <c r="TMW5" s="55"/>
      <c r="TMX5" s="55"/>
      <c r="TMY5" s="55"/>
      <c r="TMZ5" s="55"/>
      <c r="TNA5" s="55"/>
      <c r="TNB5" s="55"/>
      <c r="TNC5" s="55"/>
      <c r="TND5" s="55"/>
      <c r="TNE5" s="55"/>
      <c r="TNF5" s="55"/>
      <c r="TNG5" s="55"/>
      <c r="TNH5" s="55"/>
      <c r="TNI5" s="55"/>
      <c r="TNJ5" s="55"/>
      <c r="TNK5" s="55"/>
      <c r="TNL5" s="55"/>
      <c r="TNM5" s="55"/>
      <c r="TNN5" s="55"/>
      <c r="TNO5" s="55"/>
      <c r="TNP5" s="55"/>
      <c r="TNQ5" s="55"/>
      <c r="TNR5" s="55"/>
      <c r="TNS5" s="55"/>
      <c r="TNT5" s="55"/>
      <c r="TNU5" s="55"/>
      <c r="TNV5" s="55"/>
      <c r="TNW5" s="55"/>
      <c r="TNX5" s="55"/>
      <c r="TNY5" s="55"/>
      <c r="TNZ5" s="55"/>
      <c r="TOA5" s="55"/>
      <c r="TOB5" s="55"/>
      <c r="TOC5" s="55"/>
      <c r="TOD5" s="55"/>
      <c r="TOE5" s="55"/>
      <c r="TOF5" s="55"/>
      <c r="TOG5" s="55"/>
      <c r="TOH5" s="55"/>
      <c r="TOI5" s="55"/>
      <c r="TOJ5" s="55"/>
      <c r="TOK5" s="55"/>
      <c r="TOL5" s="55"/>
      <c r="TOM5" s="55"/>
      <c r="TON5" s="55"/>
      <c r="TOO5" s="55"/>
      <c r="TOP5" s="55"/>
      <c r="TOQ5" s="55"/>
      <c r="TOR5" s="55"/>
      <c r="TOS5" s="55"/>
      <c r="TOT5" s="55"/>
      <c r="TOU5" s="55"/>
      <c r="TOV5" s="55"/>
      <c r="TOW5" s="55"/>
      <c r="TOX5" s="55"/>
      <c r="TOY5" s="55"/>
      <c r="TOZ5" s="55"/>
      <c r="TPA5" s="55"/>
      <c r="TPB5" s="55"/>
      <c r="TPC5" s="55"/>
      <c r="TPD5" s="55"/>
      <c r="TPE5" s="55"/>
      <c r="TPF5" s="55"/>
      <c r="TPG5" s="55"/>
      <c r="TPH5" s="55"/>
      <c r="TPI5" s="55"/>
      <c r="TPJ5" s="55"/>
      <c r="TPK5" s="55"/>
      <c r="TPL5" s="55"/>
      <c r="TPM5" s="55"/>
      <c r="TPN5" s="55"/>
      <c r="TPO5" s="55"/>
      <c r="TPP5" s="55"/>
      <c r="TPQ5" s="55"/>
      <c r="TPR5" s="55"/>
      <c r="TPS5" s="55"/>
      <c r="TPT5" s="55"/>
      <c r="TPU5" s="55"/>
      <c r="TPV5" s="55"/>
      <c r="TPW5" s="55"/>
      <c r="TPX5" s="55"/>
      <c r="TPY5" s="55"/>
      <c r="TPZ5" s="55"/>
      <c r="TQA5" s="55"/>
      <c r="TQB5" s="55"/>
      <c r="TQC5" s="55"/>
      <c r="TQD5" s="55"/>
      <c r="TQE5" s="55"/>
      <c r="TQF5" s="55"/>
      <c r="TQG5" s="55"/>
      <c r="TQH5" s="55"/>
      <c r="TQI5" s="55"/>
      <c r="TQJ5" s="55"/>
      <c r="TQK5" s="55"/>
      <c r="TQL5" s="55"/>
      <c r="TQM5" s="55"/>
      <c r="TQN5" s="55"/>
      <c r="TQO5" s="55"/>
      <c r="TQP5" s="55"/>
      <c r="TQQ5" s="55"/>
      <c r="TQR5" s="55"/>
      <c r="TQS5" s="55"/>
      <c r="TQT5" s="55"/>
      <c r="TQU5" s="55"/>
      <c r="TQV5" s="55"/>
      <c r="TQW5" s="55"/>
      <c r="TQX5" s="55"/>
      <c r="TQY5" s="55"/>
      <c r="TQZ5" s="55"/>
      <c r="TRA5" s="55"/>
      <c r="TRB5" s="55"/>
      <c r="TRC5" s="55"/>
      <c r="TRD5" s="55"/>
      <c r="TRE5" s="55"/>
      <c r="TRF5" s="55"/>
      <c r="TRG5" s="55"/>
      <c r="TRH5" s="55"/>
      <c r="TRI5" s="55"/>
      <c r="TRJ5" s="55"/>
      <c r="TRK5" s="55"/>
      <c r="TRL5" s="55"/>
      <c r="TRM5" s="55"/>
      <c r="TRN5" s="55"/>
      <c r="TRO5" s="55"/>
      <c r="TRP5" s="55"/>
      <c r="TRQ5" s="55"/>
      <c r="TRR5" s="55"/>
      <c r="TRS5" s="55"/>
      <c r="TRT5" s="55"/>
      <c r="TRU5" s="55"/>
      <c r="TRV5" s="55"/>
      <c r="TRW5" s="55"/>
      <c r="TRX5" s="55"/>
      <c r="TRY5" s="55"/>
      <c r="TRZ5" s="55"/>
      <c r="TSA5" s="55"/>
      <c r="TSB5" s="55"/>
      <c r="TSC5" s="55"/>
      <c r="TSD5" s="55"/>
      <c r="TSE5" s="55"/>
      <c r="TSF5" s="55"/>
      <c r="TSG5" s="55"/>
      <c r="TSH5" s="55"/>
      <c r="TSI5" s="55"/>
      <c r="TSJ5" s="55"/>
      <c r="TSK5" s="55"/>
      <c r="TSL5" s="55"/>
      <c r="TSM5" s="55"/>
      <c r="TSN5" s="55"/>
      <c r="TSO5" s="55"/>
      <c r="TSP5" s="55"/>
      <c r="TSQ5" s="55"/>
      <c r="TSR5" s="55"/>
      <c r="TSS5" s="55"/>
      <c r="TST5" s="55"/>
      <c r="TSU5" s="55"/>
      <c r="TSV5" s="55"/>
      <c r="TSW5" s="55"/>
      <c r="TSX5" s="55"/>
      <c r="TSY5" s="55"/>
      <c r="TSZ5" s="55"/>
      <c r="TTA5" s="55"/>
      <c r="TTB5" s="55"/>
      <c r="TTC5" s="55"/>
      <c r="TTD5" s="55"/>
      <c r="TTE5" s="55"/>
      <c r="TTF5" s="55"/>
      <c r="TTG5" s="55"/>
      <c r="TTH5" s="55"/>
      <c r="TTI5" s="55"/>
      <c r="TTJ5" s="55"/>
      <c r="TTK5" s="55"/>
      <c r="TTL5" s="55"/>
      <c r="TTM5" s="55"/>
      <c r="TTN5" s="55"/>
      <c r="TTO5" s="55"/>
      <c r="TTP5" s="55"/>
      <c r="TTQ5" s="55"/>
      <c r="TTR5" s="55"/>
      <c r="TTS5" s="55"/>
      <c r="TTT5" s="55"/>
      <c r="TTU5" s="55"/>
      <c r="TTV5" s="55"/>
      <c r="TTW5" s="55"/>
      <c r="TTX5" s="55"/>
      <c r="TTY5" s="55"/>
      <c r="TTZ5" s="55"/>
      <c r="TUA5" s="55"/>
      <c r="TUB5" s="55"/>
      <c r="TUC5" s="55"/>
      <c r="TUD5" s="55"/>
      <c r="TUE5" s="55"/>
      <c r="TUF5" s="55"/>
      <c r="TUG5" s="55"/>
      <c r="TUH5" s="55"/>
      <c r="TUI5" s="55"/>
      <c r="TUJ5" s="55"/>
      <c r="TUK5" s="55"/>
      <c r="TUL5" s="55"/>
      <c r="TUM5" s="55"/>
      <c r="TUN5" s="55"/>
      <c r="TUO5" s="55"/>
      <c r="TUP5" s="55"/>
      <c r="TUQ5" s="55"/>
      <c r="TUR5" s="55"/>
      <c r="TUS5" s="55"/>
      <c r="TUT5" s="55"/>
      <c r="TUU5" s="55"/>
      <c r="TUV5" s="55"/>
      <c r="TUW5" s="55"/>
      <c r="TUX5" s="55"/>
      <c r="TUY5" s="55"/>
      <c r="TUZ5" s="55"/>
      <c r="TVA5" s="55"/>
      <c r="TVB5" s="55"/>
      <c r="TVC5" s="55"/>
      <c r="TVD5" s="55"/>
      <c r="TVE5" s="55"/>
      <c r="TVF5" s="55"/>
      <c r="TVG5" s="55"/>
      <c r="TVH5" s="55"/>
      <c r="TVI5" s="55"/>
      <c r="TVJ5" s="55"/>
      <c r="TVK5" s="55"/>
      <c r="TVL5" s="55"/>
      <c r="TVM5" s="55"/>
      <c r="TVN5" s="55"/>
      <c r="TVO5" s="55"/>
      <c r="TVP5" s="55"/>
      <c r="TVQ5" s="55"/>
      <c r="TVR5" s="55"/>
      <c r="TVS5" s="55"/>
      <c r="TVT5" s="55"/>
      <c r="TVU5" s="55"/>
      <c r="TVV5" s="55"/>
      <c r="TVW5" s="55"/>
      <c r="TVX5" s="55"/>
      <c r="TVY5" s="55"/>
      <c r="TVZ5" s="55"/>
      <c r="TWA5" s="55"/>
      <c r="TWB5" s="55"/>
      <c r="TWC5" s="55"/>
      <c r="TWD5" s="55"/>
      <c r="TWE5" s="55"/>
      <c r="TWF5" s="55"/>
      <c r="TWG5" s="55"/>
      <c r="TWH5" s="55"/>
      <c r="TWI5" s="55"/>
      <c r="TWJ5" s="55"/>
      <c r="TWK5" s="55"/>
      <c r="TWL5" s="55"/>
      <c r="TWM5" s="55"/>
      <c r="TWN5" s="55"/>
      <c r="TWO5" s="55"/>
      <c r="TWP5" s="55"/>
      <c r="TWQ5" s="55"/>
      <c r="TWR5" s="55"/>
      <c r="TWS5" s="55"/>
      <c r="TWT5" s="55"/>
      <c r="TWU5" s="55"/>
      <c r="TWV5" s="55"/>
      <c r="TWW5" s="55"/>
      <c r="TWX5" s="55"/>
      <c r="TWY5" s="55"/>
      <c r="TWZ5" s="55"/>
      <c r="TXA5" s="55"/>
      <c r="TXB5" s="55"/>
      <c r="TXC5" s="55"/>
      <c r="TXD5" s="55"/>
      <c r="TXE5" s="55"/>
      <c r="TXF5" s="55"/>
      <c r="TXG5" s="55"/>
      <c r="TXH5" s="55"/>
      <c r="TXI5" s="55"/>
      <c r="TXJ5" s="55"/>
      <c r="TXK5" s="55"/>
      <c r="TXL5" s="55"/>
      <c r="TXM5" s="55"/>
      <c r="TXN5" s="55"/>
      <c r="TXO5" s="55"/>
      <c r="TXP5" s="55"/>
      <c r="TXQ5" s="55"/>
      <c r="TXR5" s="55"/>
      <c r="TXS5" s="55"/>
      <c r="TXT5" s="55"/>
      <c r="TXU5" s="55"/>
      <c r="TXV5" s="55"/>
      <c r="TXW5" s="55"/>
      <c r="TXX5" s="55"/>
      <c r="TXY5" s="55"/>
      <c r="TXZ5" s="55"/>
      <c r="TYA5" s="55"/>
      <c r="TYB5" s="55"/>
      <c r="TYC5" s="55"/>
      <c r="TYD5" s="55"/>
      <c r="TYE5" s="55"/>
      <c r="TYF5" s="55"/>
      <c r="TYG5" s="55"/>
      <c r="TYH5" s="55"/>
      <c r="TYI5" s="55"/>
      <c r="TYJ5" s="55"/>
      <c r="TYK5" s="55"/>
      <c r="TYL5" s="55"/>
      <c r="TYM5" s="55"/>
      <c r="TYN5" s="55"/>
      <c r="TYO5" s="55"/>
      <c r="TYP5" s="55"/>
      <c r="TYQ5" s="55"/>
      <c r="TYR5" s="55"/>
      <c r="TYS5" s="55"/>
      <c r="TYT5" s="55"/>
      <c r="TYU5" s="55"/>
      <c r="TYV5" s="55"/>
      <c r="TYW5" s="55"/>
      <c r="TYX5" s="55"/>
      <c r="TYY5" s="55"/>
      <c r="TYZ5" s="55"/>
      <c r="TZA5" s="55"/>
      <c r="TZB5" s="55"/>
      <c r="TZC5" s="55"/>
      <c r="TZD5" s="55"/>
      <c r="TZE5" s="55"/>
      <c r="TZF5" s="55"/>
      <c r="TZG5" s="55"/>
      <c r="TZH5" s="55"/>
      <c r="TZI5" s="55"/>
      <c r="TZJ5" s="55"/>
      <c r="TZK5" s="55"/>
      <c r="TZL5" s="55"/>
      <c r="TZM5" s="55"/>
      <c r="TZN5" s="55"/>
      <c r="TZO5" s="55"/>
      <c r="TZP5" s="55"/>
      <c r="TZQ5" s="55"/>
      <c r="TZR5" s="55"/>
      <c r="TZS5" s="55"/>
      <c r="TZT5" s="55"/>
      <c r="TZU5" s="55"/>
      <c r="TZV5" s="55"/>
      <c r="TZW5" s="55"/>
      <c r="TZX5" s="55"/>
      <c r="TZY5" s="55"/>
      <c r="TZZ5" s="55"/>
      <c r="UAA5" s="55"/>
      <c r="UAB5" s="55"/>
      <c r="UAC5" s="55"/>
      <c r="UAD5" s="55"/>
      <c r="UAE5" s="55"/>
      <c r="UAF5" s="55"/>
      <c r="UAG5" s="55"/>
      <c r="UAH5" s="55"/>
      <c r="UAI5" s="55"/>
      <c r="UAJ5" s="55"/>
      <c r="UAK5" s="55"/>
      <c r="UAL5" s="55"/>
      <c r="UAM5" s="55"/>
      <c r="UAN5" s="55"/>
      <c r="UAO5" s="55"/>
      <c r="UAP5" s="55"/>
      <c r="UAQ5" s="55"/>
      <c r="UAR5" s="55"/>
      <c r="UAS5" s="55"/>
      <c r="UAT5" s="55"/>
      <c r="UAU5" s="55"/>
      <c r="UAV5" s="55"/>
      <c r="UAW5" s="55"/>
      <c r="UAX5" s="55"/>
      <c r="UAY5" s="55"/>
      <c r="UAZ5" s="55"/>
      <c r="UBA5" s="55"/>
      <c r="UBB5" s="55"/>
      <c r="UBC5" s="55"/>
      <c r="UBD5" s="55"/>
      <c r="UBE5" s="55"/>
      <c r="UBF5" s="55"/>
      <c r="UBG5" s="55"/>
      <c r="UBH5" s="55"/>
      <c r="UBI5" s="55"/>
      <c r="UBJ5" s="55"/>
      <c r="UBK5" s="55"/>
      <c r="UBL5" s="55"/>
      <c r="UBM5" s="55"/>
      <c r="UBN5" s="55"/>
      <c r="UBO5" s="55"/>
      <c r="UBP5" s="55"/>
      <c r="UBQ5" s="55"/>
      <c r="UBR5" s="55"/>
      <c r="UBS5" s="55"/>
      <c r="UBT5" s="55"/>
      <c r="UBU5" s="55"/>
      <c r="UBV5" s="55"/>
      <c r="UBW5" s="55"/>
      <c r="UBX5" s="55"/>
      <c r="UBY5" s="55"/>
      <c r="UBZ5" s="55"/>
      <c r="UCA5" s="55"/>
      <c r="UCB5" s="55"/>
      <c r="UCC5" s="55"/>
      <c r="UCD5" s="55"/>
      <c r="UCE5" s="55"/>
      <c r="UCF5" s="55"/>
      <c r="UCG5" s="55"/>
      <c r="UCH5" s="55"/>
      <c r="UCI5" s="55"/>
      <c r="UCJ5" s="55"/>
      <c r="UCK5" s="55"/>
      <c r="UCL5" s="55"/>
      <c r="UCM5" s="55"/>
      <c r="UCN5" s="55"/>
      <c r="UCO5" s="55"/>
      <c r="UCP5" s="55"/>
      <c r="UCQ5" s="55"/>
      <c r="UCR5" s="55"/>
      <c r="UCS5" s="55"/>
      <c r="UCT5" s="55"/>
      <c r="UCU5" s="55"/>
      <c r="UCV5" s="55"/>
      <c r="UCW5" s="55"/>
      <c r="UCX5" s="55"/>
      <c r="UCY5" s="55"/>
      <c r="UCZ5" s="55"/>
      <c r="UDA5" s="55"/>
      <c r="UDB5" s="55"/>
      <c r="UDC5" s="55"/>
      <c r="UDD5" s="55"/>
      <c r="UDE5" s="55"/>
      <c r="UDF5" s="55"/>
      <c r="UDG5" s="55"/>
      <c r="UDH5" s="55"/>
      <c r="UDI5" s="55"/>
      <c r="UDJ5" s="55"/>
      <c r="UDK5" s="55"/>
      <c r="UDL5" s="55"/>
      <c r="UDM5" s="55"/>
      <c r="UDN5" s="55"/>
      <c r="UDO5" s="55"/>
      <c r="UDP5" s="55"/>
      <c r="UDQ5" s="55"/>
      <c r="UDR5" s="55"/>
      <c r="UDS5" s="55"/>
      <c r="UDT5" s="55"/>
      <c r="UDU5" s="55"/>
      <c r="UDV5" s="55"/>
      <c r="UDW5" s="55"/>
      <c r="UDX5" s="55"/>
      <c r="UDY5" s="55"/>
      <c r="UDZ5" s="55"/>
      <c r="UEA5" s="55"/>
      <c r="UEB5" s="55"/>
      <c r="UEC5" s="55"/>
      <c r="UED5" s="55"/>
      <c r="UEE5" s="55"/>
      <c r="UEF5" s="55"/>
      <c r="UEG5" s="55"/>
      <c r="UEH5" s="55"/>
      <c r="UEI5" s="55"/>
      <c r="UEJ5" s="55"/>
      <c r="UEK5" s="55"/>
      <c r="UEL5" s="55"/>
      <c r="UEM5" s="55"/>
      <c r="UEN5" s="55"/>
      <c r="UEO5" s="55"/>
      <c r="UEP5" s="55"/>
      <c r="UEQ5" s="55"/>
      <c r="UER5" s="55"/>
      <c r="UES5" s="55"/>
      <c r="UET5" s="55"/>
      <c r="UEU5" s="55"/>
      <c r="UEV5" s="55"/>
      <c r="UEW5" s="55"/>
      <c r="UEX5" s="55"/>
      <c r="UEY5" s="55"/>
      <c r="UEZ5" s="55"/>
      <c r="UFA5" s="55"/>
      <c r="UFB5" s="55"/>
      <c r="UFC5" s="55"/>
      <c r="UFD5" s="55"/>
      <c r="UFE5" s="55"/>
      <c r="UFF5" s="55"/>
      <c r="UFG5" s="55"/>
      <c r="UFH5" s="55"/>
      <c r="UFI5" s="55"/>
      <c r="UFJ5" s="55"/>
      <c r="UFK5" s="55"/>
      <c r="UFL5" s="55"/>
      <c r="UFM5" s="55"/>
      <c r="UFN5" s="55"/>
      <c r="UFO5" s="55"/>
      <c r="UFP5" s="55"/>
      <c r="UFQ5" s="55"/>
      <c r="UFR5" s="55"/>
      <c r="UFS5" s="55"/>
      <c r="UFT5" s="55"/>
      <c r="UFU5" s="55"/>
      <c r="UFV5" s="55"/>
      <c r="UFW5" s="55"/>
      <c r="UFX5" s="55"/>
      <c r="UFY5" s="55"/>
      <c r="UFZ5" s="55"/>
      <c r="UGA5" s="55"/>
      <c r="UGB5" s="55"/>
      <c r="UGC5" s="55"/>
      <c r="UGD5" s="55"/>
      <c r="UGE5" s="55"/>
      <c r="UGF5" s="55"/>
      <c r="UGG5" s="55"/>
      <c r="UGH5" s="55"/>
      <c r="UGI5" s="55"/>
      <c r="UGJ5" s="55"/>
      <c r="UGK5" s="55"/>
      <c r="UGL5" s="55"/>
      <c r="UGM5" s="55"/>
      <c r="UGN5" s="55"/>
      <c r="UGO5" s="55"/>
      <c r="UGP5" s="55"/>
      <c r="UGQ5" s="55"/>
      <c r="UGR5" s="55"/>
      <c r="UGS5" s="55"/>
      <c r="UGT5" s="55"/>
      <c r="UGU5" s="55"/>
      <c r="UGV5" s="55"/>
      <c r="UGW5" s="55"/>
      <c r="UGX5" s="55"/>
      <c r="UGY5" s="55"/>
      <c r="UGZ5" s="55"/>
      <c r="UHA5" s="55"/>
      <c r="UHB5" s="55"/>
      <c r="UHC5" s="55"/>
      <c r="UHD5" s="55"/>
      <c r="UHE5" s="55"/>
      <c r="UHF5" s="55"/>
      <c r="UHG5" s="55"/>
      <c r="UHH5" s="55"/>
      <c r="UHI5" s="55"/>
      <c r="UHJ5" s="55"/>
      <c r="UHK5" s="55"/>
      <c r="UHL5" s="55"/>
      <c r="UHM5" s="55"/>
      <c r="UHN5" s="55"/>
      <c r="UHO5" s="55"/>
      <c r="UHP5" s="55"/>
      <c r="UHQ5" s="55"/>
      <c r="UHR5" s="55"/>
      <c r="UHS5" s="55"/>
      <c r="UHT5" s="55"/>
      <c r="UHU5" s="55"/>
      <c r="UHV5" s="55"/>
      <c r="UHW5" s="55"/>
      <c r="UHX5" s="55"/>
      <c r="UHY5" s="55"/>
      <c r="UHZ5" s="55"/>
      <c r="UIA5" s="55"/>
      <c r="UIB5" s="55"/>
      <c r="UIC5" s="55"/>
      <c r="UID5" s="55"/>
      <c r="UIE5" s="55"/>
      <c r="UIF5" s="55"/>
      <c r="UIG5" s="55"/>
      <c r="UIH5" s="55"/>
      <c r="UII5" s="55"/>
      <c r="UIJ5" s="55"/>
      <c r="UIK5" s="55"/>
      <c r="UIL5" s="55"/>
      <c r="UIM5" s="55"/>
      <c r="UIN5" s="55"/>
      <c r="UIO5" s="55"/>
      <c r="UIP5" s="55"/>
      <c r="UIQ5" s="55"/>
      <c r="UIR5" s="55"/>
      <c r="UIS5" s="55"/>
      <c r="UIT5" s="55"/>
      <c r="UIU5" s="55"/>
      <c r="UIV5" s="55"/>
      <c r="UIW5" s="55"/>
      <c r="UIX5" s="55"/>
      <c r="UIY5" s="55"/>
      <c r="UIZ5" s="55"/>
      <c r="UJA5" s="55"/>
      <c r="UJB5" s="55"/>
      <c r="UJC5" s="55"/>
      <c r="UJD5" s="55"/>
      <c r="UJE5" s="55"/>
      <c r="UJF5" s="55"/>
      <c r="UJG5" s="55"/>
      <c r="UJH5" s="55"/>
      <c r="UJI5" s="55"/>
      <c r="UJJ5" s="55"/>
      <c r="UJK5" s="55"/>
      <c r="UJL5" s="55"/>
      <c r="UJM5" s="55"/>
      <c r="UJN5" s="55"/>
      <c r="UJO5" s="55"/>
      <c r="UJP5" s="55"/>
      <c r="UJQ5" s="55"/>
      <c r="UJR5" s="55"/>
      <c r="UJS5" s="55"/>
      <c r="UJT5" s="55"/>
      <c r="UJU5" s="55"/>
      <c r="UJV5" s="55"/>
      <c r="UJW5" s="55"/>
      <c r="UJX5" s="55"/>
      <c r="UJY5" s="55"/>
      <c r="UJZ5" s="55"/>
      <c r="UKA5" s="55"/>
      <c r="UKB5" s="55"/>
      <c r="UKC5" s="55"/>
      <c r="UKD5" s="55"/>
      <c r="UKE5" s="55"/>
      <c r="UKF5" s="55"/>
      <c r="UKG5" s="55"/>
      <c r="UKH5" s="55"/>
      <c r="UKI5" s="55"/>
      <c r="UKJ5" s="55"/>
      <c r="UKK5" s="55"/>
      <c r="UKL5" s="55"/>
      <c r="UKM5" s="55"/>
      <c r="UKN5" s="55"/>
      <c r="UKO5" s="55"/>
      <c r="UKP5" s="55"/>
      <c r="UKQ5" s="55"/>
      <c r="UKR5" s="55"/>
      <c r="UKS5" s="55"/>
      <c r="UKT5" s="55"/>
      <c r="UKU5" s="55"/>
      <c r="UKV5" s="55"/>
      <c r="UKW5" s="55"/>
      <c r="UKX5" s="55"/>
      <c r="UKY5" s="55"/>
      <c r="UKZ5" s="55"/>
      <c r="ULA5" s="55"/>
      <c r="ULB5" s="55"/>
      <c r="ULC5" s="55"/>
      <c r="ULD5" s="55"/>
      <c r="ULE5" s="55"/>
      <c r="ULF5" s="55"/>
      <c r="ULG5" s="55"/>
      <c r="ULH5" s="55"/>
      <c r="ULI5" s="55"/>
      <c r="ULJ5" s="55"/>
      <c r="ULK5" s="55"/>
      <c r="ULL5" s="55"/>
      <c r="ULM5" s="55"/>
      <c r="ULN5" s="55"/>
      <c r="ULO5" s="55"/>
      <c r="ULP5" s="55"/>
      <c r="ULQ5" s="55"/>
      <c r="ULR5" s="55"/>
      <c r="ULS5" s="55"/>
      <c r="ULT5" s="55"/>
      <c r="ULU5" s="55"/>
      <c r="ULV5" s="55"/>
      <c r="ULW5" s="55"/>
      <c r="ULX5" s="55"/>
      <c r="ULY5" s="55"/>
      <c r="ULZ5" s="55"/>
      <c r="UMA5" s="55"/>
      <c r="UMB5" s="55"/>
      <c r="UMC5" s="55"/>
      <c r="UMD5" s="55"/>
      <c r="UME5" s="55"/>
      <c r="UMF5" s="55"/>
      <c r="UMG5" s="55"/>
      <c r="UMH5" s="55"/>
      <c r="UMI5" s="55"/>
      <c r="UMJ5" s="55"/>
      <c r="UMK5" s="55"/>
      <c r="UML5" s="55"/>
      <c r="UMM5" s="55"/>
      <c r="UMN5" s="55"/>
      <c r="UMO5" s="55"/>
      <c r="UMP5" s="55"/>
      <c r="UMQ5" s="55"/>
      <c r="UMR5" s="55"/>
      <c r="UMS5" s="55"/>
      <c r="UMT5" s="55"/>
      <c r="UMU5" s="55"/>
      <c r="UMV5" s="55"/>
      <c r="UMW5" s="55"/>
      <c r="UMX5" s="55"/>
      <c r="UMY5" s="55"/>
      <c r="UMZ5" s="55"/>
      <c r="UNA5" s="55"/>
      <c r="UNB5" s="55"/>
      <c r="UNC5" s="55"/>
      <c r="UND5" s="55"/>
      <c r="UNE5" s="55"/>
      <c r="UNF5" s="55"/>
      <c r="UNG5" s="55"/>
      <c r="UNH5" s="55"/>
      <c r="UNI5" s="55"/>
      <c r="UNJ5" s="55"/>
      <c r="UNK5" s="55"/>
      <c r="UNL5" s="55"/>
      <c r="UNM5" s="55"/>
      <c r="UNN5" s="55"/>
      <c r="UNO5" s="55"/>
      <c r="UNP5" s="55"/>
      <c r="UNQ5" s="55"/>
      <c r="UNR5" s="55"/>
      <c r="UNS5" s="55"/>
      <c r="UNT5" s="55"/>
      <c r="UNU5" s="55"/>
      <c r="UNV5" s="55"/>
      <c r="UNW5" s="55"/>
      <c r="UNX5" s="55"/>
      <c r="UNY5" s="55"/>
      <c r="UNZ5" s="55"/>
      <c r="UOA5" s="55"/>
      <c r="UOB5" s="55"/>
      <c r="UOC5" s="55"/>
      <c r="UOD5" s="55"/>
      <c r="UOE5" s="55"/>
      <c r="UOF5" s="55"/>
      <c r="UOG5" s="55"/>
      <c r="UOH5" s="55"/>
      <c r="UOI5" s="55"/>
      <c r="UOJ5" s="55"/>
      <c r="UOK5" s="55"/>
      <c r="UOL5" s="55"/>
      <c r="UOM5" s="55"/>
      <c r="UON5" s="55"/>
      <c r="UOO5" s="55"/>
      <c r="UOP5" s="55"/>
      <c r="UOQ5" s="55"/>
      <c r="UOR5" s="55"/>
      <c r="UOS5" s="55"/>
      <c r="UOT5" s="55"/>
      <c r="UOU5" s="55"/>
      <c r="UOV5" s="55"/>
      <c r="UOW5" s="55"/>
      <c r="UOX5" s="55"/>
      <c r="UOY5" s="55"/>
      <c r="UOZ5" s="55"/>
      <c r="UPA5" s="55"/>
      <c r="UPB5" s="55"/>
      <c r="UPC5" s="55"/>
      <c r="UPD5" s="55"/>
      <c r="UPE5" s="55"/>
      <c r="UPF5" s="55"/>
      <c r="UPG5" s="55"/>
      <c r="UPH5" s="55"/>
      <c r="UPI5" s="55"/>
      <c r="UPJ5" s="55"/>
      <c r="UPK5" s="55"/>
      <c r="UPL5" s="55"/>
      <c r="UPM5" s="55"/>
      <c r="UPN5" s="55"/>
      <c r="UPO5" s="55"/>
      <c r="UPP5" s="55"/>
      <c r="UPQ5" s="55"/>
      <c r="UPR5" s="55"/>
      <c r="UPS5" s="55"/>
      <c r="UPT5" s="55"/>
      <c r="UPU5" s="55"/>
      <c r="UPV5" s="55"/>
      <c r="UPW5" s="55"/>
      <c r="UPX5" s="55"/>
      <c r="UPY5" s="55"/>
      <c r="UPZ5" s="55"/>
      <c r="UQA5" s="55"/>
      <c r="UQB5" s="55"/>
      <c r="UQC5" s="55"/>
      <c r="UQD5" s="55"/>
      <c r="UQE5" s="55"/>
      <c r="UQF5" s="55"/>
      <c r="UQG5" s="55"/>
      <c r="UQH5" s="55"/>
      <c r="UQI5" s="55"/>
      <c r="UQJ5" s="55"/>
      <c r="UQK5" s="55"/>
      <c r="UQL5" s="55"/>
      <c r="UQM5" s="55"/>
      <c r="UQN5" s="55"/>
      <c r="UQO5" s="55"/>
      <c r="UQP5" s="55"/>
      <c r="UQQ5" s="55"/>
      <c r="UQR5" s="55"/>
      <c r="UQS5" s="55"/>
      <c r="UQT5" s="55"/>
      <c r="UQU5" s="55"/>
      <c r="UQV5" s="55"/>
      <c r="UQW5" s="55"/>
      <c r="UQX5" s="55"/>
      <c r="UQY5" s="55"/>
      <c r="UQZ5" s="55"/>
      <c r="URA5" s="55"/>
      <c r="URB5" s="55"/>
      <c r="URC5" s="55"/>
      <c r="URD5" s="55"/>
      <c r="URE5" s="55"/>
      <c r="URF5" s="55"/>
      <c r="URG5" s="55"/>
      <c r="URH5" s="55"/>
      <c r="URI5" s="55"/>
      <c r="URJ5" s="55"/>
      <c r="URK5" s="55"/>
      <c r="URL5" s="55"/>
      <c r="URM5" s="55"/>
      <c r="URN5" s="55"/>
      <c r="URO5" s="55"/>
      <c r="URP5" s="55"/>
      <c r="URQ5" s="55"/>
      <c r="URR5" s="55"/>
      <c r="URS5" s="55"/>
      <c r="URT5" s="55"/>
      <c r="URU5" s="55"/>
      <c r="URV5" s="55"/>
      <c r="URW5" s="55"/>
      <c r="URX5" s="55"/>
      <c r="URY5" s="55"/>
      <c r="URZ5" s="55"/>
      <c r="USA5" s="55"/>
      <c r="USB5" s="55"/>
      <c r="USC5" s="55"/>
      <c r="USD5" s="55"/>
      <c r="USE5" s="55"/>
      <c r="USF5" s="55"/>
      <c r="USG5" s="55"/>
      <c r="USH5" s="55"/>
      <c r="USI5" s="55"/>
      <c r="USJ5" s="55"/>
      <c r="USK5" s="55"/>
      <c r="USL5" s="55"/>
      <c r="USM5" s="55"/>
      <c r="USN5" s="55"/>
      <c r="USO5" s="55"/>
      <c r="USP5" s="55"/>
      <c r="USQ5" s="55"/>
      <c r="USR5" s="55"/>
      <c r="USS5" s="55"/>
      <c r="UST5" s="55"/>
      <c r="USU5" s="55"/>
      <c r="USV5" s="55"/>
      <c r="USW5" s="55"/>
      <c r="USX5" s="55"/>
      <c r="USY5" s="55"/>
      <c r="USZ5" s="55"/>
      <c r="UTA5" s="55"/>
      <c r="UTB5" s="55"/>
      <c r="UTC5" s="55"/>
      <c r="UTD5" s="55"/>
      <c r="UTE5" s="55"/>
      <c r="UTF5" s="55"/>
      <c r="UTG5" s="55"/>
      <c r="UTH5" s="55"/>
      <c r="UTI5" s="55"/>
      <c r="UTJ5" s="55"/>
      <c r="UTK5" s="55"/>
      <c r="UTL5" s="55"/>
      <c r="UTM5" s="55"/>
      <c r="UTN5" s="55"/>
      <c r="UTO5" s="55"/>
      <c r="UTP5" s="55"/>
      <c r="UTQ5" s="55"/>
      <c r="UTR5" s="55"/>
      <c r="UTS5" s="55"/>
      <c r="UTT5" s="55"/>
      <c r="UTU5" s="55"/>
      <c r="UTV5" s="55"/>
      <c r="UTW5" s="55"/>
      <c r="UTX5" s="55"/>
      <c r="UTY5" s="55"/>
      <c r="UTZ5" s="55"/>
      <c r="UUA5" s="55"/>
      <c r="UUB5" s="55"/>
      <c r="UUC5" s="55"/>
      <c r="UUD5" s="55"/>
      <c r="UUE5" s="55"/>
      <c r="UUF5" s="55"/>
      <c r="UUG5" s="55"/>
      <c r="UUH5" s="55"/>
      <c r="UUI5" s="55"/>
      <c r="UUJ5" s="55"/>
      <c r="UUK5" s="55"/>
      <c r="UUL5" s="55"/>
      <c r="UUM5" s="55"/>
      <c r="UUN5" s="55"/>
      <c r="UUO5" s="55"/>
      <c r="UUP5" s="55"/>
      <c r="UUQ5" s="55"/>
      <c r="UUR5" s="55"/>
      <c r="UUS5" s="55"/>
      <c r="UUT5" s="55"/>
      <c r="UUU5" s="55"/>
      <c r="UUV5" s="55"/>
      <c r="UUW5" s="55"/>
      <c r="UUX5" s="55"/>
      <c r="UUY5" s="55"/>
      <c r="UUZ5" s="55"/>
      <c r="UVA5" s="55"/>
      <c r="UVB5" s="55"/>
      <c r="UVC5" s="55"/>
      <c r="UVD5" s="55"/>
      <c r="UVE5" s="55"/>
      <c r="UVF5" s="55"/>
      <c r="UVG5" s="55"/>
      <c r="UVH5" s="55"/>
      <c r="UVI5" s="55"/>
      <c r="UVJ5" s="55"/>
      <c r="UVK5" s="55"/>
      <c r="UVL5" s="55"/>
      <c r="UVM5" s="55"/>
      <c r="UVN5" s="55"/>
      <c r="UVO5" s="55"/>
      <c r="UVP5" s="55"/>
      <c r="UVQ5" s="55"/>
      <c r="UVR5" s="55"/>
      <c r="UVS5" s="55"/>
      <c r="UVT5" s="55"/>
      <c r="UVU5" s="55"/>
      <c r="UVV5" s="55"/>
      <c r="UVW5" s="55"/>
      <c r="UVX5" s="55"/>
      <c r="UVY5" s="55"/>
      <c r="UVZ5" s="55"/>
      <c r="UWA5" s="55"/>
      <c r="UWB5" s="55"/>
      <c r="UWC5" s="55"/>
      <c r="UWD5" s="55"/>
      <c r="UWE5" s="55"/>
      <c r="UWF5" s="55"/>
      <c r="UWG5" s="55"/>
      <c r="UWH5" s="55"/>
      <c r="UWI5" s="55"/>
      <c r="UWJ5" s="55"/>
      <c r="UWK5" s="55"/>
      <c r="UWL5" s="55"/>
      <c r="UWM5" s="55"/>
      <c r="UWN5" s="55"/>
      <c r="UWO5" s="55"/>
      <c r="UWP5" s="55"/>
      <c r="UWQ5" s="55"/>
      <c r="UWR5" s="55"/>
      <c r="UWS5" s="55"/>
      <c r="UWT5" s="55"/>
      <c r="UWU5" s="55"/>
      <c r="UWV5" s="55"/>
      <c r="UWW5" s="55"/>
      <c r="UWX5" s="55"/>
      <c r="UWY5" s="55"/>
      <c r="UWZ5" s="55"/>
      <c r="UXA5" s="55"/>
      <c r="UXB5" s="55"/>
      <c r="UXC5" s="55"/>
      <c r="UXD5" s="55"/>
      <c r="UXE5" s="55"/>
      <c r="UXF5" s="55"/>
      <c r="UXG5" s="55"/>
      <c r="UXH5" s="55"/>
      <c r="UXI5" s="55"/>
      <c r="UXJ5" s="55"/>
      <c r="UXK5" s="55"/>
      <c r="UXL5" s="55"/>
      <c r="UXM5" s="55"/>
      <c r="UXN5" s="55"/>
      <c r="UXO5" s="55"/>
      <c r="UXP5" s="55"/>
      <c r="UXQ5" s="55"/>
      <c r="UXR5" s="55"/>
      <c r="UXS5" s="55"/>
      <c r="UXT5" s="55"/>
      <c r="UXU5" s="55"/>
      <c r="UXV5" s="55"/>
      <c r="UXW5" s="55"/>
      <c r="UXX5" s="55"/>
      <c r="UXY5" s="55"/>
      <c r="UXZ5" s="55"/>
      <c r="UYA5" s="55"/>
      <c r="UYB5" s="55"/>
      <c r="UYC5" s="55"/>
      <c r="UYD5" s="55"/>
      <c r="UYE5" s="55"/>
      <c r="UYF5" s="55"/>
      <c r="UYG5" s="55"/>
      <c r="UYH5" s="55"/>
      <c r="UYI5" s="55"/>
      <c r="UYJ5" s="55"/>
      <c r="UYK5" s="55"/>
      <c r="UYL5" s="55"/>
      <c r="UYM5" s="55"/>
      <c r="UYN5" s="55"/>
      <c r="UYO5" s="55"/>
      <c r="UYP5" s="55"/>
      <c r="UYQ5" s="55"/>
      <c r="UYR5" s="55"/>
      <c r="UYS5" s="55"/>
      <c r="UYT5" s="55"/>
      <c r="UYU5" s="55"/>
      <c r="UYV5" s="55"/>
      <c r="UYW5" s="55"/>
      <c r="UYX5" s="55"/>
      <c r="UYY5" s="55"/>
      <c r="UYZ5" s="55"/>
      <c r="UZA5" s="55"/>
      <c r="UZB5" s="55"/>
      <c r="UZC5" s="55"/>
      <c r="UZD5" s="55"/>
      <c r="UZE5" s="55"/>
      <c r="UZF5" s="55"/>
      <c r="UZG5" s="55"/>
      <c r="UZH5" s="55"/>
      <c r="UZI5" s="55"/>
      <c r="UZJ5" s="55"/>
      <c r="UZK5" s="55"/>
      <c r="UZL5" s="55"/>
      <c r="UZM5" s="55"/>
      <c r="UZN5" s="55"/>
      <c r="UZO5" s="55"/>
      <c r="UZP5" s="55"/>
      <c r="UZQ5" s="55"/>
      <c r="UZR5" s="55"/>
      <c r="UZS5" s="55"/>
      <c r="UZT5" s="55"/>
      <c r="UZU5" s="55"/>
      <c r="UZV5" s="55"/>
      <c r="UZW5" s="55"/>
      <c r="UZX5" s="55"/>
      <c r="UZY5" s="55"/>
      <c r="UZZ5" s="55"/>
      <c r="VAA5" s="55"/>
      <c r="VAB5" s="55"/>
      <c r="VAC5" s="55"/>
      <c r="VAD5" s="55"/>
      <c r="VAE5" s="55"/>
      <c r="VAF5" s="55"/>
      <c r="VAG5" s="55"/>
      <c r="VAH5" s="55"/>
      <c r="VAI5" s="55"/>
      <c r="VAJ5" s="55"/>
      <c r="VAK5" s="55"/>
      <c r="VAL5" s="55"/>
      <c r="VAM5" s="55"/>
      <c r="VAN5" s="55"/>
      <c r="VAO5" s="55"/>
      <c r="VAP5" s="55"/>
      <c r="VAQ5" s="55"/>
      <c r="VAR5" s="55"/>
      <c r="VAS5" s="55"/>
      <c r="VAT5" s="55"/>
      <c r="VAU5" s="55"/>
      <c r="VAV5" s="55"/>
      <c r="VAW5" s="55"/>
      <c r="VAX5" s="55"/>
      <c r="VAY5" s="55"/>
      <c r="VAZ5" s="55"/>
      <c r="VBA5" s="55"/>
      <c r="VBB5" s="55"/>
      <c r="VBC5" s="55"/>
      <c r="VBD5" s="55"/>
      <c r="VBE5" s="55"/>
      <c r="VBF5" s="55"/>
      <c r="VBG5" s="55"/>
      <c r="VBH5" s="55"/>
      <c r="VBI5" s="55"/>
      <c r="VBJ5" s="55"/>
      <c r="VBK5" s="55"/>
      <c r="VBL5" s="55"/>
      <c r="VBM5" s="55"/>
      <c r="VBN5" s="55"/>
      <c r="VBO5" s="55"/>
      <c r="VBP5" s="55"/>
      <c r="VBQ5" s="55"/>
      <c r="VBR5" s="55"/>
      <c r="VBS5" s="55"/>
      <c r="VBT5" s="55"/>
      <c r="VBU5" s="55"/>
      <c r="VBV5" s="55"/>
      <c r="VBW5" s="55"/>
      <c r="VBX5" s="55"/>
      <c r="VBY5" s="55"/>
      <c r="VBZ5" s="55"/>
      <c r="VCA5" s="55"/>
      <c r="VCB5" s="55"/>
      <c r="VCC5" s="55"/>
      <c r="VCD5" s="55"/>
      <c r="VCE5" s="55"/>
      <c r="VCF5" s="55"/>
      <c r="VCG5" s="55"/>
      <c r="VCH5" s="55"/>
      <c r="VCI5" s="55"/>
      <c r="VCJ5" s="55"/>
      <c r="VCK5" s="55"/>
      <c r="VCL5" s="55"/>
      <c r="VCM5" s="55"/>
      <c r="VCN5" s="55"/>
      <c r="VCO5" s="55"/>
      <c r="VCP5" s="55"/>
      <c r="VCQ5" s="55"/>
      <c r="VCR5" s="55"/>
      <c r="VCS5" s="55"/>
      <c r="VCT5" s="55"/>
      <c r="VCU5" s="55"/>
      <c r="VCV5" s="55"/>
      <c r="VCW5" s="55"/>
      <c r="VCX5" s="55"/>
      <c r="VCY5" s="55"/>
      <c r="VCZ5" s="55"/>
      <c r="VDA5" s="55"/>
      <c r="VDB5" s="55"/>
      <c r="VDC5" s="55"/>
      <c r="VDD5" s="55"/>
      <c r="VDE5" s="55"/>
      <c r="VDF5" s="55"/>
      <c r="VDG5" s="55"/>
      <c r="VDH5" s="55"/>
      <c r="VDI5" s="55"/>
      <c r="VDJ5" s="55"/>
      <c r="VDK5" s="55"/>
      <c r="VDL5" s="55"/>
      <c r="VDM5" s="55"/>
      <c r="VDN5" s="55"/>
      <c r="VDO5" s="55"/>
      <c r="VDP5" s="55"/>
      <c r="VDQ5" s="55"/>
      <c r="VDR5" s="55"/>
      <c r="VDS5" s="55"/>
      <c r="VDT5" s="55"/>
      <c r="VDU5" s="55"/>
      <c r="VDV5" s="55"/>
      <c r="VDW5" s="55"/>
      <c r="VDX5" s="55"/>
      <c r="VDY5" s="55"/>
      <c r="VDZ5" s="55"/>
      <c r="VEA5" s="55"/>
      <c r="VEB5" s="55"/>
      <c r="VEC5" s="55"/>
      <c r="VED5" s="55"/>
      <c r="VEE5" s="55"/>
      <c r="VEF5" s="55"/>
      <c r="VEG5" s="55"/>
      <c r="VEH5" s="55"/>
      <c r="VEI5" s="55"/>
      <c r="VEJ5" s="55"/>
      <c r="VEK5" s="55"/>
      <c r="VEL5" s="55"/>
      <c r="VEM5" s="55"/>
      <c r="VEN5" s="55"/>
      <c r="VEO5" s="55"/>
      <c r="VEP5" s="55"/>
      <c r="VEQ5" s="55"/>
      <c r="VER5" s="55"/>
      <c r="VES5" s="55"/>
      <c r="VET5" s="55"/>
      <c r="VEU5" s="55"/>
      <c r="VEV5" s="55"/>
      <c r="VEW5" s="55"/>
      <c r="VEX5" s="55"/>
      <c r="VEY5" s="55"/>
      <c r="VEZ5" s="55"/>
      <c r="VFA5" s="55"/>
      <c r="VFB5" s="55"/>
      <c r="VFC5" s="55"/>
      <c r="VFD5" s="55"/>
      <c r="VFE5" s="55"/>
      <c r="VFF5" s="55"/>
      <c r="VFG5" s="55"/>
      <c r="VFH5" s="55"/>
      <c r="VFI5" s="55"/>
      <c r="VFJ5" s="55"/>
      <c r="VFK5" s="55"/>
      <c r="VFL5" s="55"/>
      <c r="VFM5" s="55"/>
      <c r="VFN5" s="55"/>
      <c r="VFO5" s="55"/>
      <c r="VFP5" s="55"/>
      <c r="VFQ5" s="55"/>
      <c r="VFR5" s="55"/>
      <c r="VFS5" s="55"/>
      <c r="VFT5" s="55"/>
      <c r="VFU5" s="55"/>
      <c r="VFV5" s="55"/>
      <c r="VFW5" s="55"/>
      <c r="VFX5" s="55"/>
      <c r="VFY5" s="55"/>
      <c r="VFZ5" s="55"/>
      <c r="VGA5" s="55"/>
      <c r="VGB5" s="55"/>
      <c r="VGC5" s="55"/>
      <c r="VGD5" s="55"/>
      <c r="VGE5" s="55"/>
      <c r="VGF5" s="55"/>
      <c r="VGG5" s="55"/>
      <c r="VGH5" s="55"/>
      <c r="VGI5" s="55"/>
      <c r="VGJ5" s="55"/>
      <c r="VGK5" s="55"/>
      <c r="VGL5" s="55"/>
      <c r="VGM5" s="55"/>
      <c r="VGN5" s="55"/>
      <c r="VGO5" s="55"/>
      <c r="VGP5" s="55"/>
      <c r="VGQ5" s="55"/>
      <c r="VGR5" s="55"/>
      <c r="VGS5" s="55"/>
      <c r="VGT5" s="55"/>
      <c r="VGU5" s="55"/>
      <c r="VGV5" s="55"/>
      <c r="VGW5" s="55"/>
      <c r="VGX5" s="55"/>
      <c r="VGY5" s="55"/>
      <c r="VGZ5" s="55"/>
      <c r="VHA5" s="55"/>
      <c r="VHB5" s="55"/>
      <c r="VHC5" s="55"/>
      <c r="VHD5" s="55"/>
      <c r="VHE5" s="55"/>
      <c r="VHF5" s="55"/>
      <c r="VHG5" s="55"/>
      <c r="VHH5" s="55"/>
      <c r="VHI5" s="55"/>
      <c r="VHJ5" s="55"/>
      <c r="VHK5" s="55"/>
      <c r="VHL5" s="55"/>
      <c r="VHM5" s="55"/>
      <c r="VHN5" s="55"/>
      <c r="VHO5" s="55"/>
      <c r="VHP5" s="55"/>
      <c r="VHQ5" s="55"/>
      <c r="VHR5" s="55"/>
      <c r="VHS5" s="55"/>
      <c r="VHT5" s="55"/>
      <c r="VHU5" s="55"/>
      <c r="VHV5" s="55"/>
      <c r="VHW5" s="55"/>
      <c r="VHX5" s="55"/>
      <c r="VHY5" s="55"/>
      <c r="VHZ5" s="55"/>
      <c r="VIA5" s="55"/>
      <c r="VIB5" s="55"/>
      <c r="VIC5" s="55"/>
      <c r="VID5" s="55"/>
      <c r="VIE5" s="55"/>
      <c r="VIF5" s="55"/>
      <c r="VIG5" s="55"/>
      <c r="VIH5" s="55"/>
      <c r="VII5" s="55"/>
      <c r="VIJ5" s="55"/>
      <c r="VIK5" s="55"/>
      <c r="VIL5" s="55"/>
      <c r="VIM5" s="55"/>
      <c r="VIN5" s="55"/>
      <c r="VIO5" s="55"/>
      <c r="VIP5" s="55"/>
      <c r="VIQ5" s="55"/>
      <c r="VIR5" s="55"/>
      <c r="VIS5" s="55"/>
      <c r="VIT5" s="55"/>
      <c r="VIU5" s="55"/>
      <c r="VIV5" s="55"/>
      <c r="VIW5" s="55"/>
      <c r="VIX5" s="55"/>
      <c r="VIY5" s="55"/>
      <c r="VIZ5" s="55"/>
      <c r="VJA5" s="55"/>
      <c r="VJB5" s="55"/>
      <c r="VJC5" s="55"/>
      <c r="VJD5" s="55"/>
      <c r="VJE5" s="55"/>
      <c r="VJF5" s="55"/>
      <c r="VJG5" s="55"/>
      <c r="VJH5" s="55"/>
      <c r="VJI5" s="55"/>
      <c r="VJJ5" s="55"/>
      <c r="VJK5" s="55"/>
      <c r="VJL5" s="55"/>
      <c r="VJM5" s="55"/>
      <c r="VJN5" s="55"/>
      <c r="VJO5" s="55"/>
      <c r="VJP5" s="55"/>
      <c r="VJQ5" s="55"/>
      <c r="VJR5" s="55"/>
      <c r="VJS5" s="55"/>
      <c r="VJT5" s="55"/>
      <c r="VJU5" s="55"/>
      <c r="VJV5" s="55"/>
      <c r="VJW5" s="55"/>
      <c r="VJX5" s="55"/>
      <c r="VJY5" s="55"/>
      <c r="VJZ5" s="55"/>
      <c r="VKA5" s="55"/>
      <c r="VKB5" s="55"/>
      <c r="VKC5" s="55"/>
      <c r="VKD5" s="55"/>
      <c r="VKE5" s="55"/>
      <c r="VKF5" s="55"/>
      <c r="VKG5" s="55"/>
      <c r="VKH5" s="55"/>
      <c r="VKI5" s="55"/>
      <c r="VKJ5" s="55"/>
      <c r="VKK5" s="55"/>
      <c r="VKL5" s="55"/>
      <c r="VKM5" s="55"/>
      <c r="VKN5" s="55"/>
      <c r="VKO5" s="55"/>
      <c r="VKP5" s="55"/>
      <c r="VKQ5" s="55"/>
      <c r="VKR5" s="55"/>
      <c r="VKS5" s="55"/>
      <c r="VKT5" s="55"/>
      <c r="VKU5" s="55"/>
      <c r="VKV5" s="55"/>
      <c r="VKW5" s="55"/>
      <c r="VKX5" s="55"/>
      <c r="VKY5" s="55"/>
      <c r="VKZ5" s="55"/>
      <c r="VLA5" s="55"/>
      <c r="VLB5" s="55"/>
      <c r="VLC5" s="55"/>
      <c r="VLD5" s="55"/>
      <c r="VLE5" s="55"/>
      <c r="VLF5" s="55"/>
      <c r="VLG5" s="55"/>
      <c r="VLH5" s="55"/>
      <c r="VLI5" s="55"/>
      <c r="VLJ5" s="55"/>
      <c r="VLK5" s="55"/>
      <c r="VLL5" s="55"/>
      <c r="VLM5" s="55"/>
      <c r="VLN5" s="55"/>
      <c r="VLO5" s="55"/>
      <c r="VLP5" s="55"/>
      <c r="VLQ5" s="55"/>
      <c r="VLR5" s="55"/>
      <c r="VLS5" s="55"/>
      <c r="VLT5" s="55"/>
      <c r="VLU5" s="55"/>
      <c r="VLV5" s="55"/>
      <c r="VLW5" s="55"/>
      <c r="VLX5" s="55"/>
      <c r="VLY5" s="55"/>
      <c r="VLZ5" s="55"/>
      <c r="VMA5" s="55"/>
      <c r="VMB5" s="55"/>
      <c r="VMC5" s="55"/>
      <c r="VMD5" s="55"/>
      <c r="VME5" s="55"/>
      <c r="VMF5" s="55"/>
      <c r="VMG5" s="55"/>
      <c r="VMH5" s="55"/>
      <c r="VMI5" s="55"/>
      <c r="VMJ5" s="55"/>
      <c r="VMK5" s="55"/>
      <c r="VML5" s="55"/>
      <c r="VMM5" s="55"/>
      <c r="VMN5" s="55"/>
      <c r="VMO5" s="55"/>
      <c r="VMP5" s="55"/>
      <c r="VMQ5" s="55"/>
      <c r="VMR5" s="55"/>
      <c r="VMS5" s="55"/>
      <c r="VMT5" s="55"/>
      <c r="VMU5" s="55"/>
      <c r="VMV5" s="55"/>
      <c r="VMW5" s="55"/>
      <c r="VMX5" s="55"/>
      <c r="VMY5" s="55"/>
      <c r="VMZ5" s="55"/>
      <c r="VNA5" s="55"/>
      <c r="VNB5" s="55"/>
      <c r="VNC5" s="55"/>
      <c r="VND5" s="55"/>
      <c r="VNE5" s="55"/>
      <c r="VNF5" s="55"/>
      <c r="VNG5" s="55"/>
      <c r="VNH5" s="55"/>
      <c r="VNI5" s="55"/>
      <c r="VNJ5" s="55"/>
      <c r="VNK5" s="55"/>
      <c r="VNL5" s="55"/>
      <c r="VNM5" s="55"/>
      <c r="VNN5" s="55"/>
      <c r="VNO5" s="55"/>
      <c r="VNP5" s="55"/>
      <c r="VNQ5" s="55"/>
      <c r="VNR5" s="55"/>
      <c r="VNS5" s="55"/>
      <c r="VNT5" s="55"/>
      <c r="VNU5" s="55"/>
      <c r="VNV5" s="55"/>
      <c r="VNW5" s="55"/>
      <c r="VNX5" s="55"/>
      <c r="VNY5" s="55"/>
      <c r="VNZ5" s="55"/>
      <c r="VOA5" s="55"/>
      <c r="VOB5" s="55"/>
      <c r="VOC5" s="55"/>
      <c r="VOD5" s="55"/>
      <c r="VOE5" s="55"/>
      <c r="VOF5" s="55"/>
      <c r="VOG5" s="55"/>
      <c r="VOH5" s="55"/>
      <c r="VOI5" s="55"/>
      <c r="VOJ5" s="55"/>
      <c r="VOK5" s="55"/>
      <c r="VOL5" s="55"/>
      <c r="VOM5" s="55"/>
      <c r="VON5" s="55"/>
      <c r="VOO5" s="55"/>
      <c r="VOP5" s="55"/>
      <c r="VOQ5" s="55"/>
      <c r="VOR5" s="55"/>
      <c r="VOS5" s="55"/>
      <c r="VOT5" s="55"/>
      <c r="VOU5" s="55"/>
      <c r="VOV5" s="55"/>
      <c r="VOW5" s="55"/>
      <c r="VOX5" s="55"/>
      <c r="VOY5" s="55"/>
      <c r="VOZ5" s="55"/>
      <c r="VPA5" s="55"/>
      <c r="VPB5" s="55"/>
      <c r="VPC5" s="55"/>
      <c r="VPD5" s="55"/>
      <c r="VPE5" s="55"/>
      <c r="VPF5" s="55"/>
      <c r="VPG5" s="55"/>
      <c r="VPH5" s="55"/>
      <c r="VPI5" s="55"/>
      <c r="VPJ5" s="55"/>
      <c r="VPK5" s="55"/>
      <c r="VPL5" s="55"/>
      <c r="VPM5" s="55"/>
      <c r="VPN5" s="55"/>
      <c r="VPO5" s="55"/>
      <c r="VPP5" s="55"/>
      <c r="VPQ5" s="55"/>
      <c r="VPR5" s="55"/>
      <c r="VPS5" s="55"/>
      <c r="VPT5" s="55"/>
      <c r="VPU5" s="55"/>
      <c r="VPV5" s="55"/>
      <c r="VPW5" s="55"/>
      <c r="VPX5" s="55"/>
      <c r="VPY5" s="55"/>
      <c r="VPZ5" s="55"/>
      <c r="VQA5" s="55"/>
      <c r="VQB5" s="55"/>
      <c r="VQC5" s="55"/>
      <c r="VQD5" s="55"/>
      <c r="VQE5" s="55"/>
      <c r="VQF5" s="55"/>
      <c r="VQG5" s="55"/>
      <c r="VQH5" s="55"/>
      <c r="VQI5" s="55"/>
      <c r="VQJ5" s="55"/>
      <c r="VQK5" s="55"/>
      <c r="VQL5" s="55"/>
      <c r="VQM5" s="55"/>
      <c r="VQN5" s="55"/>
      <c r="VQO5" s="55"/>
      <c r="VQP5" s="55"/>
      <c r="VQQ5" s="55"/>
      <c r="VQR5" s="55"/>
      <c r="VQS5" s="55"/>
      <c r="VQT5" s="55"/>
      <c r="VQU5" s="55"/>
      <c r="VQV5" s="55"/>
      <c r="VQW5" s="55"/>
      <c r="VQX5" s="55"/>
      <c r="VQY5" s="55"/>
      <c r="VQZ5" s="55"/>
      <c r="VRA5" s="55"/>
      <c r="VRB5" s="55"/>
      <c r="VRC5" s="55"/>
      <c r="VRD5" s="55"/>
      <c r="VRE5" s="55"/>
      <c r="VRF5" s="55"/>
      <c r="VRG5" s="55"/>
      <c r="VRH5" s="55"/>
      <c r="VRI5" s="55"/>
      <c r="VRJ5" s="55"/>
      <c r="VRK5" s="55"/>
      <c r="VRL5" s="55"/>
      <c r="VRM5" s="55"/>
      <c r="VRN5" s="55"/>
      <c r="VRO5" s="55"/>
      <c r="VRP5" s="55"/>
      <c r="VRQ5" s="55"/>
      <c r="VRR5" s="55"/>
      <c r="VRS5" s="55"/>
      <c r="VRT5" s="55"/>
      <c r="VRU5" s="55"/>
      <c r="VRV5" s="55"/>
      <c r="VRW5" s="55"/>
      <c r="VRX5" s="55"/>
      <c r="VRY5" s="55"/>
      <c r="VRZ5" s="55"/>
      <c r="VSA5" s="55"/>
      <c r="VSB5" s="55"/>
      <c r="VSC5" s="55"/>
      <c r="VSD5" s="55"/>
      <c r="VSE5" s="55"/>
      <c r="VSF5" s="55"/>
      <c r="VSG5" s="55"/>
      <c r="VSH5" s="55"/>
      <c r="VSI5" s="55"/>
      <c r="VSJ5" s="55"/>
      <c r="VSK5" s="55"/>
      <c r="VSL5" s="55"/>
      <c r="VSM5" s="55"/>
      <c r="VSN5" s="55"/>
      <c r="VSO5" s="55"/>
      <c r="VSP5" s="55"/>
      <c r="VSQ5" s="55"/>
      <c r="VSR5" s="55"/>
      <c r="VSS5" s="55"/>
      <c r="VST5" s="55"/>
      <c r="VSU5" s="55"/>
      <c r="VSV5" s="55"/>
      <c r="VSW5" s="55"/>
      <c r="VSX5" s="55"/>
      <c r="VSY5" s="55"/>
      <c r="VSZ5" s="55"/>
      <c r="VTA5" s="55"/>
      <c r="VTB5" s="55"/>
      <c r="VTC5" s="55"/>
      <c r="VTD5" s="55"/>
      <c r="VTE5" s="55"/>
      <c r="VTF5" s="55"/>
      <c r="VTG5" s="55"/>
      <c r="VTH5" s="55"/>
      <c r="VTI5" s="55"/>
      <c r="VTJ5" s="55"/>
      <c r="VTK5" s="55"/>
      <c r="VTL5" s="55"/>
      <c r="VTM5" s="55"/>
      <c r="VTN5" s="55"/>
      <c r="VTO5" s="55"/>
      <c r="VTP5" s="55"/>
      <c r="VTQ5" s="55"/>
      <c r="VTR5" s="55"/>
      <c r="VTS5" s="55"/>
      <c r="VTT5" s="55"/>
      <c r="VTU5" s="55"/>
      <c r="VTV5" s="55"/>
      <c r="VTW5" s="55"/>
      <c r="VTX5" s="55"/>
      <c r="VTY5" s="55"/>
      <c r="VTZ5" s="55"/>
      <c r="VUA5" s="55"/>
      <c r="VUB5" s="55"/>
      <c r="VUC5" s="55"/>
      <c r="VUD5" s="55"/>
      <c r="VUE5" s="55"/>
      <c r="VUF5" s="55"/>
      <c r="VUG5" s="55"/>
      <c r="VUH5" s="55"/>
      <c r="VUI5" s="55"/>
      <c r="VUJ5" s="55"/>
      <c r="VUK5" s="55"/>
      <c r="VUL5" s="55"/>
      <c r="VUM5" s="55"/>
      <c r="VUN5" s="55"/>
      <c r="VUO5" s="55"/>
      <c r="VUP5" s="55"/>
      <c r="VUQ5" s="55"/>
      <c r="VUR5" s="55"/>
      <c r="VUS5" s="55"/>
      <c r="VUT5" s="55"/>
      <c r="VUU5" s="55"/>
      <c r="VUV5" s="55"/>
      <c r="VUW5" s="55"/>
      <c r="VUX5" s="55"/>
      <c r="VUY5" s="55"/>
      <c r="VUZ5" s="55"/>
      <c r="VVA5" s="55"/>
      <c r="VVB5" s="55"/>
      <c r="VVC5" s="55"/>
      <c r="VVD5" s="55"/>
      <c r="VVE5" s="55"/>
      <c r="VVF5" s="55"/>
      <c r="VVG5" s="55"/>
      <c r="VVH5" s="55"/>
      <c r="VVI5" s="55"/>
      <c r="VVJ5" s="55"/>
      <c r="VVK5" s="55"/>
      <c r="VVL5" s="55"/>
      <c r="VVM5" s="55"/>
      <c r="VVN5" s="55"/>
      <c r="VVO5" s="55"/>
      <c r="VVP5" s="55"/>
      <c r="VVQ5" s="55"/>
      <c r="VVR5" s="55"/>
      <c r="VVS5" s="55"/>
      <c r="VVT5" s="55"/>
      <c r="VVU5" s="55"/>
      <c r="VVV5" s="55"/>
      <c r="VVW5" s="55"/>
      <c r="VVX5" s="55"/>
      <c r="VVY5" s="55"/>
      <c r="VVZ5" s="55"/>
      <c r="VWA5" s="55"/>
      <c r="VWB5" s="55"/>
      <c r="VWC5" s="55"/>
      <c r="VWD5" s="55"/>
      <c r="VWE5" s="55"/>
      <c r="VWF5" s="55"/>
      <c r="VWG5" s="55"/>
      <c r="VWH5" s="55"/>
      <c r="VWI5" s="55"/>
      <c r="VWJ5" s="55"/>
      <c r="VWK5" s="55"/>
      <c r="VWL5" s="55"/>
      <c r="VWM5" s="55"/>
      <c r="VWN5" s="55"/>
      <c r="VWO5" s="55"/>
      <c r="VWP5" s="55"/>
      <c r="VWQ5" s="55"/>
      <c r="VWR5" s="55"/>
      <c r="VWS5" s="55"/>
      <c r="VWT5" s="55"/>
      <c r="VWU5" s="55"/>
      <c r="VWV5" s="55"/>
      <c r="VWW5" s="55"/>
      <c r="VWX5" s="55"/>
      <c r="VWY5" s="55"/>
      <c r="VWZ5" s="55"/>
      <c r="VXA5" s="55"/>
      <c r="VXB5" s="55"/>
      <c r="VXC5" s="55"/>
      <c r="VXD5" s="55"/>
      <c r="VXE5" s="55"/>
      <c r="VXF5" s="55"/>
      <c r="VXG5" s="55"/>
      <c r="VXH5" s="55"/>
      <c r="VXI5" s="55"/>
      <c r="VXJ5" s="55"/>
      <c r="VXK5" s="55"/>
      <c r="VXL5" s="55"/>
      <c r="VXM5" s="55"/>
      <c r="VXN5" s="55"/>
      <c r="VXO5" s="55"/>
      <c r="VXP5" s="55"/>
      <c r="VXQ5" s="55"/>
      <c r="VXR5" s="55"/>
      <c r="VXS5" s="55"/>
      <c r="VXT5" s="55"/>
      <c r="VXU5" s="55"/>
      <c r="VXV5" s="55"/>
      <c r="VXW5" s="55"/>
      <c r="VXX5" s="55"/>
      <c r="VXY5" s="55"/>
      <c r="VXZ5" s="55"/>
      <c r="VYA5" s="55"/>
      <c r="VYB5" s="55"/>
      <c r="VYC5" s="55"/>
      <c r="VYD5" s="55"/>
      <c r="VYE5" s="55"/>
      <c r="VYF5" s="55"/>
      <c r="VYG5" s="55"/>
      <c r="VYH5" s="55"/>
      <c r="VYI5" s="55"/>
      <c r="VYJ5" s="55"/>
      <c r="VYK5" s="55"/>
      <c r="VYL5" s="55"/>
      <c r="VYM5" s="55"/>
      <c r="VYN5" s="55"/>
      <c r="VYO5" s="55"/>
      <c r="VYP5" s="55"/>
      <c r="VYQ5" s="55"/>
      <c r="VYR5" s="55"/>
      <c r="VYS5" s="55"/>
      <c r="VYT5" s="55"/>
      <c r="VYU5" s="55"/>
      <c r="VYV5" s="55"/>
      <c r="VYW5" s="55"/>
      <c r="VYX5" s="55"/>
      <c r="VYY5" s="55"/>
      <c r="VYZ5" s="55"/>
      <c r="VZA5" s="55"/>
      <c r="VZB5" s="55"/>
      <c r="VZC5" s="55"/>
      <c r="VZD5" s="55"/>
      <c r="VZE5" s="55"/>
      <c r="VZF5" s="55"/>
      <c r="VZG5" s="55"/>
      <c r="VZH5" s="55"/>
      <c r="VZI5" s="55"/>
      <c r="VZJ5" s="55"/>
      <c r="VZK5" s="55"/>
      <c r="VZL5" s="55"/>
      <c r="VZM5" s="55"/>
      <c r="VZN5" s="55"/>
      <c r="VZO5" s="55"/>
      <c r="VZP5" s="55"/>
      <c r="VZQ5" s="55"/>
      <c r="VZR5" s="55"/>
      <c r="VZS5" s="55"/>
      <c r="VZT5" s="55"/>
      <c r="VZU5" s="55"/>
      <c r="VZV5" s="55"/>
      <c r="VZW5" s="55"/>
      <c r="VZX5" s="55"/>
      <c r="VZY5" s="55"/>
      <c r="VZZ5" s="55"/>
      <c r="WAA5" s="55"/>
      <c r="WAB5" s="55"/>
      <c r="WAC5" s="55"/>
      <c r="WAD5" s="55"/>
      <c r="WAE5" s="55"/>
      <c r="WAF5" s="55"/>
      <c r="WAG5" s="55"/>
      <c r="WAH5" s="55"/>
      <c r="WAI5" s="55"/>
      <c r="WAJ5" s="55"/>
      <c r="WAK5" s="55"/>
      <c r="WAL5" s="55"/>
      <c r="WAM5" s="55"/>
      <c r="WAN5" s="55"/>
      <c r="WAO5" s="55"/>
      <c r="WAP5" s="55"/>
      <c r="WAQ5" s="55"/>
      <c r="WAR5" s="55"/>
      <c r="WAS5" s="55"/>
      <c r="WAT5" s="55"/>
      <c r="WAU5" s="55"/>
      <c r="WAV5" s="55"/>
      <c r="WAW5" s="55"/>
      <c r="WAX5" s="55"/>
      <c r="WAY5" s="55"/>
      <c r="WAZ5" s="55"/>
      <c r="WBA5" s="55"/>
      <c r="WBB5" s="55"/>
      <c r="WBC5" s="55"/>
      <c r="WBD5" s="55"/>
      <c r="WBE5" s="55"/>
      <c r="WBF5" s="55"/>
      <c r="WBG5" s="55"/>
      <c r="WBH5" s="55"/>
      <c r="WBI5" s="55"/>
      <c r="WBJ5" s="55"/>
      <c r="WBK5" s="55"/>
      <c r="WBL5" s="55"/>
      <c r="WBM5" s="55"/>
      <c r="WBN5" s="55"/>
      <c r="WBO5" s="55"/>
      <c r="WBP5" s="55"/>
      <c r="WBQ5" s="55"/>
      <c r="WBR5" s="55"/>
      <c r="WBS5" s="55"/>
      <c r="WBT5" s="55"/>
      <c r="WBU5" s="55"/>
      <c r="WBV5" s="55"/>
      <c r="WBW5" s="55"/>
      <c r="WBX5" s="55"/>
      <c r="WBY5" s="55"/>
      <c r="WBZ5" s="55"/>
      <c r="WCA5" s="55"/>
      <c r="WCB5" s="55"/>
      <c r="WCC5" s="55"/>
      <c r="WCD5" s="55"/>
      <c r="WCE5" s="55"/>
      <c r="WCF5" s="55"/>
      <c r="WCG5" s="55"/>
      <c r="WCH5" s="55"/>
      <c r="WCI5" s="55"/>
      <c r="WCJ5" s="55"/>
      <c r="WCK5" s="55"/>
      <c r="WCL5" s="55"/>
      <c r="WCM5" s="55"/>
      <c r="WCN5" s="55"/>
      <c r="WCO5" s="55"/>
      <c r="WCP5" s="55"/>
      <c r="WCQ5" s="55"/>
      <c r="WCR5" s="55"/>
      <c r="WCS5" s="55"/>
      <c r="WCT5" s="55"/>
      <c r="WCU5" s="55"/>
      <c r="WCV5" s="55"/>
      <c r="WCW5" s="55"/>
      <c r="WCX5" s="55"/>
      <c r="WCY5" s="55"/>
      <c r="WCZ5" s="55"/>
      <c r="WDA5" s="55"/>
      <c r="WDB5" s="55"/>
      <c r="WDC5" s="55"/>
      <c r="WDD5" s="55"/>
      <c r="WDE5" s="55"/>
      <c r="WDF5" s="55"/>
      <c r="WDG5" s="55"/>
      <c r="WDH5" s="55"/>
      <c r="WDI5" s="55"/>
      <c r="WDJ5" s="55"/>
      <c r="WDK5" s="55"/>
      <c r="WDL5" s="55"/>
      <c r="WDM5" s="55"/>
      <c r="WDN5" s="55"/>
      <c r="WDO5" s="55"/>
      <c r="WDP5" s="55"/>
      <c r="WDQ5" s="55"/>
      <c r="WDR5" s="55"/>
      <c r="WDS5" s="55"/>
      <c r="WDT5" s="55"/>
      <c r="WDU5" s="55"/>
      <c r="WDV5" s="55"/>
      <c r="WDW5" s="55"/>
      <c r="WDX5" s="55"/>
      <c r="WDY5" s="55"/>
      <c r="WDZ5" s="55"/>
      <c r="WEA5" s="55"/>
      <c r="WEB5" s="55"/>
      <c r="WEC5" s="55"/>
      <c r="WED5" s="55"/>
      <c r="WEE5" s="55"/>
      <c r="WEF5" s="55"/>
      <c r="WEG5" s="55"/>
      <c r="WEH5" s="55"/>
      <c r="WEI5" s="55"/>
      <c r="WEJ5" s="55"/>
      <c r="WEK5" s="55"/>
      <c r="WEL5" s="55"/>
      <c r="WEM5" s="55"/>
      <c r="WEN5" s="55"/>
      <c r="WEO5" s="55"/>
      <c r="WEP5" s="55"/>
      <c r="WEQ5" s="55"/>
      <c r="WER5" s="55"/>
      <c r="WES5" s="55"/>
      <c r="WET5" s="55"/>
      <c r="WEU5" s="55"/>
      <c r="WEV5" s="55"/>
      <c r="WEW5" s="55"/>
      <c r="WEX5" s="55"/>
      <c r="WEY5" s="55"/>
      <c r="WEZ5" s="55"/>
      <c r="WFA5" s="55"/>
      <c r="WFB5" s="55"/>
      <c r="WFC5" s="55"/>
      <c r="WFD5" s="55"/>
      <c r="WFE5" s="55"/>
      <c r="WFF5" s="55"/>
      <c r="WFG5" s="55"/>
      <c r="WFH5" s="55"/>
      <c r="WFI5" s="55"/>
      <c r="WFJ5" s="55"/>
      <c r="WFK5" s="55"/>
      <c r="WFL5" s="55"/>
      <c r="WFM5" s="55"/>
      <c r="WFN5" s="55"/>
      <c r="WFO5" s="55"/>
      <c r="WFP5" s="55"/>
      <c r="WFQ5" s="55"/>
      <c r="WFR5" s="55"/>
      <c r="WFS5" s="55"/>
      <c r="WFT5" s="55"/>
      <c r="WFU5" s="55"/>
      <c r="WFV5" s="55"/>
      <c r="WFW5" s="55"/>
      <c r="WFX5" s="55"/>
      <c r="WFY5" s="55"/>
      <c r="WFZ5" s="55"/>
      <c r="WGA5" s="55"/>
      <c r="WGB5" s="55"/>
      <c r="WGC5" s="55"/>
      <c r="WGD5" s="55"/>
      <c r="WGE5" s="55"/>
      <c r="WGF5" s="55"/>
      <c r="WGG5" s="55"/>
      <c r="WGH5" s="55"/>
      <c r="WGI5" s="55"/>
      <c r="WGJ5" s="55"/>
      <c r="WGK5" s="55"/>
      <c r="WGL5" s="55"/>
      <c r="WGM5" s="55"/>
      <c r="WGN5" s="55"/>
      <c r="WGO5" s="55"/>
      <c r="WGP5" s="55"/>
      <c r="WGQ5" s="55"/>
      <c r="WGR5" s="55"/>
      <c r="WGS5" s="55"/>
      <c r="WGT5" s="55"/>
      <c r="WGU5" s="55"/>
      <c r="WGV5" s="55"/>
      <c r="WGW5" s="55"/>
      <c r="WGX5" s="55"/>
      <c r="WGY5" s="55"/>
      <c r="WGZ5" s="55"/>
      <c r="WHA5" s="55"/>
      <c r="WHB5" s="55"/>
      <c r="WHC5" s="55"/>
      <c r="WHD5" s="55"/>
      <c r="WHE5" s="55"/>
      <c r="WHF5" s="55"/>
      <c r="WHG5" s="55"/>
      <c r="WHH5" s="55"/>
      <c r="WHI5" s="55"/>
      <c r="WHJ5" s="55"/>
      <c r="WHK5" s="55"/>
      <c r="WHL5" s="55"/>
      <c r="WHM5" s="55"/>
      <c r="WHN5" s="55"/>
      <c r="WHO5" s="55"/>
      <c r="WHP5" s="55"/>
      <c r="WHQ5" s="55"/>
      <c r="WHR5" s="55"/>
      <c r="WHS5" s="55"/>
      <c r="WHT5" s="55"/>
      <c r="WHU5" s="55"/>
      <c r="WHV5" s="55"/>
      <c r="WHW5" s="55"/>
      <c r="WHX5" s="55"/>
      <c r="WHY5" s="55"/>
      <c r="WHZ5" s="55"/>
      <c r="WIA5" s="55"/>
      <c r="WIB5" s="55"/>
      <c r="WIC5" s="55"/>
      <c r="WID5" s="55"/>
      <c r="WIE5" s="55"/>
      <c r="WIF5" s="55"/>
      <c r="WIG5" s="55"/>
      <c r="WIH5" s="55"/>
      <c r="WII5" s="55"/>
      <c r="WIJ5" s="55"/>
      <c r="WIK5" s="55"/>
      <c r="WIL5" s="55"/>
      <c r="WIM5" s="55"/>
      <c r="WIN5" s="55"/>
      <c r="WIO5" s="55"/>
      <c r="WIP5" s="55"/>
      <c r="WIQ5" s="55"/>
      <c r="WIR5" s="55"/>
      <c r="WIS5" s="55"/>
      <c r="WIT5" s="55"/>
      <c r="WIU5" s="55"/>
      <c r="WIV5" s="55"/>
      <c r="WIW5" s="55"/>
      <c r="WIX5" s="55"/>
      <c r="WIY5" s="55"/>
      <c r="WIZ5" s="55"/>
      <c r="WJA5" s="55"/>
      <c r="WJB5" s="55"/>
      <c r="WJC5" s="55"/>
      <c r="WJD5" s="55"/>
      <c r="WJE5" s="55"/>
      <c r="WJF5" s="55"/>
      <c r="WJG5" s="55"/>
      <c r="WJH5" s="55"/>
      <c r="WJI5" s="55"/>
      <c r="WJJ5" s="55"/>
      <c r="WJK5" s="55"/>
      <c r="WJL5" s="55"/>
      <c r="WJM5" s="55"/>
      <c r="WJN5" s="55"/>
      <c r="WJO5" s="55"/>
      <c r="WJP5" s="55"/>
      <c r="WJQ5" s="55"/>
      <c r="WJR5" s="55"/>
      <c r="WJS5" s="55"/>
      <c r="WJT5" s="55"/>
      <c r="WJU5" s="55"/>
      <c r="WJV5" s="55"/>
      <c r="WJW5" s="55"/>
      <c r="WJX5" s="55"/>
      <c r="WJY5" s="55"/>
      <c r="WJZ5" s="55"/>
      <c r="WKA5" s="55"/>
      <c r="WKB5" s="55"/>
      <c r="WKC5" s="55"/>
      <c r="WKD5" s="55"/>
      <c r="WKE5" s="55"/>
      <c r="WKF5" s="55"/>
      <c r="WKG5" s="55"/>
      <c r="WKH5" s="55"/>
      <c r="WKI5" s="55"/>
      <c r="WKJ5" s="55"/>
      <c r="WKK5" s="55"/>
      <c r="WKL5" s="55"/>
      <c r="WKM5" s="55"/>
      <c r="WKN5" s="55"/>
      <c r="WKO5" s="55"/>
      <c r="WKP5" s="55"/>
      <c r="WKQ5" s="55"/>
      <c r="WKR5" s="55"/>
      <c r="WKS5" s="55"/>
      <c r="WKT5" s="55"/>
      <c r="WKU5" s="55"/>
      <c r="WKV5" s="55"/>
      <c r="WKW5" s="55"/>
      <c r="WKX5" s="55"/>
      <c r="WKY5" s="55"/>
      <c r="WKZ5" s="55"/>
      <c r="WLA5" s="55"/>
      <c r="WLB5" s="55"/>
      <c r="WLC5" s="55"/>
      <c r="WLD5" s="55"/>
      <c r="WLE5" s="55"/>
      <c r="WLF5" s="55"/>
      <c r="WLG5" s="55"/>
      <c r="WLH5" s="55"/>
      <c r="WLI5" s="55"/>
      <c r="WLJ5" s="55"/>
      <c r="WLK5" s="55"/>
      <c r="WLL5" s="55"/>
      <c r="WLM5" s="55"/>
      <c r="WLN5" s="55"/>
      <c r="WLO5" s="55"/>
      <c r="WLP5" s="55"/>
      <c r="WLQ5" s="55"/>
      <c r="WLR5" s="55"/>
      <c r="WLS5" s="55"/>
      <c r="WLT5" s="55"/>
      <c r="WLU5" s="55"/>
      <c r="WLV5" s="55"/>
      <c r="WLW5" s="55"/>
      <c r="WLX5" s="55"/>
      <c r="WLY5" s="55"/>
      <c r="WLZ5" s="55"/>
      <c r="WMA5" s="55"/>
      <c r="WMB5" s="55"/>
      <c r="WMC5" s="55"/>
      <c r="WMD5" s="55"/>
      <c r="WME5" s="55"/>
      <c r="WMF5" s="55"/>
      <c r="WMG5" s="55"/>
      <c r="WMH5" s="55"/>
      <c r="WMI5" s="55"/>
      <c r="WMJ5" s="55"/>
      <c r="WMK5" s="55"/>
      <c r="WML5" s="55"/>
      <c r="WMM5" s="55"/>
      <c r="WMN5" s="55"/>
      <c r="WMO5" s="55"/>
      <c r="WMP5" s="55"/>
      <c r="WMQ5" s="55"/>
      <c r="WMR5" s="55"/>
      <c r="WMS5" s="55"/>
      <c r="WMT5" s="55"/>
      <c r="WMU5" s="55"/>
      <c r="WMV5" s="55"/>
      <c r="WMW5" s="55"/>
      <c r="WMX5" s="55"/>
      <c r="WMY5" s="55"/>
      <c r="WMZ5" s="55"/>
      <c r="WNA5" s="55"/>
      <c r="WNB5" s="55"/>
      <c r="WNC5" s="55"/>
      <c r="WND5" s="55"/>
      <c r="WNE5" s="55"/>
      <c r="WNF5" s="55"/>
      <c r="WNG5" s="55"/>
      <c r="WNH5" s="55"/>
      <c r="WNI5" s="55"/>
      <c r="WNJ5" s="55"/>
      <c r="WNK5" s="55"/>
      <c r="WNL5" s="55"/>
      <c r="WNM5" s="55"/>
      <c r="WNN5" s="55"/>
      <c r="WNO5" s="55"/>
      <c r="WNP5" s="55"/>
      <c r="WNQ5" s="55"/>
      <c r="WNR5" s="55"/>
      <c r="WNS5" s="55"/>
      <c r="WNT5" s="55"/>
      <c r="WNU5" s="55"/>
      <c r="WNV5" s="55"/>
      <c r="WNW5" s="55"/>
      <c r="WNX5" s="55"/>
      <c r="WNY5" s="55"/>
      <c r="WNZ5" s="55"/>
      <c r="WOA5" s="55"/>
      <c r="WOB5" s="55"/>
      <c r="WOC5" s="55"/>
      <c r="WOD5" s="55"/>
      <c r="WOE5" s="55"/>
      <c r="WOF5" s="55"/>
      <c r="WOG5" s="55"/>
      <c r="WOH5" s="55"/>
      <c r="WOI5" s="55"/>
      <c r="WOJ5" s="55"/>
      <c r="WOK5" s="55"/>
      <c r="WOL5" s="55"/>
      <c r="WOM5" s="55"/>
      <c r="WON5" s="55"/>
      <c r="WOO5" s="55"/>
      <c r="WOP5" s="55"/>
      <c r="WOQ5" s="55"/>
      <c r="WOR5" s="55"/>
      <c r="WOS5" s="55"/>
      <c r="WOT5" s="55"/>
      <c r="WOU5" s="55"/>
      <c r="WOV5" s="55"/>
      <c r="WOW5" s="55"/>
      <c r="WOX5" s="55"/>
      <c r="WOY5" s="55"/>
      <c r="WOZ5" s="55"/>
      <c r="WPA5" s="55"/>
      <c r="WPB5" s="55"/>
      <c r="WPC5" s="55"/>
      <c r="WPD5" s="55"/>
      <c r="WPE5" s="55"/>
      <c r="WPF5" s="55"/>
      <c r="WPG5" s="55"/>
      <c r="WPH5" s="55"/>
      <c r="WPI5" s="55"/>
      <c r="WPJ5" s="55"/>
      <c r="WPK5" s="55"/>
      <c r="WPL5" s="55"/>
      <c r="WPM5" s="55"/>
      <c r="WPN5" s="55"/>
      <c r="WPO5" s="55"/>
      <c r="WPP5" s="55"/>
      <c r="WPQ5" s="55"/>
      <c r="WPR5" s="55"/>
      <c r="WPS5" s="55"/>
      <c r="WPT5" s="55"/>
      <c r="WPU5" s="55"/>
      <c r="WPV5" s="55"/>
      <c r="WPW5" s="55"/>
      <c r="WPX5" s="55"/>
      <c r="WPY5" s="55"/>
      <c r="WPZ5" s="55"/>
      <c r="WQA5" s="55"/>
      <c r="WQB5" s="55"/>
      <c r="WQC5" s="55"/>
      <c r="WQD5" s="55"/>
      <c r="WQE5" s="55"/>
      <c r="WQF5" s="55"/>
      <c r="WQG5" s="55"/>
      <c r="WQH5" s="55"/>
      <c r="WQI5" s="55"/>
      <c r="WQJ5" s="55"/>
      <c r="WQK5" s="55"/>
      <c r="WQL5" s="55"/>
      <c r="WQM5" s="55"/>
      <c r="WQN5" s="55"/>
      <c r="WQO5" s="55"/>
      <c r="WQP5" s="55"/>
      <c r="WQQ5" s="55"/>
      <c r="WQR5" s="55"/>
      <c r="WQS5" s="55"/>
      <c r="WQT5" s="55"/>
      <c r="WQU5" s="55"/>
      <c r="WQV5" s="55"/>
      <c r="WQW5" s="55"/>
      <c r="WQX5" s="55"/>
      <c r="WQY5" s="55"/>
      <c r="WQZ5" s="55"/>
      <c r="WRA5" s="55"/>
      <c r="WRB5" s="55"/>
      <c r="WRC5" s="55"/>
      <c r="WRD5" s="55"/>
      <c r="WRE5" s="55"/>
      <c r="WRF5" s="55"/>
      <c r="WRG5" s="55"/>
      <c r="WRH5" s="55"/>
      <c r="WRI5" s="55"/>
      <c r="WRJ5" s="55"/>
      <c r="WRK5" s="55"/>
      <c r="WRL5" s="55"/>
      <c r="WRM5" s="55"/>
      <c r="WRN5" s="55"/>
      <c r="WRO5" s="55"/>
      <c r="WRP5" s="55"/>
      <c r="WRQ5" s="55"/>
      <c r="WRR5" s="55"/>
      <c r="WRS5" s="55"/>
      <c r="WRT5" s="55"/>
      <c r="WRU5" s="55"/>
      <c r="WRV5" s="55"/>
      <c r="WRW5" s="55"/>
      <c r="WRX5" s="55"/>
      <c r="WRY5" s="55"/>
      <c r="WRZ5" s="55"/>
      <c r="WSA5" s="55"/>
      <c r="WSB5" s="55"/>
      <c r="WSC5" s="55"/>
      <c r="WSD5" s="55"/>
      <c r="WSE5" s="55"/>
      <c r="WSF5" s="55"/>
      <c r="WSG5" s="55"/>
      <c r="WSH5" s="55"/>
      <c r="WSI5" s="55"/>
      <c r="WSJ5" s="55"/>
      <c r="WSK5" s="55"/>
      <c r="WSL5" s="55"/>
      <c r="WSM5" s="55"/>
      <c r="WSN5" s="55"/>
      <c r="WSO5" s="55"/>
      <c r="WSP5" s="55"/>
      <c r="WSQ5" s="55"/>
      <c r="WSR5" s="55"/>
      <c r="WSS5" s="55"/>
      <c r="WST5" s="55"/>
      <c r="WSU5" s="55"/>
      <c r="WSV5" s="55"/>
      <c r="WSW5" s="55"/>
      <c r="WSX5" s="55"/>
      <c r="WSY5" s="55"/>
      <c r="WSZ5" s="55"/>
      <c r="WTA5" s="55"/>
      <c r="WTB5" s="55"/>
      <c r="WTC5" s="55"/>
      <c r="WTD5" s="55"/>
      <c r="WTE5" s="55"/>
      <c r="WTF5" s="55"/>
      <c r="WTG5" s="55"/>
      <c r="WTH5" s="55"/>
      <c r="WTI5" s="55"/>
      <c r="WTJ5" s="55"/>
      <c r="WTK5" s="55"/>
      <c r="WTL5" s="55"/>
      <c r="WTM5" s="55"/>
      <c r="WTN5" s="55"/>
      <c r="WTO5" s="55"/>
      <c r="WTP5" s="55"/>
      <c r="WTQ5" s="55"/>
      <c r="WTR5" s="55"/>
      <c r="WTS5" s="55"/>
      <c r="WTT5" s="55"/>
      <c r="WTU5" s="55"/>
      <c r="WTV5" s="55"/>
      <c r="WTW5" s="55"/>
      <c r="WTX5" s="55"/>
      <c r="WTY5" s="55"/>
      <c r="WTZ5" s="55"/>
      <c r="WUA5" s="55"/>
      <c r="WUB5" s="55"/>
      <c r="WUC5" s="55"/>
      <c r="WUD5" s="55"/>
      <c r="WUE5" s="55"/>
      <c r="WUF5" s="55"/>
      <c r="WUG5" s="55"/>
      <c r="WUH5" s="55"/>
      <c r="WUI5" s="55"/>
      <c r="WUJ5" s="55"/>
      <c r="WUK5" s="55"/>
      <c r="WUL5" s="55"/>
      <c r="WUM5" s="55"/>
      <c r="WUN5" s="55"/>
      <c r="WUO5" s="55"/>
      <c r="WUP5" s="55"/>
      <c r="WUQ5" s="55"/>
      <c r="WUR5" s="55"/>
      <c r="WUS5" s="55"/>
      <c r="WUT5" s="55"/>
      <c r="WUU5" s="55"/>
      <c r="WUV5" s="55"/>
      <c r="WUW5" s="55"/>
      <c r="WUX5" s="55"/>
      <c r="WUY5" s="55"/>
      <c r="WUZ5" s="55"/>
      <c r="WVA5" s="55"/>
      <c r="WVB5" s="55"/>
      <c r="WVC5" s="55"/>
      <c r="WVD5" s="55"/>
      <c r="WVE5" s="55"/>
      <c r="WVF5" s="55"/>
      <c r="WVG5" s="55"/>
      <c r="WVH5" s="55"/>
      <c r="WVI5" s="55"/>
      <c r="WVJ5" s="55"/>
      <c r="WVK5" s="55"/>
      <c r="WVL5" s="55"/>
      <c r="WVM5" s="55"/>
      <c r="WVN5" s="55"/>
      <c r="WVO5" s="55"/>
      <c r="WVP5" s="55"/>
      <c r="WVQ5" s="55"/>
      <c r="WVR5" s="55"/>
      <c r="WVS5" s="55"/>
      <c r="WVT5" s="55"/>
      <c r="WVU5" s="55"/>
      <c r="WVV5" s="55"/>
      <c r="WVW5" s="55"/>
      <c r="WVX5" s="55"/>
      <c r="WVY5" s="55"/>
      <c r="WVZ5" s="55"/>
      <c r="WWA5" s="55"/>
      <c r="WWB5" s="55"/>
      <c r="WWC5" s="55"/>
      <c r="WWD5" s="55"/>
      <c r="WWE5" s="55"/>
      <c r="WWF5" s="55"/>
      <c r="WWG5" s="55"/>
      <c r="WWH5" s="55"/>
      <c r="WWI5" s="55"/>
      <c r="WWJ5" s="55"/>
      <c r="WWK5" s="55"/>
      <c r="WWL5" s="55"/>
      <c r="WWM5" s="55"/>
      <c r="WWN5" s="55"/>
      <c r="WWO5" s="55"/>
      <c r="WWP5" s="55"/>
      <c r="WWQ5" s="55"/>
      <c r="WWR5" s="55"/>
      <c r="WWS5" s="55"/>
      <c r="WWT5" s="55"/>
      <c r="WWU5" s="55"/>
      <c r="WWV5" s="55"/>
      <c r="WWW5" s="55"/>
      <c r="WWX5" s="55"/>
      <c r="WWY5" s="55"/>
      <c r="WWZ5" s="55"/>
      <c r="WXA5" s="55"/>
      <c r="WXB5" s="55"/>
      <c r="WXC5" s="55"/>
      <c r="WXD5" s="55"/>
      <c r="WXE5" s="55"/>
      <c r="WXF5" s="55"/>
      <c r="WXG5" s="55"/>
      <c r="WXH5" s="55"/>
      <c r="WXI5" s="55"/>
      <c r="WXJ5" s="55"/>
      <c r="WXK5" s="55"/>
      <c r="WXL5" s="55"/>
      <c r="WXM5" s="55"/>
      <c r="WXN5" s="55"/>
      <c r="WXO5" s="55"/>
      <c r="WXP5" s="55"/>
      <c r="WXQ5" s="55"/>
      <c r="WXR5" s="55"/>
      <c r="WXS5" s="55"/>
      <c r="WXT5" s="55"/>
      <c r="WXU5" s="55"/>
      <c r="WXV5" s="55"/>
      <c r="WXW5" s="55"/>
      <c r="WXX5" s="55"/>
      <c r="WXY5" s="55"/>
      <c r="WXZ5" s="55"/>
      <c r="WYA5" s="55"/>
      <c r="WYB5" s="55"/>
      <c r="WYC5" s="55"/>
      <c r="WYD5" s="55"/>
      <c r="WYE5" s="55"/>
      <c r="WYF5" s="55"/>
      <c r="WYG5" s="55"/>
      <c r="WYH5" s="55"/>
      <c r="WYI5" s="55"/>
      <c r="WYJ5" s="55"/>
      <c r="WYK5" s="55"/>
      <c r="WYL5" s="55"/>
      <c r="WYM5" s="55"/>
      <c r="WYN5" s="55"/>
      <c r="WYO5" s="55"/>
      <c r="WYP5" s="55"/>
      <c r="WYQ5" s="55"/>
      <c r="WYR5" s="55"/>
      <c r="WYS5" s="55"/>
      <c r="WYT5" s="55"/>
      <c r="WYU5" s="55"/>
      <c r="WYV5" s="55"/>
      <c r="WYW5" s="55"/>
      <c r="WYX5" s="55"/>
      <c r="WYY5" s="55"/>
      <c r="WYZ5" s="55"/>
      <c r="WZA5" s="55"/>
      <c r="WZB5" s="55"/>
      <c r="WZC5" s="55"/>
      <c r="WZD5" s="55"/>
      <c r="WZE5" s="55"/>
      <c r="WZF5" s="55"/>
      <c r="WZG5" s="55"/>
      <c r="WZH5" s="55"/>
      <c r="WZI5" s="55"/>
      <c r="WZJ5" s="55"/>
      <c r="WZK5" s="55"/>
      <c r="WZL5" s="55"/>
      <c r="WZM5" s="55"/>
      <c r="WZN5" s="55"/>
      <c r="WZO5" s="55"/>
      <c r="WZP5" s="55"/>
      <c r="WZQ5" s="55"/>
      <c r="WZR5" s="55"/>
      <c r="WZS5" s="55"/>
      <c r="WZT5" s="55"/>
      <c r="WZU5" s="55"/>
      <c r="WZV5" s="55"/>
      <c r="WZW5" s="55"/>
      <c r="WZX5" s="55"/>
      <c r="WZY5" s="55"/>
      <c r="WZZ5" s="55"/>
      <c r="XAA5" s="55"/>
      <c r="XAB5" s="55"/>
      <c r="XAC5" s="55"/>
      <c r="XAD5" s="55"/>
      <c r="XAE5" s="55"/>
      <c r="XAF5" s="55"/>
      <c r="XAG5" s="55"/>
      <c r="XAH5" s="55"/>
      <c r="XAI5" s="55"/>
      <c r="XAJ5" s="55"/>
      <c r="XAK5" s="55"/>
      <c r="XAL5" s="55"/>
      <c r="XAM5" s="55"/>
      <c r="XAN5" s="55"/>
      <c r="XAO5" s="55"/>
      <c r="XAP5" s="55"/>
      <c r="XAQ5" s="55"/>
      <c r="XAR5" s="55"/>
      <c r="XAS5" s="55"/>
      <c r="XAT5" s="55"/>
      <c r="XAU5" s="55"/>
      <c r="XAV5" s="55"/>
      <c r="XAW5" s="55"/>
      <c r="XAX5" s="55"/>
      <c r="XAY5" s="55"/>
      <c r="XAZ5" s="55"/>
      <c r="XBA5" s="55"/>
      <c r="XBB5" s="55"/>
      <c r="XBC5" s="55"/>
      <c r="XBD5" s="55"/>
      <c r="XBE5" s="55"/>
      <c r="XBF5" s="55"/>
      <c r="XBG5" s="55"/>
      <c r="XBH5" s="55"/>
      <c r="XBI5" s="55"/>
      <c r="XBJ5" s="55"/>
      <c r="XBK5" s="55"/>
      <c r="XBL5" s="55"/>
      <c r="XBM5" s="55"/>
      <c r="XBN5" s="55"/>
      <c r="XBO5" s="55"/>
      <c r="XBP5" s="55"/>
      <c r="XBQ5" s="55"/>
      <c r="XBR5" s="55"/>
      <c r="XBS5" s="55"/>
      <c r="XBT5" s="55"/>
      <c r="XBU5" s="55"/>
      <c r="XBV5" s="55"/>
      <c r="XBW5" s="55"/>
      <c r="XBX5" s="55"/>
      <c r="XBY5" s="55"/>
      <c r="XBZ5" s="55"/>
      <c r="XCA5" s="55"/>
      <c r="XCB5" s="55"/>
      <c r="XCC5" s="55"/>
      <c r="XCD5" s="55"/>
      <c r="XCE5" s="55"/>
      <c r="XCF5" s="55"/>
      <c r="XCG5" s="55"/>
      <c r="XCH5" s="55"/>
      <c r="XCI5" s="55"/>
      <c r="XCJ5" s="55"/>
      <c r="XCK5" s="55"/>
      <c r="XCL5" s="55"/>
      <c r="XCM5" s="55"/>
      <c r="XCN5" s="55"/>
      <c r="XCO5" s="55"/>
      <c r="XCP5" s="55"/>
      <c r="XCQ5" s="55"/>
      <c r="XCR5" s="55"/>
      <c r="XCS5" s="55"/>
      <c r="XCT5" s="55"/>
      <c r="XCU5" s="55"/>
      <c r="XCV5" s="55"/>
      <c r="XCW5" s="55"/>
      <c r="XCX5" s="55"/>
      <c r="XCY5" s="55"/>
      <c r="XCZ5" s="55"/>
      <c r="XDA5" s="55"/>
      <c r="XDB5" s="55"/>
      <c r="XDC5" s="55"/>
      <c r="XDD5" s="55"/>
      <c r="XDE5" s="55"/>
      <c r="XDF5" s="55"/>
      <c r="XDG5" s="55"/>
      <c r="XDH5" s="55"/>
      <c r="XDI5" s="55"/>
      <c r="XDJ5" s="55"/>
      <c r="XDK5" s="55"/>
      <c r="XDL5" s="55"/>
      <c r="XDM5" s="55"/>
      <c r="XDN5" s="55"/>
      <c r="XDO5" s="55"/>
      <c r="XDP5" s="55"/>
      <c r="XDQ5" s="55"/>
      <c r="XDR5" s="55"/>
      <c r="XDS5" s="55"/>
      <c r="XDT5" s="55"/>
      <c r="XDU5" s="55"/>
      <c r="XDV5" s="55"/>
      <c r="XDW5" s="55"/>
      <c r="XDX5" s="55"/>
      <c r="XDY5" s="55"/>
      <c r="XDZ5" s="55"/>
      <c r="XEA5" s="55"/>
      <c r="XEB5" s="55"/>
      <c r="XEC5" s="55"/>
      <c r="XED5" s="55"/>
      <c r="XEE5" s="55"/>
      <c r="XEF5" s="55"/>
      <c r="XEG5" s="55"/>
      <c r="XEH5" s="55"/>
      <c r="XEI5" s="55"/>
      <c r="XEJ5" s="55"/>
      <c r="XEK5" s="55"/>
      <c r="XEL5" s="55"/>
      <c r="XEM5" s="55"/>
      <c r="XEN5" s="55"/>
      <c r="XEO5" s="55"/>
      <c r="XEP5" s="55"/>
      <c r="XEQ5" s="55"/>
      <c r="XER5" s="55"/>
      <c r="XES5" s="55"/>
      <c r="XET5" s="55"/>
      <c r="XEU5" s="55"/>
      <c r="XEV5" s="55"/>
      <c r="XEW5" s="55"/>
      <c r="XEX5" s="55"/>
      <c r="XEY5" s="55"/>
      <c r="XEZ5" s="55"/>
      <c r="XFA5" s="56"/>
      <c r="XFB5" s="56"/>
      <c r="XFC5" s="56"/>
    </row>
    <row r="6" spans="1:16383">
      <c r="A6" s="72" t="s">
        <v>130</v>
      </c>
      <c r="B6" s="63">
        <v>4</v>
      </c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65"/>
    </row>
    <row r="7" spans="1:16383">
      <c r="A7" s="72" t="s">
        <v>131</v>
      </c>
      <c r="B7" s="63">
        <v>5</v>
      </c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65"/>
    </row>
    <row r="8" spans="1:16383">
      <c r="A8" s="72" t="s">
        <v>132</v>
      </c>
      <c r="B8" s="63" t="s">
        <v>133</v>
      </c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65"/>
    </row>
    <row r="9" spans="1:16383">
      <c r="A9" s="75" t="s">
        <v>134</v>
      </c>
      <c r="B9" s="63">
        <v>7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65"/>
    </row>
    <row r="10" spans="1:16383">
      <c r="A10" s="75" t="s">
        <v>135</v>
      </c>
      <c r="B10" s="63">
        <v>8</v>
      </c>
      <c r="C10" s="74"/>
      <c r="D10" s="74"/>
      <c r="E10" s="74"/>
      <c r="F10" s="74"/>
      <c r="G10" s="74"/>
      <c r="H10" s="74"/>
      <c r="I10" s="76"/>
      <c r="J10" s="76"/>
      <c r="K10" s="74"/>
      <c r="L10" s="74"/>
      <c r="M10" s="74"/>
      <c r="N10" s="76"/>
      <c r="O10" s="65"/>
    </row>
    <row r="11" spans="1:16383">
      <c r="A11" s="75" t="s">
        <v>136</v>
      </c>
      <c r="B11" s="63">
        <v>9</v>
      </c>
      <c r="C11" s="74"/>
      <c r="D11" s="74"/>
      <c r="E11" s="74"/>
      <c r="F11" s="74"/>
      <c r="G11" s="74"/>
      <c r="H11" s="74"/>
      <c r="I11" s="76"/>
      <c r="J11" s="76"/>
      <c r="K11" s="74"/>
      <c r="L11" s="74"/>
      <c r="M11" s="74"/>
      <c r="N11" s="76"/>
      <c r="O11" s="65"/>
    </row>
    <row r="12" spans="1:16383">
      <c r="A12" s="75" t="s">
        <v>137</v>
      </c>
      <c r="B12" s="63">
        <v>10</v>
      </c>
      <c r="C12" s="74"/>
      <c r="D12" s="74"/>
      <c r="E12" s="74"/>
      <c r="F12" s="74"/>
      <c r="G12" s="74"/>
      <c r="H12" s="74"/>
      <c r="I12" s="76"/>
      <c r="J12" s="76"/>
      <c r="K12" s="74"/>
      <c r="L12" s="74"/>
      <c r="M12" s="74"/>
      <c r="N12" s="76"/>
      <c r="O12" s="77"/>
    </row>
    <row r="13" spans="1:16383" ht="14.25" thickBot="1">
      <c r="A13" s="78" t="s">
        <v>138</v>
      </c>
      <c r="B13" s="79" t="s">
        <v>139</v>
      </c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1"/>
    </row>
    <row r="14" spans="1:16383">
      <c r="A14" s="82" t="s">
        <v>140</v>
      </c>
      <c r="B14" s="82" t="s">
        <v>141</v>
      </c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</row>
    <row r="15" spans="1:16383">
      <c r="A15" s="82" t="s">
        <v>142</v>
      </c>
      <c r="B15" s="82" t="s">
        <v>143</v>
      </c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</row>
    <row r="16" spans="1:16383">
      <c r="A16" s="84" t="s">
        <v>144</v>
      </c>
      <c r="B16" s="84" t="s">
        <v>145</v>
      </c>
      <c r="C16" s="83">
        <f>C14-C15</f>
        <v>0</v>
      </c>
      <c r="D16" s="83">
        <f t="shared" ref="D16:N16" si="0">D14-D15</f>
        <v>0</v>
      </c>
      <c r="E16" s="83">
        <f t="shared" si="0"/>
        <v>0</v>
      </c>
      <c r="F16" s="83">
        <f t="shared" si="0"/>
        <v>0</v>
      </c>
      <c r="G16" s="83">
        <f t="shared" si="0"/>
        <v>0</v>
      </c>
      <c r="H16" s="83">
        <f t="shared" si="0"/>
        <v>0</v>
      </c>
      <c r="I16" s="83">
        <f t="shared" si="0"/>
        <v>0</v>
      </c>
      <c r="J16" s="83">
        <f t="shared" si="0"/>
        <v>0</v>
      </c>
      <c r="K16" s="83">
        <f t="shared" si="0"/>
        <v>0</v>
      </c>
      <c r="L16" s="83">
        <f t="shared" si="0"/>
        <v>0</v>
      </c>
      <c r="M16" s="83">
        <f t="shared" si="0"/>
        <v>0</v>
      </c>
      <c r="N16" s="83">
        <f t="shared" si="0"/>
        <v>0</v>
      </c>
      <c r="O16" s="83">
        <f t="shared" ref="O16" si="1">SUM(C16:N16)</f>
        <v>0</v>
      </c>
    </row>
    <row r="17" spans="1:16380" ht="14.25" thickBot="1"/>
    <row r="18" spans="1:16380">
      <c r="A18" s="57" t="s">
        <v>228</v>
      </c>
      <c r="B18" s="58" t="s">
        <v>113</v>
      </c>
      <c r="C18" s="59" t="s">
        <v>114</v>
      </c>
      <c r="D18" s="59" t="s">
        <v>115</v>
      </c>
      <c r="E18" s="59" t="s">
        <v>116</v>
      </c>
      <c r="F18" s="59" t="s">
        <v>117</v>
      </c>
      <c r="G18" s="59" t="s">
        <v>118</v>
      </c>
      <c r="H18" s="59" t="s">
        <v>119</v>
      </c>
      <c r="I18" s="60" t="s">
        <v>120</v>
      </c>
      <c r="J18" s="60" t="s">
        <v>121</v>
      </c>
      <c r="K18" s="60" t="s">
        <v>122</v>
      </c>
      <c r="L18" s="60" t="s">
        <v>123</v>
      </c>
      <c r="M18" s="60" t="s">
        <v>124</v>
      </c>
      <c r="N18" s="60" t="s">
        <v>125</v>
      </c>
      <c r="O18" s="195" t="s">
        <v>126</v>
      </c>
    </row>
    <row r="19" spans="1:16380" s="110" customFormat="1">
      <c r="A19" s="104" t="s">
        <v>21</v>
      </c>
      <c r="B19" s="105">
        <v>1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5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109"/>
      <c r="BT19" s="109"/>
      <c r="BU19" s="109"/>
      <c r="BV19" s="109"/>
      <c r="BW19" s="109"/>
      <c r="BX19" s="109"/>
      <c r="BY19" s="109"/>
      <c r="BZ19" s="109"/>
      <c r="CA19" s="109"/>
      <c r="CB19" s="109"/>
      <c r="CC19" s="109"/>
      <c r="CD19" s="109"/>
      <c r="CE19" s="109"/>
      <c r="CF19" s="109"/>
      <c r="CG19" s="109"/>
      <c r="CH19" s="109"/>
      <c r="CI19" s="109"/>
      <c r="CJ19" s="109"/>
      <c r="CK19" s="109"/>
      <c r="CL19" s="109"/>
      <c r="CM19" s="109"/>
      <c r="CN19" s="109"/>
      <c r="CO19" s="109"/>
      <c r="CP19" s="109"/>
      <c r="CQ19" s="109"/>
      <c r="CR19" s="109"/>
      <c r="CS19" s="109"/>
      <c r="CT19" s="109"/>
      <c r="CU19" s="109"/>
      <c r="CV19" s="109"/>
      <c r="CW19" s="109"/>
      <c r="CX19" s="109"/>
      <c r="CY19" s="109"/>
      <c r="CZ19" s="109"/>
      <c r="DA19" s="109"/>
      <c r="DB19" s="109"/>
      <c r="DC19" s="109"/>
      <c r="DD19" s="109"/>
      <c r="DE19" s="109"/>
      <c r="DF19" s="109"/>
      <c r="DG19" s="109"/>
      <c r="DH19" s="109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09"/>
      <c r="EI19" s="109"/>
      <c r="EJ19" s="109"/>
      <c r="EK19" s="109"/>
      <c r="EL19" s="109"/>
      <c r="EM19" s="109"/>
      <c r="EN19" s="109"/>
      <c r="EO19" s="109"/>
      <c r="EP19" s="109"/>
      <c r="EQ19" s="109"/>
      <c r="ER19" s="109"/>
      <c r="ES19" s="109"/>
      <c r="ET19" s="109"/>
      <c r="EU19" s="109"/>
      <c r="EV19" s="109"/>
      <c r="EW19" s="109"/>
      <c r="EX19" s="109"/>
      <c r="EY19" s="109"/>
      <c r="EZ19" s="109"/>
      <c r="FA19" s="109"/>
      <c r="FB19" s="109"/>
      <c r="FC19" s="109"/>
      <c r="FD19" s="109"/>
      <c r="FE19" s="109"/>
      <c r="FF19" s="109"/>
      <c r="FG19" s="109"/>
      <c r="FH19" s="109"/>
      <c r="FI19" s="109"/>
      <c r="FJ19" s="109"/>
      <c r="FK19" s="109"/>
      <c r="FL19" s="109"/>
      <c r="FM19" s="109"/>
      <c r="FN19" s="109"/>
      <c r="FO19" s="109"/>
      <c r="FP19" s="109"/>
      <c r="FQ19" s="109"/>
      <c r="FR19" s="109"/>
      <c r="FS19" s="109"/>
      <c r="FT19" s="109"/>
      <c r="FU19" s="109"/>
      <c r="FV19" s="109"/>
      <c r="FW19" s="109"/>
      <c r="FX19" s="109"/>
      <c r="FY19" s="109"/>
      <c r="FZ19" s="109"/>
      <c r="GA19" s="109"/>
      <c r="GB19" s="109"/>
      <c r="GC19" s="109"/>
      <c r="GD19" s="109"/>
      <c r="GE19" s="109"/>
      <c r="GF19" s="109"/>
      <c r="GG19" s="109"/>
      <c r="GH19" s="109"/>
      <c r="GI19" s="109"/>
      <c r="GJ19" s="109"/>
      <c r="GK19" s="109"/>
      <c r="GL19" s="109"/>
      <c r="GM19" s="109"/>
      <c r="GN19" s="109"/>
      <c r="GO19" s="109"/>
      <c r="GP19" s="109"/>
      <c r="GQ19" s="109"/>
      <c r="GR19" s="109"/>
      <c r="GS19" s="109"/>
      <c r="GT19" s="109"/>
      <c r="GU19" s="109"/>
      <c r="GV19" s="109"/>
      <c r="GW19" s="109"/>
      <c r="GX19" s="109"/>
      <c r="GY19" s="109"/>
      <c r="GZ19" s="109"/>
      <c r="HA19" s="109"/>
      <c r="HB19" s="109"/>
      <c r="HC19" s="109"/>
      <c r="HD19" s="109"/>
      <c r="HE19" s="109"/>
      <c r="HF19" s="109"/>
      <c r="HG19" s="109"/>
      <c r="HH19" s="109"/>
      <c r="HI19" s="109"/>
      <c r="HJ19" s="109"/>
      <c r="HK19" s="109"/>
      <c r="HL19" s="109"/>
      <c r="HM19" s="109"/>
      <c r="HN19" s="109"/>
      <c r="HO19" s="109"/>
      <c r="HP19" s="109"/>
      <c r="HQ19" s="109"/>
      <c r="HR19" s="109"/>
      <c r="HS19" s="109"/>
      <c r="HT19" s="109"/>
      <c r="HU19" s="109"/>
      <c r="HV19" s="109"/>
      <c r="HW19" s="109"/>
      <c r="HX19" s="109"/>
      <c r="HY19" s="109"/>
      <c r="HZ19" s="109"/>
      <c r="IA19" s="109"/>
      <c r="IB19" s="109"/>
      <c r="IC19" s="109"/>
      <c r="ID19" s="109"/>
      <c r="IE19" s="109"/>
      <c r="IF19" s="109"/>
      <c r="IG19" s="109"/>
      <c r="IH19" s="109"/>
      <c r="II19" s="109"/>
      <c r="IJ19" s="109"/>
      <c r="IK19" s="109"/>
      <c r="IL19" s="109"/>
      <c r="IM19" s="109"/>
      <c r="IN19" s="109"/>
      <c r="IO19" s="109"/>
      <c r="IP19" s="109"/>
      <c r="IQ19" s="109"/>
      <c r="IR19" s="109"/>
      <c r="IS19" s="109"/>
      <c r="IT19" s="109"/>
      <c r="IU19" s="109"/>
      <c r="IV19" s="109"/>
      <c r="IW19" s="109"/>
      <c r="IX19" s="109"/>
      <c r="IY19" s="109"/>
      <c r="IZ19" s="109"/>
      <c r="JA19" s="109"/>
      <c r="JB19" s="109"/>
      <c r="JC19" s="109"/>
      <c r="JD19" s="109"/>
      <c r="JE19" s="109"/>
      <c r="JF19" s="109"/>
      <c r="JG19" s="109"/>
      <c r="JH19" s="109"/>
      <c r="JI19" s="109"/>
      <c r="JJ19" s="109"/>
      <c r="JK19" s="109"/>
      <c r="JL19" s="109"/>
      <c r="JM19" s="109"/>
      <c r="JN19" s="109"/>
      <c r="JO19" s="109"/>
      <c r="JP19" s="109"/>
      <c r="JQ19" s="109"/>
      <c r="JR19" s="109"/>
      <c r="JS19" s="109"/>
      <c r="JT19" s="109"/>
      <c r="JU19" s="109"/>
      <c r="JV19" s="109"/>
      <c r="JW19" s="109"/>
      <c r="JX19" s="109"/>
      <c r="JY19" s="109"/>
      <c r="JZ19" s="109"/>
      <c r="KA19" s="109"/>
      <c r="KB19" s="109"/>
      <c r="KC19" s="109"/>
      <c r="KD19" s="109"/>
      <c r="KE19" s="109"/>
      <c r="KF19" s="109"/>
      <c r="KG19" s="109"/>
      <c r="KH19" s="109"/>
      <c r="KI19" s="109"/>
      <c r="KJ19" s="109"/>
      <c r="KK19" s="109"/>
      <c r="KL19" s="109"/>
      <c r="KM19" s="109"/>
      <c r="KN19" s="109"/>
      <c r="KO19" s="109"/>
      <c r="KP19" s="109"/>
      <c r="KQ19" s="109"/>
      <c r="KR19" s="109"/>
      <c r="KS19" s="109"/>
      <c r="KT19" s="109"/>
      <c r="KU19" s="109"/>
      <c r="KV19" s="109"/>
      <c r="KW19" s="109"/>
      <c r="KX19" s="109"/>
      <c r="KY19" s="109"/>
      <c r="KZ19" s="109"/>
      <c r="LA19" s="109"/>
      <c r="LB19" s="109"/>
      <c r="LC19" s="109"/>
      <c r="LD19" s="109"/>
      <c r="LE19" s="109"/>
      <c r="LF19" s="109"/>
      <c r="LG19" s="109"/>
      <c r="LH19" s="109"/>
      <c r="LI19" s="109"/>
      <c r="LJ19" s="109"/>
      <c r="LK19" s="109"/>
      <c r="LL19" s="109"/>
      <c r="LM19" s="109"/>
      <c r="LN19" s="109"/>
      <c r="LO19" s="109"/>
      <c r="LP19" s="109"/>
      <c r="LQ19" s="109"/>
      <c r="LR19" s="109"/>
      <c r="LS19" s="109"/>
      <c r="LT19" s="109"/>
      <c r="LU19" s="109"/>
      <c r="LV19" s="109"/>
      <c r="LW19" s="109"/>
      <c r="LX19" s="109"/>
      <c r="LY19" s="109"/>
      <c r="LZ19" s="109"/>
      <c r="MA19" s="109"/>
      <c r="MB19" s="109"/>
      <c r="MC19" s="109"/>
      <c r="MD19" s="109"/>
      <c r="ME19" s="109"/>
      <c r="MF19" s="109"/>
      <c r="MG19" s="109"/>
      <c r="MH19" s="109"/>
      <c r="MI19" s="109"/>
      <c r="MJ19" s="109"/>
      <c r="MK19" s="109"/>
      <c r="ML19" s="109"/>
      <c r="MM19" s="109"/>
      <c r="MN19" s="109"/>
      <c r="MO19" s="109"/>
      <c r="MP19" s="109"/>
      <c r="MQ19" s="109"/>
      <c r="MR19" s="109"/>
      <c r="MS19" s="109"/>
      <c r="MT19" s="109"/>
      <c r="MU19" s="109"/>
      <c r="MV19" s="109"/>
      <c r="MW19" s="109"/>
      <c r="MX19" s="109"/>
      <c r="MY19" s="109"/>
      <c r="MZ19" s="109"/>
      <c r="NA19" s="109"/>
      <c r="NB19" s="109"/>
      <c r="NC19" s="109"/>
      <c r="ND19" s="109"/>
      <c r="NE19" s="109"/>
      <c r="NF19" s="109"/>
      <c r="NG19" s="109"/>
      <c r="NH19" s="109"/>
      <c r="NI19" s="109"/>
      <c r="NJ19" s="109"/>
      <c r="NK19" s="109"/>
      <c r="NL19" s="109"/>
      <c r="NM19" s="109"/>
      <c r="NN19" s="109"/>
      <c r="NO19" s="109"/>
      <c r="NP19" s="109"/>
      <c r="NQ19" s="109"/>
      <c r="NR19" s="109"/>
      <c r="NS19" s="109"/>
      <c r="NT19" s="109"/>
      <c r="NU19" s="109"/>
      <c r="NV19" s="109"/>
      <c r="NW19" s="109"/>
      <c r="NX19" s="109"/>
      <c r="NY19" s="109"/>
      <c r="NZ19" s="109"/>
      <c r="OA19" s="109"/>
      <c r="OB19" s="109"/>
      <c r="OC19" s="109"/>
      <c r="OD19" s="109"/>
      <c r="OE19" s="109"/>
      <c r="OF19" s="109"/>
      <c r="OG19" s="109"/>
      <c r="OH19" s="109"/>
      <c r="OI19" s="109"/>
      <c r="OJ19" s="109"/>
      <c r="OK19" s="109"/>
      <c r="OL19" s="109"/>
      <c r="OM19" s="109"/>
      <c r="ON19" s="109"/>
      <c r="OO19" s="109"/>
      <c r="OP19" s="109"/>
      <c r="OQ19" s="109"/>
      <c r="OR19" s="109"/>
      <c r="OS19" s="109"/>
      <c r="OT19" s="109"/>
      <c r="OU19" s="109"/>
      <c r="OV19" s="109"/>
      <c r="OW19" s="109"/>
      <c r="OX19" s="109"/>
      <c r="OY19" s="109"/>
      <c r="OZ19" s="109"/>
      <c r="PA19" s="109"/>
      <c r="PB19" s="109"/>
      <c r="PC19" s="109"/>
      <c r="PD19" s="109"/>
      <c r="PE19" s="109"/>
      <c r="PF19" s="109"/>
      <c r="PG19" s="109"/>
      <c r="PH19" s="109"/>
      <c r="PI19" s="109"/>
      <c r="PJ19" s="109"/>
      <c r="PK19" s="109"/>
      <c r="PL19" s="109"/>
      <c r="PM19" s="109"/>
      <c r="PN19" s="109"/>
      <c r="PO19" s="109"/>
      <c r="PP19" s="109"/>
      <c r="PQ19" s="109"/>
      <c r="PR19" s="109"/>
      <c r="PS19" s="109"/>
      <c r="PT19" s="109"/>
      <c r="PU19" s="109"/>
      <c r="PV19" s="109"/>
      <c r="PW19" s="109"/>
      <c r="PX19" s="109"/>
      <c r="PY19" s="109"/>
      <c r="PZ19" s="109"/>
      <c r="QA19" s="109"/>
      <c r="QB19" s="109"/>
      <c r="QC19" s="109"/>
      <c r="QD19" s="109"/>
      <c r="QE19" s="109"/>
      <c r="QF19" s="109"/>
      <c r="QG19" s="109"/>
      <c r="QH19" s="109"/>
      <c r="QI19" s="109"/>
      <c r="QJ19" s="109"/>
      <c r="QK19" s="109"/>
      <c r="QL19" s="109"/>
      <c r="QM19" s="109"/>
      <c r="QN19" s="109"/>
      <c r="QO19" s="109"/>
      <c r="QP19" s="109"/>
      <c r="QQ19" s="109"/>
      <c r="QR19" s="109"/>
      <c r="QS19" s="109"/>
      <c r="QT19" s="109"/>
      <c r="QU19" s="109"/>
      <c r="QV19" s="109"/>
      <c r="QW19" s="109"/>
      <c r="QX19" s="109"/>
      <c r="QY19" s="109"/>
      <c r="QZ19" s="109"/>
      <c r="RA19" s="109"/>
      <c r="RB19" s="109"/>
      <c r="RC19" s="109"/>
      <c r="RD19" s="109"/>
      <c r="RE19" s="109"/>
      <c r="RF19" s="109"/>
      <c r="RG19" s="109"/>
      <c r="RH19" s="109"/>
      <c r="RI19" s="109"/>
      <c r="RJ19" s="109"/>
      <c r="RK19" s="109"/>
      <c r="RL19" s="109"/>
      <c r="RM19" s="109"/>
      <c r="RN19" s="109"/>
      <c r="RO19" s="109"/>
      <c r="RP19" s="109"/>
      <c r="RQ19" s="109"/>
      <c r="RR19" s="109"/>
      <c r="RS19" s="109"/>
      <c r="RT19" s="109"/>
      <c r="RU19" s="109"/>
      <c r="RV19" s="109"/>
      <c r="RW19" s="109"/>
      <c r="RX19" s="109"/>
      <c r="RY19" s="109"/>
      <c r="RZ19" s="109"/>
      <c r="SA19" s="109"/>
      <c r="SB19" s="109"/>
      <c r="SC19" s="109"/>
      <c r="SD19" s="109"/>
      <c r="SE19" s="109"/>
      <c r="SF19" s="109"/>
      <c r="SG19" s="109"/>
      <c r="SH19" s="109"/>
      <c r="SI19" s="109"/>
      <c r="SJ19" s="109"/>
      <c r="SK19" s="109"/>
      <c r="SL19" s="109"/>
      <c r="SM19" s="109"/>
      <c r="SN19" s="109"/>
      <c r="SO19" s="109"/>
      <c r="SP19" s="109"/>
      <c r="SQ19" s="109"/>
      <c r="SR19" s="109"/>
      <c r="SS19" s="109"/>
      <c r="ST19" s="109"/>
      <c r="SU19" s="109"/>
      <c r="SV19" s="109"/>
      <c r="SW19" s="109"/>
      <c r="SX19" s="109"/>
      <c r="SY19" s="109"/>
      <c r="SZ19" s="109"/>
      <c r="TA19" s="109"/>
      <c r="TB19" s="109"/>
      <c r="TC19" s="109"/>
      <c r="TD19" s="109"/>
      <c r="TE19" s="109"/>
      <c r="TF19" s="109"/>
      <c r="TG19" s="109"/>
      <c r="TH19" s="109"/>
      <c r="TI19" s="109"/>
      <c r="TJ19" s="109"/>
      <c r="TK19" s="109"/>
      <c r="TL19" s="109"/>
      <c r="TM19" s="109"/>
      <c r="TN19" s="109"/>
      <c r="TO19" s="109"/>
      <c r="TP19" s="109"/>
      <c r="TQ19" s="109"/>
      <c r="TR19" s="109"/>
      <c r="TS19" s="109"/>
      <c r="TT19" s="109"/>
      <c r="TU19" s="109"/>
      <c r="TV19" s="109"/>
      <c r="TW19" s="109"/>
      <c r="TX19" s="109"/>
      <c r="TY19" s="109"/>
      <c r="TZ19" s="109"/>
      <c r="UA19" s="109"/>
      <c r="UB19" s="109"/>
      <c r="UC19" s="109"/>
      <c r="UD19" s="109"/>
      <c r="UE19" s="109"/>
      <c r="UF19" s="109"/>
      <c r="UG19" s="109"/>
      <c r="UH19" s="109"/>
      <c r="UI19" s="109"/>
      <c r="UJ19" s="109"/>
      <c r="UK19" s="109"/>
      <c r="UL19" s="109"/>
      <c r="UM19" s="109"/>
      <c r="UN19" s="109"/>
      <c r="UO19" s="109"/>
      <c r="UP19" s="109"/>
      <c r="UQ19" s="109"/>
      <c r="UR19" s="109"/>
      <c r="US19" s="109"/>
      <c r="UT19" s="109"/>
      <c r="UU19" s="109"/>
      <c r="UV19" s="109"/>
      <c r="UW19" s="109"/>
      <c r="UX19" s="109"/>
      <c r="UY19" s="109"/>
      <c r="UZ19" s="109"/>
      <c r="VA19" s="109"/>
      <c r="VB19" s="109"/>
      <c r="VC19" s="109"/>
      <c r="VD19" s="109"/>
      <c r="VE19" s="109"/>
      <c r="VF19" s="109"/>
      <c r="VG19" s="109"/>
      <c r="VH19" s="109"/>
      <c r="VI19" s="109"/>
      <c r="VJ19" s="109"/>
      <c r="VK19" s="109"/>
      <c r="VL19" s="109"/>
      <c r="VM19" s="109"/>
      <c r="VN19" s="109"/>
      <c r="VO19" s="109"/>
      <c r="VP19" s="109"/>
      <c r="VQ19" s="109"/>
      <c r="VR19" s="109"/>
      <c r="VS19" s="109"/>
      <c r="VT19" s="109"/>
      <c r="VU19" s="109"/>
      <c r="VV19" s="109"/>
      <c r="VW19" s="109"/>
      <c r="VX19" s="109"/>
      <c r="VY19" s="109"/>
      <c r="VZ19" s="109"/>
      <c r="WA19" s="109"/>
      <c r="WB19" s="109"/>
      <c r="WC19" s="109"/>
      <c r="WD19" s="109"/>
      <c r="WE19" s="109"/>
      <c r="WF19" s="109"/>
      <c r="WG19" s="109"/>
      <c r="WH19" s="109"/>
      <c r="WI19" s="109"/>
      <c r="WJ19" s="109"/>
      <c r="WK19" s="109"/>
      <c r="WL19" s="109"/>
      <c r="WM19" s="109"/>
      <c r="WN19" s="109"/>
      <c r="WO19" s="109"/>
      <c r="WP19" s="109"/>
      <c r="WQ19" s="109"/>
      <c r="WR19" s="109"/>
      <c r="WS19" s="109"/>
      <c r="WT19" s="109"/>
      <c r="WU19" s="109"/>
      <c r="WV19" s="109"/>
      <c r="WW19" s="109"/>
      <c r="WX19" s="109"/>
      <c r="WY19" s="109"/>
      <c r="WZ19" s="109"/>
      <c r="XA19" s="109"/>
      <c r="XB19" s="109"/>
      <c r="XC19" s="109"/>
      <c r="XD19" s="109"/>
      <c r="XE19" s="109"/>
      <c r="XF19" s="109"/>
      <c r="XG19" s="109"/>
      <c r="XH19" s="109"/>
      <c r="XI19" s="109"/>
      <c r="XJ19" s="109"/>
      <c r="XK19" s="109"/>
      <c r="XL19" s="109"/>
      <c r="XM19" s="109"/>
      <c r="XN19" s="109"/>
      <c r="XO19" s="109"/>
      <c r="XP19" s="109"/>
      <c r="XQ19" s="109"/>
      <c r="XR19" s="109"/>
      <c r="XS19" s="109"/>
      <c r="XT19" s="109"/>
      <c r="XU19" s="109"/>
      <c r="XV19" s="109"/>
      <c r="XW19" s="109"/>
      <c r="XX19" s="109"/>
      <c r="XY19" s="109"/>
      <c r="XZ19" s="109"/>
      <c r="YA19" s="109"/>
      <c r="YB19" s="109"/>
      <c r="YC19" s="109"/>
      <c r="YD19" s="109"/>
      <c r="YE19" s="109"/>
      <c r="YF19" s="109"/>
      <c r="YG19" s="109"/>
      <c r="YH19" s="109"/>
      <c r="YI19" s="109"/>
      <c r="YJ19" s="109"/>
      <c r="YK19" s="109"/>
      <c r="YL19" s="109"/>
      <c r="YM19" s="109"/>
      <c r="YN19" s="109"/>
      <c r="YO19" s="109"/>
      <c r="YP19" s="109"/>
      <c r="YQ19" s="109"/>
      <c r="YR19" s="109"/>
      <c r="YS19" s="109"/>
      <c r="YT19" s="109"/>
      <c r="YU19" s="109"/>
      <c r="YV19" s="109"/>
      <c r="YW19" s="109"/>
      <c r="YX19" s="109"/>
      <c r="YY19" s="109"/>
      <c r="YZ19" s="109"/>
      <c r="ZA19" s="109"/>
      <c r="ZB19" s="109"/>
      <c r="ZC19" s="109"/>
      <c r="ZD19" s="109"/>
      <c r="ZE19" s="109"/>
      <c r="ZF19" s="109"/>
      <c r="ZG19" s="109"/>
      <c r="ZH19" s="109"/>
      <c r="ZI19" s="109"/>
      <c r="ZJ19" s="109"/>
      <c r="ZK19" s="109"/>
      <c r="ZL19" s="109"/>
      <c r="ZM19" s="109"/>
      <c r="ZN19" s="109"/>
      <c r="ZO19" s="109"/>
      <c r="ZP19" s="109"/>
      <c r="ZQ19" s="109"/>
      <c r="ZR19" s="109"/>
      <c r="ZS19" s="109"/>
      <c r="ZT19" s="109"/>
      <c r="ZU19" s="109"/>
      <c r="ZV19" s="109"/>
      <c r="ZW19" s="109"/>
      <c r="ZX19" s="109"/>
      <c r="ZY19" s="109"/>
      <c r="ZZ19" s="109"/>
      <c r="AAA19" s="109"/>
      <c r="AAB19" s="109"/>
      <c r="AAC19" s="109"/>
      <c r="AAD19" s="109"/>
      <c r="AAE19" s="109"/>
      <c r="AAF19" s="109"/>
      <c r="AAG19" s="109"/>
      <c r="AAH19" s="109"/>
      <c r="AAI19" s="109"/>
      <c r="AAJ19" s="109"/>
      <c r="AAK19" s="109"/>
      <c r="AAL19" s="109"/>
      <c r="AAM19" s="109"/>
      <c r="AAN19" s="109"/>
      <c r="AAO19" s="109"/>
      <c r="AAP19" s="109"/>
      <c r="AAQ19" s="109"/>
      <c r="AAR19" s="109"/>
      <c r="AAS19" s="109"/>
      <c r="AAT19" s="109"/>
      <c r="AAU19" s="109"/>
      <c r="AAV19" s="109"/>
      <c r="AAW19" s="109"/>
      <c r="AAX19" s="109"/>
      <c r="AAY19" s="109"/>
      <c r="AAZ19" s="109"/>
      <c r="ABA19" s="109"/>
      <c r="ABB19" s="109"/>
      <c r="ABC19" s="109"/>
      <c r="ABD19" s="109"/>
      <c r="ABE19" s="109"/>
      <c r="ABF19" s="109"/>
      <c r="ABG19" s="109"/>
      <c r="ABH19" s="109"/>
      <c r="ABI19" s="109"/>
      <c r="ABJ19" s="109"/>
      <c r="ABK19" s="109"/>
      <c r="ABL19" s="109"/>
      <c r="ABM19" s="109"/>
      <c r="ABN19" s="109"/>
      <c r="ABO19" s="109"/>
      <c r="ABP19" s="109"/>
      <c r="ABQ19" s="109"/>
      <c r="ABR19" s="109"/>
      <c r="ABS19" s="109"/>
      <c r="ABT19" s="109"/>
      <c r="ABU19" s="109"/>
      <c r="ABV19" s="109"/>
      <c r="ABW19" s="109"/>
      <c r="ABX19" s="109"/>
      <c r="ABY19" s="109"/>
      <c r="ABZ19" s="109"/>
      <c r="ACA19" s="109"/>
      <c r="ACB19" s="109"/>
      <c r="ACC19" s="109"/>
      <c r="ACD19" s="109"/>
      <c r="ACE19" s="109"/>
      <c r="ACF19" s="109"/>
      <c r="ACG19" s="109"/>
      <c r="ACH19" s="109"/>
      <c r="ACI19" s="109"/>
      <c r="ACJ19" s="109"/>
      <c r="ACK19" s="109"/>
      <c r="ACL19" s="109"/>
      <c r="ACM19" s="109"/>
      <c r="ACN19" s="109"/>
      <c r="ACO19" s="109"/>
      <c r="ACP19" s="109"/>
      <c r="ACQ19" s="109"/>
      <c r="ACR19" s="109"/>
      <c r="ACS19" s="109"/>
      <c r="ACT19" s="109"/>
      <c r="ACU19" s="109"/>
      <c r="ACV19" s="109"/>
      <c r="ACW19" s="109"/>
      <c r="ACX19" s="109"/>
      <c r="ACY19" s="109"/>
      <c r="ACZ19" s="109"/>
      <c r="ADA19" s="109"/>
      <c r="ADB19" s="109"/>
      <c r="ADC19" s="109"/>
      <c r="ADD19" s="109"/>
      <c r="ADE19" s="109"/>
      <c r="ADF19" s="109"/>
      <c r="ADG19" s="109"/>
      <c r="ADH19" s="109"/>
      <c r="ADI19" s="109"/>
      <c r="ADJ19" s="109"/>
      <c r="ADK19" s="109"/>
      <c r="ADL19" s="109"/>
      <c r="ADM19" s="109"/>
      <c r="ADN19" s="109"/>
      <c r="ADO19" s="109"/>
      <c r="ADP19" s="109"/>
      <c r="ADQ19" s="109"/>
      <c r="ADR19" s="109"/>
      <c r="ADS19" s="109"/>
      <c r="ADT19" s="109"/>
      <c r="ADU19" s="109"/>
      <c r="ADV19" s="109"/>
      <c r="ADW19" s="109"/>
      <c r="ADX19" s="109"/>
      <c r="ADY19" s="109"/>
      <c r="ADZ19" s="109"/>
      <c r="AEA19" s="109"/>
      <c r="AEB19" s="109"/>
      <c r="AEC19" s="109"/>
      <c r="AED19" s="109"/>
      <c r="AEE19" s="109"/>
      <c r="AEF19" s="109"/>
      <c r="AEG19" s="109"/>
      <c r="AEH19" s="109"/>
      <c r="AEI19" s="109"/>
      <c r="AEJ19" s="109"/>
      <c r="AEK19" s="109"/>
      <c r="AEL19" s="109"/>
      <c r="AEM19" s="109"/>
      <c r="AEN19" s="109"/>
      <c r="AEO19" s="109"/>
      <c r="AEP19" s="109"/>
      <c r="AEQ19" s="109"/>
      <c r="AER19" s="109"/>
      <c r="AES19" s="109"/>
      <c r="AET19" s="109"/>
      <c r="AEU19" s="109"/>
      <c r="AEV19" s="109"/>
      <c r="AEW19" s="109"/>
      <c r="AEX19" s="109"/>
      <c r="AEY19" s="109"/>
      <c r="AEZ19" s="109"/>
      <c r="AFA19" s="109"/>
      <c r="AFB19" s="109"/>
      <c r="AFC19" s="109"/>
      <c r="AFD19" s="109"/>
      <c r="AFE19" s="109"/>
      <c r="AFF19" s="109"/>
      <c r="AFG19" s="109"/>
      <c r="AFH19" s="109"/>
      <c r="AFI19" s="109"/>
      <c r="AFJ19" s="109"/>
      <c r="AFK19" s="109"/>
      <c r="AFL19" s="109"/>
      <c r="AFM19" s="109"/>
      <c r="AFN19" s="109"/>
      <c r="AFO19" s="109"/>
      <c r="AFP19" s="109"/>
      <c r="AFQ19" s="109"/>
      <c r="AFR19" s="109"/>
      <c r="AFS19" s="109"/>
      <c r="AFT19" s="109"/>
      <c r="AFU19" s="109"/>
      <c r="AFV19" s="109"/>
      <c r="AFW19" s="109"/>
      <c r="AFX19" s="109"/>
      <c r="AFY19" s="109"/>
      <c r="AFZ19" s="109"/>
      <c r="AGA19" s="109"/>
      <c r="AGB19" s="109"/>
      <c r="AGC19" s="109"/>
      <c r="AGD19" s="109"/>
      <c r="AGE19" s="109"/>
      <c r="AGF19" s="109"/>
      <c r="AGG19" s="109"/>
      <c r="AGH19" s="109"/>
      <c r="AGI19" s="109"/>
      <c r="AGJ19" s="109"/>
      <c r="AGK19" s="109"/>
      <c r="AGL19" s="109"/>
      <c r="AGM19" s="109"/>
      <c r="AGN19" s="109"/>
      <c r="AGO19" s="109"/>
      <c r="AGP19" s="109"/>
      <c r="AGQ19" s="109"/>
      <c r="AGR19" s="109"/>
      <c r="AGS19" s="109"/>
      <c r="AGT19" s="109"/>
      <c r="AGU19" s="109"/>
      <c r="AGV19" s="109"/>
      <c r="AGW19" s="109"/>
      <c r="AGX19" s="109"/>
      <c r="AGY19" s="109"/>
      <c r="AGZ19" s="109"/>
      <c r="AHA19" s="109"/>
      <c r="AHB19" s="109"/>
      <c r="AHC19" s="109"/>
      <c r="AHD19" s="109"/>
      <c r="AHE19" s="109"/>
      <c r="AHF19" s="109"/>
      <c r="AHG19" s="109"/>
      <c r="AHH19" s="109"/>
      <c r="AHI19" s="109"/>
      <c r="AHJ19" s="109"/>
      <c r="AHK19" s="109"/>
      <c r="AHL19" s="109"/>
      <c r="AHM19" s="109"/>
      <c r="AHN19" s="109"/>
      <c r="AHO19" s="109"/>
      <c r="AHP19" s="109"/>
      <c r="AHQ19" s="109"/>
      <c r="AHR19" s="109"/>
      <c r="AHS19" s="109"/>
      <c r="AHT19" s="109"/>
      <c r="AHU19" s="109"/>
      <c r="AHV19" s="109"/>
      <c r="AHW19" s="109"/>
      <c r="AHX19" s="109"/>
      <c r="AHY19" s="109"/>
      <c r="AHZ19" s="109"/>
      <c r="AIA19" s="109"/>
      <c r="AIB19" s="109"/>
      <c r="AIC19" s="109"/>
      <c r="AID19" s="109"/>
      <c r="AIE19" s="109"/>
      <c r="AIF19" s="109"/>
      <c r="AIG19" s="109"/>
      <c r="AIH19" s="109"/>
      <c r="AII19" s="109"/>
      <c r="AIJ19" s="109"/>
      <c r="AIK19" s="109"/>
      <c r="AIL19" s="109"/>
      <c r="AIM19" s="109"/>
      <c r="AIN19" s="109"/>
      <c r="AIO19" s="109"/>
      <c r="AIP19" s="109"/>
      <c r="AIQ19" s="109"/>
      <c r="AIR19" s="109"/>
      <c r="AIS19" s="109"/>
      <c r="AIT19" s="109"/>
      <c r="AIU19" s="109"/>
      <c r="AIV19" s="109"/>
      <c r="AIW19" s="109"/>
      <c r="AIX19" s="109"/>
      <c r="AIY19" s="109"/>
      <c r="AIZ19" s="109"/>
      <c r="AJA19" s="109"/>
      <c r="AJB19" s="109"/>
      <c r="AJC19" s="109"/>
      <c r="AJD19" s="109"/>
      <c r="AJE19" s="109"/>
      <c r="AJF19" s="109"/>
      <c r="AJG19" s="109"/>
      <c r="AJH19" s="109"/>
      <c r="AJI19" s="109"/>
      <c r="AJJ19" s="109"/>
      <c r="AJK19" s="109"/>
      <c r="AJL19" s="109"/>
      <c r="AJM19" s="109"/>
      <c r="AJN19" s="109"/>
      <c r="AJO19" s="109"/>
      <c r="AJP19" s="109"/>
      <c r="AJQ19" s="109"/>
      <c r="AJR19" s="109"/>
      <c r="AJS19" s="109"/>
      <c r="AJT19" s="109"/>
      <c r="AJU19" s="109"/>
      <c r="AJV19" s="109"/>
      <c r="AJW19" s="109"/>
      <c r="AJX19" s="109"/>
      <c r="AJY19" s="109"/>
      <c r="AJZ19" s="109"/>
      <c r="AKA19" s="109"/>
      <c r="AKB19" s="109"/>
      <c r="AKC19" s="109"/>
      <c r="AKD19" s="109"/>
      <c r="AKE19" s="109"/>
      <c r="AKF19" s="109"/>
      <c r="AKG19" s="109"/>
      <c r="AKH19" s="109"/>
      <c r="AKI19" s="109"/>
      <c r="AKJ19" s="109"/>
      <c r="AKK19" s="109"/>
      <c r="AKL19" s="109"/>
      <c r="AKM19" s="109"/>
      <c r="AKN19" s="109"/>
      <c r="AKO19" s="109"/>
      <c r="AKP19" s="109"/>
      <c r="AKQ19" s="109"/>
      <c r="AKR19" s="109"/>
      <c r="AKS19" s="109"/>
      <c r="AKT19" s="109"/>
      <c r="AKU19" s="109"/>
      <c r="AKV19" s="109"/>
      <c r="AKW19" s="109"/>
      <c r="AKX19" s="109"/>
      <c r="AKY19" s="109"/>
      <c r="AKZ19" s="109"/>
      <c r="ALA19" s="109"/>
      <c r="ALB19" s="109"/>
      <c r="ALC19" s="109"/>
      <c r="ALD19" s="109"/>
      <c r="ALE19" s="109"/>
      <c r="ALF19" s="109"/>
      <c r="ALG19" s="109"/>
      <c r="ALH19" s="109"/>
      <c r="ALI19" s="109"/>
      <c r="ALJ19" s="109"/>
      <c r="ALK19" s="109"/>
      <c r="ALL19" s="109"/>
      <c r="ALM19" s="109"/>
      <c r="ALN19" s="109"/>
      <c r="ALO19" s="109"/>
      <c r="ALP19" s="109"/>
      <c r="ALQ19" s="109"/>
      <c r="ALR19" s="109"/>
      <c r="ALS19" s="109"/>
      <c r="ALT19" s="109"/>
      <c r="ALU19" s="109"/>
      <c r="ALV19" s="109"/>
      <c r="ALW19" s="109"/>
      <c r="ALX19" s="109"/>
      <c r="ALY19" s="109"/>
      <c r="ALZ19" s="109"/>
      <c r="AMA19" s="109"/>
      <c r="AMB19" s="109"/>
      <c r="AMC19" s="109"/>
      <c r="AMD19" s="109"/>
      <c r="AME19" s="109"/>
      <c r="AMF19" s="109"/>
      <c r="AMG19" s="109"/>
      <c r="AMH19" s="109"/>
      <c r="AMI19" s="109"/>
      <c r="AMJ19" s="109"/>
      <c r="AMK19" s="109"/>
      <c r="AML19" s="109"/>
      <c r="AMM19" s="109"/>
      <c r="AMN19" s="109"/>
      <c r="AMO19" s="109"/>
      <c r="AMP19" s="109"/>
      <c r="AMQ19" s="109"/>
      <c r="AMR19" s="109"/>
      <c r="AMS19" s="109"/>
      <c r="AMT19" s="109"/>
      <c r="AMU19" s="109"/>
      <c r="AMV19" s="109"/>
      <c r="AMW19" s="109"/>
      <c r="AMX19" s="109"/>
      <c r="AMY19" s="109"/>
      <c r="AMZ19" s="109"/>
      <c r="ANA19" s="109"/>
      <c r="ANB19" s="109"/>
      <c r="ANC19" s="109"/>
      <c r="AND19" s="109"/>
      <c r="ANE19" s="109"/>
      <c r="ANF19" s="109"/>
      <c r="ANG19" s="109"/>
      <c r="ANH19" s="109"/>
      <c r="ANI19" s="109"/>
      <c r="ANJ19" s="109"/>
      <c r="ANK19" s="109"/>
      <c r="ANL19" s="109"/>
      <c r="ANM19" s="109"/>
      <c r="ANN19" s="109"/>
      <c r="ANO19" s="109"/>
      <c r="ANP19" s="109"/>
      <c r="ANQ19" s="109"/>
      <c r="ANR19" s="109"/>
      <c r="ANS19" s="109"/>
      <c r="ANT19" s="109"/>
      <c r="ANU19" s="109"/>
      <c r="ANV19" s="109"/>
      <c r="ANW19" s="109"/>
      <c r="ANX19" s="109"/>
      <c r="ANY19" s="109"/>
      <c r="ANZ19" s="109"/>
      <c r="AOA19" s="109"/>
      <c r="AOB19" s="109"/>
      <c r="AOC19" s="109"/>
      <c r="AOD19" s="109"/>
      <c r="AOE19" s="109"/>
      <c r="AOF19" s="109"/>
      <c r="AOG19" s="109"/>
      <c r="AOH19" s="109"/>
      <c r="AOI19" s="109"/>
      <c r="AOJ19" s="109"/>
      <c r="AOK19" s="109"/>
      <c r="AOL19" s="109"/>
      <c r="AOM19" s="109"/>
      <c r="AON19" s="109"/>
      <c r="AOO19" s="109"/>
      <c r="AOP19" s="109"/>
      <c r="AOQ19" s="109"/>
      <c r="AOR19" s="109"/>
      <c r="AOS19" s="109"/>
      <c r="AOT19" s="109"/>
      <c r="AOU19" s="109"/>
      <c r="AOV19" s="109"/>
      <c r="AOW19" s="109"/>
      <c r="AOX19" s="109"/>
      <c r="AOY19" s="109"/>
      <c r="AOZ19" s="109"/>
      <c r="APA19" s="109"/>
      <c r="APB19" s="109"/>
      <c r="APC19" s="109"/>
      <c r="APD19" s="109"/>
      <c r="APE19" s="109"/>
      <c r="APF19" s="109"/>
      <c r="APG19" s="109"/>
      <c r="APH19" s="109"/>
      <c r="API19" s="109"/>
      <c r="APJ19" s="109"/>
      <c r="APK19" s="109"/>
      <c r="APL19" s="109"/>
      <c r="APM19" s="109"/>
      <c r="APN19" s="109"/>
      <c r="APO19" s="109"/>
      <c r="APP19" s="109"/>
      <c r="APQ19" s="109"/>
      <c r="APR19" s="109"/>
      <c r="APS19" s="109"/>
      <c r="APT19" s="109"/>
      <c r="APU19" s="109"/>
      <c r="APV19" s="109"/>
      <c r="APW19" s="109"/>
      <c r="APX19" s="109"/>
      <c r="APY19" s="109"/>
      <c r="APZ19" s="109"/>
      <c r="AQA19" s="109"/>
      <c r="AQB19" s="109"/>
      <c r="AQC19" s="109"/>
      <c r="AQD19" s="109"/>
      <c r="AQE19" s="109"/>
      <c r="AQF19" s="109"/>
      <c r="AQG19" s="109"/>
      <c r="AQH19" s="109"/>
      <c r="AQI19" s="109"/>
      <c r="AQJ19" s="109"/>
      <c r="AQK19" s="109"/>
      <c r="AQL19" s="109"/>
      <c r="AQM19" s="109"/>
      <c r="AQN19" s="109"/>
      <c r="AQO19" s="109"/>
      <c r="AQP19" s="109"/>
      <c r="AQQ19" s="109"/>
      <c r="AQR19" s="109"/>
      <c r="AQS19" s="109"/>
      <c r="AQT19" s="109"/>
      <c r="AQU19" s="109"/>
      <c r="AQV19" s="109"/>
      <c r="AQW19" s="109"/>
      <c r="AQX19" s="109"/>
      <c r="AQY19" s="109"/>
      <c r="AQZ19" s="109"/>
      <c r="ARA19" s="109"/>
      <c r="ARB19" s="109"/>
      <c r="ARC19" s="109"/>
      <c r="ARD19" s="109"/>
      <c r="ARE19" s="109"/>
      <c r="ARF19" s="109"/>
      <c r="ARG19" s="109"/>
      <c r="ARH19" s="109"/>
      <c r="ARI19" s="109"/>
      <c r="ARJ19" s="109"/>
      <c r="ARK19" s="109"/>
      <c r="ARL19" s="109"/>
      <c r="ARM19" s="109"/>
      <c r="ARN19" s="109"/>
      <c r="ARO19" s="109"/>
      <c r="ARP19" s="109"/>
      <c r="ARQ19" s="109"/>
      <c r="ARR19" s="109"/>
      <c r="ARS19" s="109"/>
      <c r="ART19" s="109"/>
      <c r="ARU19" s="109"/>
      <c r="ARV19" s="109"/>
      <c r="ARW19" s="109"/>
      <c r="ARX19" s="109"/>
      <c r="ARY19" s="109"/>
      <c r="ARZ19" s="109"/>
      <c r="ASA19" s="109"/>
      <c r="ASB19" s="109"/>
      <c r="ASC19" s="109"/>
      <c r="ASD19" s="109"/>
      <c r="ASE19" s="109"/>
      <c r="ASF19" s="109"/>
      <c r="ASG19" s="109"/>
      <c r="ASH19" s="109"/>
      <c r="ASI19" s="109"/>
      <c r="ASJ19" s="109"/>
      <c r="ASK19" s="109"/>
      <c r="ASL19" s="109"/>
      <c r="ASM19" s="109"/>
      <c r="ASN19" s="109"/>
      <c r="ASO19" s="109"/>
      <c r="ASP19" s="109"/>
      <c r="ASQ19" s="109"/>
      <c r="ASR19" s="109"/>
      <c r="ASS19" s="109"/>
      <c r="AST19" s="109"/>
      <c r="ASU19" s="109"/>
      <c r="ASV19" s="109"/>
      <c r="ASW19" s="109"/>
      <c r="ASX19" s="109"/>
      <c r="ASY19" s="109"/>
      <c r="ASZ19" s="109"/>
      <c r="ATA19" s="109"/>
      <c r="ATB19" s="109"/>
      <c r="ATC19" s="109"/>
      <c r="ATD19" s="109"/>
      <c r="ATE19" s="109"/>
      <c r="ATF19" s="109"/>
      <c r="ATG19" s="109"/>
      <c r="ATH19" s="109"/>
      <c r="ATI19" s="109"/>
      <c r="ATJ19" s="109"/>
      <c r="ATK19" s="109"/>
      <c r="ATL19" s="109"/>
      <c r="ATM19" s="109"/>
      <c r="ATN19" s="109"/>
      <c r="ATO19" s="109"/>
      <c r="ATP19" s="109"/>
      <c r="ATQ19" s="109"/>
      <c r="ATR19" s="109"/>
      <c r="ATS19" s="109"/>
      <c r="ATT19" s="109"/>
      <c r="ATU19" s="109"/>
      <c r="ATV19" s="109"/>
      <c r="ATW19" s="109"/>
      <c r="ATX19" s="109"/>
      <c r="ATY19" s="109"/>
      <c r="ATZ19" s="109"/>
      <c r="AUA19" s="109"/>
      <c r="AUB19" s="109"/>
      <c r="AUC19" s="109"/>
      <c r="AUD19" s="109"/>
      <c r="AUE19" s="109"/>
      <c r="AUF19" s="109"/>
      <c r="AUG19" s="109"/>
      <c r="AUH19" s="109"/>
      <c r="AUI19" s="109"/>
      <c r="AUJ19" s="109"/>
      <c r="AUK19" s="109"/>
      <c r="AUL19" s="109"/>
      <c r="AUM19" s="109"/>
      <c r="AUN19" s="109"/>
      <c r="AUO19" s="109"/>
      <c r="AUP19" s="109"/>
      <c r="AUQ19" s="109"/>
      <c r="AUR19" s="109"/>
      <c r="AUS19" s="109"/>
      <c r="AUT19" s="109"/>
      <c r="AUU19" s="109"/>
      <c r="AUV19" s="109"/>
      <c r="AUW19" s="109"/>
      <c r="AUX19" s="109"/>
      <c r="AUY19" s="109"/>
      <c r="AUZ19" s="109"/>
      <c r="AVA19" s="109"/>
      <c r="AVB19" s="109"/>
      <c r="AVC19" s="109"/>
      <c r="AVD19" s="109"/>
      <c r="AVE19" s="109"/>
      <c r="AVF19" s="109"/>
      <c r="AVG19" s="109"/>
      <c r="AVH19" s="109"/>
      <c r="AVI19" s="109"/>
      <c r="AVJ19" s="109"/>
      <c r="AVK19" s="109"/>
      <c r="AVL19" s="109"/>
      <c r="AVM19" s="109"/>
      <c r="AVN19" s="109"/>
      <c r="AVO19" s="109"/>
      <c r="AVP19" s="109"/>
      <c r="AVQ19" s="109"/>
      <c r="AVR19" s="109"/>
      <c r="AVS19" s="109"/>
      <c r="AVT19" s="109"/>
      <c r="AVU19" s="109"/>
      <c r="AVV19" s="109"/>
      <c r="AVW19" s="109"/>
      <c r="AVX19" s="109"/>
      <c r="AVY19" s="109"/>
      <c r="AVZ19" s="109"/>
      <c r="AWA19" s="109"/>
      <c r="AWB19" s="109"/>
      <c r="AWC19" s="109"/>
      <c r="AWD19" s="109"/>
      <c r="AWE19" s="109"/>
      <c r="AWF19" s="109"/>
      <c r="AWG19" s="109"/>
      <c r="AWH19" s="109"/>
      <c r="AWI19" s="109"/>
      <c r="AWJ19" s="109"/>
      <c r="AWK19" s="109"/>
      <c r="AWL19" s="109"/>
      <c r="AWM19" s="109"/>
      <c r="AWN19" s="109"/>
      <c r="AWO19" s="109"/>
      <c r="AWP19" s="109"/>
      <c r="AWQ19" s="109"/>
      <c r="AWR19" s="109"/>
      <c r="AWS19" s="109"/>
      <c r="AWT19" s="109"/>
      <c r="AWU19" s="109"/>
      <c r="AWV19" s="109"/>
      <c r="AWW19" s="109"/>
      <c r="AWX19" s="109"/>
      <c r="AWY19" s="109"/>
      <c r="AWZ19" s="109"/>
      <c r="AXA19" s="109"/>
      <c r="AXB19" s="109"/>
      <c r="AXC19" s="109"/>
      <c r="AXD19" s="109"/>
      <c r="AXE19" s="109"/>
      <c r="AXF19" s="109"/>
      <c r="AXG19" s="109"/>
      <c r="AXH19" s="109"/>
      <c r="AXI19" s="109"/>
      <c r="AXJ19" s="109"/>
      <c r="AXK19" s="109"/>
      <c r="AXL19" s="109"/>
      <c r="AXM19" s="109"/>
      <c r="AXN19" s="109"/>
      <c r="AXO19" s="109"/>
      <c r="AXP19" s="109"/>
      <c r="AXQ19" s="109"/>
      <c r="AXR19" s="109"/>
      <c r="AXS19" s="109"/>
      <c r="AXT19" s="109"/>
      <c r="AXU19" s="109"/>
      <c r="AXV19" s="109"/>
      <c r="AXW19" s="109"/>
      <c r="AXX19" s="109"/>
      <c r="AXY19" s="109"/>
      <c r="AXZ19" s="109"/>
      <c r="AYA19" s="109"/>
      <c r="AYB19" s="109"/>
      <c r="AYC19" s="109"/>
      <c r="AYD19" s="109"/>
      <c r="AYE19" s="109"/>
      <c r="AYF19" s="109"/>
      <c r="AYG19" s="109"/>
      <c r="AYH19" s="109"/>
      <c r="AYI19" s="109"/>
      <c r="AYJ19" s="109"/>
      <c r="AYK19" s="109"/>
      <c r="AYL19" s="109"/>
      <c r="AYM19" s="109"/>
      <c r="AYN19" s="109"/>
      <c r="AYO19" s="109"/>
      <c r="AYP19" s="109"/>
      <c r="AYQ19" s="109"/>
      <c r="AYR19" s="109"/>
      <c r="AYS19" s="109"/>
      <c r="AYT19" s="109"/>
      <c r="AYU19" s="109"/>
      <c r="AYV19" s="109"/>
      <c r="AYW19" s="109"/>
      <c r="AYX19" s="109"/>
      <c r="AYY19" s="109"/>
      <c r="AYZ19" s="109"/>
      <c r="AZA19" s="109"/>
      <c r="AZB19" s="109"/>
      <c r="AZC19" s="109"/>
      <c r="AZD19" s="109"/>
      <c r="AZE19" s="109"/>
      <c r="AZF19" s="109"/>
      <c r="AZG19" s="109"/>
      <c r="AZH19" s="109"/>
      <c r="AZI19" s="109"/>
      <c r="AZJ19" s="109"/>
      <c r="AZK19" s="109"/>
      <c r="AZL19" s="109"/>
      <c r="AZM19" s="109"/>
      <c r="AZN19" s="109"/>
      <c r="AZO19" s="109"/>
      <c r="AZP19" s="109"/>
      <c r="AZQ19" s="109"/>
      <c r="AZR19" s="109"/>
      <c r="AZS19" s="109"/>
      <c r="AZT19" s="109"/>
      <c r="AZU19" s="109"/>
      <c r="AZV19" s="109"/>
      <c r="AZW19" s="109"/>
      <c r="AZX19" s="109"/>
      <c r="AZY19" s="109"/>
      <c r="AZZ19" s="109"/>
      <c r="BAA19" s="109"/>
      <c r="BAB19" s="109"/>
      <c r="BAC19" s="109"/>
      <c r="BAD19" s="109"/>
      <c r="BAE19" s="109"/>
      <c r="BAF19" s="109"/>
      <c r="BAG19" s="109"/>
      <c r="BAH19" s="109"/>
      <c r="BAI19" s="109"/>
      <c r="BAJ19" s="109"/>
      <c r="BAK19" s="109"/>
      <c r="BAL19" s="109"/>
      <c r="BAM19" s="109"/>
      <c r="BAN19" s="109"/>
      <c r="BAO19" s="109"/>
      <c r="BAP19" s="109"/>
      <c r="BAQ19" s="109"/>
      <c r="BAR19" s="109"/>
      <c r="BAS19" s="109"/>
      <c r="BAT19" s="109"/>
      <c r="BAU19" s="109"/>
      <c r="BAV19" s="109"/>
      <c r="BAW19" s="109"/>
      <c r="BAX19" s="109"/>
      <c r="BAY19" s="109"/>
      <c r="BAZ19" s="109"/>
      <c r="BBA19" s="109"/>
      <c r="BBB19" s="109"/>
      <c r="BBC19" s="109"/>
      <c r="BBD19" s="109"/>
      <c r="BBE19" s="109"/>
      <c r="BBF19" s="109"/>
      <c r="BBG19" s="109"/>
      <c r="BBH19" s="109"/>
      <c r="BBI19" s="109"/>
      <c r="BBJ19" s="109"/>
      <c r="BBK19" s="109"/>
      <c r="BBL19" s="109"/>
      <c r="BBM19" s="109"/>
      <c r="BBN19" s="109"/>
      <c r="BBO19" s="109"/>
      <c r="BBP19" s="109"/>
      <c r="BBQ19" s="109"/>
      <c r="BBR19" s="109"/>
      <c r="BBS19" s="109"/>
      <c r="BBT19" s="109"/>
      <c r="BBU19" s="109"/>
      <c r="BBV19" s="109"/>
      <c r="BBW19" s="109"/>
      <c r="BBX19" s="109"/>
      <c r="BBY19" s="109"/>
      <c r="BBZ19" s="109"/>
      <c r="BCA19" s="109"/>
      <c r="BCB19" s="109"/>
      <c r="BCC19" s="109"/>
      <c r="BCD19" s="109"/>
      <c r="BCE19" s="109"/>
      <c r="BCF19" s="109"/>
      <c r="BCG19" s="109"/>
      <c r="BCH19" s="109"/>
      <c r="BCI19" s="109"/>
      <c r="BCJ19" s="109"/>
      <c r="BCK19" s="109"/>
      <c r="BCL19" s="109"/>
      <c r="BCM19" s="109"/>
      <c r="BCN19" s="109"/>
      <c r="BCO19" s="109"/>
      <c r="BCP19" s="109"/>
      <c r="BCQ19" s="109"/>
      <c r="BCR19" s="109"/>
      <c r="BCS19" s="109"/>
      <c r="BCT19" s="109"/>
      <c r="BCU19" s="109"/>
      <c r="BCV19" s="109"/>
      <c r="BCW19" s="109"/>
      <c r="BCX19" s="109"/>
      <c r="BCY19" s="109"/>
      <c r="BCZ19" s="109"/>
      <c r="BDA19" s="109"/>
      <c r="BDB19" s="109"/>
      <c r="BDC19" s="109"/>
      <c r="BDD19" s="109"/>
      <c r="BDE19" s="109"/>
      <c r="BDF19" s="109"/>
      <c r="BDG19" s="109"/>
      <c r="BDH19" s="109"/>
      <c r="BDI19" s="109"/>
      <c r="BDJ19" s="109"/>
      <c r="BDK19" s="109"/>
      <c r="BDL19" s="109"/>
      <c r="BDM19" s="109"/>
      <c r="BDN19" s="109"/>
      <c r="BDO19" s="109"/>
      <c r="BDP19" s="109"/>
      <c r="BDQ19" s="109"/>
      <c r="BDR19" s="109"/>
      <c r="BDS19" s="109"/>
      <c r="BDT19" s="109"/>
      <c r="BDU19" s="109"/>
      <c r="BDV19" s="109"/>
      <c r="BDW19" s="109"/>
      <c r="BDX19" s="109"/>
      <c r="BDY19" s="109"/>
      <c r="BDZ19" s="109"/>
      <c r="BEA19" s="109"/>
      <c r="BEB19" s="109"/>
      <c r="BEC19" s="109"/>
      <c r="BED19" s="109"/>
      <c r="BEE19" s="109"/>
      <c r="BEF19" s="109"/>
      <c r="BEG19" s="109"/>
      <c r="BEH19" s="109"/>
      <c r="BEI19" s="109"/>
      <c r="BEJ19" s="109"/>
      <c r="BEK19" s="109"/>
      <c r="BEL19" s="109"/>
      <c r="BEM19" s="109"/>
      <c r="BEN19" s="109"/>
      <c r="BEO19" s="109"/>
      <c r="BEP19" s="109"/>
      <c r="BEQ19" s="109"/>
      <c r="BER19" s="109"/>
      <c r="BES19" s="109"/>
      <c r="BET19" s="109"/>
      <c r="BEU19" s="109"/>
      <c r="BEV19" s="109"/>
      <c r="BEW19" s="109"/>
      <c r="BEX19" s="109"/>
      <c r="BEY19" s="109"/>
      <c r="BEZ19" s="109"/>
      <c r="BFA19" s="109"/>
      <c r="BFB19" s="109"/>
      <c r="BFC19" s="109"/>
      <c r="BFD19" s="109"/>
      <c r="BFE19" s="109"/>
      <c r="BFF19" s="109"/>
      <c r="BFG19" s="109"/>
      <c r="BFH19" s="109"/>
      <c r="BFI19" s="109"/>
      <c r="BFJ19" s="109"/>
      <c r="BFK19" s="109"/>
      <c r="BFL19" s="109"/>
      <c r="BFM19" s="109"/>
      <c r="BFN19" s="109"/>
      <c r="BFO19" s="109"/>
      <c r="BFP19" s="109"/>
      <c r="BFQ19" s="109"/>
      <c r="BFR19" s="109"/>
      <c r="BFS19" s="109"/>
      <c r="BFT19" s="109"/>
      <c r="BFU19" s="109"/>
      <c r="BFV19" s="109"/>
      <c r="BFW19" s="109"/>
      <c r="BFX19" s="109"/>
      <c r="BFY19" s="109"/>
      <c r="BFZ19" s="109"/>
      <c r="BGA19" s="109"/>
      <c r="BGB19" s="109"/>
      <c r="BGC19" s="109"/>
      <c r="BGD19" s="109"/>
      <c r="BGE19" s="109"/>
      <c r="BGF19" s="109"/>
      <c r="BGG19" s="109"/>
      <c r="BGH19" s="109"/>
      <c r="BGI19" s="109"/>
      <c r="BGJ19" s="109"/>
      <c r="BGK19" s="109"/>
      <c r="BGL19" s="109"/>
      <c r="BGM19" s="109"/>
      <c r="BGN19" s="109"/>
      <c r="BGO19" s="109"/>
      <c r="BGP19" s="109"/>
      <c r="BGQ19" s="109"/>
      <c r="BGR19" s="109"/>
      <c r="BGS19" s="109"/>
      <c r="BGT19" s="109"/>
      <c r="BGU19" s="109"/>
      <c r="BGV19" s="109"/>
      <c r="BGW19" s="109"/>
      <c r="BGX19" s="109"/>
      <c r="BGY19" s="109"/>
      <c r="BGZ19" s="109"/>
      <c r="BHA19" s="109"/>
      <c r="BHB19" s="109"/>
      <c r="BHC19" s="109"/>
      <c r="BHD19" s="109"/>
      <c r="BHE19" s="109"/>
      <c r="BHF19" s="109"/>
      <c r="BHG19" s="109"/>
      <c r="BHH19" s="109"/>
      <c r="BHI19" s="109"/>
      <c r="BHJ19" s="109"/>
      <c r="BHK19" s="109"/>
      <c r="BHL19" s="109"/>
      <c r="BHM19" s="109"/>
      <c r="BHN19" s="109"/>
      <c r="BHO19" s="109"/>
      <c r="BHP19" s="109"/>
      <c r="BHQ19" s="109"/>
      <c r="BHR19" s="109"/>
      <c r="BHS19" s="109"/>
      <c r="BHT19" s="109"/>
      <c r="BHU19" s="109"/>
      <c r="BHV19" s="109"/>
      <c r="BHW19" s="109"/>
      <c r="BHX19" s="109"/>
      <c r="BHY19" s="109"/>
      <c r="BHZ19" s="109"/>
      <c r="BIA19" s="109"/>
      <c r="BIB19" s="109"/>
      <c r="BIC19" s="109"/>
      <c r="BID19" s="109"/>
      <c r="BIE19" s="109"/>
      <c r="BIF19" s="109"/>
      <c r="BIG19" s="109"/>
      <c r="BIH19" s="109"/>
      <c r="BII19" s="109"/>
      <c r="BIJ19" s="109"/>
      <c r="BIK19" s="109"/>
      <c r="BIL19" s="109"/>
      <c r="BIM19" s="109"/>
      <c r="BIN19" s="109"/>
      <c r="BIO19" s="109"/>
      <c r="BIP19" s="109"/>
      <c r="BIQ19" s="109"/>
      <c r="BIR19" s="109"/>
      <c r="BIS19" s="109"/>
      <c r="BIT19" s="109"/>
      <c r="BIU19" s="109"/>
      <c r="BIV19" s="109"/>
      <c r="BIW19" s="109"/>
      <c r="BIX19" s="109"/>
      <c r="BIY19" s="109"/>
      <c r="BIZ19" s="109"/>
      <c r="BJA19" s="109"/>
      <c r="BJB19" s="109"/>
      <c r="BJC19" s="109"/>
      <c r="BJD19" s="109"/>
      <c r="BJE19" s="109"/>
      <c r="BJF19" s="109"/>
      <c r="BJG19" s="109"/>
      <c r="BJH19" s="109"/>
      <c r="BJI19" s="109"/>
      <c r="BJJ19" s="109"/>
      <c r="BJK19" s="109"/>
      <c r="BJL19" s="109"/>
      <c r="BJM19" s="109"/>
      <c r="BJN19" s="109"/>
      <c r="BJO19" s="109"/>
      <c r="BJP19" s="109"/>
      <c r="BJQ19" s="109"/>
      <c r="BJR19" s="109"/>
      <c r="BJS19" s="109"/>
      <c r="BJT19" s="109"/>
      <c r="BJU19" s="109"/>
      <c r="BJV19" s="109"/>
      <c r="BJW19" s="109"/>
      <c r="BJX19" s="109"/>
      <c r="BJY19" s="109"/>
      <c r="BJZ19" s="109"/>
      <c r="BKA19" s="109"/>
      <c r="BKB19" s="109"/>
      <c r="BKC19" s="109"/>
      <c r="BKD19" s="109"/>
      <c r="BKE19" s="109"/>
      <c r="BKF19" s="109"/>
      <c r="BKG19" s="109"/>
      <c r="BKH19" s="109"/>
      <c r="BKI19" s="109"/>
      <c r="BKJ19" s="109"/>
      <c r="BKK19" s="109"/>
      <c r="BKL19" s="109"/>
      <c r="BKM19" s="109"/>
      <c r="BKN19" s="109"/>
      <c r="BKO19" s="109"/>
      <c r="BKP19" s="109"/>
      <c r="BKQ19" s="109"/>
      <c r="BKR19" s="109"/>
      <c r="BKS19" s="109"/>
      <c r="BKT19" s="109"/>
      <c r="BKU19" s="109"/>
      <c r="BKV19" s="109"/>
      <c r="BKW19" s="109"/>
      <c r="BKX19" s="109"/>
      <c r="BKY19" s="109"/>
      <c r="BKZ19" s="109"/>
      <c r="BLA19" s="109"/>
      <c r="BLB19" s="109"/>
      <c r="BLC19" s="109"/>
      <c r="BLD19" s="109"/>
      <c r="BLE19" s="109"/>
      <c r="BLF19" s="109"/>
      <c r="BLG19" s="109"/>
      <c r="BLH19" s="109"/>
      <c r="BLI19" s="109"/>
      <c r="BLJ19" s="109"/>
      <c r="BLK19" s="109"/>
      <c r="BLL19" s="109"/>
      <c r="BLM19" s="109"/>
      <c r="BLN19" s="109"/>
      <c r="BLO19" s="109"/>
      <c r="BLP19" s="109"/>
      <c r="BLQ19" s="109"/>
      <c r="BLR19" s="109"/>
      <c r="BLS19" s="109"/>
      <c r="BLT19" s="109"/>
      <c r="BLU19" s="109"/>
      <c r="BLV19" s="109"/>
      <c r="BLW19" s="109"/>
      <c r="BLX19" s="109"/>
      <c r="BLY19" s="109"/>
      <c r="BLZ19" s="109"/>
      <c r="BMA19" s="109"/>
      <c r="BMB19" s="109"/>
      <c r="BMC19" s="109"/>
      <c r="BMD19" s="109"/>
      <c r="BME19" s="109"/>
      <c r="BMF19" s="109"/>
      <c r="BMG19" s="109"/>
      <c r="BMH19" s="109"/>
      <c r="BMI19" s="109"/>
      <c r="BMJ19" s="109"/>
      <c r="BMK19" s="109"/>
      <c r="BML19" s="109"/>
      <c r="BMM19" s="109"/>
      <c r="BMN19" s="109"/>
      <c r="BMO19" s="109"/>
      <c r="BMP19" s="109"/>
      <c r="BMQ19" s="109"/>
      <c r="BMR19" s="109"/>
      <c r="BMS19" s="109"/>
      <c r="BMT19" s="109"/>
      <c r="BMU19" s="109"/>
      <c r="BMV19" s="109"/>
      <c r="BMW19" s="109"/>
      <c r="BMX19" s="109"/>
      <c r="BMY19" s="109"/>
      <c r="BMZ19" s="109"/>
      <c r="BNA19" s="109"/>
      <c r="BNB19" s="109"/>
      <c r="BNC19" s="109"/>
      <c r="BND19" s="109"/>
      <c r="BNE19" s="109"/>
      <c r="BNF19" s="109"/>
      <c r="BNG19" s="109"/>
      <c r="BNH19" s="109"/>
      <c r="BNI19" s="109"/>
      <c r="BNJ19" s="109"/>
      <c r="BNK19" s="109"/>
      <c r="BNL19" s="109"/>
      <c r="BNM19" s="109"/>
      <c r="BNN19" s="109"/>
      <c r="BNO19" s="109"/>
      <c r="BNP19" s="109"/>
      <c r="BNQ19" s="109"/>
      <c r="BNR19" s="109"/>
      <c r="BNS19" s="109"/>
      <c r="BNT19" s="109"/>
      <c r="BNU19" s="109"/>
      <c r="BNV19" s="109"/>
      <c r="BNW19" s="109"/>
      <c r="BNX19" s="109"/>
      <c r="BNY19" s="109"/>
      <c r="BNZ19" s="109"/>
      <c r="BOA19" s="109"/>
      <c r="BOB19" s="109"/>
      <c r="BOC19" s="109"/>
      <c r="BOD19" s="109"/>
      <c r="BOE19" s="109"/>
      <c r="BOF19" s="109"/>
      <c r="BOG19" s="109"/>
      <c r="BOH19" s="109"/>
      <c r="BOI19" s="109"/>
      <c r="BOJ19" s="109"/>
      <c r="BOK19" s="109"/>
      <c r="BOL19" s="109"/>
      <c r="BOM19" s="109"/>
      <c r="BON19" s="109"/>
      <c r="BOO19" s="109"/>
      <c r="BOP19" s="109"/>
      <c r="BOQ19" s="109"/>
      <c r="BOR19" s="109"/>
      <c r="BOS19" s="109"/>
      <c r="BOT19" s="109"/>
      <c r="BOU19" s="109"/>
      <c r="BOV19" s="109"/>
      <c r="BOW19" s="109"/>
      <c r="BOX19" s="109"/>
      <c r="BOY19" s="109"/>
      <c r="BOZ19" s="109"/>
      <c r="BPA19" s="109"/>
      <c r="BPB19" s="109"/>
      <c r="BPC19" s="109"/>
      <c r="BPD19" s="109"/>
      <c r="BPE19" s="109"/>
      <c r="BPF19" s="109"/>
      <c r="BPG19" s="109"/>
      <c r="BPH19" s="109"/>
      <c r="BPI19" s="109"/>
      <c r="BPJ19" s="109"/>
      <c r="BPK19" s="109"/>
      <c r="BPL19" s="109"/>
      <c r="BPM19" s="109"/>
      <c r="BPN19" s="109"/>
      <c r="BPO19" s="109"/>
      <c r="BPP19" s="109"/>
      <c r="BPQ19" s="109"/>
      <c r="BPR19" s="109"/>
      <c r="BPS19" s="109"/>
      <c r="BPT19" s="109"/>
      <c r="BPU19" s="109"/>
      <c r="BPV19" s="109"/>
      <c r="BPW19" s="109"/>
      <c r="BPX19" s="109"/>
      <c r="BPY19" s="109"/>
      <c r="BPZ19" s="109"/>
      <c r="BQA19" s="109"/>
      <c r="BQB19" s="109"/>
      <c r="BQC19" s="109"/>
      <c r="BQD19" s="109"/>
      <c r="BQE19" s="109"/>
      <c r="BQF19" s="109"/>
      <c r="BQG19" s="109"/>
      <c r="BQH19" s="109"/>
      <c r="BQI19" s="109"/>
      <c r="BQJ19" s="109"/>
      <c r="BQK19" s="109"/>
      <c r="BQL19" s="109"/>
      <c r="BQM19" s="109"/>
      <c r="BQN19" s="109"/>
      <c r="BQO19" s="109"/>
      <c r="BQP19" s="109"/>
      <c r="BQQ19" s="109"/>
      <c r="BQR19" s="109"/>
      <c r="BQS19" s="109"/>
      <c r="BQT19" s="109"/>
      <c r="BQU19" s="109"/>
      <c r="BQV19" s="109"/>
      <c r="BQW19" s="109"/>
      <c r="BQX19" s="109"/>
      <c r="BQY19" s="109"/>
      <c r="BQZ19" s="109"/>
      <c r="BRA19" s="109"/>
      <c r="BRB19" s="109"/>
      <c r="BRC19" s="109"/>
      <c r="BRD19" s="109"/>
      <c r="BRE19" s="109"/>
      <c r="BRF19" s="109"/>
      <c r="BRG19" s="109"/>
      <c r="BRH19" s="109"/>
      <c r="BRI19" s="109"/>
      <c r="BRJ19" s="109"/>
      <c r="BRK19" s="109"/>
      <c r="BRL19" s="109"/>
      <c r="BRM19" s="109"/>
      <c r="BRN19" s="109"/>
      <c r="BRO19" s="109"/>
      <c r="BRP19" s="109"/>
      <c r="BRQ19" s="109"/>
      <c r="BRR19" s="109"/>
      <c r="BRS19" s="109"/>
      <c r="BRT19" s="109"/>
      <c r="BRU19" s="109"/>
      <c r="BRV19" s="109"/>
      <c r="BRW19" s="109"/>
      <c r="BRX19" s="109"/>
      <c r="BRY19" s="109"/>
      <c r="BRZ19" s="109"/>
      <c r="BSA19" s="109"/>
      <c r="BSB19" s="109"/>
      <c r="BSC19" s="109"/>
      <c r="BSD19" s="109"/>
      <c r="BSE19" s="109"/>
      <c r="BSF19" s="109"/>
      <c r="BSG19" s="109"/>
      <c r="BSH19" s="109"/>
      <c r="BSI19" s="109"/>
      <c r="BSJ19" s="109"/>
      <c r="BSK19" s="109"/>
      <c r="BSL19" s="109"/>
      <c r="BSM19" s="109"/>
      <c r="BSN19" s="109"/>
      <c r="BSO19" s="109"/>
      <c r="BSP19" s="109"/>
      <c r="BSQ19" s="109"/>
      <c r="BSR19" s="109"/>
      <c r="BSS19" s="109"/>
      <c r="BST19" s="109"/>
      <c r="BSU19" s="109"/>
      <c r="BSV19" s="109"/>
      <c r="BSW19" s="109"/>
      <c r="BSX19" s="109"/>
      <c r="BSY19" s="109"/>
      <c r="BSZ19" s="109"/>
      <c r="BTA19" s="109"/>
      <c r="BTB19" s="109"/>
      <c r="BTC19" s="109"/>
      <c r="BTD19" s="109"/>
      <c r="BTE19" s="109"/>
      <c r="BTF19" s="109"/>
      <c r="BTG19" s="109"/>
      <c r="BTH19" s="109"/>
      <c r="BTI19" s="109"/>
      <c r="BTJ19" s="109"/>
      <c r="BTK19" s="109"/>
      <c r="BTL19" s="109"/>
      <c r="BTM19" s="109"/>
      <c r="BTN19" s="109"/>
      <c r="BTO19" s="109"/>
      <c r="BTP19" s="109"/>
      <c r="BTQ19" s="109"/>
      <c r="BTR19" s="109"/>
      <c r="BTS19" s="109"/>
      <c r="BTT19" s="109"/>
      <c r="BTU19" s="109"/>
      <c r="BTV19" s="109"/>
      <c r="BTW19" s="109"/>
      <c r="BTX19" s="109"/>
      <c r="BTY19" s="109"/>
      <c r="BTZ19" s="109"/>
      <c r="BUA19" s="109"/>
      <c r="BUB19" s="109"/>
      <c r="BUC19" s="109"/>
      <c r="BUD19" s="109"/>
      <c r="BUE19" s="109"/>
      <c r="BUF19" s="109"/>
      <c r="BUG19" s="109"/>
      <c r="BUH19" s="109"/>
      <c r="BUI19" s="109"/>
      <c r="BUJ19" s="109"/>
      <c r="BUK19" s="109"/>
      <c r="BUL19" s="109"/>
      <c r="BUM19" s="109"/>
      <c r="BUN19" s="109"/>
      <c r="BUO19" s="109"/>
      <c r="BUP19" s="109"/>
      <c r="BUQ19" s="109"/>
      <c r="BUR19" s="109"/>
      <c r="BUS19" s="109"/>
      <c r="BUT19" s="109"/>
      <c r="BUU19" s="109"/>
      <c r="BUV19" s="109"/>
      <c r="BUW19" s="109"/>
      <c r="BUX19" s="109"/>
      <c r="BUY19" s="109"/>
      <c r="BUZ19" s="109"/>
      <c r="BVA19" s="109"/>
      <c r="BVB19" s="109"/>
      <c r="BVC19" s="109"/>
      <c r="BVD19" s="109"/>
      <c r="BVE19" s="109"/>
      <c r="BVF19" s="109"/>
      <c r="BVG19" s="109"/>
      <c r="BVH19" s="109"/>
      <c r="BVI19" s="109"/>
      <c r="BVJ19" s="109"/>
      <c r="BVK19" s="109"/>
      <c r="BVL19" s="109"/>
      <c r="BVM19" s="109"/>
      <c r="BVN19" s="109"/>
      <c r="BVO19" s="109"/>
      <c r="BVP19" s="109"/>
      <c r="BVQ19" s="109"/>
      <c r="BVR19" s="109"/>
      <c r="BVS19" s="109"/>
      <c r="BVT19" s="109"/>
      <c r="BVU19" s="109"/>
      <c r="BVV19" s="109"/>
      <c r="BVW19" s="109"/>
      <c r="BVX19" s="109"/>
      <c r="BVY19" s="109"/>
      <c r="BVZ19" s="109"/>
      <c r="BWA19" s="109"/>
      <c r="BWB19" s="109"/>
      <c r="BWC19" s="109"/>
      <c r="BWD19" s="109"/>
      <c r="BWE19" s="109"/>
      <c r="BWF19" s="109"/>
      <c r="BWG19" s="109"/>
      <c r="BWH19" s="109"/>
      <c r="BWI19" s="109"/>
      <c r="BWJ19" s="109"/>
      <c r="BWK19" s="109"/>
      <c r="BWL19" s="109"/>
      <c r="BWM19" s="109"/>
      <c r="BWN19" s="109"/>
      <c r="BWO19" s="109"/>
      <c r="BWP19" s="109"/>
      <c r="BWQ19" s="109"/>
      <c r="BWR19" s="109"/>
      <c r="BWS19" s="109"/>
      <c r="BWT19" s="109"/>
      <c r="BWU19" s="109"/>
      <c r="BWV19" s="109"/>
      <c r="BWW19" s="109"/>
      <c r="BWX19" s="109"/>
      <c r="BWY19" s="109"/>
      <c r="BWZ19" s="109"/>
      <c r="BXA19" s="109"/>
      <c r="BXB19" s="109"/>
      <c r="BXC19" s="109"/>
      <c r="BXD19" s="109"/>
      <c r="BXE19" s="109"/>
      <c r="BXF19" s="109"/>
      <c r="BXG19" s="109"/>
      <c r="BXH19" s="109"/>
      <c r="BXI19" s="109"/>
      <c r="BXJ19" s="109"/>
      <c r="BXK19" s="109"/>
      <c r="BXL19" s="109"/>
      <c r="BXM19" s="109"/>
      <c r="BXN19" s="109"/>
      <c r="BXO19" s="109"/>
      <c r="BXP19" s="109"/>
      <c r="BXQ19" s="109"/>
      <c r="BXR19" s="109"/>
      <c r="BXS19" s="109"/>
      <c r="BXT19" s="109"/>
      <c r="BXU19" s="109"/>
      <c r="BXV19" s="109"/>
      <c r="BXW19" s="109"/>
      <c r="BXX19" s="109"/>
      <c r="BXY19" s="109"/>
      <c r="BXZ19" s="109"/>
      <c r="BYA19" s="109"/>
      <c r="BYB19" s="109"/>
      <c r="BYC19" s="109"/>
      <c r="BYD19" s="109"/>
      <c r="BYE19" s="109"/>
      <c r="BYF19" s="109"/>
      <c r="BYG19" s="109"/>
      <c r="BYH19" s="109"/>
      <c r="BYI19" s="109"/>
      <c r="BYJ19" s="109"/>
      <c r="BYK19" s="109"/>
      <c r="BYL19" s="109"/>
      <c r="BYM19" s="109"/>
      <c r="BYN19" s="109"/>
      <c r="BYO19" s="109"/>
      <c r="BYP19" s="109"/>
      <c r="BYQ19" s="109"/>
      <c r="BYR19" s="109"/>
      <c r="BYS19" s="109"/>
      <c r="BYT19" s="109"/>
      <c r="BYU19" s="109"/>
      <c r="BYV19" s="109"/>
      <c r="BYW19" s="109"/>
      <c r="BYX19" s="109"/>
      <c r="BYY19" s="109"/>
      <c r="BYZ19" s="109"/>
      <c r="BZA19" s="109"/>
      <c r="BZB19" s="109"/>
      <c r="BZC19" s="109"/>
      <c r="BZD19" s="109"/>
      <c r="BZE19" s="109"/>
      <c r="BZF19" s="109"/>
      <c r="BZG19" s="109"/>
      <c r="BZH19" s="109"/>
      <c r="BZI19" s="109"/>
      <c r="BZJ19" s="109"/>
      <c r="BZK19" s="109"/>
      <c r="BZL19" s="109"/>
      <c r="BZM19" s="109"/>
      <c r="BZN19" s="109"/>
      <c r="BZO19" s="109"/>
      <c r="BZP19" s="109"/>
      <c r="BZQ19" s="109"/>
      <c r="BZR19" s="109"/>
      <c r="BZS19" s="109"/>
      <c r="BZT19" s="109"/>
      <c r="BZU19" s="109"/>
      <c r="BZV19" s="109"/>
      <c r="BZW19" s="109"/>
      <c r="BZX19" s="109"/>
      <c r="BZY19" s="109"/>
      <c r="BZZ19" s="109"/>
      <c r="CAA19" s="109"/>
      <c r="CAB19" s="109"/>
      <c r="CAC19" s="109"/>
      <c r="CAD19" s="109"/>
      <c r="CAE19" s="109"/>
      <c r="CAF19" s="109"/>
      <c r="CAG19" s="109"/>
      <c r="CAH19" s="109"/>
      <c r="CAI19" s="109"/>
      <c r="CAJ19" s="109"/>
      <c r="CAK19" s="109"/>
      <c r="CAL19" s="109"/>
      <c r="CAM19" s="109"/>
      <c r="CAN19" s="109"/>
      <c r="CAO19" s="109"/>
      <c r="CAP19" s="109"/>
      <c r="CAQ19" s="109"/>
      <c r="CAR19" s="109"/>
      <c r="CAS19" s="109"/>
      <c r="CAT19" s="109"/>
      <c r="CAU19" s="109"/>
      <c r="CAV19" s="109"/>
      <c r="CAW19" s="109"/>
      <c r="CAX19" s="109"/>
      <c r="CAY19" s="109"/>
      <c r="CAZ19" s="109"/>
      <c r="CBA19" s="109"/>
      <c r="CBB19" s="109"/>
      <c r="CBC19" s="109"/>
      <c r="CBD19" s="109"/>
      <c r="CBE19" s="109"/>
      <c r="CBF19" s="109"/>
      <c r="CBG19" s="109"/>
      <c r="CBH19" s="109"/>
      <c r="CBI19" s="109"/>
      <c r="CBJ19" s="109"/>
      <c r="CBK19" s="109"/>
      <c r="CBL19" s="109"/>
      <c r="CBM19" s="109"/>
      <c r="CBN19" s="109"/>
      <c r="CBO19" s="109"/>
      <c r="CBP19" s="109"/>
      <c r="CBQ19" s="109"/>
      <c r="CBR19" s="109"/>
      <c r="CBS19" s="109"/>
      <c r="CBT19" s="109"/>
      <c r="CBU19" s="109"/>
      <c r="CBV19" s="109"/>
      <c r="CBW19" s="109"/>
      <c r="CBX19" s="109"/>
      <c r="CBY19" s="109"/>
      <c r="CBZ19" s="109"/>
      <c r="CCA19" s="109"/>
      <c r="CCB19" s="109"/>
      <c r="CCC19" s="109"/>
      <c r="CCD19" s="109"/>
      <c r="CCE19" s="109"/>
      <c r="CCF19" s="109"/>
      <c r="CCG19" s="109"/>
      <c r="CCH19" s="109"/>
      <c r="CCI19" s="109"/>
      <c r="CCJ19" s="109"/>
      <c r="CCK19" s="109"/>
      <c r="CCL19" s="109"/>
      <c r="CCM19" s="109"/>
      <c r="CCN19" s="109"/>
      <c r="CCO19" s="109"/>
      <c r="CCP19" s="109"/>
      <c r="CCQ19" s="109"/>
      <c r="CCR19" s="109"/>
      <c r="CCS19" s="109"/>
      <c r="CCT19" s="109"/>
      <c r="CCU19" s="109"/>
      <c r="CCV19" s="109"/>
      <c r="CCW19" s="109"/>
      <c r="CCX19" s="109"/>
      <c r="CCY19" s="109"/>
      <c r="CCZ19" s="109"/>
      <c r="CDA19" s="109"/>
      <c r="CDB19" s="109"/>
      <c r="CDC19" s="109"/>
      <c r="CDD19" s="109"/>
      <c r="CDE19" s="109"/>
      <c r="CDF19" s="109"/>
      <c r="CDG19" s="109"/>
      <c r="CDH19" s="109"/>
      <c r="CDI19" s="109"/>
      <c r="CDJ19" s="109"/>
      <c r="CDK19" s="109"/>
      <c r="CDL19" s="109"/>
      <c r="CDM19" s="109"/>
      <c r="CDN19" s="109"/>
      <c r="CDO19" s="109"/>
      <c r="CDP19" s="109"/>
      <c r="CDQ19" s="109"/>
      <c r="CDR19" s="109"/>
      <c r="CDS19" s="109"/>
      <c r="CDT19" s="109"/>
      <c r="CDU19" s="109"/>
      <c r="CDV19" s="109"/>
      <c r="CDW19" s="109"/>
      <c r="CDX19" s="109"/>
      <c r="CDY19" s="109"/>
      <c r="CDZ19" s="109"/>
      <c r="CEA19" s="109"/>
      <c r="CEB19" s="109"/>
      <c r="CEC19" s="109"/>
      <c r="CED19" s="109"/>
      <c r="CEE19" s="109"/>
      <c r="CEF19" s="109"/>
      <c r="CEG19" s="109"/>
      <c r="CEH19" s="109"/>
      <c r="CEI19" s="109"/>
      <c r="CEJ19" s="109"/>
      <c r="CEK19" s="109"/>
      <c r="CEL19" s="109"/>
      <c r="CEM19" s="109"/>
      <c r="CEN19" s="109"/>
      <c r="CEO19" s="109"/>
      <c r="CEP19" s="109"/>
      <c r="CEQ19" s="109"/>
      <c r="CER19" s="109"/>
      <c r="CES19" s="109"/>
      <c r="CET19" s="109"/>
      <c r="CEU19" s="109"/>
      <c r="CEV19" s="109"/>
      <c r="CEW19" s="109"/>
      <c r="CEX19" s="109"/>
      <c r="CEY19" s="109"/>
      <c r="CEZ19" s="109"/>
      <c r="CFA19" s="109"/>
      <c r="CFB19" s="109"/>
      <c r="CFC19" s="109"/>
      <c r="CFD19" s="109"/>
      <c r="CFE19" s="109"/>
      <c r="CFF19" s="109"/>
      <c r="CFG19" s="109"/>
      <c r="CFH19" s="109"/>
      <c r="CFI19" s="109"/>
      <c r="CFJ19" s="109"/>
      <c r="CFK19" s="109"/>
      <c r="CFL19" s="109"/>
      <c r="CFM19" s="109"/>
      <c r="CFN19" s="109"/>
      <c r="CFO19" s="109"/>
      <c r="CFP19" s="109"/>
      <c r="CFQ19" s="109"/>
      <c r="CFR19" s="109"/>
      <c r="CFS19" s="109"/>
      <c r="CFT19" s="109"/>
      <c r="CFU19" s="109"/>
      <c r="CFV19" s="109"/>
      <c r="CFW19" s="109"/>
      <c r="CFX19" s="109"/>
      <c r="CFY19" s="109"/>
      <c r="CFZ19" s="109"/>
      <c r="CGA19" s="109"/>
      <c r="CGB19" s="109"/>
      <c r="CGC19" s="109"/>
      <c r="CGD19" s="109"/>
      <c r="CGE19" s="109"/>
      <c r="CGF19" s="109"/>
      <c r="CGG19" s="109"/>
      <c r="CGH19" s="109"/>
      <c r="CGI19" s="109"/>
      <c r="CGJ19" s="109"/>
      <c r="CGK19" s="109"/>
      <c r="CGL19" s="109"/>
      <c r="CGM19" s="109"/>
      <c r="CGN19" s="109"/>
      <c r="CGO19" s="109"/>
      <c r="CGP19" s="109"/>
      <c r="CGQ19" s="109"/>
      <c r="CGR19" s="109"/>
      <c r="CGS19" s="109"/>
      <c r="CGT19" s="109"/>
      <c r="CGU19" s="109"/>
      <c r="CGV19" s="109"/>
      <c r="CGW19" s="109"/>
      <c r="CGX19" s="109"/>
      <c r="CGY19" s="109"/>
      <c r="CGZ19" s="109"/>
      <c r="CHA19" s="109"/>
      <c r="CHB19" s="109"/>
      <c r="CHC19" s="109"/>
      <c r="CHD19" s="109"/>
      <c r="CHE19" s="109"/>
      <c r="CHF19" s="109"/>
      <c r="CHG19" s="109"/>
      <c r="CHH19" s="109"/>
      <c r="CHI19" s="109"/>
      <c r="CHJ19" s="109"/>
      <c r="CHK19" s="109"/>
      <c r="CHL19" s="109"/>
      <c r="CHM19" s="109"/>
      <c r="CHN19" s="109"/>
      <c r="CHO19" s="109"/>
      <c r="CHP19" s="109"/>
      <c r="CHQ19" s="109"/>
      <c r="CHR19" s="109"/>
      <c r="CHS19" s="109"/>
      <c r="CHT19" s="109"/>
      <c r="CHU19" s="109"/>
      <c r="CHV19" s="109"/>
      <c r="CHW19" s="109"/>
      <c r="CHX19" s="109"/>
      <c r="CHY19" s="109"/>
      <c r="CHZ19" s="109"/>
      <c r="CIA19" s="109"/>
      <c r="CIB19" s="109"/>
      <c r="CIC19" s="109"/>
      <c r="CID19" s="109"/>
      <c r="CIE19" s="109"/>
      <c r="CIF19" s="109"/>
      <c r="CIG19" s="109"/>
      <c r="CIH19" s="109"/>
      <c r="CII19" s="109"/>
      <c r="CIJ19" s="109"/>
      <c r="CIK19" s="109"/>
      <c r="CIL19" s="109"/>
      <c r="CIM19" s="109"/>
      <c r="CIN19" s="109"/>
      <c r="CIO19" s="109"/>
      <c r="CIP19" s="109"/>
      <c r="CIQ19" s="109"/>
      <c r="CIR19" s="109"/>
      <c r="CIS19" s="109"/>
      <c r="CIT19" s="109"/>
      <c r="CIU19" s="109"/>
      <c r="CIV19" s="109"/>
      <c r="CIW19" s="109"/>
      <c r="CIX19" s="109"/>
      <c r="CIY19" s="109"/>
      <c r="CIZ19" s="109"/>
      <c r="CJA19" s="109"/>
      <c r="CJB19" s="109"/>
      <c r="CJC19" s="109"/>
      <c r="CJD19" s="109"/>
      <c r="CJE19" s="109"/>
      <c r="CJF19" s="109"/>
      <c r="CJG19" s="109"/>
      <c r="CJH19" s="109"/>
      <c r="CJI19" s="109"/>
      <c r="CJJ19" s="109"/>
      <c r="CJK19" s="109"/>
      <c r="CJL19" s="109"/>
      <c r="CJM19" s="109"/>
      <c r="CJN19" s="109"/>
      <c r="CJO19" s="109"/>
      <c r="CJP19" s="109"/>
      <c r="CJQ19" s="109"/>
      <c r="CJR19" s="109"/>
      <c r="CJS19" s="109"/>
      <c r="CJT19" s="109"/>
      <c r="CJU19" s="109"/>
      <c r="CJV19" s="109"/>
      <c r="CJW19" s="109"/>
      <c r="CJX19" s="109"/>
      <c r="CJY19" s="109"/>
      <c r="CJZ19" s="109"/>
      <c r="CKA19" s="109"/>
      <c r="CKB19" s="109"/>
      <c r="CKC19" s="109"/>
      <c r="CKD19" s="109"/>
      <c r="CKE19" s="109"/>
      <c r="CKF19" s="109"/>
      <c r="CKG19" s="109"/>
      <c r="CKH19" s="109"/>
      <c r="CKI19" s="109"/>
      <c r="CKJ19" s="109"/>
      <c r="CKK19" s="109"/>
      <c r="CKL19" s="109"/>
      <c r="CKM19" s="109"/>
      <c r="CKN19" s="109"/>
      <c r="CKO19" s="109"/>
      <c r="CKP19" s="109"/>
      <c r="CKQ19" s="109"/>
      <c r="CKR19" s="109"/>
      <c r="CKS19" s="109"/>
      <c r="CKT19" s="109"/>
      <c r="CKU19" s="109"/>
      <c r="CKV19" s="109"/>
      <c r="CKW19" s="109"/>
      <c r="CKX19" s="109"/>
      <c r="CKY19" s="109"/>
      <c r="CKZ19" s="109"/>
      <c r="CLA19" s="109"/>
      <c r="CLB19" s="109"/>
      <c r="CLC19" s="109"/>
      <c r="CLD19" s="109"/>
      <c r="CLE19" s="109"/>
      <c r="CLF19" s="109"/>
      <c r="CLG19" s="109"/>
      <c r="CLH19" s="109"/>
      <c r="CLI19" s="109"/>
      <c r="CLJ19" s="109"/>
      <c r="CLK19" s="109"/>
      <c r="CLL19" s="109"/>
      <c r="CLM19" s="109"/>
      <c r="CLN19" s="109"/>
      <c r="CLO19" s="109"/>
      <c r="CLP19" s="109"/>
      <c r="CLQ19" s="109"/>
      <c r="CLR19" s="109"/>
      <c r="CLS19" s="109"/>
      <c r="CLT19" s="109"/>
      <c r="CLU19" s="109"/>
      <c r="CLV19" s="109"/>
      <c r="CLW19" s="109"/>
      <c r="CLX19" s="109"/>
      <c r="CLY19" s="109"/>
      <c r="CLZ19" s="109"/>
      <c r="CMA19" s="109"/>
      <c r="CMB19" s="109"/>
      <c r="CMC19" s="109"/>
      <c r="CMD19" s="109"/>
      <c r="CME19" s="109"/>
      <c r="CMF19" s="109"/>
      <c r="CMG19" s="109"/>
      <c r="CMH19" s="109"/>
      <c r="CMI19" s="109"/>
      <c r="CMJ19" s="109"/>
      <c r="CMK19" s="109"/>
      <c r="CML19" s="109"/>
      <c r="CMM19" s="109"/>
      <c r="CMN19" s="109"/>
      <c r="CMO19" s="109"/>
      <c r="CMP19" s="109"/>
      <c r="CMQ19" s="109"/>
      <c r="CMR19" s="109"/>
      <c r="CMS19" s="109"/>
      <c r="CMT19" s="109"/>
      <c r="CMU19" s="109"/>
      <c r="CMV19" s="109"/>
      <c r="CMW19" s="109"/>
      <c r="CMX19" s="109"/>
      <c r="CMY19" s="109"/>
      <c r="CMZ19" s="109"/>
      <c r="CNA19" s="109"/>
      <c r="CNB19" s="109"/>
      <c r="CNC19" s="109"/>
      <c r="CND19" s="109"/>
      <c r="CNE19" s="109"/>
      <c r="CNF19" s="109"/>
      <c r="CNG19" s="109"/>
      <c r="CNH19" s="109"/>
      <c r="CNI19" s="109"/>
      <c r="CNJ19" s="109"/>
      <c r="CNK19" s="109"/>
      <c r="CNL19" s="109"/>
      <c r="CNM19" s="109"/>
      <c r="CNN19" s="109"/>
      <c r="CNO19" s="109"/>
      <c r="CNP19" s="109"/>
      <c r="CNQ19" s="109"/>
      <c r="CNR19" s="109"/>
      <c r="CNS19" s="109"/>
      <c r="CNT19" s="109"/>
      <c r="CNU19" s="109"/>
      <c r="CNV19" s="109"/>
      <c r="CNW19" s="109"/>
      <c r="CNX19" s="109"/>
      <c r="CNY19" s="109"/>
      <c r="CNZ19" s="109"/>
      <c r="COA19" s="109"/>
      <c r="COB19" s="109"/>
      <c r="COC19" s="109"/>
      <c r="COD19" s="109"/>
      <c r="COE19" s="109"/>
      <c r="COF19" s="109"/>
      <c r="COG19" s="109"/>
      <c r="COH19" s="109"/>
      <c r="COI19" s="109"/>
      <c r="COJ19" s="109"/>
      <c r="COK19" s="109"/>
      <c r="COL19" s="109"/>
      <c r="COM19" s="109"/>
      <c r="CON19" s="109"/>
      <c r="COO19" s="109"/>
      <c r="COP19" s="109"/>
      <c r="COQ19" s="109"/>
      <c r="COR19" s="109"/>
      <c r="COS19" s="109"/>
      <c r="COT19" s="109"/>
      <c r="COU19" s="109"/>
      <c r="COV19" s="109"/>
      <c r="COW19" s="109"/>
      <c r="COX19" s="109"/>
      <c r="COY19" s="109"/>
      <c r="COZ19" s="109"/>
      <c r="CPA19" s="109"/>
      <c r="CPB19" s="109"/>
      <c r="CPC19" s="109"/>
      <c r="CPD19" s="109"/>
      <c r="CPE19" s="109"/>
      <c r="CPF19" s="109"/>
      <c r="CPG19" s="109"/>
      <c r="CPH19" s="109"/>
      <c r="CPI19" s="109"/>
      <c r="CPJ19" s="109"/>
      <c r="CPK19" s="109"/>
      <c r="CPL19" s="109"/>
      <c r="CPM19" s="109"/>
      <c r="CPN19" s="109"/>
      <c r="CPO19" s="109"/>
      <c r="CPP19" s="109"/>
      <c r="CPQ19" s="109"/>
      <c r="CPR19" s="109"/>
      <c r="CPS19" s="109"/>
      <c r="CPT19" s="109"/>
      <c r="CPU19" s="109"/>
      <c r="CPV19" s="109"/>
      <c r="CPW19" s="109"/>
      <c r="CPX19" s="109"/>
      <c r="CPY19" s="109"/>
      <c r="CPZ19" s="109"/>
      <c r="CQA19" s="109"/>
      <c r="CQB19" s="109"/>
      <c r="CQC19" s="109"/>
      <c r="CQD19" s="109"/>
      <c r="CQE19" s="109"/>
      <c r="CQF19" s="109"/>
      <c r="CQG19" s="109"/>
      <c r="CQH19" s="109"/>
      <c r="CQI19" s="109"/>
      <c r="CQJ19" s="109"/>
      <c r="CQK19" s="109"/>
      <c r="CQL19" s="109"/>
      <c r="CQM19" s="109"/>
      <c r="CQN19" s="109"/>
      <c r="CQO19" s="109"/>
      <c r="CQP19" s="109"/>
      <c r="CQQ19" s="109"/>
      <c r="CQR19" s="109"/>
      <c r="CQS19" s="109"/>
      <c r="CQT19" s="109"/>
      <c r="CQU19" s="109"/>
      <c r="CQV19" s="109"/>
      <c r="CQW19" s="109"/>
      <c r="CQX19" s="109"/>
      <c r="CQY19" s="109"/>
      <c r="CQZ19" s="109"/>
      <c r="CRA19" s="109"/>
      <c r="CRB19" s="109"/>
      <c r="CRC19" s="109"/>
      <c r="CRD19" s="109"/>
      <c r="CRE19" s="109"/>
      <c r="CRF19" s="109"/>
      <c r="CRG19" s="109"/>
      <c r="CRH19" s="109"/>
      <c r="CRI19" s="109"/>
      <c r="CRJ19" s="109"/>
      <c r="CRK19" s="109"/>
      <c r="CRL19" s="109"/>
      <c r="CRM19" s="109"/>
      <c r="CRN19" s="109"/>
      <c r="CRO19" s="109"/>
      <c r="CRP19" s="109"/>
      <c r="CRQ19" s="109"/>
      <c r="CRR19" s="109"/>
      <c r="CRS19" s="109"/>
      <c r="CRT19" s="109"/>
      <c r="CRU19" s="109"/>
      <c r="CRV19" s="109"/>
      <c r="CRW19" s="109"/>
      <c r="CRX19" s="109"/>
      <c r="CRY19" s="109"/>
      <c r="CRZ19" s="109"/>
      <c r="CSA19" s="109"/>
      <c r="CSB19" s="109"/>
      <c r="CSC19" s="109"/>
      <c r="CSD19" s="109"/>
      <c r="CSE19" s="109"/>
      <c r="CSF19" s="109"/>
      <c r="CSG19" s="109"/>
      <c r="CSH19" s="109"/>
      <c r="CSI19" s="109"/>
      <c r="CSJ19" s="109"/>
      <c r="CSK19" s="109"/>
      <c r="CSL19" s="109"/>
      <c r="CSM19" s="109"/>
      <c r="CSN19" s="109"/>
      <c r="CSO19" s="109"/>
      <c r="CSP19" s="109"/>
      <c r="CSQ19" s="109"/>
      <c r="CSR19" s="109"/>
      <c r="CSS19" s="109"/>
      <c r="CST19" s="109"/>
      <c r="CSU19" s="109"/>
      <c r="CSV19" s="109"/>
      <c r="CSW19" s="109"/>
      <c r="CSX19" s="109"/>
      <c r="CSY19" s="109"/>
      <c r="CSZ19" s="109"/>
      <c r="CTA19" s="109"/>
      <c r="CTB19" s="109"/>
      <c r="CTC19" s="109"/>
      <c r="CTD19" s="109"/>
      <c r="CTE19" s="109"/>
      <c r="CTF19" s="109"/>
      <c r="CTG19" s="109"/>
      <c r="CTH19" s="109"/>
      <c r="CTI19" s="109"/>
      <c r="CTJ19" s="109"/>
      <c r="CTK19" s="109"/>
      <c r="CTL19" s="109"/>
      <c r="CTM19" s="109"/>
      <c r="CTN19" s="109"/>
      <c r="CTO19" s="109"/>
      <c r="CTP19" s="109"/>
      <c r="CTQ19" s="109"/>
      <c r="CTR19" s="109"/>
      <c r="CTS19" s="109"/>
      <c r="CTT19" s="109"/>
      <c r="CTU19" s="109"/>
      <c r="CTV19" s="109"/>
      <c r="CTW19" s="109"/>
      <c r="CTX19" s="109"/>
      <c r="CTY19" s="109"/>
      <c r="CTZ19" s="109"/>
      <c r="CUA19" s="109"/>
      <c r="CUB19" s="109"/>
      <c r="CUC19" s="109"/>
      <c r="CUD19" s="109"/>
      <c r="CUE19" s="109"/>
      <c r="CUF19" s="109"/>
      <c r="CUG19" s="109"/>
      <c r="CUH19" s="109"/>
      <c r="CUI19" s="109"/>
      <c r="CUJ19" s="109"/>
      <c r="CUK19" s="109"/>
      <c r="CUL19" s="109"/>
      <c r="CUM19" s="109"/>
      <c r="CUN19" s="109"/>
      <c r="CUO19" s="109"/>
      <c r="CUP19" s="109"/>
      <c r="CUQ19" s="109"/>
      <c r="CUR19" s="109"/>
      <c r="CUS19" s="109"/>
      <c r="CUT19" s="109"/>
      <c r="CUU19" s="109"/>
      <c r="CUV19" s="109"/>
      <c r="CUW19" s="109"/>
      <c r="CUX19" s="109"/>
      <c r="CUY19" s="109"/>
      <c r="CUZ19" s="109"/>
      <c r="CVA19" s="109"/>
      <c r="CVB19" s="109"/>
      <c r="CVC19" s="109"/>
      <c r="CVD19" s="109"/>
      <c r="CVE19" s="109"/>
      <c r="CVF19" s="109"/>
      <c r="CVG19" s="109"/>
      <c r="CVH19" s="109"/>
      <c r="CVI19" s="109"/>
      <c r="CVJ19" s="109"/>
      <c r="CVK19" s="109"/>
      <c r="CVL19" s="109"/>
      <c r="CVM19" s="109"/>
      <c r="CVN19" s="109"/>
      <c r="CVO19" s="109"/>
      <c r="CVP19" s="109"/>
      <c r="CVQ19" s="109"/>
      <c r="CVR19" s="109"/>
      <c r="CVS19" s="109"/>
      <c r="CVT19" s="109"/>
      <c r="CVU19" s="109"/>
      <c r="CVV19" s="109"/>
      <c r="CVW19" s="109"/>
      <c r="CVX19" s="109"/>
      <c r="CVY19" s="109"/>
      <c r="CVZ19" s="109"/>
      <c r="CWA19" s="109"/>
      <c r="CWB19" s="109"/>
      <c r="CWC19" s="109"/>
      <c r="CWD19" s="109"/>
      <c r="CWE19" s="109"/>
      <c r="CWF19" s="109"/>
      <c r="CWG19" s="109"/>
      <c r="CWH19" s="109"/>
      <c r="CWI19" s="109"/>
      <c r="CWJ19" s="109"/>
      <c r="CWK19" s="109"/>
      <c r="CWL19" s="109"/>
      <c r="CWM19" s="109"/>
      <c r="CWN19" s="109"/>
      <c r="CWO19" s="109"/>
      <c r="CWP19" s="109"/>
      <c r="CWQ19" s="109"/>
      <c r="CWR19" s="109"/>
      <c r="CWS19" s="109"/>
      <c r="CWT19" s="109"/>
      <c r="CWU19" s="109"/>
      <c r="CWV19" s="109"/>
      <c r="CWW19" s="109"/>
      <c r="CWX19" s="109"/>
      <c r="CWY19" s="109"/>
      <c r="CWZ19" s="109"/>
      <c r="CXA19" s="109"/>
      <c r="CXB19" s="109"/>
      <c r="CXC19" s="109"/>
      <c r="CXD19" s="109"/>
      <c r="CXE19" s="109"/>
      <c r="CXF19" s="109"/>
      <c r="CXG19" s="109"/>
      <c r="CXH19" s="109"/>
      <c r="CXI19" s="109"/>
      <c r="CXJ19" s="109"/>
      <c r="CXK19" s="109"/>
      <c r="CXL19" s="109"/>
      <c r="CXM19" s="109"/>
      <c r="CXN19" s="109"/>
      <c r="CXO19" s="109"/>
      <c r="CXP19" s="109"/>
      <c r="CXQ19" s="109"/>
      <c r="CXR19" s="109"/>
      <c r="CXS19" s="109"/>
      <c r="CXT19" s="109"/>
      <c r="CXU19" s="109"/>
      <c r="CXV19" s="109"/>
      <c r="CXW19" s="109"/>
      <c r="CXX19" s="109"/>
      <c r="CXY19" s="109"/>
      <c r="CXZ19" s="109"/>
      <c r="CYA19" s="109"/>
      <c r="CYB19" s="109"/>
      <c r="CYC19" s="109"/>
      <c r="CYD19" s="109"/>
      <c r="CYE19" s="109"/>
      <c r="CYF19" s="109"/>
      <c r="CYG19" s="109"/>
      <c r="CYH19" s="109"/>
      <c r="CYI19" s="109"/>
      <c r="CYJ19" s="109"/>
      <c r="CYK19" s="109"/>
      <c r="CYL19" s="109"/>
      <c r="CYM19" s="109"/>
      <c r="CYN19" s="109"/>
      <c r="CYO19" s="109"/>
      <c r="CYP19" s="109"/>
      <c r="CYQ19" s="109"/>
      <c r="CYR19" s="109"/>
      <c r="CYS19" s="109"/>
      <c r="CYT19" s="109"/>
      <c r="CYU19" s="109"/>
      <c r="CYV19" s="109"/>
      <c r="CYW19" s="109"/>
      <c r="CYX19" s="109"/>
      <c r="CYY19" s="109"/>
      <c r="CYZ19" s="109"/>
      <c r="CZA19" s="109"/>
      <c r="CZB19" s="109"/>
      <c r="CZC19" s="109"/>
      <c r="CZD19" s="109"/>
      <c r="CZE19" s="109"/>
      <c r="CZF19" s="109"/>
      <c r="CZG19" s="109"/>
      <c r="CZH19" s="109"/>
      <c r="CZI19" s="109"/>
      <c r="CZJ19" s="109"/>
      <c r="CZK19" s="109"/>
      <c r="CZL19" s="109"/>
      <c r="CZM19" s="109"/>
      <c r="CZN19" s="109"/>
      <c r="CZO19" s="109"/>
      <c r="CZP19" s="109"/>
      <c r="CZQ19" s="109"/>
      <c r="CZR19" s="109"/>
      <c r="CZS19" s="109"/>
      <c r="CZT19" s="109"/>
      <c r="CZU19" s="109"/>
      <c r="CZV19" s="109"/>
      <c r="CZW19" s="109"/>
      <c r="CZX19" s="109"/>
      <c r="CZY19" s="109"/>
      <c r="CZZ19" s="109"/>
      <c r="DAA19" s="109"/>
      <c r="DAB19" s="109"/>
      <c r="DAC19" s="109"/>
      <c r="DAD19" s="109"/>
      <c r="DAE19" s="109"/>
      <c r="DAF19" s="109"/>
      <c r="DAG19" s="109"/>
      <c r="DAH19" s="109"/>
      <c r="DAI19" s="109"/>
      <c r="DAJ19" s="109"/>
      <c r="DAK19" s="109"/>
      <c r="DAL19" s="109"/>
      <c r="DAM19" s="109"/>
      <c r="DAN19" s="109"/>
      <c r="DAO19" s="109"/>
      <c r="DAP19" s="109"/>
      <c r="DAQ19" s="109"/>
      <c r="DAR19" s="109"/>
      <c r="DAS19" s="109"/>
      <c r="DAT19" s="109"/>
      <c r="DAU19" s="109"/>
      <c r="DAV19" s="109"/>
      <c r="DAW19" s="109"/>
      <c r="DAX19" s="109"/>
      <c r="DAY19" s="109"/>
      <c r="DAZ19" s="109"/>
      <c r="DBA19" s="109"/>
      <c r="DBB19" s="109"/>
      <c r="DBC19" s="109"/>
      <c r="DBD19" s="109"/>
      <c r="DBE19" s="109"/>
      <c r="DBF19" s="109"/>
      <c r="DBG19" s="109"/>
      <c r="DBH19" s="109"/>
      <c r="DBI19" s="109"/>
      <c r="DBJ19" s="109"/>
      <c r="DBK19" s="109"/>
      <c r="DBL19" s="109"/>
      <c r="DBM19" s="109"/>
      <c r="DBN19" s="109"/>
      <c r="DBO19" s="109"/>
      <c r="DBP19" s="109"/>
      <c r="DBQ19" s="109"/>
      <c r="DBR19" s="109"/>
      <c r="DBS19" s="109"/>
      <c r="DBT19" s="109"/>
      <c r="DBU19" s="109"/>
      <c r="DBV19" s="109"/>
      <c r="DBW19" s="109"/>
      <c r="DBX19" s="109"/>
      <c r="DBY19" s="109"/>
      <c r="DBZ19" s="109"/>
      <c r="DCA19" s="109"/>
      <c r="DCB19" s="109"/>
      <c r="DCC19" s="109"/>
      <c r="DCD19" s="109"/>
      <c r="DCE19" s="109"/>
      <c r="DCF19" s="109"/>
      <c r="DCG19" s="109"/>
      <c r="DCH19" s="109"/>
      <c r="DCI19" s="109"/>
      <c r="DCJ19" s="109"/>
      <c r="DCK19" s="109"/>
      <c r="DCL19" s="109"/>
      <c r="DCM19" s="109"/>
      <c r="DCN19" s="109"/>
      <c r="DCO19" s="109"/>
      <c r="DCP19" s="109"/>
      <c r="DCQ19" s="109"/>
      <c r="DCR19" s="109"/>
      <c r="DCS19" s="109"/>
      <c r="DCT19" s="109"/>
      <c r="DCU19" s="109"/>
      <c r="DCV19" s="109"/>
      <c r="DCW19" s="109"/>
      <c r="DCX19" s="109"/>
      <c r="DCY19" s="109"/>
      <c r="DCZ19" s="109"/>
      <c r="DDA19" s="109"/>
      <c r="DDB19" s="109"/>
      <c r="DDC19" s="109"/>
      <c r="DDD19" s="109"/>
      <c r="DDE19" s="109"/>
      <c r="DDF19" s="109"/>
      <c r="DDG19" s="109"/>
      <c r="DDH19" s="109"/>
      <c r="DDI19" s="109"/>
      <c r="DDJ19" s="109"/>
      <c r="DDK19" s="109"/>
      <c r="DDL19" s="109"/>
      <c r="DDM19" s="109"/>
      <c r="DDN19" s="109"/>
      <c r="DDO19" s="109"/>
      <c r="DDP19" s="109"/>
      <c r="DDQ19" s="109"/>
      <c r="DDR19" s="109"/>
      <c r="DDS19" s="109"/>
      <c r="DDT19" s="109"/>
      <c r="DDU19" s="109"/>
      <c r="DDV19" s="109"/>
      <c r="DDW19" s="109"/>
      <c r="DDX19" s="109"/>
      <c r="DDY19" s="109"/>
      <c r="DDZ19" s="109"/>
      <c r="DEA19" s="109"/>
      <c r="DEB19" s="109"/>
      <c r="DEC19" s="109"/>
      <c r="DED19" s="109"/>
      <c r="DEE19" s="109"/>
      <c r="DEF19" s="109"/>
      <c r="DEG19" s="109"/>
      <c r="DEH19" s="109"/>
      <c r="DEI19" s="109"/>
      <c r="DEJ19" s="109"/>
      <c r="DEK19" s="109"/>
      <c r="DEL19" s="109"/>
      <c r="DEM19" s="109"/>
      <c r="DEN19" s="109"/>
      <c r="DEO19" s="109"/>
      <c r="DEP19" s="109"/>
      <c r="DEQ19" s="109"/>
      <c r="DER19" s="109"/>
      <c r="DES19" s="109"/>
      <c r="DET19" s="109"/>
      <c r="DEU19" s="109"/>
      <c r="DEV19" s="109"/>
      <c r="DEW19" s="109"/>
      <c r="DEX19" s="109"/>
      <c r="DEY19" s="109"/>
      <c r="DEZ19" s="109"/>
      <c r="DFA19" s="109"/>
      <c r="DFB19" s="109"/>
      <c r="DFC19" s="109"/>
      <c r="DFD19" s="109"/>
      <c r="DFE19" s="109"/>
      <c r="DFF19" s="109"/>
      <c r="DFG19" s="109"/>
      <c r="DFH19" s="109"/>
      <c r="DFI19" s="109"/>
      <c r="DFJ19" s="109"/>
      <c r="DFK19" s="109"/>
      <c r="DFL19" s="109"/>
      <c r="DFM19" s="109"/>
      <c r="DFN19" s="109"/>
      <c r="DFO19" s="109"/>
      <c r="DFP19" s="109"/>
      <c r="DFQ19" s="109"/>
      <c r="DFR19" s="109"/>
      <c r="DFS19" s="109"/>
      <c r="DFT19" s="109"/>
      <c r="DFU19" s="109"/>
      <c r="DFV19" s="109"/>
      <c r="DFW19" s="109"/>
      <c r="DFX19" s="109"/>
      <c r="DFY19" s="109"/>
      <c r="DFZ19" s="109"/>
      <c r="DGA19" s="109"/>
      <c r="DGB19" s="109"/>
      <c r="DGC19" s="109"/>
      <c r="DGD19" s="109"/>
      <c r="DGE19" s="109"/>
      <c r="DGF19" s="109"/>
      <c r="DGG19" s="109"/>
      <c r="DGH19" s="109"/>
      <c r="DGI19" s="109"/>
      <c r="DGJ19" s="109"/>
      <c r="DGK19" s="109"/>
      <c r="DGL19" s="109"/>
      <c r="DGM19" s="109"/>
      <c r="DGN19" s="109"/>
      <c r="DGO19" s="109"/>
      <c r="DGP19" s="109"/>
      <c r="DGQ19" s="109"/>
      <c r="DGR19" s="109"/>
      <c r="DGS19" s="109"/>
      <c r="DGT19" s="109"/>
      <c r="DGU19" s="109"/>
      <c r="DGV19" s="109"/>
      <c r="DGW19" s="109"/>
      <c r="DGX19" s="109"/>
      <c r="DGY19" s="109"/>
      <c r="DGZ19" s="109"/>
      <c r="DHA19" s="109"/>
      <c r="DHB19" s="109"/>
      <c r="DHC19" s="109"/>
      <c r="DHD19" s="109"/>
      <c r="DHE19" s="109"/>
      <c r="DHF19" s="109"/>
      <c r="DHG19" s="109"/>
      <c r="DHH19" s="109"/>
      <c r="DHI19" s="109"/>
      <c r="DHJ19" s="109"/>
      <c r="DHK19" s="109"/>
      <c r="DHL19" s="109"/>
      <c r="DHM19" s="109"/>
      <c r="DHN19" s="109"/>
      <c r="DHO19" s="109"/>
      <c r="DHP19" s="109"/>
      <c r="DHQ19" s="109"/>
      <c r="DHR19" s="109"/>
      <c r="DHS19" s="109"/>
      <c r="DHT19" s="109"/>
      <c r="DHU19" s="109"/>
      <c r="DHV19" s="109"/>
      <c r="DHW19" s="109"/>
      <c r="DHX19" s="109"/>
      <c r="DHY19" s="109"/>
      <c r="DHZ19" s="109"/>
      <c r="DIA19" s="109"/>
      <c r="DIB19" s="109"/>
      <c r="DIC19" s="109"/>
      <c r="DID19" s="109"/>
      <c r="DIE19" s="109"/>
      <c r="DIF19" s="109"/>
      <c r="DIG19" s="109"/>
      <c r="DIH19" s="109"/>
      <c r="DII19" s="109"/>
      <c r="DIJ19" s="109"/>
      <c r="DIK19" s="109"/>
      <c r="DIL19" s="109"/>
      <c r="DIM19" s="109"/>
      <c r="DIN19" s="109"/>
      <c r="DIO19" s="109"/>
      <c r="DIP19" s="109"/>
      <c r="DIQ19" s="109"/>
      <c r="DIR19" s="109"/>
      <c r="DIS19" s="109"/>
      <c r="DIT19" s="109"/>
      <c r="DIU19" s="109"/>
      <c r="DIV19" s="109"/>
      <c r="DIW19" s="109"/>
      <c r="DIX19" s="109"/>
      <c r="DIY19" s="109"/>
      <c r="DIZ19" s="109"/>
      <c r="DJA19" s="109"/>
      <c r="DJB19" s="109"/>
      <c r="DJC19" s="109"/>
      <c r="DJD19" s="109"/>
      <c r="DJE19" s="109"/>
      <c r="DJF19" s="109"/>
      <c r="DJG19" s="109"/>
      <c r="DJH19" s="109"/>
      <c r="DJI19" s="109"/>
      <c r="DJJ19" s="109"/>
      <c r="DJK19" s="109"/>
      <c r="DJL19" s="109"/>
      <c r="DJM19" s="109"/>
      <c r="DJN19" s="109"/>
      <c r="DJO19" s="109"/>
      <c r="DJP19" s="109"/>
      <c r="DJQ19" s="109"/>
      <c r="DJR19" s="109"/>
      <c r="DJS19" s="109"/>
      <c r="DJT19" s="109"/>
      <c r="DJU19" s="109"/>
      <c r="DJV19" s="109"/>
      <c r="DJW19" s="109"/>
      <c r="DJX19" s="109"/>
      <c r="DJY19" s="109"/>
      <c r="DJZ19" s="109"/>
      <c r="DKA19" s="109"/>
      <c r="DKB19" s="109"/>
      <c r="DKC19" s="109"/>
      <c r="DKD19" s="109"/>
      <c r="DKE19" s="109"/>
      <c r="DKF19" s="109"/>
      <c r="DKG19" s="109"/>
      <c r="DKH19" s="109"/>
      <c r="DKI19" s="109"/>
      <c r="DKJ19" s="109"/>
      <c r="DKK19" s="109"/>
      <c r="DKL19" s="109"/>
      <c r="DKM19" s="109"/>
      <c r="DKN19" s="109"/>
      <c r="DKO19" s="109"/>
      <c r="DKP19" s="109"/>
      <c r="DKQ19" s="109"/>
      <c r="DKR19" s="109"/>
      <c r="DKS19" s="109"/>
      <c r="DKT19" s="109"/>
      <c r="DKU19" s="109"/>
      <c r="DKV19" s="109"/>
      <c r="DKW19" s="109"/>
      <c r="DKX19" s="109"/>
      <c r="DKY19" s="109"/>
      <c r="DKZ19" s="109"/>
      <c r="DLA19" s="109"/>
      <c r="DLB19" s="109"/>
      <c r="DLC19" s="109"/>
      <c r="DLD19" s="109"/>
      <c r="DLE19" s="109"/>
      <c r="DLF19" s="109"/>
      <c r="DLG19" s="109"/>
      <c r="DLH19" s="109"/>
      <c r="DLI19" s="109"/>
      <c r="DLJ19" s="109"/>
      <c r="DLK19" s="109"/>
      <c r="DLL19" s="109"/>
      <c r="DLM19" s="109"/>
      <c r="DLN19" s="109"/>
      <c r="DLO19" s="109"/>
      <c r="DLP19" s="109"/>
      <c r="DLQ19" s="109"/>
      <c r="DLR19" s="109"/>
      <c r="DLS19" s="109"/>
      <c r="DLT19" s="109"/>
      <c r="DLU19" s="109"/>
      <c r="DLV19" s="109"/>
      <c r="DLW19" s="109"/>
      <c r="DLX19" s="109"/>
      <c r="DLY19" s="109"/>
      <c r="DLZ19" s="109"/>
      <c r="DMA19" s="109"/>
      <c r="DMB19" s="109"/>
      <c r="DMC19" s="109"/>
      <c r="DMD19" s="109"/>
      <c r="DME19" s="109"/>
      <c r="DMF19" s="109"/>
      <c r="DMG19" s="109"/>
      <c r="DMH19" s="109"/>
      <c r="DMI19" s="109"/>
      <c r="DMJ19" s="109"/>
      <c r="DMK19" s="109"/>
      <c r="DML19" s="109"/>
      <c r="DMM19" s="109"/>
      <c r="DMN19" s="109"/>
      <c r="DMO19" s="109"/>
      <c r="DMP19" s="109"/>
      <c r="DMQ19" s="109"/>
      <c r="DMR19" s="109"/>
      <c r="DMS19" s="109"/>
      <c r="DMT19" s="109"/>
      <c r="DMU19" s="109"/>
      <c r="DMV19" s="109"/>
      <c r="DMW19" s="109"/>
      <c r="DMX19" s="109"/>
      <c r="DMY19" s="109"/>
      <c r="DMZ19" s="109"/>
      <c r="DNA19" s="109"/>
      <c r="DNB19" s="109"/>
      <c r="DNC19" s="109"/>
      <c r="DND19" s="109"/>
      <c r="DNE19" s="109"/>
      <c r="DNF19" s="109"/>
      <c r="DNG19" s="109"/>
      <c r="DNH19" s="109"/>
      <c r="DNI19" s="109"/>
      <c r="DNJ19" s="109"/>
      <c r="DNK19" s="109"/>
      <c r="DNL19" s="109"/>
      <c r="DNM19" s="109"/>
      <c r="DNN19" s="109"/>
      <c r="DNO19" s="109"/>
      <c r="DNP19" s="109"/>
      <c r="DNQ19" s="109"/>
      <c r="DNR19" s="109"/>
      <c r="DNS19" s="109"/>
      <c r="DNT19" s="109"/>
      <c r="DNU19" s="109"/>
      <c r="DNV19" s="109"/>
      <c r="DNW19" s="109"/>
      <c r="DNX19" s="109"/>
      <c r="DNY19" s="109"/>
      <c r="DNZ19" s="109"/>
      <c r="DOA19" s="109"/>
      <c r="DOB19" s="109"/>
      <c r="DOC19" s="109"/>
      <c r="DOD19" s="109"/>
      <c r="DOE19" s="109"/>
      <c r="DOF19" s="109"/>
      <c r="DOG19" s="109"/>
      <c r="DOH19" s="109"/>
      <c r="DOI19" s="109"/>
      <c r="DOJ19" s="109"/>
      <c r="DOK19" s="109"/>
      <c r="DOL19" s="109"/>
      <c r="DOM19" s="109"/>
      <c r="DON19" s="109"/>
      <c r="DOO19" s="109"/>
      <c r="DOP19" s="109"/>
      <c r="DOQ19" s="109"/>
      <c r="DOR19" s="109"/>
      <c r="DOS19" s="109"/>
      <c r="DOT19" s="109"/>
      <c r="DOU19" s="109"/>
      <c r="DOV19" s="109"/>
      <c r="DOW19" s="109"/>
      <c r="DOX19" s="109"/>
      <c r="DOY19" s="109"/>
      <c r="DOZ19" s="109"/>
      <c r="DPA19" s="109"/>
      <c r="DPB19" s="109"/>
      <c r="DPC19" s="109"/>
      <c r="DPD19" s="109"/>
      <c r="DPE19" s="109"/>
      <c r="DPF19" s="109"/>
      <c r="DPG19" s="109"/>
      <c r="DPH19" s="109"/>
      <c r="DPI19" s="109"/>
      <c r="DPJ19" s="109"/>
      <c r="DPK19" s="109"/>
      <c r="DPL19" s="109"/>
      <c r="DPM19" s="109"/>
      <c r="DPN19" s="109"/>
      <c r="DPO19" s="109"/>
      <c r="DPP19" s="109"/>
      <c r="DPQ19" s="109"/>
      <c r="DPR19" s="109"/>
      <c r="DPS19" s="109"/>
      <c r="DPT19" s="109"/>
      <c r="DPU19" s="109"/>
      <c r="DPV19" s="109"/>
      <c r="DPW19" s="109"/>
      <c r="DPX19" s="109"/>
      <c r="DPY19" s="109"/>
      <c r="DPZ19" s="109"/>
      <c r="DQA19" s="109"/>
      <c r="DQB19" s="109"/>
      <c r="DQC19" s="109"/>
      <c r="DQD19" s="109"/>
      <c r="DQE19" s="109"/>
      <c r="DQF19" s="109"/>
      <c r="DQG19" s="109"/>
      <c r="DQH19" s="109"/>
      <c r="DQI19" s="109"/>
      <c r="DQJ19" s="109"/>
      <c r="DQK19" s="109"/>
      <c r="DQL19" s="109"/>
      <c r="DQM19" s="109"/>
      <c r="DQN19" s="109"/>
      <c r="DQO19" s="109"/>
      <c r="DQP19" s="109"/>
      <c r="DQQ19" s="109"/>
      <c r="DQR19" s="109"/>
      <c r="DQS19" s="109"/>
      <c r="DQT19" s="109"/>
      <c r="DQU19" s="109"/>
      <c r="DQV19" s="109"/>
      <c r="DQW19" s="109"/>
      <c r="DQX19" s="109"/>
      <c r="DQY19" s="109"/>
      <c r="DQZ19" s="109"/>
      <c r="DRA19" s="109"/>
      <c r="DRB19" s="109"/>
      <c r="DRC19" s="109"/>
      <c r="DRD19" s="109"/>
      <c r="DRE19" s="109"/>
      <c r="DRF19" s="109"/>
      <c r="DRG19" s="109"/>
      <c r="DRH19" s="109"/>
      <c r="DRI19" s="109"/>
      <c r="DRJ19" s="109"/>
      <c r="DRK19" s="109"/>
      <c r="DRL19" s="109"/>
      <c r="DRM19" s="109"/>
      <c r="DRN19" s="109"/>
      <c r="DRO19" s="109"/>
      <c r="DRP19" s="109"/>
      <c r="DRQ19" s="109"/>
      <c r="DRR19" s="109"/>
      <c r="DRS19" s="109"/>
      <c r="DRT19" s="109"/>
      <c r="DRU19" s="109"/>
      <c r="DRV19" s="109"/>
      <c r="DRW19" s="109"/>
      <c r="DRX19" s="109"/>
      <c r="DRY19" s="109"/>
      <c r="DRZ19" s="109"/>
      <c r="DSA19" s="109"/>
      <c r="DSB19" s="109"/>
      <c r="DSC19" s="109"/>
      <c r="DSD19" s="109"/>
      <c r="DSE19" s="109"/>
      <c r="DSF19" s="109"/>
      <c r="DSG19" s="109"/>
      <c r="DSH19" s="109"/>
      <c r="DSI19" s="109"/>
      <c r="DSJ19" s="109"/>
      <c r="DSK19" s="109"/>
      <c r="DSL19" s="109"/>
      <c r="DSM19" s="109"/>
      <c r="DSN19" s="109"/>
      <c r="DSO19" s="109"/>
      <c r="DSP19" s="109"/>
      <c r="DSQ19" s="109"/>
      <c r="DSR19" s="109"/>
      <c r="DSS19" s="109"/>
      <c r="DST19" s="109"/>
      <c r="DSU19" s="109"/>
      <c r="DSV19" s="109"/>
      <c r="DSW19" s="109"/>
      <c r="DSX19" s="109"/>
      <c r="DSY19" s="109"/>
      <c r="DSZ19" s="109"/>
      <c r="DTA19" s="109"/>
      <c r="DTB19" s="109"/>
      <c r="DTC19" s="109"/>
      <c r="DTD19" s="109"/>
      <c r="DTE19" s="109"/>
      <c r="DTF19" s="109"/>
      <c r="DTG19" s="109"/>
      <c r="DTH19" s="109"/>
      <c r="DTI19" s="109"/>
      <c r="DTJ19" s="109"/>
      <c r="DTK19" s="109"/>
      <c r="DTL19" s="109"/>
      <c r="DTM19" s="109"/>
      <c r="DTN19" s="109"/>
      <c r="DTO19" s="109"/>
      <c r="DTP19" s="109"/>
      <c r="DTQ19" s="109"/>
      <c r="DTR19" s="109"/>
      <c r="DTS19" s="109"/>
      <c r="DTT19" s="109"/>
      <c r="DTU19" s="109"/>
      <c r="DTV19" s="109"/>
      <c r="DTW19" s="109"/>
      <c r="DTX19" s="109"/>
      <c r="DTY19" s="109"/>
      <c r="DTZ19" s="109"/>
      <c r="DUA19" s="109"/>
      <c r="DUB19" s="109"/>
      <c r="DUC19" s="109"/>
      <c r="DUD19" s="109"/>
      <c r="DUE19" s="109"/>
      <c r="DUF19" s="109"/>
      <c r="DUG19" s="109"/>
      <c r="DUH19" s="109"/>
      <c r="DUI19" s="109"/>
      <c r="DUJ19" s="109"/>
      <c r="DUK19" s="109"/>
      <c r="DUL19" s="109"/>
      <c r="DUM19" s="109"/>
      <c r="DUN19" s="109"/>
      <c r="DUO19" s="109"/>
      <c r="DUP19" s="109"/>
      <c r="DUQ19" s="109"/>
      <c r="DUR19" s="109"/>
      <c r="DUS19" s="109"/>
      <c r="DUT19" s="109"/>
      <c r="DUU19" s="109"/>
      <c r="DUV19" s="109"/>
      <c r="DUW19" s="109"/>
      <c r="DUX19" s="109"/>
      <c r="DUY19" s="109"/>
      <c r="DUZ19" s="109"/>
      <c r="DVA19" s="109"/>
      <c r="DVB19" s="109"/>
      <c r="DVC19" s="109"/>
      <c r="DVD19" s="109"/>
      <c r="DVE19" s="109"/>
      <c r="DVF19" s="109"/>
      <c r="DVG19" s="109"/>
      <c r="DVH19" s="109"/>
      <c r="DVI19" s="109"/>
      <c r="DVJ19" s="109"/>
      <c r="DVK19" s="109"/>
      <c r="DVL19" s="109"/>
      <c r="DVM19" s="109"/>
      <c r="DVN19" s="109"/>
      <c r="DVO19" s="109"/>
      <c r="DVP19" s="109"/>
      <c r="DVQ19" s="109"/>
      <c r="DVR19" s="109"/>
      <c r="DVS19" s="109"/>
      <c r="DVT19" s="109"/>
      <c r="DVU19" s="109"/>
      <c r="DVV19" s="109"/>
      <c r="DVW19" s="109"/>
      <c r="DVX19" s="109"/>
      <c r="DVY19" s="109"/>
      <c r="DVZ19" s="109"/>
      <c r="DWA19" s="109"/>
      <c r="DWB19" s="109"/>
      <c r="DWC19" s="109"/>
      <c r="DWD19" s="109"/>
      <c r="DWE19" s="109"/>
      <c r="DWF19" s="109"/>
      <c r="DWG19" s="109"/>
      <c r="DWH19" s="109"/>
      <c r="DWI19" s="109"/>
      <c r="DWJ19" s="109"/>
      <c r="DWK19" s="109"/>
      <c r="DWL19" s="109"/>
      <c r="DWM19" s="109"/>
      <c r="DWN19" s="109"/>
      <c r="DWO19" s="109"/>
      <c r="DWP19" s="109"/>
      <c r="DWQ19" s="109"/>
      <c r="DWR19" s="109"/>
      <c r="DWS19" s="109"/>
      <c r="DWT19" s="109"/>
      <c r="DWU19" s="109"/>
      <c r="DWV19" s="109"/>
      <c r="DWW19" s="109"/>
      <c r="DWX19" s="109"/>
      <c r="DWY19" s="109"/>
      <c r="DWZ19" s="109"/>
      <c r="DXA19" s="109"/>
      <c r="DXB19" s="109"/>
      <c r="DXC19" s="109"/>
      <c r="DXD19" s="109"/>
      <c r="DXE19" s="109"/>
      <c r="DXF19" s="109"/>
      <c r="DXG19" s="109"/>
      <c r="DXH19" s="109"/>
      <c r="DXI19" s="109"/>
      <c r="DXJ19" s="109"/>
      <c r="DXK19" s="109"/>
      <c r="DXL19" s="109"/>
      <c r="DXM19" s="109"/>
      <c r="DXN19" s="109"/>
      <c r="DXO19" s="109"/>
      <c r="DXP19" s="109"/>
      <c r="DXQ19" s="109"/>
      <c r="DXR19" s="109"/>
      <c r="DXS19" s="109"/>
      <c r="DXT19" s="109"/>
      <c r="DXU19" s="109"/>
      <c r="DXV19" s="109"/>
      <c r="DXW19" s="109"/>
      <c r="DXX19" s="109"/>
      <c r="DXY19" s="109"/>
      <c r="DXZ19" s="109"/>
      <c r="DYA19" s="109"/>
      <c r="DYB19" s="109"/>
      <c r="DYC19" s="109"/>
      <c r="DYD19" s="109"/>
      <c r="DYE19" s="109"/>
      <c r="DYF19" s="109"/>
      <c r="DYG19" s="109"/>
      <c r="DYH19" s="109"/>
      <c r="DYI19" s="109"/>
      <c r="DYJ19" s="109"/>
      <c r="DYK19" s="109"/>
      <c r="DYL19" s="109"/>
      <c r="DYM19" s="109"/>
      <c r="DYN19" s="109"/>
      <c r="DYO19" s="109"/>
      <c r="DYP19" s="109"/>
      <c r="DYQ19" s="109"/>
      <c r="DYR19" s="109"/>
      <c r="DYS19" s="109"/>
      <c r="DYT19" s="109"/>
      <c r="DYU19" s="109"/>
      <c r="DYV19" s="109"/>
      <c r="DYW19" s="109"/>
      <c r="DYX19" s="109"/>
      <c r="DYY19" s="109"/>
      <c r="DYZ19" s="109"/>
      <c r="DZA19" s="109"/>
      <c r="DZB19" s="109"/>
      <c r="DZC19" s="109"/>
      <c r="DZD19" s="109"/>
      <c r="DZE19" s="109"/>
      <c r="DZF19" s="109"/>
      <c r="DZG19" s="109"/>
      <c r="DZH19" s="109"/>
      <c r="DZI19" s="109"/>
      <c r="DZJ19" s="109"/>
      <c r="DZK19" s="109"/>
      <c r="DZL19" s="109"/>
      <c r="DZM19" s="109"/>
      <c r="DZN19" s="109"/>
      <c r="DZO19" s="109"/>
      <c r="DZP19" s="109"/>
      <c r="DZQ19" s="109"/>
      <c r="DZR19" s="109"/>
      <c r="DZS19" s="109"/>
      <c r="DZT19" s="109"/>
      <c r="DZU19" s="109"/>
      <c r="DZV19" s="109"/>
      <c r="DZW19" s="109"/>
      <c r="DZX19" s="109"/>
      <c r="DZY19" s="109"/>
      <c r="DZZ19" s="109"/>
      <c r="EAA19" s="109"/>
      <c r="EAB19" s="109"/>
      <c r="EAC19" s="109"/>
      <c r="EAD19" s="109"/>
      <c r="EAE19" s="109"/>
      <c r="EAF19" s="109"/>
      <c r="EAG19" s="109"/>
      <c r="EAH19" s="109"/>
      <c r="EAI19" s="109"/>
      <c r="EAJ19" s="109"/>
      <c r="EAK19" s="109"/>
      <c r="EAL19" s="109"/>
      <c r="EAM19" s="109"/>
      <c r="EAN19" s="109"/>
      <c r="EAO19" s="109"/>
      <c r="EAP19" s="109"/>
      <c r="EAQ19" s="109"/>
      <c r="EAR19" s="109"/>
      <c r="EAS19" s="109"/>
      <c r="EAT19" s="109"/>
      <c r="EAU19" s="109"/>
      <c r="EAV19" s="109"/>
      <c r="EAW19" s="109"/>
      <c r="EAX19" s="109"/>
      <c r="EAY19" s="109"/>
      <c r="EAZ19" s="109"/>
      <c r="EBA19" s="109"/>
      <c r="EBB19" s="109"/>
      <c r="EBC19" s="109"/>
      <c r="EBD19" s="109"/>
      <c r="EBE19" s="109"/>
      <c r="EBF19" s="109"/>
      <c r="EBG19" s="109"/>
      <c r="EBH19" s="109"/>
      <c r="EBI19" s="109"/>
      <c r="EBJ19" s="109"/>
      <c r="EBK19" s="109"/>
      <c r="EBL19" s="109"/>
      <c r="EBM19" s="109"/>
      <c r="EBN19" s="109"/>
      <c r="EBO19" s="109"/>
      <c r="EBP19" s="109"/>
      <c r="EBQ19" s="109"/>
      <c r="EBR19" s="109"/>
      <c r="EBS19" s="109"/>
      <c r="EBT19" s="109"/>
      <c r="EBU19" s="109"/>
      <c r="EBV19" s="109"/>
      <c r="EBW19" s="109"/>
      <c r="EBX19" s="109"/>
      <c r="EBY19" s="109"/>
      <c r="EBZ19" s="109"/>
      <c r="ECA19" s="109"/>
      <c r="ECB19" s="109"/>
      <c r="ECC19" s="109"/>
      <c r="ECD19" s="109"/>
      <c r="ECE19" s="109"/>
      <c r="ECF19" s="109"/>
      <c r="ECG19" s="109"/>
      <c r="ECH19" s="109"/>
      <c r="ECI19" s="109"/>
      <c r="ECJ19" s="109"/>
      <c r="ECK19" s="109"/>
      <c r="ECL19" s="109"/>
      <c r="ECM19" s="109"/>
      <c r="ECN19" s="109"/>
      <c r="ECO19" s="109"/>
      <c r="ECP19" s="109"/>
      <c r="ECQ19" s="109"/>
      <c r="ECR19" s="109"/>
      <c r="ECS19" s="109"/>
      <c r="ECT19" s="109"/>
      <c r="ECU19" s="109"/>
      <c r="ECV19" s="109"/>
      <c r="ECW19" s="109"/>
      <c r="ECX19" s="109"/>
      <c r="ECY19" s="109"/>
      <c r="ECZ19" s="109"/>
      <c r="EDA19" s="109"/>
      <c r="EDB19" s="109"/>
      <c r="EDC19" s="109"/>
      <c r="EDD19" s="109"/>
      <c r="EDE19" s="109"/>
      <c r="EDF19" s="109"/>
      <c r="EDG19" s="109"/>
      <c r="EDH19" s="109"/>
      <c r="EDI19" s="109"/>
      <c r="EDJ19" s="109"/>
      <c r="EDK19" s="109"/>
      <c r="EDL19" s="109"/>
      <c r="EDM19" s="109"/>
      <c r="EDN19" s="109"/>
      <c r="EDO19" s="109"/>
      <c r="EDP19" s="109"/>
      <c r="EDQ19" s="109"/>
      <c r="EDR19" s="109"/>
      <c r="EDS19" s="109"/>
      <c r="EDT19" s="109"/>
      <c r="EDU19" s="109"/>
      <c r="EDV19" s="109"/>
      <c r="EDW19" s="109"/>
      <c r="EDX19" s="109"/>
      <c r="EDY19" s="109"/>
      <c r="EDZ19" s="109"/>
      <c r="EEA19" s="109"/>
      <c r="EEB19" s="109"/>
      <c r="EEC19" s="109"/>
      <c r="EED19" s="109"/>
      <c r="EEE19" s="109"/>
      <c r="EEF19" s="109"/>
      <c r="EEG19" s="109"/>
      <c r="EEH19" s="109"/>
      <c r="EEI19" s="109"/>
      <c r="EEJ19" s="109"/>
      <c r="EEK19" s="109"/>
      <c r="EEL19" s="109"/>
      <c r="EEM19" s="109"/>
      <c r="EEN19" s="109"/>
      <c r="EEO19" s="109"/>
      <c r="EEP19" s="109"/>
      <c r="EEQ19" s="109"/>
      <c r="EER19" s="109"/>
      <c r="EES19" s="109"/>
      <c r="EET19" s="109"/>
      <c r="EEU19" s="109"/>
      <c r="EEV19" s="109"/>
      <c r="EEW19" s="109"/>
      <c r="EEX19" s="109"/>
      <c r="EEY19" s="109"/>
      <c r="EEZ19" s="109"/>
      <c r="EFA19" s="109"/>
      <c r="EFB19" s="109"/>
      <c r="EFC19" s="109"/>
      <c r="EFD19" s="109"/>
      <c r="EFE19" s="109"/>
      <c r="EFF19" s="109"/>
      <c r="EFG19" s="109"/>
      <c r="EFH19" s="109"/>
      <c r="EFI19" s="109"/>
      <c r="EFJ19" s="109"/>
      <c r="EFK19" s="109"/>
      <c r="EFL19" s="109"/>
      <c r="EFM19" s="109"/>
      <c r="EFN19" s="109"/>
      <c r="EFO19" s="109"/>
      <c r="EFP19" s="109"/>
      <c r="EFQ19" s="109"/>
      <c r="EFR19" s="109"/>
      <c r="EFS19" s="109"/>
      <c r="EFT19" s="109"/>
      <c r="EFU19" s="109"/>
      <c r="EFV19" s="109"/>
      <c r="EFW19" s="109"/>
      <c r="EFX19" s="109"/>
      <c r="EFY19" s="109"/>
      <c r="EFZ19" s="109"/>
      <c r="EGA19" s="109"/>
      <c r="EGB19" s="109"/>
      <c r="EGC19" s="109"/>
      <c r="EGD19" s="109"/>
      <c r="EGE19" s="109"/>
      <c r="EGF19" s="109"/>
      <c r="EGG19" s="109"/>
      <c r="EGH19" s="109"/>
      <c r="EGI19" s="109"/>
      <c r="EGJ19" s="109"/>
      <c r="EGK19" s="109"/>
      <c r="EGL19" s="109"/>
      <c r="EGM19" s="109"/>
      <c r="EGN19" s="109"/>
      <c r="EGO19" s="109"/>
      <c r="EGP19" s="109"/>
      <c r="EGQ19" s="109"/>
      <c r="EGR19" s="109"/>
      <c r="EGS19" s="109"/>
      <c r="EGT19" s="109"/>
      <c r="EGU19" s="109"/>
      <c r="EGV19" s="109"/>
      <c r="EGW19" s="109"/>
      <c r="EGX19" s="109"/>
      <c r="EGY19" s="109"/>
      <c r="EGZ19" s="109"/>
      <c r="EHA19" s="109"/>
      <c r="EHB19" s="109"/>
      <c r="EHC19" s="109"/>
      <c r="EHD19" s="109"/>
      <c r="EHE19" s="109"/>
      <c r="EHF19" s="109"/>
      <c r="EHG19" s="109"/>
      <c r="EHH19" s="109"/>
      <c r="EHI19" s="109"/>
      <c r="EHJ19" s="109"/>
      <c r="EHK19" s="109"/>
      <c r="EHL19" s="109"/>
      <c r="EHM19" s="109"/>
      <c r="EHN19" s="109"/>
      <c r="EHO19" s="109"/>
      <c r="EHP19" s="109"/>
      <c r="EHQ19" s="109"/>
      <c r="EHR19" s="109"/>
      <c r="EHS19" s="109"/>
      <c r="EHT19" s="109"/>
      <c r="EHU19" s="109"/>
      <c r="EHV19" s="109"/>
      <c r="EHW19" s="109"/>
      <c r="EHX19" s="109"/>
      <c r="EHY19" s="109"/>
      <c r="EHZ19" s="109"/>
      <c r="EIA19" s="109"/>
      <c r="EIB19" s="109"/>
      <c r="EIC19" s="109"/>
      <c r="EID19" s="109"/>
      <c r="EIE19" s="109"/>
      <c r="EIF19" s="109"/>
      <c r="EIG19" s="109"/>
      <c r="EIH19" s="109"/>
      <c r="EII19" s="109"/>
      <c r="EIJ19" s="109"/>
      <c r="EIK19" s="109"/>
      <c r="EIL19" s="109"/>
      <c r="EIM19" s="109"/>
      <c r="EIN19" s="109"/>
      <c r="EIO19" s="109"/>
      <c r="EIP19" s="109"/>
      <c r="EIQ19" s="109"/>
      <c r="EIR19" s="109"/>
      <c r="EIS19" s="109"/>
      <c r="EIT19" s="109"/>
      <c r="EIU19" s="109"/>
      <c r="EIV19" s="109"/>
      <c r="EIW19" s="109"/>
      <c r="EIX19" s="109"/>
      <c r="EIY19" s="109"/>
      <c r="EIZ19" s="109"/>
      <c r="EJA19" s="109"/>
      <c r="EJB19" s="109"/>
      <c r="EJC19" s="109"/>
      <c r="EJD19" s="109"/>
      <c r="EJE19" s="109"/>
      <c r="EJF19" s="109"/>
      <c r="EJG19" s="109"/>
      <c r="EJH19" s="109"/>
      <c r="EJI19" s="109"/>
      <c r="EJJ19" s="109"/>
      <c r="EJK19" s="109"/>
      <c r="EJL19" s="109"/>
      <c r="EJM19" s="109"/>
      <c r="EJN19" s="109"/>
      <c r="EJO19" s="109"/>
      <c r="EJP19" s="109"/>
      <c r="EJQ19" s="109"/>
      <c r="EJR19" s="109"/>
      <c r="EJS19" s="109"/>
      <c r="EJT19" s="109"/>
      <c r="EJU19" s="109"/>
      <c r="EJV19" s="109"/>
      <c r="EJW19" s="109"/>
      <c r="EJX19" s="109"/>
      <c r="EJY19" s="109"/>
      <c r="EJZ19" s="109"/>
      <c r="EKA19" s="109"/>
      <c r="EKB19" s="109"/>
      <c r="EKC19" s="109"/>
      <c r="EKD19" s="109"/>
      <c r="EKE19" s="109"/>
      <c r="EKF19" s="109"/>
      <c r="EKG19" s="109"/>
      <c r="EKH19" s="109"/>
      <c r="EKI19" s="109"/>
      <c r="EKJ19" s="109"/>
      <c r="EKK19" s="109"/>
      <c r="EKL19" s="109"/>
      <c r="EKM19" s="109"/>
      <c r="EKN19" s="109"/>
      <c r="EKO19" s="109"/>
      <c r="EKP19" s="109"/>
      <c r="EKQ19" s="109"/>
      <c r="EKR19" s="109"/>
      <c r="EKS19" s="109"/>
      <c r="EKT19" s="109"/>
      <c r="EKU19" s="109"/>
      <c r="EKV19" s="109"/>
      <c r="EKW19" s="109"/>
      <c r="EKX19" s="109"/>
      <c r="EKY19" s="109"/>
      <c r="EKZ19" s="109"/>
      <c r="ELA19" s="109"/>
      <c r="ELB19" s="109"/>
      <c r="ELC19" s="109"/>
      <c r="ELD19" s="109"/>
      <c r="ELE19" s="109"/>
      <c r="ELF19" s="109"/>
      <c r="ELG19" s="109"/>
      <c r="ELH19" s="109"/>
      <c r="ELI19" s="109"/>
      <c r="ELJ19" s="109"/>
      <c r="ELK19" s="109"/>
      <c r="ELL19" s="109"/>
      <c r="ELM19" s="109"/>
      <c r="ELN19" s="109"/>
      <c r="ELO19" s="109"/>
      <c r="ELP19" s="109"/>
      <c r="ELQ19" s="109"/>
      <c r="ELR19" s="109"/>
      <c r="ELS19" s="109"/>
      <c r="ELT19" s="109"/>
      <c r="ELU19" s="109"/>
      <c r="ELV19" s="109"/>
      <c r="ELW19" s="109"/>
      <c r="ELX19" s="109"/>
      <c r="ELY19" s="109"/>
      <c r="ELZ19" s="109"/>
      <c r="EMA19" s="109"/>
      <c r="EMB19" s="109"/>
      <c r="EMC19" s="109"/>
      <c r="EMD19" s="109"/>
      <c r="EME19" s="109"/>
      <c r="EMF19" s="109"/>
      <c r="EMG19" s="109"/>
      <c r="EMH19" s="109"/>
      <c r="EMI19" s="109"/>
      <c r="EMJ19" s="109"/>
      <c r="EMK19" s="109"/>
      <c r="EML19" s="109"/>
      <c r="EMM19" s="109"/>
      <c r="EMN19" s="109"/>
      <c r="EMO19" s="109"/>
      <c r="EMP19" s="109"/>
      <c r="EMQ19" s="109"/>
      <c r="EMR19" s="109"/>
      <c r="EMS19" s="109"/>
      <c r="EMT19" s="109"/>
      <c r="EMU19" s="109"/>
      <c r="EMV19" s="109"/>
      <c r="EMW19" s="109"/>
      <c r="EMX19" s="109"/>
      <c r="EMY19" s="109"/>
      <c r="EMZ19" s="109"/>
      <c r="ENA19" s="109"/>
      <c r="ENB19" s="109"/>
      <c r="ENC19" s="109"/>
      <c r="END19" s="109"/>
      <c r="ENE19" s="109"/>
      <c r="ENF19" s="109"/>
      <c r="ENG19" s="109"/>
      <c r="ENH19" s="109"/>
      <c r="ENI19" s="109"/>
      <c r="ENJ19" s="109"/>
      <c r="ENK19" s="109"/>
      <c r="ENL19" s="109"/>
      <c r="ENM19" s="109"/>
      <c r="ENN19" s="109"/>
      <c r="ENO19" s="109"/>
      <c r="ENP19" s="109"/>
      <c r="ENQ19" s="109"/>
      <c r="ENR19" s="109"/>
      <c r="ENS19" s="109"/>
      <c r="ENT19" s="109"/>
      <c r="ENU19" s="109"/>
      <c r="ENV19" s="109"/>
      <c r="ENW19" s="109"/>
      <c r="ENX19" s="109"/>
      <c r="ENY19" s="109"/>
      <c r="ENZ19" s="109"/>
      <c r="EOA19" s="109"/>
      <c r="EOB19" s="109"/>
      <c r="EOC19" s="109"/>
      <c r="EOD19" s="109"/>
      <c r="EOE19" s="109"/>
      <c r="EOF19" s="109"/>
      <c r="EOG19" s="109"/>
      <c r="EOH19" s="109"/>
      <c r="EOI19" s="109"/>
      <c r="EOJ19" s="109"/>
      <c r="EOK19" s="109"/>
      <c r="EOL19" s="109"/>
      <c r="EOM19" s="109"/>
      <c r="EON19" s="109"/>
      <c r="EOO19" s="109"/>
      <c r="EOP19" s="109"/>
      <c r="EOQ19" s="109"/>
      <c r="EOR19" s="109"/>
      <c r="EOS19" s="109"/>
      <c r="EOT19" s="109"/>
      <c r="EOU19" s="109"/>
      <c r="EOV19" s="109"/>
      <c r="EOW19" s="109"/>
      <c r="EOX19" s="109"/>
      <c r="EOY19" s="109"/>
      <c r="EOZ19" s="109"/>
      <c r="EPA19" s="109"/>
      <c r="EPB19" s="109"/>
      <c r="EPC19" s="109"/>
      <c r="EPD19" s="109"/>
      <c r="EPE19" s="109"/>
      <c r="EPF19" s="109"/>
      <c r="EPG19" s="109"/>
      <c r="EPH19" s="109"/>
      <c r="EPI19" s="109"/>
      <c r="EPJ19" s="109"/>
      <c r="EPK19" s="109"/>
      <c r="EPL19" s="109"/>
      <c r="EPM19" s="109"/>
      <c r="EPN19" s="109"/>
      <c r="EPO19" s="109"/>
      <c r="EPP19" s="109"/>
      <c r="EPQ19" s="109"/>
      <c r="EPR19" s="109"/>
      <c r="EPS19" s="109"/>
      <c r="EPT19" s="109"/>
      <c r="EPU19" s="109"/>
      <c r="EPV19" s="109"/>
      <c r="EPW19" s="109"/>
      <c r="EPX19" s="109"/>
      <c r="EPY19" s="109"/>
      <c r="EPZ19" s="109"/>
      <c r="EQA19" s="109"/>
      <c r="EQB19" s="109"/>
      <c r="EQC19" s="109"/>
      <c r="EQD19" s="109"/>
      <c r="EQE19" s="109"/>
      <c r="EQF19" s="109"/>
      <c r="EQG19" s="109"/>
      <c r="EQH19" s="109"/>
      <c r="EQI19" s="109"/>
      <c r="EQJ19" s="109"/>
      <c r="EQK19" s="109"/>
      <c r="EQL19" s="109"/>
      <c r="EQM19" s="109"/>
      <c r="EQN19" s="109"/>
      <c r="EQO19" s="109"/>
      <c r="EQP19" s="109"/>
      <c r="EQQ19" s="109"/>
      <c r="EQR19" s="109"/>
      <c r="EQS19" s="109"/>
      <c r="EQT19" s="109"/>
      <c r="EQU19" s="109"/>
      <c r="EQV19" s="109"/>
      <c r="EQW19" s="109"/>
      <c r="EQX19" s="109"/>
      <c r="EQY19" s="109"/>
      <c r="EQZ19" s="109"/>
      <c r="ERA19" s="109"/>
      <c r="ERB19" s="109"/>
      <c r="ERC19" s="109"/>
      <c r="ERD19" s="109"/>
      <c r="ERE19" s="109"/>
      <c r="ERF19" s="109"/>
      <c r="ERG19" s="109"/>
      <c r="ERH19" s="109"/>
      <c r="ERI19" s="109"/>
      <c r="ERJ19" s="109"/>
      <c r="ERK19" s="109"/>
      <c r="ERL19" s="109"/>
      <c r="ERM19" s="109"/>
      <c r="ERN19" s="109"/>
      <c r="ERO19" s="109"/>
      <c r="ERP19" s="109"/>
      <c r="ERQ19" s="109"/>
      <c r="ERR19" s="109"/>
      <c r="ERS19" s="109"/>
      <c r="ERT19" s="109"/>
      <c r="ERU19" s="109"/>
      <c r="ERV19" s="109"/>
      <c r="ERW19" s="109"/>
      <c r="ERX19" s="109"/>
      <c r="ERY19" s="109"/>
      <c r="ERZ19" s="109"/>
      <c r="ESA19" s="109"/>
      <c r="ESB19" s="109"/>
      <c r="ESC19" s="109"/>
      <c r="ESD19" s="109"/>
      <c r="ESE19" s="109"/>
      <c r="ESF19" s="109"/>
      <c r="ESG19" s="109"/>
      <c r="ESH19" s="109"/>
      <c r="ESI19" s="109"/>
      <c r="ESJ19" s="109"/>
      <c r="ESK19" s="109"/>
      <c r="ESL19" s="109"/>
      <c r="ESM19" s="109"/>
      <c r="ESN19" s="109"/>
      <c r="ESO19" s="109"/>
      <c r="ESP19" s="109"/>
      <c r="ESQ19" s="109"/>
      <c r="ESR19" s="109"/>
      <c r="ESS19" s="109"/>
      <c r="EST19" s="109"/>
      <c r="ESU19" s="109"/>
      <c r="ESV19" s="109"/>
      <c r="ESW19" s="109"/>
      <c r="ESX19" s="109"/>
      <c r="ESY19" s="109"/>
      <c r="ESZ19" s="109"/>
      <c r="ETA19" s="109"/>
      <c r="ETB19" s="109"/>
      <c r="ETC19" s="109"/>
      <c r="ETD19" s="109"/>
      <c r="ETE19" s="109"/>
      <c r="ETF19" s="109"/>
      <c r="ETG19" s="109"/>
      <c r="ETH19" s="109"/>
      <c r="ETI19" s="109"/>
      <c r="ETJ19" s="109"/>
      <c r="ETK19" s="109"/>
      <c r="ETL19" s="109"/>
      <c r="ETM19" s="109"/>
      <c r="ETN19" s="109"/>
      <c r="ETO19" s="109"/>
      <c r="ETP19" s="109"/>
      <c r="ETQ19" s="109"/>
      <c r="ETR19" s="109"/>
      <c r="ETS19" s="109"/>
      <c r="ETT19" s="109"/>
      <c r="ETU19" s="109"/>
      <c r="ETV19" s="109"/>
      <c r="ETW19" s="109"/>
      <c r="ETX19" s="109"/>
      <c r="ETY19" s="109"/>
      <c r="ETZ19" s="109"/>
      <c r="EUA19" s="109"/>
      <c r="EUB19" s="109"/>
      <c r="EUC19" s="109"/>
      <c r="EUD19" s="109"/>
      <c r="EUE19" s="109"/>
      <c r="EUF19" s="109"/>
      <c r="EUG19" s="109"/>
      <c r="EUH19" s="109"/>
      <c r="EUI19" s="109"/>
      <c r="EUJ19" s="109"/>
      <c r="EUK19" s="109"/>
      <c r="EUL19" s="109"/>
      <c r="EUM19" s="109"/>
      <c r="EUN19" s="109"/>
      <c r="EUO19" s="109"/>
      <c r="EUP19" s="109"/>
      <c r="EUQ19" s="109"/>
      <c r="EUR19" s="109"/>
      <c r="EUS19" s="109"/>
      <c r="EUT19" s="109"/>
      <c r="EUU19" s="109"/>
      <c r="EUV19" s="109"/>
      <c r="EUW19" s="109"/>
      <c r="EUX19" s="109"/>
      <c r="EUY19" s="109"/>
      <c r="EUZ19" s="109"/>
      <c r="EVA19" s="109"/>
      <c r="EVB19" s="109"/>
      <c r="EVC19" s="109"/>
      <c r="EVD19" s="109"/>
      <c r="EVE19" s="109"/>
      <c r="EVF19" s="109"/>
      <c r="EVG19" s="109"/>
      <c r="EVH19" s="109"/>
      <c r="EVI19" s="109"/>
      <c r="EVJ19" s="109"/>
      <c r="EVK19" s="109"/>
      <c r="EVL19" s="109"/>
      <c r="EVM19" s="109"/>
      <c r="EVN19" s="109"/>
      <c r="EVO19" s="109"/>
      <c r="EVP19" s="109"/>
      <c r="EVQ19" s="109"/>
      <c r="EVR19" s="109"/>
      <c r="EVS19" s="109"/>
      <c r="EVT19" s="109"/>
      <c r="EVU19" s="109"/>
      <c r="EVV19" s="109"/>
      <c r="EVW19" s="109"/>
      <c r="EVX19" s="109"/>
      <c r="EVY19" s="109"/>
      <c r="EVZ19" s="109"/>
      <c r="EWA19" s="109"/>
      <c r="EWB19" s="109"/>
      <c r="EWC19" s="109"/>
      <c r="EWD19" s="109"/>
      <c r="EWE19" s="109"/>
      <c r="EWF19" s="109"/>
      <c r="EWG19" s="109"/>
      <c r="EWH19" s="109"/>
      <c r="EWI19" s="109"/>
      <c r="EWJ19" s="109"/>
      <c r="EWK19" s="109"/>
      <c r="EWL19" s="109"/>
      <c r="EWM19" s="109"/>
      <c r="EWN19" s="109"/>
      <c r="EWO19" s="109"/>
      <c r="EWP19" s="109"/>
      <c r="EWQ19" s="109"/>
      <c r="EWR19" s="109"/>
      <c r="EWS19" s="109"/>
      <c r="EWT19" s="109"/>
      <c r="EWU19" s="109"/>
      <c r="EWV19" s="109"/>
      <c r="EWW19" s="109"/>
      <c r="EWX19" s="109"/>
      <c r="EWY19" s="109"/>
      <c r="EWZ19" s="109"/>
      <c r="EXA19" s="109"/>
      <c r="EXB19" s="109"/>
      <c r="EXC19" s="109"/>
      <c r="EXD19" s="109"/>
      <c r="EXE19" s="109"/>
      <c r="EXF19" s="109"/>
      <c r="EXG19" s="109"/>
      <c r="EXH19" s="109"/>
      <c r="EXI19" s="109"/>
      <c r="EXJ19" s="109"/>
      <c r="EXK19" s="109"/>
      <c r="EXL19" s="109"/>
      <c r="EXM19" s="109"/>
      <c r="EXN19" s="109"/>
      <c r="EXO19" s="109"/>
      <c r="EXP19" s="109"/>
      <c r="EXQ19" s="109"/>
      <c r="EXR19" s="109"/>
      <c r="EXS19" s="109"/>
      <c r="EXT19" s="109"/>
      <c r="EXU19" s="109"/>
      <c r="EXV19" s="109"/>
      <c r="EXW19" s="109"/>
      <c r="EXX19" s="109"/>
      <c r="EXY19" s="109"/>
      <c r="EXZ19" s="109"/>
      <c r="EYA19" s="109"/>
      <c r="EYB19" s="109"/>
      <c r="EYC19" s="109"/>
      <c r="EYD19" s="109"/>
      <c r="EYE19" s="109"/>
      <c r="EYF19" s="109"/>
      <c r="EYG19" s="109"/>
      <c r="EYH19" s="109"/>
      <c r="EYI19" s="109"/>
      <c r="EYJ19" s="109"/>
      <c r="EYK19" s="109"/>
      <c r="EYL19" s="109"/>
      <c r="EYM19" s="109"/>
      <c r="EYN19" s="109"/>
      <c r="EYO19" s="109"/>
      <c r="EYP19" s="109"/>
      <c r="EYQ19" s="109"/>
      <c r="EYR19" s="109"/>
      <c r="EYS19" s="109"/>
      <c r="EYT19" s="109"/>
      <c r="EYU19" s="109"/>
      <c r="EYV19" s="109"/>
      <c r="EYW19" s="109"/>
      <c r="EYX19" s="109"/>
      <c r="EYY19" s="109"/>
      <c r="EYZ19" s="109"/>
      <c r="EZA19" s="109"/>
      <c r="EZB19" s="109"/>
      <c r="EZC19" s="109"/>
      <c r="EZD19" s="109"/>
      <c r="EZE19" s="109"/>
      <c r="EZF19" s="109"/>
      <c r="EZG19" s="109"/>
      <c r="EZH19" s="109"/>
      <c r="EZI19" s="109"/>
      <c r="EZJ19" s="109"/>
      <c r="EZK19" s="109"/>
      <c r="EZL19" s="109"/>
      <c r="EZM19" s="109"/>
      <c r="EZN19" s="109"/>
      <c r="EZO19" s="109"/>
      <c r="EZP19" s="109"/>
      <c r="EZQ19" s="109"/>
      <c r="EZR19" s="109"/>
      <c r="EZS19" s="109"/>
      <c r="EZT19" s="109"/>
      <c r="EZU19" s="109"/>
      <c r="EZV19" s="109"/>
      <c r="EZW19" s="109"/>
      <c r="EZX19" s="109"/>
      <c r="EZY19" s="109"/>
      <c r="EZZ19" s="109"/>
      <c r="FAA19" s="109"/>
      <c r="FAB19" s="109"/>
      <c r="FAC19" s="109"/>
      <c r="FAD19" s="109"/>
      <c r="FAE19" s="109"/>
      <c r="FAF19" s="109"/>
      <c r="FAG19" s="109"/>
      <c r="FAH19" s="109"/>
      <c r="FAI19" s="109"/>
      <c r="FAJ19" s="109"/>
      <c r="FAK19" s="109"/>
      <c r="FAL19" s="109"/>
      <c r="FAM19" s="109"/>
      <c r="FAN19" s="109"/>
      <c r="FAO19" s="109"/>
      <c r="FAP19" s="109"/>
      <c r="FAQ19" s="109"/>
      <c r="FAR19" s="109"/>
      <c r="FAS19" s="109"/>
      <c r="FAT19" s="109"/>
      <c r="FAU19" s="109"/>
      <c r="FAV19" s="109"/>
      <c r="FAW19" s="109"/>
      <c r="FAX19" s="109"/>
      <c r="FAY19" s="109"/>
      <c r="FAZ19" s="109"/>
      <c r="FBA19" s="109"/>
      <c r="FBB19" s="109"/>
      <c r="FBC19" s="109"/>
      <c r="FBD19" s="109"/>
      <c r="FBE19" s="109"/>
      <c r="FBF19" s="109"/>
      <c r="FBG19" s="109"/>
      <c r="FBH19" s="109"/>
      <c r="FBI19" s="109"/>
      <c r="FBJ19" s="109"/>
      <c r="FBK19" s="109"/>
      <c r="FBL19" s="109"/>
      <c r="FBM19" s="109"/>
      <c r="FBN19" s="109"/>
      <c r="FBO19" s="109"/>
      <c r="FBP19" s="109"/>
      <c r="FBQ19" s="109"/>
      <c r="FBR19" s="109"/>
      <c r="FBS19" s="109"/>
      <c r="FBT19" s="109"/>
      <c r="FBU19" s="109"/>
      <c r="FBV19" s="109"/>
      <c r="FBW19" s="109"/>
      <c r="FBX19" s="109"/>
      <c r="FBY19" s="109"/>
      <c r="FBZ19" s="109"/>
      <c r="FCA19" s="109"/>
      <c r="FCB19" s="109"/>
      <c r="FCC19" s="109"/>
      <c r="FCD19" s="109"/>
      <c r="FCE19" s="109"/>
      <c r="FCF19" s="109"/>
      <c r="FCG19" s="109"/>
      <c r="FCH19" s="109"/>
      <c r="FCI19" s="109"/>
      <c r="FCJ19" s="109"/>
      <c r="FCK19" s="109"/>
      <c r="FCL19" s="109"/>
      <c r="FCM19" s="109"/>
      <c r="FCN19" s="109"/>
      <c r="FCO19" s="109"/>
      <c r="FCP19" s="109"/>
      <c r="FCQ19" s="109"/>
      <c r="FCR19" s="109"/>
      <c r="FCS19" s="109"/>
      <c r="FCT19" s="109"/>
      <c r="FCU19" s="109"/>
      <c r="FCV19" s="109"/>
      <c r="FCW19" s="109"/>
      <c r="FCX19" s="109"/>
      <c r="FCY19" s="109"/>
      <c r="FCZ19" s="109"/>
      <c r="FDA19" s="109"/>
      <c r="FDB19" s="109"/>
      <c r="FDC19" s="109"/>
      <c r="FDD19" s="109"/>
      <c r="FDE19" s="109"/>
      <c r="FDF19" s="109"/>
      <c r="FDG19" s="109"/>
      <c r="FDH19" s="109"/>
      <c r="FDI19" s="109"/>
      <c r="FDJ19" s="109"/>
      <c r="FDK19" s="109"/>
      <c r="FDL19" s="109"/>
      <c r="FDM19" s="109"/>
      <c r="FDN19" s="109"/>
      <c r="FDO19" s="109"/>
      <c r="FDP19" s="109"/>
      <c r="FDQ19" s="109"/>
      <c r="FDR19" s="109"/>
      <c r="FDS19" s="109"/>
      <c r="FDT19" s="109"/>
      <c r="FDU19" s="109"/>
      <c r="FDV19" s="109"/>
      <c r="FDW19" s="109"/>
      <c r="FDX19" s="109"/>
      <c r="FDY19" s="109"/>
      <c r="FDZ19" s="109"/>
      <c r="FEA19" s="109"/>
      <c r="FEB19" s="109"/>
      <c r="FEC19" s="109"/>
      <c r="FED19" s="109"/>
      <c r="FEE19" s="109"/>
      <c r="FEF19" s="109"/>
      <c r="FEG19" s="109"/>
      <c r="FEH19" s="109"/>
      <c r="FEI19" s="109"/>
      <c r="FEJ19" s="109"/>
      <c r="FEK19" s="109"/>
      <c r="FEL19" s="109"/>
      <c r="FEM19" s="109"/>
      <c r="FEN19" s="109"/>
      <c r="FEO19" s="109"/>
      <c r="FEP19" s="109"/>
      <c r="FEQ19" s="109"/>
      <c r="FER19" s="109"/>
      <c r="FES19" s="109"/>
      <c r="FET19" s="109"/>
      <c r="FEU19" s="109"/>
      <c r="FEV19" s="109"/>
      <c r="FEW19" s="109"/>
      <c r="FEX19" s="109"/>
      <c r="FEY19" s="109"/>
      <c r="FEZ19" s="109"/>
      <c r="FFA19" s="109"/>
      <c r="FFB19" s="109"/>
      <c r="FFC19" s="109"/>
      <c r="FFD19" s="109"/>
      <c r="FFE19" s="109"/>
      <c r="FFF19" s="109"/>
      <c r="FFG19" s="109"/>
      <c r="FFH19" s="109"/>
      <c r="FFI19" s="109"/>
      <c r="FFJ19" s="109"/>
      <c r="FFK19" s="109"/>
      <c r="FFL19" s="109"/>
      <c r="FFM19" s="109"/>
      <c r="FFN19" s="109"/>
      <c r="FFO19" s="109"/>
      <c r="FFP19" s="109"/>
      <c r="FFQ19" s="109"/>
      <c r="FFR19" s="109"/>
      <c r="FFS19" s="109"/>
      <c r="FFT19" s="109"/>
      <c r="FFU19" s="109"/>
      <c r="FFV19" s="109"/>
      <c r="FFW19" s="109"/>
      <c r="FFX19" s="109"/>
      <c r="FFY19" s="109"/>
      <c r="FFZ19" s="109"/>
      <c r="FGA19" s="109"/>
      <c r="FGB19" s="109"/>
      <c r="FGC19" s="109"/>
      <c r="FGD19" s="109"/>
      <c r="FGE19" s="109"/>
      <c r="FGF19" s="109"/>
      <c r="FGG19" s="109"/>
      <c r="FGH19" s="109"/>
      <c r="FGI19" s="109"/>
      <c r="FGJ19" s="109"/>
      <c r="FGK19" s="109"/>
      <c r="FGL19" s="109"/>
      <c r="FGM19" s="109"/>
      <c r="FGN19" s="109"/>
      <c r="FGO19" s="109"/>
      <c r="FGP19" s="109"/>
      <c r="FGQ19" s="109"/>
      <c r="FGR19" s="109"/>
      <c r="FGS19" s="109"/>
      <c r="FGT19" s="109"/>
      <c r="FGU19" s="109"/>
      <c r="FGV19" s="109"/>
      <c r="FGW19" s="109"/>
      <c r="FGX19" s="109"/>
      <c r="FGY19" s="109"/>
      <c r="FGZ19" s="109"/>
      <c r="FHA19" s="109"/>
      <c r="FHB19" s="109"/>
      <c r="FHC19" s="109"/>
      <c r="FHD19" s="109"/>
      <c r="FHE19" s="109"/>
      <c r="FHF19" s="109"/>
      <c r="FHG19" s="109"/>
      <c r="FHH19" s="109"/>
      <c r="FHI19" s="109"/>
      <c r="FHJ19" s="109"/>
      <c r="FHK19" s="109"/>
      <c r="FHL19" s="109"/>
      <c r="FHM19" s="109"/>
      <c r="FHN19" s="109"/>
      <c r="FHO19" s="109"/>
      <c r="FHP19" s="109"/>
      <c r="FHQ19" s="109"/>
      <c r="FHR19" s="109"/>
      <c r="FHS19" s="109"/>
      <c r="FHT19" s="109"/>
      <c r="FHU19" s="109"/>
      <c r="FHV19" s="109"/>
      <c r="FHW19" s="109"/>
      <c r="FHX19" s="109"/>
      <c r="FHY19" s="109"/>
      <c r="FHZ19" s="109"/>
      <c r="FIA19" s="109"/>
      <c r="FIB19" s="109"/>
      <c r="FIC19" s="109"/>
      <c r="FID19" s="109"/>
      <c r="FIE19" s="109"/>
      <c r="FIF19" s="109"/>
      <c r="FIG19" s="109"/>
      <c r="FIH19" s="109"/>
      <c r="FII19" s="109"/>
      <c r="FIJ19" s="109"/>
      <c r="FIK19" s="109"/>
      <c r="FIL19" s="109"/>
      <c r="FIM19" s="109"/>
      <c r="FIN19" s="109"/>
      <c r="FIO19" s="109"/>
      <c r="FIP19" s="109"/>
      <c r="FIQ19" s="109"/>
      <c r="FIR19" s="109"/>
      <c r="FIS19" s="109"/>
      <c r="FIT19" s="109"/>
      <c r="FIU19" s="109"/>
      <c r="FIV19" s="109"/>
      <c r="FIW19" s="109"/>
      <c r="FIX19" s="109"/>
      <c r="FIY19" s="109"/>
      <c r="FIZ19" s="109"/>
      <c r="FJA19" s="109"/>
      <c r="FJB19" s="109"/>
      <c r="FJC19" s="109"/>
      <c r="FJD19" s="109"/>
      <c r="FJE19" s="109"/>
      <c r="FJF19" s="109"/>
      <c r="FJG19" s="109"/>
      <c r="FJH19" s="109"/>
      <c r="FJI19" s="109"/>
      <c r="FJJ19" s="109"/>
      <c r="FJK19" s="109"/>
      <c r="FJL19" s="109"/>
      <c r="FJM19" s="109"/>
      <c r="FJN19" s="109"/>
      <c r="FJO19" s="109"/>
      <c r="FJP19" s="109"/>
      <c r="FJQ19" s="109"/>
      <c r="FJR19" s="109"/>
      <c r="FJS19" s="109"/>
      <c r="FJT19" s="109"/>
      <c r="FJU19" s="109"/>
      <c r="FJV19" s="109"/>
      <c r="FJW19" s="109"/>
      <c r="FJX19" s="109"/>
      <c r="FJY19" s="109"/>
      <c r="FJZ19" s="109"/>
      <c r="FKA19" s="109"/>
      <c r="FKB19" s="109"/>
      <c r="FKC19" s="109"/>
      <c r="FKD19" s="109"/>
      <c r="FKE19" s="109"/>
      <c r="FKF19" s="109"/>
      <c r="FKG19" s="109"/>
      <c r="FKH19" s="109"/>
      <c r="FKI19" s="109"/>
      <c r="FKJ19" s="109"/>
      <c r="FKK19" s="109"/>
      <c r="FKL19" s="109"/>
      <c r="FKM19" s="109"/>
      <c r="FKN19" s="109"/>
      <c r="FKO19" s="109"/>
      <c r="FKP19" s="109"/>
      <c r="FKQ19" s="109"/>
      <c r="FKR19" s="109"/>
      <c r="FKS19" s="109"/>
      <c r="FKT19" s="109"/>
      <c r="FKU19" s="109"/>
      <c r="FKV19" s="109"/>
      <c r="FKW19" s="109"/>
      <c r="FKX19" s="109"/>
      <c r="FKY19" s="109"/>
      <c r="FKZ19" s="109"/>
      <c r="FLA19" s="109"/>
      <c r="FLB19" s="109"/>
      <c r="FLC19" s="109"/>
      <c r="FLD19" s="109"/>
      <c r="FLE19" s="109"/>
      <c r="FLF19" s="109"/>
      <c r="FLG19" s="109"/>
      <c r="FLH19" s="109"/>
      <c r="FLI19" s="109"/>
      <c r="FLJ19" s="109"/>
      <c r="FLK19" s="109"/>
      <c r="FLL19" s="109"/>
      <c r="FLM19" s="109"/>
      <c r="FLN19" s="109"/>
      <c r="FLO19" s="109"/>
      <c r="FLP19" s="109"/>
      <c r="FLQ19" s="109"/>
      <c r="FLR19" s="109"/>
      <c r="FLS19" s="109"/>
      <c r="FLT19" s="109"/>
      <c r="FLU19" s="109"/>
      <c r="FLV19" s="109"/>
      <c r="FLW19" s="109"/>
      <c r="FLX19" s="109"/>
      <c r="FLY19" s="109"/>
      <c r="FLZ19" s="109"/>
      <c r="FMA19" s="109"/>
      <c r="FMB19" s="109"/>
      <c r="FMC19" s="109"/>
      <c r="FMD19" s="109"/>
      <c r="FME19" s="109"/>
      <c r="FMF19" s="109"/>
      <c r="FMG19" s="109"/>
      <c r="FMH19" s="109"/>
      <c r="FMI19" s="109"/>
      <c r="FMJ19" s="109"/>
      <c r="FMK19" s="109"/>
      <c r="FML19" s="109"/>
      <c r="FMM19" s="109"/>
      <c r="FMN19" s="109"/>
      <c r="FMO19" s="109"/>
      <c r="FMP19" s="109"/>
      <c r="FMQ19" s="109"/>
      <c r="FMR19" s="109"/>
      <c r="FMS19" s="109"/>
      <c r="FMT19" s="109"/>
      <c r="FMU19" s="109"/>
      <c r="FMV19" s="109"/>
      <c r="FMW19" s="109"/>
      <c r="FMX19" s="109"/>
      <c r="FMY19" s="109"/>
      <c r="FMZ19" s="109"/>
      <c r="FNA19" s="109"/>
      <c r="FNB19" s="109"/>
      <c r="FNC19" s="109"/>
      <c r="FND19" s="109"/>
      <c r="FNE19" s="109"/>
      <c r="FNF19" s="109"/>
      <c r="FNG19" s="109"/>
      <c r="FNH19" s="109"/>
      <c r="FNI19" s="109"/>
      <c r="FNJ19" s="109"/>
      <c r="FNK19" s="109"/>
      <c r="FNL19" s="109"/>
      <c r="FNM19" s="109"/>
      <c r="FNN19" s="109"/>
      <c r="FNO19" s="109"/>
      <c r="FNP19" s="109"/>
      <c r="FNQ19" s="109"/>
      <c r="FNR19" s="109"/>
      <c r="FNS19" s="109"/>
      <c r="FNT19" s="109"/>
      <c r="FNU19" s="109"/>
      <c r="FNV19" s="109"/>
      <c r="FNW19" s="109"/>
      <c r="FNX19" s="109"/>
      <c r="FNY19" s="109"/>
      <c r="FNZ19" s="109"/>
      <c r="FOA19" s="109"/>
      <c r="FOB19" s="109"/>
      <c r="FOC19" s="109"/>
      <c r="FOD19" s="109"/>
      <c r="FOE19" s="109"/>
      <c r="FOF19" s="109"/>
      <c r="FOG19" s="109"/>
      <c r="FOH19" s="109"/>
      <c r="FOI19" s="109"/>
      <c r="FOJ19" s="109"/>
      <c r="FOK19" s="109"/>
      <c r="FOL19" s="109"/>
      <c r="FOM19" s="109"/>
      <c r="FON19" s="109"/>
      <c r="FOO19" s="109"/>
      <c r="FOP19" s="109"/>
      <c r="FOQ19" s="109"/>
      <c r="FOR19" s="109"/>
      <c r="FOS19" s="109"/>
      <c r="FOT19" s="109"/>
      <c r="FOU19" s="109"/>
      <c r="FOV19" s="109"/>
      <c r="FOW19" s="109"/>
      <c r="FOX19" s="109"/>
      <c r="FOY19" s="109"/>
      <c r="FOZ19" s="109"/>
      <c r="FPA19" s="109"/>
      <c r="FPB19" s="109"/>
      <c r="FPC19" s="109"/>
      <c r="FPD19" s="109"/>
      <c r="FPE19" s="109"/>
      <c r="FPF19" s="109"/>
      <c r="FPG19" s="109"/>
      <c r="FPH19" s="109"/>
      <c r="FPI19" s="109"/>
      <c r="FPJ19" s="109"/>
      <c r="FPK19" s="109"/>
      <c r="FPL19" s="109"/>
      <c r="FPM19" s="109"/>
      <c r="FPN19" s="109"/>
      <c r="FPO19" s="109"/>
      <c r="FPP19" s="109"/>
      <c r="FPQ19" s="109"/>
      <c r="FPR19" s="109"/>
      <c r="FPS19" s="109"/>
      <c r="FPT19" s="109"/>
      <c r="FPU19" s="109"/>
      <c r="FPV19" s="109"/>
      <c r="FPW19" s="109"/>
      <c r="FPX19" s="109"/>
      <c r="FPY19" s="109"/>
      <c r="FPZ19" s="109"/>
      <c r="FQA19" s="109"/>
      <c r="FQB19" s="109"/>
      <c r="FQC19" s="109"/>
      <c r="FQD19" s="109"/>
      <c r="FQE19" s="109"/>
      <c r="FQF19" s="109"/>
      <c r="FQG19" s="109"/>
      <c r="FQH19" s="109"/>
      <c r="FQI19" s="109"/>
      <c r="FQJ19" s="109"/>
      <c r="FQK19" s="109"/>
      <c r="FQL19" s="109"/>
      <c r="FQM19" s="109"/>
      <c r="FQN19" s="109"/>
      <c r="FQO19" s="109"/>
      <c r="FQP19" s="109"/>
      <c r="FQQ19" s="109"/>
      <c r="FQR19" s="109"/>
      <c r="FQS19" s="109"/>
      <c r="FQT19" s="109"/>
      <c r="FQU19" s="109"/>
      <c r="FQV19" s="109"/>
      <c r="FQW19" s="109"/>
      <c r="FQX19" s="109"/>
      <c r="FQY19" s="109"/>
      <c r="FQZ19" s="109"/>
      <c r="FRA19" s="109"/>
      <c r="FRB19" s="109"/>
      <c r="FRC19" s="109"/>
      <c r="FRD19" s="109"/>
      <c r="FRE19" s="109"/>
      <c r="FRF19" s="109"/>
      <c r="FRG19" s="109"/>
      <c r="FRH19" s="109"/>
      <c r="FRI19" s="109"/>
      <c r="FRJ19" s="109"/>
      <c r="FRK19" s="109"/>
      <c r="FRL19" s="109"/>
      <c r="FRM19" s="109"/>
      <c r="FRN19" s="109"/>
      <c r="FRO19" s="109"/>
      <c r="FRP19" s="109"/>
      <c r="FRQ19" s="109"/>
      <c r="FRR19" s="109"/>
      <c r="FRS19" s="109"/>
      <c r="FRT19" s="109"/>
      <c r="FRU19" s="109"/>
      <c r="FRV19" s="109"/>
      <c r="FRW19" s="109"/>
      <c r="FRX19" s="109"/>
      <c r="FRY19" s="109"/>
      <c r="FRZ19" s="109"/>
      <c r="FSA19" s="109"/>
      <c r="FSB19" s="109"/>
      <c r="FSC19" s="109"/>
      <c r="FSD19" s="109"/>
      <c r="FSE19" s="109"/>
      <c r="FSF19" s="109"/>
      <c r="FSG19" s="109"/>
      <c r="FSH19" s="109"/>
      <c r="FSI19" s="109"/>
      <c r="FSJ19" s="109"/>
      <c r="FSK19" s="109"/>
      <c r="FSL19" s="109"/>
      <c r="FSM19" s="109"/>
      <c r="FSN19" s="109"/>
      <c r="FSO19" s="109"/>
      <c r="FSP19" s="109"/>
      <c r="FSQ19" s="109"/>
      <c r="FSR19" s="109"/>
      <c r="FSS19" s="109"/>
      <c r="FST19" s="109"/>
      <c r="FSU19" s="109"/>
      <c r="FSV19" s="109"/>
      <c r="FSW19" s="109"/>
      <c r="FSX19" s="109"/>
      <c r="FSY19" s="109"/>
      <c r="FSZ19" s="109"/>
      <c r="FTA19" s="109"/>
      <c r="FTB19" s="109"/>
      <c r="FTC19" s="109"/>
      <c r="FTD19" s="109"/>
      <c r="FTE19" s="109"/>
      <c r="FTF19" s="109"/>
      <c r="FTG19" s="109"/>
      <c r="FTH19" s="109"/>
      <c r="FTI19" s="109"/>
      <c r="FTJ19" s="109"/>
      <c r="FTK19" s="109"/>
      <c r="FTL19" s="109"/>
      <c r="FTM19" s="109"/>
      <c r="FTN19" s="109"/>
      <c r="FTO19" s="109"/>
      <c r="FTP19" s="109"/>
      <c r="FTQ19" s="109"/>
      <c r="FTR19" s="109"/>
      <c r="FTS19" s="109"/>
      <c r="FTT19" s="109"/>
      <c r="FTU19" s="109"/>
      <c r="FTV19" s="109"/>
      <c r="FTW19" s="109"/>
      <c r="FTX19" s="109"/>
      <c r="FTY19" s="109"/>
      <c r="FTZ19" s="109"/>
      <c r="FUA19" s="109"/>
      <c r="FUB19" s="109"/>
      <c r="FUC19" s="109"/>
      <c r="FUD19" s="109"/>
      <c r="FUE19" s="109"/>
      <c r="FUF19" s="109"/>
      <c r="FUG19" s="109"/>
      <c r="FUH19" s="109"/>
      <c r="FUI19" s="109"/>
      <c r="FUJ19" s="109"/>
      <c r="FUK19" s="109"/>
      <c r="FUL19" s="109"/>
      <c r="FUM19" s="109"/>
      <c r="FUN19" s="109"/>
      <c r="FUO19" s="109"/>
      <c r="FUP19" s="109"/>
      <c r="FUQ19" s="109"/>
      <c r="FUR19" s="109"/>
      <c r="FUS19" s="109"/>
      <c r="FUT19" s="109"/>
      <c r="FUU19" s="109"/>
      <c r="FUV19" s="109"/>
      <c r="FUW19" s="109"/>
      <c r="FUX19" s="109"/>
      <c r="FUY19" s="109"/>
      <c r="FUZ19" s="109"/>
      <c r="FVA19" s="109"/>
      <c r="FVB19" s="109"/>
      <c r="FVC19" s="109"/>
      <c r="FVD19" s="109"/>
      <c r="FVE19" s="109"/>
      <c r="FVF19" s="109"/>
      <c r="FVG19" s="109"/>
      <c r="FVH19" s="109"/>
      <c r="FVI19" s="109"/>
      <c r="FVJ19" s="109"/>
      <c r="FVK19" s="109"/>
      <c r="FVL19" s="109"/>
      <c r="FVM19" s="109"/>
      <c r="FVN19" s="109"/>
      <c r="FVO19" s="109"/>
      <c r="FVP19" s="109"/>
      <c r="FVQ19" s="109"/>
      <c r="FVR19" s="109"/>
      <c r="FVS19" s="109"/>
      <c r="FVT19" s="109"/>
      <c r="FVU19" s="109"/>
      <c r="FVV19" s="109"/>
      <c r="FVW19" s="109"/>
      <c r="FVX19" s="109"/>
      <c r="FVY19" s="109"/>
      <c r="FVZ19" s="109"/>
      <c r="FWA19" s="109"/>
      <c r="FWB19" s="109"/>
      <c r="FWC19" s="109"/>
      <c r="FWD19" s="109"/>
      <c r="FWE19" s="109"/>
      <c r="FWF19" s="109"/>
      <c r="FWG19" s="109"/>
      <c r="FWH19" s="109"/>
      <c r="FWI19" s="109"/>
      <c r="FWJ19" s="109"/>
      <c r="FWK19" s="109"/>
      <c r="FWL19" s="109"/>
      <c r="FWM19" s="109"/>
      <c r="FWN19" s="109"/>
      <c r="FWO19" s="109"/>
      <c r="FWP19" s="109"/>
      <c r="FWQ19" s="109"/>
      <c r="FWR19" s="109"/>
      <c r="FWS19" s="109"/>
      <c r="FWT19" s="109"/>
      <c r="FWU19" s="109"/>
      <c r="FWV19" s="109"/>
      <c r="FWW19" s="109"/>
      <c r="FWX19" s="109"/>
      <c r="FWY19" s="109"/>
      <c r="FWZ19" s="109"/>
      <c r="FXA19" s="109"/>
      <c r="FXB19" s="109"/>
      <c r="FXC19" s="109"/>
      <c r="FXD19" s="109"/>
      <c r="FXE19" s="109"/>
      <c r="FXF19" s="109"/>
      <c r="FXG19" s="109"/>
      <c r="FXH19" s="109"/>
      <c r="FXI19" s="109"/>
      <c r="FXJ19" s="109"/>
      <c r="FXK19" s="109"/>
      <c r="FXL19" s="109"/>
      <c r="FXM19" s="109"/>
      <c r="FXN19" s="109"/>
      <c r="FXO19" s="109"/>
      <c r="FXP19" s="109"/>
      <c r="FXQ19" s="109"/>
      <c r="FXR19" s="109"/>
      <c r="FXS19" s="109"/>
      <c r="FXT19" s="109"/>
      <c r="FXU19" s="109"/>
      <c r="FXV19" s="109"/>
      <c r="FXW19" s="109"/>
      <c r="FXX19" s="109"/>
      <c r="FXY19" s="109"/>
      <c r="FXZ19" s="109"/>
      <c r="FYA19" s="109"/>
      <c r="FYB19" s="109"/>
      <c r="FYC19" s="109"/>
      <c r="FYD19" s="109"/>
      <c r="FYE19" s="109"/>
      <c r="FYF19" s="109"/>
      <c r="FYG19" s="109"/>
      <c r="FYH19" s="109"/>
      <c r="FYI19" s="109"/>
      <c r="FYJ19" s="109"/>
      <c r="FYK19" s="109"/>
      <c r="FYL19" s="109"/>
      <c r="FYM19" s="109"/>
      <c r="FYN19" s="109"/>
      <c r="FYO19" s="109"/>
      <c r="FYP19" s="109"/>
      <c r="FYQ19" s="109"/>
      <c r="FYR19" s="109"/>
      <c r="FYS19" s="109"/>
      <c r="FYT19" s="109"/>
      <c r="FYU19" s="109"/>
      <c r="FYV19" s="109"/>
      <c r="FYW19" s="109"/>
      <c r="FYX19" s="109"/>
      <c r="FYY19" s="109"/>
      <c r="FYZ19" s="109"/>
      <c r="FZA19" s="109"/>
      <c r="FZB19" s="109"/>
      <c r="FZC19" s="109"/>
      <c r="FZD19" s="109"/>
      <c r="FZE19" s="109"/>
      <c r="FZF19" s="109"/>
      <c r="FZG19" s="109"/>
      <c r="FZH19" s="109"/>
      <c r="FZI19" s="109"/>
      <c r="FZJ19" s="109"/>
      <c r="FZK19" s="109"/>
      <c r="FZL19" s="109"/>
      <c r="FZM19" s="109"/>
      <c r="FZN19" s="109"/>
      <c r="FZO19" s="109"/>
      <c r="FZP19" s="109"/>
      <c r="FZQ19" s="109"/>
      <c r="FZR19" s="109"/>
      <c r="FZS19" s="109"/>
      <c r="FZT19" s="109"/>
      <c r="FZU19" s="109"/>
      <c r="FZV19" s="109"/>
      <c r="FZW19" s="109"/>
      <c r="FZX19" s="109"/>
      <c r="FZY19" s="109"/>
      <c r="FZZ19" s="109"/>
      <c r="GAA19" s="109"/>
      <c r="GAB19" s="109"/>
      <c r="GAC19" s="109"/>
      <c r="GAD19" s="109"/>
      <c r="GAE19" s="109"/>
      <c r="GAF19" s="109"/>
      <c r="GAG19" s="109"/>
      <c r="GAH19" s="109"/>
      <c r="GAI19" s="109"/>
      <c r="GAJ19" s="109"/>
      <c r="GAK19" s="109"/>
      <c r="GAL19" s="109"/>
      <c r="GAM19" s="109"/>
      <c r="GAN19" s="109"/>
      <c r="GAO19" s="109"/>
      <c r="GAP19" s="109"/>
      <c r="GAQ19" s="109"/>
      <c r="GAR19" s="109"/>
      <c r="GAS19" s="109"/>
      <c r="GAT19" s="109"/>
      <c r="GAU19" s="109"/>
      <c r="GAV19" s="109"/>
      <c r="GAW19" s="109"/>
      <c r="GAX19" s="109"/>
      <c r="GAY19" s="109"/>
      <c r="GAZ19" s="109"/>
      <c r="GBA19" s="109"/>
      <c r="GBB19" s="109"/>
      <c r="GBC19" s="109"/>
      <c r="GBD19" s="109"/>
      <c r="GBE19" s="109"/>
      <c r="GBF19" s="109"/>
      <c r="GBG19" s="109"/>
      <c r="GBH19" s="109"/>
      <c r="GBI19" s="109"/>
      <c r="GBJ19" s="109"/>
      <c r="GBK19" s="109"/>
      <c r="GBL19" s="109"/>
      <c r="GBM19" s="109"/>
      <c r="GBN19" s="109"/>
      <c r="GBO19" s="109"/>
      <c r="GBP19" s="109"/>
      <c r="GBQ19" s="109"/>
      <c r="GBR19" s="109"/>
      <c r="GBS19" s="109"/>
      <c r="GBT19" s="109"/>
      <c r="GBU19" s="109"/>
      <c r="GBV19" s="109"/>
      <c r="GBW19" s="109"/>
      <c r="GBX19" s="109"/>
      <c r="GBY19" s="109"/>
      <c r="GBZ19" s="109"/>
      <c r="GCA19" s="109"/>
      <c r="GCB19" s="109"/>
      <c r="GCC19" s="109"/>
      <c r="GCD19" s="109"/>
      <c r="GCE19" s="109"/>
      <c r="GCF19" s="109"/>
      <c r="GCG19" s="109"/>
      <c r="GCH19" s="109"/>
      <c r="GCI19" s="109"/>
      <c r="GCJ19" s="109"/>
      <c r="GCK19" s="109"/>
      <c r="GCL19" s="109"/>
      <c r="GCM19" s="109"/>
      <c r="GCN19" s="109"/>
      <c r="GCO19" s="109"/>
      <c r="GCP19" s="109"/>
      <c r="GCQ19" s="109"/>
      <c r="GCR19" s="109"/>
      <c r="GCS19" s="109"/>
      <c r="GCT19" s="109"/>
      <c r="GCU19" s="109"/>
      <c r="GCV19" s="109"/>
      <c r="GCW19" s="109"/>
      <c r="GCX19" s="109"/>
      <c r="GCY19" s="109"/>
      <c r="GCZ19" s="109"/>
      <c r="GDA19" s="109"/>
      <c r="GDB19" s="109"/>
      <c r="GDC19" s="109"/>
      <c r="GDD19" s="109"/>
      <c r="GDE19" s="109"/>
      <c r="GDF19" s="109"/>
      <c r="GDG19" s="109"/>
      <c r="GDH19" s="109"/>
      <c r="GDI19" s="109"/>
      <c r="GDJ19" s="109"/>
      <c r="GDK19" s="109"/>
      <c r="GDL19" s="109"/>
      <c r="GDM19" s="109"/>
      <c r="GDN19" s="109"/>
      <c r="GDO19" s="109"/>
      <c r="GDP19" s="109"/>
      <c r="GDQ19" s="109"/>
      <c r="GDR19" s="109"/>
      <c r="GDS19" s="109"/>
      <c r="GDT19" s="109"/>
      <c r="GDU19" s="109"/>
      <c r="GDV19" s="109"/>
      <c r="GDW19" s="109"/>
      <c r="GDX19" s="109"/>
      <c r="GDY19" s="109"/>
      <c r="GDZ19" s="109"/>
      <c r="GEA19" s="109"/>
      <c r="GEB19" s="109"/>
      <c r="GEC19" s="109"/>
      <c r="GED19" s="109"/>
      <c r="GEE19" s="109"/>
      <c r="GEF19" s="109"/>
      <c r="GEG19" s="109"/>
      <c r="GEH19" s="109"/>
      <c r="GEI19" s="109"/>
      <c r="GEJ19" s="109"/>
      <c r="GEK19" s="109"/>
      <c r="GEL19" s="109"/>
      <c r="GEM19" s="109"/>
      <c r="GEN19" s="109"/>
      <c r="GEO19" s="109"/>
      <c r="GEP19" s="109"/>
      <c r="GEQ19" s="109"/>
      <c r="GER19" s="109"/>
      <c r="GES19" s="109"/>
      <c r="GET19" s="109"/>
      <c r="GEU19" s="109"/>
      <c r="GEV19" s="109"/>
      <c r="GEW19" s="109"/>
      <c r="GEX19" s="109"/>
      <c r="GEY19" s="109"/>
      <c r="GEZ19" s="109"/>
      <c r="GFA19" s="109"/>
      <c r="GFB19" s="109"/>
      <c r="GFC19" s="109"/>
      <c r="GFD19" s="109"/>
      <c r="GFE19" s="109"/>
      <c r="GFF19" s="109"/>
      <c r="GFG19" s="109"/>
      <c r="GFH19" s="109"/>
      <c r="GFI19" s="109"/>
      <c r="GFJ19" s="109"/>
      <c r="GFK19" s="109"/>
      <c r="GFL19" s="109"/>
      <c r="GFM19" s="109"/>
      <c r="GFN19" s="109"/>
      <c r="GFO19" s="109"/>
      <c r="GFP19" s="109"/>
      <c r="GFQ19" s="109"/>
      <c r="GFR19" s="109"/>
      <c r="GFS19" s="109"/>
      <c r="GFT19" s="109"/>
      <c r="GFU19" s="109"/>
      <c r="GFV19" s="109"/>
      <c r="GFW19" s="109"/>
      <c r="GFX19" s="109"/>
      <c r="GFY19" s="109"/>
      <c r="GFZ19" s="109"/>
      <c r="GGA19" s="109"/>
      <c r="GGB19" s="109"/>
      <c r="GGC19" s="109"/>
      <c r="GGD19" s="109"/>
      <c r="GGE19" s="109"/>
      <c r="GGF19" s="109"/>
      <c r="GGG19" s="109"/>
      <c r="GGH19" s="109"/>
      <c r="GGI19" s="109"/>
      <c r="GGJ19" s="109"/>
      <c r="GGK19" s="109"/>
      <c r="GGL19" s="109"/>
      <c r="GGM19" s="109"/>
      <c r="GGN19" s="109"/>
      <c r="GGO19" s="109"/>
      <c r="GGP19" s="109"/>
      <c r="GGQ19" s="109"/>
      <c r="GGR19" s="109"/>
      <c r="GGS19" s="109"/>
      <c r="GGT19" s="109"/>
      <c r="GGU19" s="109"/>
      <c r="GGV19" s="109"/>
      <c r="GGW19" s="109"/>
      <c r="GGX19" s="109"/>
      <c r="GGY19" s="109"/>
      <c r="GGZ19" s="109"/>
      <c r="GHA19" s="109"/>
      <c r="GHB19" s="109"/>
      <c r="GHC19" s="109"/>
      <c r="GHD19" s="109"/>
      <c r="GHE19" s="109"/>
      <c r="GHF19" s="109"/>
      <c r="GHG19" s="109"/>
      <c r="GHH19" s="109"/>
      <c r="GHI19" s="109"/>
      <c r="GHJ19" s="109"/>
      <c r="GHK19" s="109"/>
      <c r="GHL19" s="109"/>
      <c r="GHM19" s="109"/>
      <c r="GHN19" s="109"/>
      <c r="GHO19" s="109"/>
      <c r="GHP19" s="109"/>
      <c r="GHQ19" s="109"/>
      <c r="GHR19" s="109"/>
      <c r="GHS19" s="109"/>
      <c r="GHT19" s="109"/>
      <c r="GHU19" s="109"/>
      <c r="GHV19" s="109"/>
      <c r="GHW19" s="109"/>
      <c r="GHX19" s="109"/>
      <c r="GHY19" s="109"/>
      <c r="GHZ19" s="109"/>
      <c r="GIA19" s="109"/>
      <c r="GIB19" s="109"/>
      <c r="GIC19" s="109"/>
      <c r="GID19" s="109"/>
      <c r="GIE19" s="109"/>
      <c r="GIF19" s="109"/>
      <c r="GIG19" s="109"/>
      <c r="GIH19" s="109"/>
      <c r="GII19" s="109"/>
      <c r="GIJ19" s="109"/>
      <c r="GIK19" s="109"/>
      <c r="GIL19" s="109"/>
      <c r="GIM19" s="109"/>
      <c r="GIN19" s="109"/>
      <c r="GIO19" s="109"/>
      <c r="GIP19" s="109"/>
      <c r="GIQ19" s="109"/>
      <c r="GIR19" s="109"/>
      <c r="GIS19" s="109"/>
      <c r="GIT19" s="109"/>
      <c r="GIU19" s="109"/>
      <c r="GIV19" s="109"/>
      <c r="GIW19" s="109"/>
      <c r="GIX19" s="109"/>
      <c r="GIY19" s="109"/>
      <c r="GIZ19" s="109"/>
      <c r="GJA19" s="109"/>
      <c r="GJB19" s="109"/>
      <c r="GJC19" s="109"/>
      <c r="GJD19" s="109"/>
      <c r="GJE19" s="109"/>
      <c r="GJF19" s="109"/>
      <c r="GJG19" s="109"/>
      <c r="GJH19" s="109"/>
      <c r="GJI19" s="109"/>
      <c r="GJJ19" s="109"/>
      <c r="GJK19" s="109"/>
      <c r="GJL19" s="109"/>
      <c r="GJM19" s="109"/>
      <c r="GJN19" s="109"/>
      <c r="GJO19" s="109"/>
      <c r="GJP19" s="109"/>
      <c r="GJQ19" s="109"/>
      <c r="GJR19" s="109"/>
      <c r="GJS19" s="109"/>
      <c r="GJT19" s="109"/>
      <c r="GJU19" s="109"/>
      <c r="GJV19" s="109"/>
      <c r="GJW19" s="109"/>
      <c r="GJX19" s="109"/>
      <c r="GJY19" s="109"/>
      <c r="GJZ19" s="109"/>
      <c r="GKA19" s="109"/>
      <c r="GKB19" s="109"/>
      <c r="GKC19" s="109"/>
      <c r="GKD19" s="109"/>
      <c r="GKE19" s="109"/>
      <c r="GKF19" s="109"/>
      <c r="GKG19" s="109"/>
      <c r="GKH19" s="109"/>
      <c r="GKI19" s="109"/>
      <c r="GKJ19" s="109"/>
      <c r="GKK19" s="109"/>
      <c r="GKL19" s="109"/>
      <c r="GKM19" s="109"/>
      <c r="GKN19" s="109"/>
      <c r="GKO19" s="109"/>
      <c r="GKP19" s="109"/>
      <c r="GKQ19" s="109"/>
      <c r="GKR19" s="109"/>
      <c r="GKS19" s="109"/>
      <c r="GKT19" s="109"/>
      <c r="GKU19" s="109"/>
      <c r="GKV19" s="109"/>
      <c r="GKW19" s="109"/>
      <c r="GKX19" s="109"/>
      <c r="GKY19" s="109"/>
      <c r="GKZ19" s="109"/>
      <c r="GLA19" s="109"/>
      <c r="GLB19" s="109"/>
      <c r="GLC19" s="109"/>
      <c r="GLD19" s="109"/>
      <c r="GLE19" s="109"/>
      <c r="GLF19" s="109"/>
      <c r="GLG19" s="109"/>
      <c r="GLH19" s="109"/>
      <c r="GLI19" s="109"/>
      <c r="GLJ19" s="109"/>
      <c r="GLK19" s="109"/>
      <c r="GLL19" s="109"/>
      <c r="GLM19" s="109"/>
      <c r="GLN19" s="109"/>
      <c r="GLO19" s="109"/>
      <c r="GLP19" s="109"/>
      <c r="GLQ19" s="109"/>
      <c r="GLR19" s="109"/>
      <c r="GLS19" s="109"/>
      <c r="GLT19" s="109"/>
      <c r="GLU19" s="109"/>
      <c r="GLV19" s="109"/>
      <c r="GLW19" s="109"/>
      <c r="GLX19" s="109"/>
      <c r="GLY19" s="109"/>
      <c r="GLZ19" s="109"/>
      <c r="GMA19" s="109"/>
      <c r="GMB19" s="109"/>
      <c r="GMC19" s="109"/>
      <c r="GMD19" s="109"/>
      <c r="GME19" s="109"/>
      <c r="GMF19" s="109"/>
      <c r="GMG19" s="109"/>
      <c r="GMH19" s="109"/>
      <c r="GMI19" s="109"/>
      <c r="GMJ19" s="109"/>
      <c r="GMK19" s="109"/>
      <c r="GML19" s="109"/>
      <c r="GMM19" s="109"/>
      <c r="GMN19" s="109"/>
      <c r="GMO19" s="109"/>
      <c r="GMP19" s="109"/>
      <c r="GMQ19" s="109"/>
      <c r="GMR19" s="109"/>
      <c r="GMS19" s="109"/>
      <c r="GMT19" s="109"/>
      <c r="GMU19" s="109"/>
      <c r="GMV19" s="109"/>
      <c r="GMW19" s="109"/>
      <c r="GMX19" s="109"/>
      <c r="GMY19" s="109"/>
      <c r="GMZ19" s="109"/>
      <c r="GNA19" s="109"/>
      <c r="GNB19" s="109"/>
      <c r="GNC19" s="109"/>
      <c r="GND19" s="109"/>
      <c r="GNE19" s="109"/>
      <c r="GNF19" s="109"/>
      <c r="GNG19" s="109"/>
      <c r="GNH19" s="109"/>
      <c r="GNI19" s="109"/>
      <c r="GNJ19" s="109"/>
      <c r="GNK19" s="109"/>
      <c r="GNL19" s="109"/>
      <c r="GNM19" s="109"/>
      <c r="GNN19" s="109"/>
      <c r="GNO19" s="109"/>
      <c r="GNP19" s="109"/>
      <c r="GNQ19" s="109"/>
      <c r="GNR19" s="109"/>
      <c r="GNS19" s="109"/>
      <c r="GNT19" s="109"/>
      <c r="GNU19" s="109"/>
      <c r="GNV19" s="109"/>
      <c r="GNW19" s="109"/>
      <c r="GNX19" s="109"/>
      <c r="GNY19" s="109"/>
      <c r="GNZ19" s="109"/>
      <c r="GOA19" s="109"/>
      <c r="GOB19" s="109"/>
      <c r="GOC19" s="109"/>
      <c r="GOD19" s="109"/>
      <c r="GOE19" s="109"/>
      <c r="GOF19" s="109"/>
      <c r="GOG19" s="109"/>
      <c r="GOH19" s="109"/>
      <c r="GOI19" s="109"/>
      <c r="GOJ19" s="109"/>
      <c r="GOK19" s="109"/>
      <c r="GOL19" s="109"/>
      <c r="GOM19" s="109"/>
      <c r="GON19" s="109"/>
      <c r="GOO19" s="109"/>
      <c r="GOP19" s="109"/>
      <c r="GOQ19" s="109"/>
      <c r="GOR19" s="109"/>
      <c r="GOS19" s="109"/>
      <c r="GOT19" s="109"/>
      <c r="GOU19" s="109"/>
      <c r="GOV19" s="109"/>
      <c r="GOW19" s="109"/>
      <c r="GOX19" s="109"/>
      <c r="GOY19" s="109"/>
      <c r="GOZ19" s="109"/>
      <c r="GPA19" s="109"/>
      <c r="GPB19" s="109"/>
      <c r="GPC19" s="109"/>
      <c r="GPD19" s="109"/>
      <c r="GPE19" s="109"/>
      <c r="GPF19" s="109"/>
      <c r="GPG19" s="109"/>
      <c r="GPH19" s="109"/>
      <c r="GPI19" s="109"/>
      <c r="GPJ19" s="109"/>
      <c r="GPK19" s="109"/>
      <c r="GPL19" s="109"/>
      <c r="GPM19" s="109"/>
      <c r="GPN19" s="109"/>
      <c r="GPO19" s="109"/>
      <c r="GPP19" s="109"/>
      <c r="GPQ19" s="109"/>
      <c r="GPR19" s="109"/>
      <c r="GPS19" s="109"/>
      <c r="GPT19" s="109"/>
      <c r="GPU19" s="109"/>
      <c r="GPV19" s="109"/>
      <c r="GPW19" s="109"/>
      <c r="GPX19" s="109"/>
      <c r="GPY19" s="109"/>
      <c r="GPZ19" s="109"/>
      <c r="GQA19" s="109"/>
      <c r="GQB19" s="109"/>
      <c r="GQC19" s="109"/>
      <c r="GQD19" s="109"/>
      <c r="GQE19" s="109"/>
      <c r="GQF19" s="109"/>
      <c r="GQG19" s="109"/>
      <c r="GQH19" s="109"/>
      <c r="GQI19" s="109"/>
      <c r="GQJ19" s="109"/>
      <c r="GQK19" s="109"/>
      <c r="GQL19" s="109"/>
      <c r="GQM19" s="109"/>
      <c r="GQN19" s="109"/>
      <c r="GQO19" s="109"/>
      <c r="GQP19" s="109"/>
      <c r="GQQ19" s="109"/>
      <c r="GQR19" s="109"/>
      <c r="GQS19" s="109"/>
      <c r="GQT19" s="109"/>
      <c r="GQU19" s="109"/>
      <c r="GQV19" s="109"/>
      <c r="GQW19" s="109"/>
      <c r="GQX19" s="109"/>
      <c r="GQY19" s="109"/>
      <c r="GQZ19" s="109"/>
      <c r="GRA19" s="109"/>
      <c r="GRB19" s="109"/>
      <c r="GRC19" s="109"/>
      <c r="GRD19" s="109"/>
      <c r="GRE19" s="109"/>
      <c r="GRF19" s="109"/>
      <c r="GRG19" s="109"/>
      <c r="GRH19" s="109"/>
      <c r="GRI19" s="109"/>
      <c r="GRJ19" s="109"/>
      <c r="GRK19" s="109"/>
      <c r="GRL19" s="109"/>
      <c r="GRM19" s="109"/>
      <c r="GRN19" s="109"/>
      <c r="GRO19" s="109"/>
      <c r="GRP19" s="109"/>
      <c r="GRQ19" s="109"/>
      <c r="GRR19" s="109"/>
      <c r="GRS19" s="109"/>
      <c r="GRT19" s="109"/>
      <c r="GRU19" s="109"/>
      <c r="GRV19" s="109"/>
      <c r="GRW19" s="109"/>
      <c r="GRX19" s="109"/>
      <c r="GRY19" s="109"/>
      <c r="GRZ19" s="109"/>
      <c r="GSA19" s="109"/>
      <c r="GSB19" s="109"/>
      <c r="GSC19" s="109"/>
      <c r="GSD19" s="109"/>
      <c r="GSE19" s="109"/>
      <c r="GSF19" s="109"/>
      <c r="GSG19" s="109"/>
      <c r="GSH19" s="109"/>
      <c r="GSI19" s="109"/>
      <c r="GSJ19" s="109"/>
      <c r="GSK19" s="109"/>
      <c r="GSL19" s="109"/>
      <c r="GSM19" s="109"/>
      <c r="GSN19" s="109"/>
      <c r="GSO19" s="109"/>
      <c r="GSP19" s="109"/>
      <c r="GSQ19" s="109"/>
      <c r="GSR19" s="109"/>
      <c r="GSS19" s="109"/>
      <c r="GST19" s="109"/>
      <c r="GSU19" s="109"/>
      <c r="GSV19" s="109"/>
      <c r="GSW19" s="109"/>
      <c r="GSX19" s="109"/>
      <c r="GSY19" s="109"/>
      <c r="GSZ19" s="109"/>
      <c r="GTA19" s="109"/>
      <c r="GTB19" s="109"/>
      <c r="GTC19" s="109"/>
      <c r="GTD19" s="109"/>
      <c r="GTE19" s="109"/>
      <c r="GTF19" s="109"/>
      <c r="GTG19" s="109"/>
      <c r="GTH19" s="109"/>
      <c r="GTI19" s="109"/>
      <c r="GTJ19" s="109"/>
      <c r="GTK19" s="109"/>
      <c r="GTL19" s="109"/>
      <c r="GTM19" s="109"/>
      <c r="GTN19" s="109"/>
      <c r="GTO19" s="109"/>
      <c r="GTP19" s="109"/>
      <c r="GTQ19" s="109"/>
      <c r="GTR19" s="109"/>
      <c r="GTS19" s="109"/>
      <c r="GTT19" s="109"/>
      <c r="GTU19" s="109"/>
      <c r="GTV19" s="109"/>
      <c r="GTW19" s="109"/>
      <c r="GTX19" s="109"/>
      <c r="GTY19" s="109"/>
      <c r="GTZ19" s="109"/>
      <c r="GUA19" s="109"/>
      <c r="GUB19" s="109"/>
      <c r="GUC19" s="109"/>
      <c r="GUD19" s="109"/>
      <c r="GUE19" s="109"/>
      <c r="GUF19" s="109"/>
      <c r="GUG19" s="109"/>
      <c r="GUH19" s="109"/>
      <c r="GUI19" s="109"/>
      <c r="GUJ19" s="109"/>
      <c r="GUK19" s="109"/>
      <c r="GUL19" s="109"/>
      <c r="GUM19" s="109"/>
      <c r="GUN19" s="109"/>
      <c r="GUO19" s="109"/>
      <c r="GUP19" s="109"/>
      <c r="GUQ19" s="109"/>
      <c r="GUR19" s="109"/>
      <c r="GUS19" s="109"/>
      <c r="GUT19" s="109"/>
      <c r="GUU19" s="109"/>
      <c r="GUV19" s="109"/>
      <c r="GUW19" s="109"/>
      <c r="GUX19" s="109"/>
      <c r="GUY19" s="109"/>
      <c r="GUZ19" s="109"/>
      <c r="GVA19" s="109"/>
      <c r="GVB19" s="109"/>
      <c r="GVC19" s="109"/>
      <c r="GVD19" s="109"/>
      <c r="GVE19" s="109"/>
      <c r="GVF19" s="109"/>
      <c r="GVG19" s="109"/>
      <c r="GVH19" s="109"/>
      <c r="GVI19" s="109"/>
      <c r="GVJ19" s="109"/>
      <c r="GVK19" s="109"/>
      <c r="GVL19" s="109"/>
      <c r="GVM19" s="109"/>
      <c r="GVN19" s="109"/>
      <c r="GVO19" s="109"/>
      <c r="GVP19" s="109"/>
      <c r="GVQ19" s="109"/>
      <c r="GVR19" s="109"/>
      <c r="GVS19" s="109"/>
      <c r="GVT19" s="109"/>
      <c r="GVU19" s="109"/>
      <c r="GVV19" s="109"/>
      <c r="GVW19" s="109"/>
      <c r="GVX19" s="109"/>
      <c r="GVY19" s="109"/>
      <c r="GVZ19" s="109"/>
      <c r="GWA19" s="109"/>
      <c r="GWB19" s="109"/>
      <c r="GWC19" s="109"/>
      <c r="GWD19" s="109"/>
      <c r="GWE19" s="109"/>
      <c r="GWF19" s="109"/>
      <c r="GWG19" s="109"/>
      <c r="GWH19" s="109"/>
      <c r="GWI19" s="109"/>
      <c r="GWJ19" s="109"/>
      <c r="GWK19" s="109"/>
      <c r="GWL19" s="109"/>
      <c r="GWM19" s="109"/>
      <c r="GWN19" s="109"/>
      <c r="GWO19" s="109"/>
      <c r="GWP19" s="109"/>
      <c r="GWQ19" s="109"/>
      <c r="GWR19" s="109"/>
      <c r="GWS19" s="109"/>
      <c r="GWT19" s="109"/>
      <c r="GWU19" s="109"/>
      <c r="GWV19" s="109"/>
      <c r="GWW19" s="109"/>
      <c r="GWX19" s="109"/>
      <c r="GWY19" s="109"/>
      <c r="GWZ19" s="109"/>
      <c r="GXA19" s="109"/>
      <c r="GXB19" s="109"/>
      <c r="GXC19" s="109"/>
      <c r="GXD19" s="109"/>
      <c r="GXE19" s="109"/>
      <c r="GXF19" s="109"/>
      <c r="GXG19" s="109"/>
      <c r="GXH19" s="109"/>
      <c r="GXI19" s="109"/>
      <c r="GXJ19" s="109"/>
      <c r="GXK19" s="109"/>
      <c r="GXL19" s="109"/>
      <c r="GXM19" s="109"/>
      <c r="GXN19" s="109"/>
      <c r="GXO19" s="109"/>
      <c r="GXP19" s="109"/>
      <c r="GXQ19" s="109"/>
      <c r="GXR19" s="109"/>
      <c r="GXS19" s="109"/>
      <c r="GXT19" s="109"/>
      <c r="GXU19" s="109"/>
      <c r="GXV19" s="109"/>
      <c r="GXW19" s="109"/>
      <c r="GXX19" s="109"/>
      <c r="GXY19" s="109"/>
      <c r="GXZ19" s="109"/>
      <c r="GYA19" s="109"/>
      <c r="GYB19" s="109"/>
      <c r="GYC19" s="109"/>
      <c r="GYD19" s="109"/>
      <c r="GYE19" s="109"/>
      <c r="GYF19" s="109"/>
      <c r="GYG19" s="109"/>
      <c r="GYH19" s="109"/>
      <c r="GYI19" s="109"/>
      <c r="GYJ19" s="109"/>
      <c r="GYK19" s="109"/>
      <c r="GYL19" s="109"/>
      <c r="GYM19" s="109"/>
      <c r="GYN19" s="109"/>
      <c r="GYO19" s="109"/>
      <c r="GYP19" s="109"/>
      <c r="GYQ19" s="109"/>
      <c r="GYR19" s="109"/>
      <c r="GYS19" s="109"/>
      <c r="GYT19" s="109"/>
      <c r="GYU19" s="109"/>
      <c r="GYV19" s="109"/>
      <c r="GYW19" s="109"/>
      <c r="GYX19" s="109"/>
      <c r="GYY19" s="109"/>
      <c r="GYZ19" s="109"/>
      <c r="GZA19" s="109"/>
      <c r="GZB19" s="109"/>
      <c r="GZC19" s="109"/>
      <c r="GZD19" s="109"/>
      <c r="GZE19" s="109"/>
      <c r="GZF19" s="109"/>
      <c r="GZG19" s="109"/>
      <c r="GZH19" s="109"/>
      <c r="GZI19" s="109"/>
      <c r="GZJ19" s="109"/>
      <c r="GZK19" s="109"/>
      <c r="GZL19" s="109"/>
      <c r="GZM19" s="109"/>
      <c r="GZN19" s="109"/>
      <c r="GZO19" s="109"/>
      <c r="GZP19" s="109"/>
      <c r="GZQ19" s="109"/>
      <c r="GZR19" s="109"/>
      <c r="GZS19" s="109"/>
      <c r="GZT19" s="109"/>
      <c r="GZU19" s="109"/>
      <c r="GZV19" s="109"/>
      <c r="GZW19" s="109"/>
      <c r="GZX19" s="109"/>
      <c r="GZY19" s="109"/>
      <c r="GZZ19" s="109"/>
      <c r="HAA19" s="109"/>
      <c r="HAB19" s="109"/>
      <c r="HAC19" s="109"/>
      <c r="HAD19" s="109"/>
      <c r="HAE19" s="109"/>
      <c r="HAF19" s="109"/>
      <c r="HAG19" s="109"/>
      <c r="HAH19" s="109"/>
      <c r="HAI19" s="109"/>
      <c r="HAJ19" s="109"/>
      <c r="HAK19" s="109"/>
      <c r="HAL19" s="109"/>
      <c r="HAM19" s="109"/>
      <c r="HAN19" s="109"/>
      <c r="HAO19" s="109"/>
      <c r="HAP19" s="109"/>
      <c r="HAQ19" s="109"/>
      <c r="HAR19" s="109"/>
      <c r="HAS19" s="109"/>
      <c r="HAT19" s="109"/>
      <c r="HAU19" s="109"/>
      <c r="HAV19" s="109"/>
      <c r="HAW19" s="109"/>
      <c r="HAX19" s="109"/>
      <c r="HAY19" s="109"/>
      <c r="HAZ19" s="109"/>
      <c r="HBA19" s="109"/>
      <c r="HBB19" s="109"/>
      <c r="HBC19" s="109"/>
      <c r="HBD19" s="109"/>
      <c r="HBE19" s="109"/>
      <c r="HBF19" s="109"/>
      <c r="HBG19" s="109"/>
      <c r="HBH19" s="109"/>
      <c r="HBI19" s="109"/>
      <c r="HBJ19" s="109"/>
      <c r="HBK19" s="109"/>
      <c r="HBL19" s="109"/>
      <c r="HBM19" s="109"/>
      <c r="HBN19" s="109"/>
      <c r="HBO19" s="109"/>
      <c r="HBP19" s="109"/>
      <c r="HBQ19" s="109"/>
      <c r="HBR19" s="109"/>
      <c r="HBS19" s="109"/>
      <c r="HBT19" s="109"/>
      <c r="HBU19" s="109"/>
      <c r="HBV19" s="109"/>
      <c r="HBW19" s="109"/>
      <c r="HBX19" s="109"/>
      <c r="HBY19" s="109"/>
      <c r="HBZ19" s="109"/>
      <c r="HCA19" s="109"/>
      <c r="HCB19" s="109"/>
      <c r="HCC19" s="109"/>
      <c r="HCD19" s="109"/>
      <c r="HCE19" s="109"/>
      <c r="HCF19" s="109"/>
      <c r="HCG19" s="109"/>
      <c r="HCH19" s="109"/>
      <c r="HCI19" s="109"/>
      <c r="HCJ19" s="109"/>
      <c r="HCK19" s="109"/>
      <c r="HCL19" s="109"/>
      <c r="HCM19" s="109"/>
      <c r="HCN19" s="109"/>
      <c r="HCO19" s="109"/>
      <c r="HCP19" s="109"/>
      <c r="HCQ19" s="109"/>
      <c r="HCR19" s="109"/>
      <c r="HCS19" s="109"/>
      <c r="HCT19" s="109"/>
      <c r="HCU19" s="109"/>
      <c r="HCV19" s="109"/>
      <c r="HCW19" s="109"/>
      <c r="HCX19" s="109"/>
      <c r="HCY19" s="109"/>
      <c r="HCZ19" s="109"/>
      <c r="HDA19" s="109"/>
      <c r="HDB19" s="109"/>
      <c r="HDC19" s="109"/>
      <c r="HDD19" s="109"/>
      <c r="HDE19" s="109"/>
      <c r="HDF19" s="109"/>
      <c r="HDG19" s="109"/>
      <c r="HDH19" s="109"/>
      <c r="HDI19" s="109"/>
      <c r="HDJ19" s="109"/>
      <c r="HDK19" s="109"/>
      <c r="HDL19" s="109"/>
      <c r="HDM19" s="109"/>
      <c r="HDN19" s="109"/>
      <c r="HDO19" s="109"/>
      <c r="HDP19" s="109"/>
      <c r="HDQ19" s="109"/>
      <c r="HDR19" s="109"/>
      <c r="HDS19" s="109"/>
      <c r="HDT19" s="109"/>
      <c r="HDU19" s="109"/>
      <c r="HDV19" s="109"/>
      <c r="HDW19" s="109"/>
      <c r="HDX19" s="109"/>
      <c r="HDY19" s="109"/>
      <c r="HDZ19" s="109"/>
      <c r="HEA19" s="109"/>
      <c r="HEB19" s="109"/>
      <c r="HEC19" s="109"/>
      <c r="HED19" s="109"/>
      <c r="HEE19" s="109"/>
      <c r="HEF19" s="109"/>
      <c r="HEG19" s="109"/>
      <c r="HEH19" s="109"/>
      <c r="HEI19" s="109"/>
      <c r="HEJ19" s="109"/>
      <c r="HEK19" s="109"/>
      <c r="HEL19" s="109"/>
      <c r="HEM19" s="109"/>
      <c r="HEN19" s="109"/>
      <c r="HEO19" s="109"/>
      <c r="HEP19" s="109"/>
      <c r="HEQ19" s="109"/>
      <c r="HER19" s="109"/>
      <c r="HES19" s="109"/>
      <c r="HET19" s="109"/>
      <c r="HEU19" s="109"/>
      <c r="HEV19" s="109"/>
      <c r="HEW19" s="109"/>
      <c r="HEX19" s="109"/>
      <c r="HEY19" s="109"/>
      <c r="HEZ19" s="109"/>
      <c r="HFA19" s="109"/>
      <c r="HFB19" s="109"/>
      <c r="HFC19" s="109"/>
      <c r="HFD19" s="109"/>
      <c r="HFE19" s="109"/>
      <c r="HFF19" s="109"/>
      <c r="HFG19" s="109"/>
      <c r="HFH19" s="109"/>
      <c r="HFI19" s="109"/>
      <c r="HFJ19" s="109"/>
      <c r="HFK19" s="109"/>
      <c r="HFL19" s="109"/>
      <c r="HFM19" s="109"/>
      <c r="HFN19" s="109"/>
      <c r="HFO19" s="109"/>
      <c r="HFP19" s="109"/>
      <c r="HFQ19" s="109"/>
      <c r="HFR19" s="109"/>
      <c r="HFS19" s="109"/>
      <c r="HFT19" s="109"/>
      <c r="HFU19" s="109"/>
      <c r="HFV19" s="109"/>
      <c r="HFW19" s="109"/>
      <c r="HFX19" s="109"/>
      <c r="HFY19" s="109"/>
      <c r="HFZ19" s="109"/>
      <c r="HGA19" s="109"/>
      <c r="HGB19" s="109"/>
      <c r="HGC19" s="109"/>
      <c r="HGD19" s="109"/>
      <c r="HGE19" s="109"/>
      <c r="HGF19" s="109"/>
      <c r="HGG19" s="109"/>
      <c r="HGH19" s="109"/>
      <c r="HGI19" s="109"/>
      <c r="HGJ19" s="109"/>
      <c r="HGK19" s="109"/>
      <c r="HGL19" s="109"/>
      <c r="HGM19" s="109"/>
      <c r="HGN19" s="109"/>
      <c r="HGO19" s="109"/>
      <c r="HGP19" s="109"/>
      <c r="HGQ19" s="109"/>
      <c r="HGR19" s="109"/>
      <c r="HGS19" s="109"/>
      <c r="HGT19" s="109"/>
      <c r="HGU19" s="109"/>
      <c r="HGV19" s="109"/>
      <c r="HGW19" s="109"/>
      <c r="HGX19" s="109"/>
      <c r="HGY19" s="109"/>
      <c r="HGZ19" s="109"/>
      <c r="HHA19" s="109"/>
      <c r="HHB19" s="109"/>
      <c r="HHC19" s="109"/>
      <c r="HHD19" s="109"/>
      <c r="HHE19" s="109"/>
      <c r="HHF19" s="109"/>
      <c r="HHG19" s="109"/>
      <c r="HHH19" s="109"/>
      <c r="HHI19" s="109"/>
      <c r="HHJ19" s="109"/>
      <c r="HHK19" s="109"/>
      <c r="HHL19" s="109"/>
      <c r="HHM19" s="109"/>
      <c r="HHN19" s="109"/>
      <c r="HHO19" s="109"/>
      <c r="HHP19" s="109"/>
      <c r="HHQ19" s="109"/>
      <c r="HHR19" s="109"/>
      <c r="HHS19" s="109"/>
      <c r="HHT19" s="109"/>
      <c r="HHU19" s="109"/>
      <c r="HHV19" s="109"/>
      <c r="HHW19" s="109"/>
      <c r="HHX19" s="109"/>
      <c r="HHY19" s="109"/>
      <c r="HHZ19" s="109"/>
      <c r="HIA19" s="109"/>
      <c r="HIB19" s="109"/>
      <c r="HIC19" s="109"/>
      <c r="HID19" s="109"/>
      <c r="HIE19" s="109"/>
      <c r="HIF19" s="109"/>
      <c r="HIG19" s="109"/>
      <c r="HIH19" s="109"/>
      <c r="HII19" s="109"/>
      <c r="HIJ19" s="109"/>
      <c r="HIK19" s="109"/>
      <c r="HIL19" s="109"/>
      <c r="HIM19" s="109"/>
      <c r="HIN19" s="109"/>
      <c r="HIO19" s="109"/>
      <c r="HIP19" s="109"/>
      <c r="HIQ19" s="109"/>
      <c r="HIR19" s="109"/>
      <c r="HIS19" s="109"/>
      <c r="HIT19" s="109"/>
      <c r="HIU19" s="109"/>
      <c r="HIV19" s="109"/>
      <c r="HIW19" s="109"/>
      <c r="HIX19" s="109"/>
      <c r="HIY19" s="109"/>
      <c r="HIZ19" s="109"/>
      <c r="HJA19" s="109"/>
      <c r="HJB19" s="109"/>
      <c r="HJC19" s="109"/>
      <c r="HJD19" s="109"/>
      <c r="HJE19" s="109"/>
      <c r="HJF19" s="109"/>
      <c r="HJG19" s="109"/>
      <c r="HJH19" s="109"/>
      <c r="HJI19" s="109"/>
      <c r="HJJ19" s="109"/>
      <c r="HJK19" s="109"/>
      <c r="HJL19" s="109"/>
      <c r="HJM19" s="109"/>
      <c r="HJN19" s="109"/>
      <c r="HJO19" s="109"/>
      <c r="HJP19" s="109"/>
      <c r="HJQ19" s="109"/>
      <c r="HJR19" s="109"/>
      <c r="HJS19" s="109"/>
      <c r="HJT19" s="109"/>
      <c r="HJU19" s="109"/>
      <c r="HJV19" s="109"/>
      <c r="HJW19" s="109"/>
      <c r="HJX19" s="109"/>
      <c r="HJY19" s="109"/>
      <c r="HJZ19" s="109"/>
      <c r="HKA19" s="109"/>
      <c r="HKB19" s="109"/>
      <c r="HKC19" s="109"/>
      <c r="HKD19" s="109"/>
      <c r="HKE19" s="109"/>
      <c r="HKF19" s="109"/>
      <c r="HKG19" s="109"/>
      <c r="HKH19" s="109"/>
      <c r="HKI19" s="109"/>
      <c r="HKJ19" s="109"/>
      <c r="HKK19" s="109"/>
      <c r="HKL19" s="109"/>
      <c r="HKM19" s="109"/>
      <c r="HKN19" s="109"/>
      <c r="HKO19" s="109"/>
      <c r="HKP19" s="109"/>
      <c r="HKQ19" s="109"/>
      <c r="HKR19" s="109"/>
      <c r="HKS19" s="109"/>
      <c r="HKT19" s="109"/>
      <c r="HKU19" s="109"/>
      <c r="HKV19" s="109"/>
      <c r="HKW19" s="109"/>
      <c r="HKX19" s="109"/>
      <c r="HKY19" s="109"/>
      <c r="HKZ19" s="109"/>
      <c r="HLA19" s="109"/>
      <c r="HLB19" s="109"/>
      <c r="HLC19" s="109"/>
      <c r="HLD19" s="109"/>
      <c r="HLE19" s="109"/>
      <c r="HLF19" s="109"/>
      <c r="HLG19" s="109"/>
      <c r="HLH19" s="109"/>
      <c r="HLI19" s="109"/>
      <c r="HLJ19" s="109"/>
      <c r="HLK19" s="109"/>
      <c r="HLL19" s="109"/>
      <c r="HLM19" s="109"/>
      <c r="HLN19" s="109"/>
      <c r="HLO19" s="109"/>
      <c r="HLP19" s="109"/>
      <c r="HLQ19" s="109"/>
      <c r="HLR19" s="109"/>
      <c r="HLS19" s="109"/>
      <c r="HLT19" s="109"/>
      <c r="HLU19" s="109"/>
      <c r="HLV19" s="109"/>
      <c r="HLW19" s="109"/>
      <c r="HLX19" s="109"/>
      <c r="HLY19" s="109"/>
      <c r="HLZ19" s="109"/>
      <c r="HMA19" s="109"/>
      <c r="HMB19" s="109"/>
      <c r="HMC19" s="109"/>
      <c r="HMD19" s="109"/>
      <c r="HME19" s="109"/>
      <c r="HMF19" s="109"/>
      <c r="HMG19" s="109"/>
      <c r="HMH19" s="109"/>
      <c r="HMI19" s="109"/>
      <c r="HMJ19" s="109"/>
      <c r="HMK19" s="109"/>
      <c r="HML19" s="109"/>
      <c r="HMM19" s="109"/>
      <c r="HMN19" s="109"/>
      <c r="HMO19" s="109"/>
      <c r="HMP19" s="109"/>
      <c r="HMQ19" s="109"/>
      <c r="HMR19" s="109"/>
      <c r="HMS19" s="109"/>
      <c r="HMT19" s="109"/>
      <c r="HMU19" s="109"/>
      <c r="HMV19" s="109"/>
      <c r="HMW19" s="109"/>
      <c r="HMX19" s="109"/>
      <c r="HMY19" s="109"/>
      <c r="HMZ19" s="109"/>
      <c r="HNA19" s="109"/>
      <c r="HNB19" s="109"/>
      <c r="HNC19" s="109"/>
      <c r="HND19" s="109"/>
      <c r="HNE19" s="109"/>
      <c r="HNF19" s="109"/>
      <c r="HNG19" s="109"/>
      <c r="HNH19" s="109"/>
      <c r="HNI19" s="109"/>
      <c r="HNJ19" s="109"/>
      <c r="HNK19" s="109"/>
      <c r="HNL19" s="109"/>
      <c r="HNM19" s="109"/>
      <c r="HNN19" s="109"/>
      <c r="HNO19" s="109"/>
      <c r="HNP19" s="109"/>
      <c r="HNQ19" s="109"/>
      <c r="HNR19" s="109"/>
      <c r="HNS19" s="109"/>
      <c r="HNT19" s="109"/>
      <c r="HNU19" s="109"/>
      <c r="HNV19" s="109"/>
      <c r="HNW19" s="109"/>
      <c r="HNX19" s="109"/>
      <c r="HNY19" s="109"/>
      <c r="HNZ19" s="109"/>
      <c r="HOA19" s="109"/>
      <c r="HOB19" s="109"/>
      <c r="HOC19" s="109"/>
      <c r="HOD19" s="109"/>
      <c r="HOE19" s="109"/>
      <c r="HOF19" s="109"/>
      <c r="HOG19" s="109"/>
      <c r="HOH19" s="109"/>
      <c r="HOI19" s="109"/>
      <c r="HOJ19" s="109"/>
      <c r="HOK19" s="109"/>
      <c r="HOL19" s="109"/>
      <c r="HOM19" s="109"/>
      <c r="HON19" s="109"/>
      <c r="HOO19" s="109"/>
      <c r="HOP19" s="109"/>
      <c r="HOQ19" s="109"/>
      <c r="HOR19" s="109"/>
      <c r="HOS19" s="109"/>
      <c r="HOT19" s="109"/>
      <c r="HOU19" s="109"/>
      <c r="HOV19" s="109"/>
      <c r="HOW19" s="109"/>
      <c r="HOX19" s="109"/>
      <c r="HOY19" s="109"/>
      <c r="HOZ19" s="109"/>
      <c r="HPA19" s="109"/>
      <c r="HPB19" s="109"/>
      <c r="HPC19" s="109"/>
      <c r="HPD19" s="109"/>
      <c r="HPE19" s="109"/>
      <c r="HPF19" s="109"/>
      <c r="HPG19" s="109"/>
      <c r="HPH19" s="109"/>
      <c r="HPI19" s="109"/>
      <c r="HPJ19" s="109"/>
      <c r="HPK19" s="109"/>
      <c r="HPL19" s="109"/>
      <c r="HPM19" s="109"/>
      <c r="HPN19" s="109"/>
      <c r="HPO19" s="109"/>
      <c r="HPP19" s="109"/>
      <c r="HPQ19" s="109"/>
      <c r="HPR19" s="109"/>
      <c r="HPS19" s="109"/>
      <c r="HPT19" s="109"/>
      <c r="HPU19" s="109"/>
      <c r="HPV19" s="109"/>
      <c r="HPW19" s="109"/>
      <c r="HPX19" s="109"/>
      <c r="HPY19" s="109"/>
      <c r="HPZ19" s="109"/>
      <c r="HQA19" s="109"/>
      <c r="HQB19" s="109"/>
      <c r="HQC19" s="109"/>
      <c r="HQD19" s="109"/>
      <c r="HQE19" s="109"/>
      <c r="HQF19" s="109"/>
      <c r="HQG19" s="109"/>
      <c r="HQH19" s="109"/>
      <c r="HQI19" s="109"/>
      <c r="HQJ19" s="109"/>
      <c r="HQK19" s="109"/>
      <c r="HQL19" s="109"/>
      <c r="HQM19" s="109"/>
      <c r="HQN19" s="109"/>
      <c r="HQO19" s="109"/>
      <c r="HQP19" s="109"/>
      <c r="HQQ19" s="109"/>
      <c r="HQR19" s="109"/>
      <c r="HQS19" s="109"/>
      <c r="HQT19" s="109"/>
      <c r="HQU19" s="109"/>
      <c r="HQV19" s="109"/>
      <c r="HQW19" s="109"/>
      <c r="HQX19" s="109"/>
      <c r="HQY19" s="109"/>
      <c r="HQZ19" s="109"/>
      <c r="HRA19" s="109"/>
      <c r="HRB19" s="109"/>
      <c r="HRC19" s="109"/>
      <c r="HRD19" s="109"/>
      <c r="HRE19" s="109"/>
      <c r="HRF19" s="109"/>
      <c r="HRG19" s="109"/>
      <c r="HRH19" s="109"/>
      <c r="HRI19" s="109"/>
      <c r="HRJ19" s="109"/>
      <c r="HRK19" s="109"/>
      <c r="HRL19" s="109"/>
      <c r="HRM19" s="109"/>
      <c r="HRN19" s="109"/>
      <c r="HRO19" s="109"/>
      <c r="HRP19" s="109"/>
      <c r="HRQ19" s="109"/>
      <c r="HRR19" s="109"/>
      <c r="HRS19" s="109"/>
      <c r="HRT19" s="109"/>
      <c r="HRU19" s="109"/>
      <c r="HRV19" s="109"/>
      <c r="HRW19" s="109"/>
      <c r="HRX19" s="109"/>
      <c r="HRY19" s="109"/>
      <c r="HRZ19" s="109"/>
      <c r="HSA19" s="109"/>
      <c r="HSB19" s="109"/>
      <c r="HSC19" s="109"/>
      <c r="HSD19" s="109"/>
      <c r="HSE19" s="109"/>
      <c r="HSF19" s="109"/>
      <c r="HSG19" s="109"/>
      <c r="HSH19" s="109"/>
      <c r="HSI19" s="109"/>
      <c r="HSJ19" s="109"/>
      <c r="HSK19" s="109"/>
      <c r="HSL19" s="109"/>
      <c r="HSM19" s="109"/>
      <c r="HSN19" s="109"/>
      <c r="HSO19" s="109"/>
      <c r="HSP19" s="109"/>
      <c r="HSQ19" s="109"/>
      <c r="HSR19" s="109"/>
      <c r="HSS19" s="109"/>
      <c r="HST19" s="109"/>
      <c r="HSU19" s="109"/>
      <c r="HSV19" s="109"/>
      <c r="HSW19" s="109"/>
      <c r="HSX19" s="109"/>
      <c r="HSY19" s="109"/>
      <c r="HSZ19" s="109"/>
      <c r="HTA19" s="109"/>
      <c r="HTB19" s="109"/>
      <c r="HTC19" s="109"/>
      <c r="HTD19" s="109"/>
      <c r="HTE19" s="109"/>
      <c r="HTF19" s="109"/>
      <c r="HTG19" s="109"/>
      <c r="HTH19" s="109"/>
      <c r="HTI19" s="109"/>
      <c r="HTJ19" s="109"/>
      <c r="HTK19" s="109"/>
      <c r="HTL19" s="109"/>
      <c r="HTM19" s="109"/>
      <c r="HTN19" s="109"/>
      <c r="HTO19" s="109"/>
      <c r="HTP19" s="109"/>
      <c r="HTQ19" s="109"/>
      <c r="HTR19" s="109"/>
      <c r="HTS19" s="109"/>
      <c r="HTT19" s="109"/>
      <c r="HTU19" s="109"/>
      <c r="HTV19" s="109"/>
      <c r="HTW19" s="109"/>
      <c r="HTX19" s="109"/>
      <c r="HTY19" s="109"/>
      <c r="HTZ19" s="109"/>
      <c r="HUA19" s="109"/>
      <c r="HUB19" s="109"/>
      <c r="HUC19" s="109"/>
      <c r="HUD19" s="109"/>
      <c r="HUE19" s="109"/>
      <c r="HUF19" s="109"/>
      <c r="HUG19" s="109"/>
      <c r="HUH19" s="109"/>
      <c r="HUI19" s="109"/>
      <c r="HUJ19" s="109"/>
      <c r="HUK19" s="109"/>
      <c r="HUL19" s="109"/>
      <c r="HUM19" s="109"/>
      <c r="HUN19" s="109"/>
      <c r="HUO19" s="109"/>
      <c r="HUP19" s="109"/>
      <c r="HUQ19" s="109"/>
      <c r="HUR19" s="109"/>
      <c r="HUS19" s="109"/>
      <c r="HUT19" s="109"/>
      <c r="HUU19" s="109"/>
      <c r="HUV19" s="109"/>
      <c r="HUW19" s="109"/>
      <c r="HUX19" s="109"/>
      <c r="HUY19" s="109"/>
      <c r="HUZ19" s="109"/>
      <c r="HVA19" s="109"/>
      <c r="HVB19" s="109"/>
      <c r="HVC19" s="109"/>
      <c r="HVD19" s="109"/>
      <c r="HVE19" s="109"/>
      <c r="HVF19" s="109"/>
      <c r="HVG19" s="109"/>
      <c r="HVH19" s="109"/>
      <c r="HVI19" s="109"/>
      <c r="HVJ19" s="109"/>
      <c r="HVK19" s="109"/>
      <c r="HVL19" s="109"/>
      <c r="HVM19" s="109"/>
      <c r="HVN19" s="109"/>
      <c r="HVO19" s="109"/>
      <c r="HVP19" s="109"/>
      <c r="HVQ19" s="109"/>
      <c r="HVR19" s="109"/>
      <c r="HVS19" s="109"/>
      <c r="HVT19" s="109"/>
      <c r="HVU19" s="109"/>
      <c r="HVV19" s="109"/>
      <c r="HVW19" s="109"/>
      <c r="HVX19" s="109"/>
      <c r="HVY19" s="109"/>
      <c r="HVZ19" s="109"/>
      <c r="HWA19" s="109"/>
      <c r="HWB19" s="109"/>
      <c r="HWC19" s="109"/>
      <c r="HWD19" s="109"/>
      <c r="HWE19" s="109"/>
      <c r="HWF19" s="109"/>
      <c r="HWG19" s="109"/>
      <c r="HWH19" s="109"/>
      <c r="HWI19" s="109"/>
      <c r="HWJ19" s="109"/>
      <c r="HWK19" s="109"/>
      <c r="HWL19" s="109"/>
      <c r="HWM19" s="109"/>
      <c r="HWN19" s="109"/>
      <c r="HWO19" s="109"/>
      <c r="HWP19" s="109"/>
      <c r="HWQ19" s="109"/>
      <c r="HWR19" s="109"/>
      <c r="HWS19" s="109"/>
      <c r="HWT19" s="109"/>
      <c r="HWU19" s="109"/>
      <c r="HWV19" s="109"/>
      <c r="HWW19" s="109"/>
      <c r="HWX19" s="109"/>
      <c r="HWY19" s="109"/>
      <c r="HWZ19" s="109"/>
      <c r="HXA19" s="109"/>
      <c r="HXB19" s="109"/>
      <c r="HXC19" s="109"/>
      <c r="HXD19" s="109"/>
      <c r="HXE19" s="109"/>
      <c r="HXF19" s="109"/>
      <c r="HXG19" s="109"/>
      <c r="HXH19" s="109"/>
      <c r="HXI19" s="109"/>
      <c r="HXJ19" s="109"/>
      <c r="HXK19" s="109"/>
      <c r="HXL19" s="109"/>
      <c r="HXM19" s="109"/>
      <c r="HXN19" s="109"/>
      <c r="HXO19" s="109"/>
      <c r="HXP19" s="109"/>
      <c r="HXQ19" s="109"/>
      <c r="HXR19" s="109"/>
      <c r="HXS19" s="109"/>
      <c r="HXT19" s="109"/>
      <c r="HXU19" s="109"/>
      <c r="HXV19" s="109"/>
      <c r="HXW19" s="109"/>
      <c r="HXX19" s="109"/>
      <c r="HXY19" s="109"/>
      <c r="HXZ19" s="109"/>
      <c r="HYA19" s="109"/>
      <c r="HYB19" s="109"/>
      <c r="HYC19" s="109"/>
      <c r="HYD19" s="109"/>
      <c r="HYE19" s="109"/>
      <c r="HYF19" s="109"/>
      <c r="HYG19" s="109"/>
      <c r="HYH19" s="109"/>
      <c r="HYI19" s="109"/>
      <c r="HYJ19" s="109"/>
      <c r="HYK19" s="109"/>
      <c r="HYL19" s="109"/>
      <c r="HYM19" s="109"/>
      <c r="HYN19" s="109"/>
      <c r="HYO19" s="109"/>
      <c r="HYP19" s="109"/>
      <c r="HYQ19" s="109"/>
      <c r="HYR19" s="109"/>
      <c r="HYS19" s="109"/>
      <c r="HYT19" s="109"/>
      <c r="HYU19" s="109"/>
      <c r="HYV19" s="109"/>
      <c r="HYW19" s="109"/>
      <c r="HYX19" s="109"/>
      <c r="HYY19" s="109"/>
      <c r="HYZ19" s="109"/>
      <c r="HZA19" s="109"/>
      <c r="HZB19" s="109"/>
      <c r="HZC19" s="109"/>
      <c r="HZD19" s="109"/>
      <c r="HZE19" s="109"/>
      <c r="HZF19" s="109"/>
      <c r="HZG19" s="109"/>
      <c r="HZH19" s="109"/>
      <c r="HZI19" s="109"/>
      <c r="HZJ19" s="109"/>
      <c r="HZK19" s="109"/>
      <c r="HZL19" s="109"/>
      <c r="HZM19" s="109"/>
      <c r="HZN19" s="109"/>
      <c r="HZO19" s="109"/>
      <c r="HZP19" s="109"/>
      <c r="HZQ19" s="109"/>
      <c r="HZR19" s="109"/>
      <c r="HZS19" s="109"/>
      <c r="HZT19" s="109"/>
      <c r="HZU19" s="109"/>
      <c r="HZV19" s="109"/>
      <c r="HZW19" s="109"/>
      <c r="HZX19" s="109"/>
      <c r="HZY19" s="109"/>
      <c r="HZZ19" s="109"/>
      <c r="IAA19" s="109"/>
      <c r="IAB19" s="109"/>
      <c r="IAC19" s="109"/>
      <c r="IAD19" s="109"/>
      <c r="IAE19" s="109"/>
      <c r="IAF19" s="109"/>
      <c r="IAG19" s="109"/>
      <c r="IAH19" s="109"/>
      <c r="IAI19" s="109"/>
      <c r="IAJ19" s="109"/>
      <c r="IAK19" s="109"/>
      <c r="IAL19" s="109"/>
      <c r="IAM19" s="109"/>
      <c r="IAN19" s="109"/>
      <c r="IAO19" s="109"/>
      <c r="IAP19" s="109"/>
      <c r="IAQ19" s="109"/>
      <c r="IAR19" s="109"/>
      <c r="IAS19" s="109"/>
      <c r="IAT19" s="109"/>
      <c r="IAU19" s="109"/>
      <c r="IAV19" s="109"/>
      <c r="IAW19" s="109"/>
      <c r="IAX19" s="109"/>
      <c r="IAY19" s="109"/>
      <c r="IAZ19" s="109"/>
      <c r="IBA19" s="109"/>
      <c r="IBB19" s="109"/>
      <c r="IBC19" s="109"/>
      <c r="IBD19" s="109"/>
      <c r="IBE19" s="109"/>
      <c r="IBF19" s="109"/>
      <c r="IBG19" s="109"/>
      <c r="IBH19" s="109"/>
      <c r="IBI19" s="109"/>
      <c r="IBJ19" s="109"/>
      <c r="IBK19" s="109"/>
      <c r="IBL19" s="109"/>
      <c r="IBM19" s="109"/>
      <c r="IBN19" s="109"/>
      <c r="IBO19" s="109"/>
      <c r="IBP19" s="109"/>
      <c r="IBQ19" s="109"/>
      <c r="IBR19" s="109"/>
      <c r="IBS19" s="109"/>
      <c r="IBT19" s="109"/>
      <c r="IBU19" s="109"/>
      <c r="IBV19" s="109"/>
      <c r="IBW19" s="109"/>
      <c r="IBX19" s="109"/>
      <c r="IBY19" s="109"/>
      <c r="IBZ19" s="109"/>
      <c r="ICA19" s="109"/>
      <c r="ICB19" s="109"/>
      <c r="ICC19" s="109"/>
      <c r="ICD19" s="109"/>
      <c r="ICE19" s="109"/>
      <c r="ICF19" s="109"/>
      <c r="ICG19" s="109"/>
      <c r="ICH19" s="109"/>
      <c r="ICI19" s="109"/>
      <c r="ICJ19" s="109"/>
      <c r="ICK19" s="109"/>
      <c r="ICL19" s="109"/>
      <c r="ICM19" s="109"/>
      <c r="ICN19" s="109"/>
      <c r="ICO19" s="109"/>
      <c r="ICP19" s="109"/>
      <c r="ICQ19" s="109"/>
      <c r="ICR19" s="109"/>
      <c r="ICS19" s="109"/>
      <c r="ICT19" s="109"/>
      <c r="ICU19" s="109"/>
      <c r="ICV19" s="109"/>
      <c r="ICW19" s="109"/>
      <c r="ICX19" s="109"/>
      <c r="ICY19" s="109"/>
      <c r="ICZ19" s="109"/>
      <c r="IDA19" s="109"/>
      <c r="IDB19" s="109"/>
      <c r="IDC19" s="109"/>
      <c r="IDD19" s="109"/>
      <c r="IDE19" s="109"/>
      <c r="IDF19" s="109"/>
      <c r="IDG19" s="109"/>
      <c r="IDH19" s="109"/>
      <c r="IDI19" s="109"/>
      <c r="IDJ19" s="109"/>
      <c r="IDK19" s="109"/>
      <c r="IDL19" s="109"/>
      <c r="IDM19" s="109"/>
      <c r="IDN19" s="109"/>
      <c r="IDO19" s="109"/>
      <c r="IDP19" s="109"/>
      <c r="IDQ19" s="109"/>
      <c r="IDR19" s="109"/>
      <c r="IDS19" s="109"/>
      <c r="IDT19" s="109"/>
      <c r="IDU19" s="109"/>
      <c r="IDV19" s="109"/>
      <c r="IDW19" s="109"/>
      <c r="IDX19" s="109"/>
      <c r="IDY19" s="109"/>
      <c r="IDZ19" s="109"/>
      <c r="IEA19" s="109"/>
      <c r="IEB19" s="109"/>
      <c r="IEC19" s="109"/>
      <c r="IED19" s="109"/>
      <c r="IEE19" s="109"/>
      <c r="IEF19" s="109"/>
      <c r="IEG19" s="109"/>
      <c r="IEH19" s="109"/>
      <c r="IEI19" s="109"/>
      <c r="IEJ19" s="109"/>
      <c r="IEK19" s="109"/>
      <c r="IEL19" s="109"/>
      <c r="IEM19" s="109"/>
      <c r="IEN19" s="109"/>
      <c r="IEO19" s="109"/>
      <c r="IEP19" s="109"/>
      <c r="IEQ19" s="109"/>
      <c r="IER19" s="109"/>
      <c r="IES19" s="109"/>
      <c r="IET19" s="109"/>
      <c r="IEU19" s="109"/>
      <c r="IEV19" s="109"/>
      <c r="IEW19" s="109"/>
      <c r="IEX19" s="109"/>
      <c r="IEY19" s="109"/>
      <c r="IEZ19" s="109"/>
      <c r="IFA19" s="109"/>
      <c r="IFB19" s="109"/>
      <c r="IFC19" s="109"/>
      <c r="IFD19" s="109"/>
      <c r="IFE19" s="109"/>
      <c r="IFF19" s="109"/>
      <c r="IFG19" s="109"/>
      <c r="IFH19" s="109"/>
      <c r="IFI19" s="109"/>
      <c r="IFJ19" s="109"/>
      <c r="IFK19" s="109"/>
      <c r="IFL19" s="109"/>
      <c r="IFM19" s="109"/>
      <c r="IFN19" s="109"/>
      <c r="IFO19" s="109"/>
      <c r="IFP19" s="109"/>
      <c r="IFQ19" s="109"/>
      <c r="IFR19" s="109"/>
      <c r="IFS19" s="109"/>
      <c r="IFT19" s="109"/>
      <c r="IFU19" s="109"/>
      <c r="IFV19" s="109"/>
      <c r="IFW19" s="109"/>
      <c r="IFX19" s="109"/>
      <c r="IFY19" s="109"/>
      <c r="IFZ19" s="109"/>
      <c r="IGA19" s="109"/>
      <c r="IGB19" s="109"/>
      <c r="IGC19" s="109"/>
      <c r="IGD19" s="109"/>
      <c r="IGE19" s="109"/>
      <c r="IGF19" s="109"/>
      <c r="IGG19" s="109"/>
      <c r="IGH19" s="109"/>
      <c r="IGI19" s="109"/>
      <c r="IGJ19" s="109"/>
      <c r="IGK19" s="109"/>
      <c r="IGL19" s="109"/>
      <c r="IGM19" s="109"/>
      <c r="IGN19" s="109"/>
      <c r="IGO19" s="109"/>
      <c r="IGP19" s="109"/>
      <c r="IGQ19" s="109"/>
      <c r="IGR19" s="109"/>
      <c r="IGS19" s="109"/>
      <c r="IGT19" s="109"/>
      <c r="IGU19" s="109"/>
      <c r="IGV19" s="109"/>
      <c r="IGW19" s="109"/>
      <c r="IGX19" s="109"/>
      <c r="IGY19" s="109"/>
      <c r="IGZ19" s="109"/>
      <c r="IHA19" s="109"/>
      <c r="IHB19" s="109"/>
      <c r="IHC19" s="109"/>
      <c r="IHD19" s="109"/>
      <c r="IHE19" s="109"/>
      <c r="IHF19" s="109"/>
      <c r="IHG19" s="109"/>
      <c r="IHH19" s="109"/>
      <c r="IHI19" s="109"/>
      <c r="IHJ19" s="109"/>
      <c r="IHK19" s="109"/>
      <c r="IHL19" s="109"/>
      <c r="IHM19" s="109"/>
      <c r="IHN19" s="109"/>
      <c r="IHO19" s="109"/>
      <c r="IHP19" s="109"/>
      <c r="IHQ19" s="109"/>
      <c r="IHR19" s="109"/>
      <c r="IHS19" s="109"/>
      <c r="IHT19" s="109"/>
      <c r="IHU19" s="109"/>
      <c r="IHV19" s="109"/>
      <c r="IHW19" s="109"/>
      <c r="IHX19" s="109"/>
      <c r="IHY19" s="109"/>
      <c r="IHZ19" s="109"/>
      <c r="IIA19" s="109"/>
      <c r="IIB19" s="109"/>
      <c r="IIC19" s="109"/>
      <c r="IID19" s="109"/>
      <c r="IIE19" s="109"/>
      <c r="IIF19" s="109"/>
      <c r="IIG19" s="109"/>
      <c r="IIH19" s="109"/>
      <c r="III19" s="109"/>
      <c r="IIJ19" s="109"/>
      <c r="IIK19" s="109"/>
      <c r="IIL19" s="109"/>
      <c r="IIM19" s="109"/>
      <c r="IIN19" s="109"/>
      <c r="IIO19" s="109"/>
      <c r="IIP19" s="109"/>
      <c r="IIQ19" s="109"/>
      <c r="IIR19" s="109"/>
      <c r="IIS19" s="109"/>
      <c r="IIT19" s="109"/>
      <c r="IIU19" s="109"/>
      <c r="IIV19" s="109"/>
      <c r="IIW19" s="109"/>
      <c r="IIX19" s="109"/>
      <c r="IIY19" s="109"/>
      <c r="IIZ19" s="109"/>
      <c r="IJA19" s="109"/>
      <c r="IJB19" s="109"/>
      <c r="IJC19" s="109"/>
      <c r="IJD19" s="109"/>
      <c r="IJE19" s="109"/>
      <c r="IJF19" s="109"/>
      <c r="IJG19" s="109"/>
      <c r="IJH19" s="109"/>
      <c r="IJI19" s="109"/>
      <c r="IJJ19" s="109"/>
      <c r="IJK19" s="109"/>
      <c r="IJL19" s="109"/>
      <c r="IJM19" s="109"/>
      <c r="IJN19" s="109"/>
      <c r="IJO19" s="109"/>
      <c r="IJP19" s="109"/>
      <c r="IJQ19" s="109"/>
      <c r="IJR19" s="109"/>
      <c r="IJS19" s="109"/>
      <c r="IJT19" s="109"/>
      <c r="IJU19" s="109"/>
      <c r="IJV19" s="109"/>
      <c r="IJW19" s="109"/>
      <c r="IJX19" s="109"/>
      <c r="IJY19" s="109"/>
      <c r="IJZ19" s="109"/>
      <c r="IKA19" s="109"/>
      <c r="IKB19" s="109"/>
      <c r="IKC19" s="109"/>
      <c r="IKD19" s="109"/>
      <c r="IKE19" s="109"/>
      <c r="IKF19" s="109"/>
      <c r="IKG19" s="109"/>
      <c r="IKH19" s="109"/>
      <c r="IKI19" s="109"/>
      <c r="IKJ19" s="109"/>
      <c r="IKK19" s="109"/>
      <c r="IKL19" s="109"/>
      <c r="IKM19" s="109"/>
      <c r="IKN19" s="109"/>
      <c r="IKO19" s="109"/>
      <c r="IKP19" s="109"/>
      <c r="IKQ19" s="109"/>
      <c r="IKR19" s="109"/>
      <c r="IKS19" s="109"/>
      <c r="IKT19" s="109"/>
      <c r="IKU19" s="109"/>
      <c r="IKV19" s="109"/>
      <c r="IKW19" s="109"/>
      <c r="IKX19" s="109"/>
      <c r="IKY19" s="109"/>
      <c r="IKZ19" s="109"/>
      <c r="ILA19" s="109"/>
      <c r="ILB19" s="109"/>
      <c r="ILC19" s="109"/>
      <c r="ILD19" s="109"/>
      <c r="ILE19" s="109"/>
      <c r="ILF19" s="109"/>
      <c r="ILG19" s="109"/>
      <c r="ILH19" s="109"/>
      <c r="ILI19" s="109"/>
      <c r="ILJ19" s="109"/>
      <c r="ILK19" s="109"/>
      <c r="ILL19" s="109"/>
      <c r="ILM19" s="109"/>
      <c r="ILN19" s="109"/>
      <c r="ILO19" s="109"/>
      <c r="ILP19" s="109"/>
      <c r="ILQ19" s="109"/>
      <c r="ILR19" s="109"/>
      <c r="ILS19" s="109"/>
      <c r="ILT19" s="109"/>
      <c r="ILU19" s="109"/>
      <c r="ILV19" s="109"/>
      <c r="ILW19" s="109"/>
      <c r="ILX19" s="109"/>
      <c r="ILY19" s="109"/>
      <c r="ILZ19" s="109"/>
      <c r="IMA19" s="109"/>
      <c r="IMB19" s="109"/>
      <c r="IMC19" s="109"/>
      <c r="IMD19" s="109"/>
      <c r="IME19" s="109"/>
      <c r="IMF19" s="109"/>
      <c r="IMG19" s="109"/>
      <c r="IMH19" s="109"/>
      <c r="IMI19" s="109"/>
      <c r="IMJ19" s="109"/>
      <c r="IMK19" s="109"/>
      <c r="IML19" s="109"/>
      <c r="IMM19" s="109"/>
      <c r="IMN19" s="109"/>
      <c r="IMO19" s="109"/>
      <c r="IMP19" s="109"/>
      <c r="IMQ19" s="109"/>
      <c r="IMR19" s="109"/>
      <c r="IMS19" s="109"/>
      <c r="IMT19" s="109"/>
      <c r="IMU19" s="109"/>
      <c r="IMV19" s="109"/>
      <c r="IMW19" s="109"/>
      <c r="IMX19" s="109"/>
      <c r="IMY19" s="109"/>
      <c r="IMZ19" s="109"/>
      <c r="INA19" s="109"/>
      <c r="INB19" s="109"/>
      <c r="INC19" s="109"/>
      <c r="IND19" s="109"/>
      <c r="INE19" s="109"/>
      <c r="INF19" s="109"/>
      <c r="ING19" s="109"/>
      <c r="INH19" s="109"/>
      <c r="INI19" s="109"/>
      <c r="INJ19" s="109"/>
      <c r="INK19" s="109"/>
      <c r="INL19" s="109"/>
      <c r="INM19" s="109"/>
      <c r="INN19" s="109"/>
      <c r="INO19" s="109"/>
      <c r="INP19" s="109"/>
      <c r="INQ19" s="109"/>
      <c r="INR19" s="109"/>
      <c r="INS19" s="109"/>
      <c r="INT19" s="109"/>
      <c r="INU19" s="109"/>
      <c r="INV19" s="109"/>
      <c r="INW19" s="109"/>
      <c r="INX19" s="109"/>
      <c r="INY19" s="109"/>
      <c r="INZ19" s="109"/>
      <c r="IOA19" s="109"/>
      <c r="IOB19" s="109"/>
      <c r="IOC19" s="109"/>
      <c r="IOD19" s="109"/>
      <c r="IOE19" s="109"/>
      <c r="IOF19" s="109"/>
      <c r="IOG19" s="109"/>
      <c r="IOH19" s="109"/>
      <c r="IOI19" s="109"/>
      <c r="IOJ19" s="109"/>
      <c r="IOK19" s="109"/>
      <c r="IOL19" s="109"/>
      <c r="IOM19" s="109"/>
      <c r="ION19" s="109"/>
      <c r="IOO19" s="109"/>
      <c r="IOP19" s="109"/>
      <c r="IOQ19" s="109"/>
      <c r="IOR19" s="109"/>
      <c r="IOS19" s="109"/>
      <c r="IOT19" s="109"/>
      <c r="IOU19" s="109"/>
      <c r="IOV19" s="109"/>
      <c r="IOW19" s="109"/>
      <c r="IOX19" s="109"/>
      <c r="IOY19" s="109"/>
      <c r="IOZ19" s="109"/>
      <c r="IPA19" s="109"/>
      <c r="IPB19" s="109"/>
      <c r="IPC19" s="109"/>
      <c r="IPD19" s="109"/>
      <c r="IPE19" s="109"/>
      <c r="IPF19" s="109"/>
      <c r="IPG19" s="109"/>
      <c r="IPH19" s="109"/>
      <c r="IPI19" s="109"/>
      <c r="IPJ19" s="109"/>
      <c r="IPK19" s="109"/>
      <c r="IPL19" s="109"/>
      <c r="IPM19" s="109"/>
      <c r="IPN19" s="109"/>
      <c r="IPO19" s="109"/>
      <c r="IPP19" s="109"/>
      <c r="IPQ19" s="109"/>
      <c r="IPR19" s="109"/>
      <c r="IPS19" s="109"/>
      <c r="IPT19" s="109"/>
      <c r="IPU19" s="109"/>
      <c r="IPV19" s="109"/>
      <c r="IPW19" s="109"/>
      <c r="IPX19" s="109"/>
      <c r="IPY19" s="109"/>
      <c r="IPZ19" s="109"/>
      <c r="IQA19" s="109"/>
      <c r="IQB19" s="109"/>
      <c r="IQC19" s="109"/>
      <c r="IQD19" s="109"/>
      <c r="IQE19" s="109"/>
      <c r="IQF19" s="109"/>
      <c r="IQG19" s="109"/>
      <c r="IQH19" s="109"/>
      <c r="IQI19" s="109"/>
      <c r="IQJ19" s="109"/>
      <c r="IQK19" s="109"/>
      <c r="IQL19" s="109"/>
      <c r="IQM19" s="109"/>
      <c r="IQN19" s="109"/>
      <c r="IQO19" s="109"/>
      <c r="IQP19" s="109"/>
      <c r="IQQ19" s="109"/>
      <c r="IQR19" s="109"/>
      <c r="IQS19" s="109"/>
      <c r="IQT19" s="109"/>
      <c r="IQU19" s="109"/>
      <c r="IQV19" s="109"/>
      <c r="IQW19" s="109"/>
      <c r="IQX19" s="109"/>
      <c r="IQY19" s="109"/>
      <c r="IQZ19" s="109"/>
      <c r="IRA19" s="109"/>
      <c r="IRB19" s="109"/>
      <c r="IRC19" s="109"/>
      <c r="IRD19" s="109"/>
      <c r="IRE19" s="109"/>
      <c r="IRF19" s="109"/>
      <c r="IRG19" s="109"/>
      <c r="IRH19" s="109"/>
      <c r="IRI19" s="109"/>
      <c r="IRJ19" s="109"/>
      <c r="IRK19" s="109"/>
      <c r="IRL19" s="109"/>
      <c r="IRM19" s="109"/>
      <c r="IRN19" s="109"/>
      <c r="IRO19" s="109"/>
      <c r="IRP19" s="109"/>
      <c r="IRQ19" s="109"/>
      <c r="IRR19" s="109"/>
      <c r="IRS19" s="109"/>
      <c r="IRT19" s="109"/>
      <c r="IRU19" s="109"/>
      <c r="IRV19" s="109"/>
      <c r="IRW19" s="109"/>
      <c r="IRX19" s="109"/>
      <c r="IRY19" s="109"/>
      <c r="IRZ19" s="109"/>
      <c r="ISA19" s="109"/>
      <c r="ISB19" s="109"/>
      <c r="ISC19" s="109"/>
      <c r="ISD19" s="109"/>
      <c r="ISE19" s="109"/>
      <c r="ISF19" s="109"/>
      <c r="ISG19" s="109"/>
      <c r="ISH19" s="109"/>
      <c r="ISI19" s="109"/>
      <c r="ISJ19" s="109"/>
      <c r="ISK19" s="109"/>
      <c r="ISL19" s="109"/>
      <c r="ISM19" s="109"/>
      <c r="ISN19" s="109"/>
      <c r="ISO19" s="109"/>
      <c r="ISP19" s="109"/>
      <c r="ISQ19" s="109"/>
      <c r="ISR19" s="109"/>
      <c r="ISS19" s="109"/>
      <c r="IST19" s="109"/>
      <c r="ISU19" s="109"/>
      <c r="ISV19" s="109"/>
      <c r="ISW19" s="109"/>
      <c r="ISX19" s="109"/>
      <c r="ISY19" s="109"/>
      <c r="ISZ19" s="109"/>
      <c r="ITA19" s="109"/>
      <c r="ITB19" s="109"/>
      <c r="ITC19" s="109"/>
      <c r="ITD19" s="109"/>
      <c r="ITE19" s="109"/>
      <c r="ITF19" s="109"/>
      <c r="ITG19" s="109"/>
      <c r="ITH19" s="109"/>
      <c r="ITI19" s="109"/>
      <c r="ITJ19" s="109"/>
      <c r="ITK19" s="109"/>
      <c r="ITL19" s="109"/>
      <c r="ITM19" s="109"/>
      <c r="ITN19" s="109"/>
      <c r="ITO19" s="109"/>
      <c r="ITP19" s="109"/>
      <c r="ITQ19" s="109"/>
      <c r="ITR19" s="109"/>
      <c r="ITS19" s="109"/>
      <c r="ITT19" s="109"/>
      <c r="ITU19" s="109"/>
      <c r="ITV19" s="109"/>
      <c r="ITW19" s="109"/>
      <c r="ITX19" s="109"/>
      <c r="ITY19" s="109"/>
      <c r="ITZ19" s="109"/>
      <c r="IUA19" s="109"/>
      <c r="IUB19" s="109"/>
      <c r="IUC19" s="109"/>
      <c r="IUD19" s="109"/>
      <c r="IUE19" s="109"/>
      <c r="IUF19" s="109"/>
      <c r="IUG19" s="109"/>
      <c r="IUH19" s="109"/>
      <c r="IUI19" s="109"/>
      <c r="IUJ19" s="109"/>
      <c r="IUK19" s="109"/>
      <c r="IUL19" s="109"/>
      <c r="IUM19" s="109"/>
      <c r="IUN19" s="109"/>
      <c r="IUO19" s="109"/>
      <c r="IUP19" s="109"/>
      <c r="IUQ19" s="109"/>
      <c r="IUR19" s="109"/>
      <c r="IUS19" s="109"/>
      <c r="IUT19" s="109"/>
      <c r="IUU19" s="109"/>
      <c r="IUV19" s="109"/>
      <c r="IUW19" s="109"/>
      <c r="IUX19" s="109"/>
      <c r="IUY19" s="109"/>
      <c r="IUZ19" s="109"/>
      <c r="IVA19" s="109"/>
      <c r="IVB19" s="109"/>
      <c r="IVC19" s="109"/>
      <c r="IVD19" s="109"/>
      <c r="IVE19" s="109"/>
      <c r="IVF19" s="109"/>
      <c r="IVG19" s="109"/>
      <c r="IVH19" s="109"/>
      <c r="IVI19" s="109"/>
      <c r="IVJ19" s="109"/>
      <c r="IVK19" s="109"/>
      <c r="IVL19" s="109"/>
      <c r="IVM19" s="109"/>
      <c r="IVN19" s="109"/>
      <c r="IVO19" s="109"/>
      <c r="IVP19" s="109"/>
      <c r="IVQ19" s="109"/>
      <c r="IVR19" s="109"/>
      <c r="IVS19" s="109"/>
      <c r="IVT19" s="109"/>
      <c r="IVU19" s="109"/>
      <c r="IVV19" s="109"/>
      <c r="IVW19" s="109"/>
      <c r="IVX19" s="109"/>
      <c r="IVY19" s="109"/>
      <c r="IVZ19" s="109"/>
      <c r="IWA19" s="109"/>
      <c r="IWB19" s="109"/>
      <c r="IWC19" s="109"/>
      <c r="IWD19" s="109"/>
      <c r="IWE19" s="109"/>
      <c r="IWF19" s="109"/>
      <c r="IWG19" s="109"/>
      <c r="IWH19" s="109"/>
      <c r="IWI19" s="109"/>
      <c r="IWJ19" s="109"/>
      <c r="IWK19" s="109"/>
      <c r="IWL19" s="109"/>
      <c r="IWM19" s="109"/>
      <c r="IWN19" s="109"/>
      <c r="IWO19" s="109"/>
      <c r="IWP19" s="109"/>
      <c r="IWQ19" s="109"/>
      <c r="IWR19" s="109"/>
      <c r="IWS19" s="109"/>
      <c r="IWT19" s="109"/>
      <c r="IWU19" s="109"/>
      <c r="IWV19" s="109"/>
      <c r="IWW19" s="109"/>
      <c r="IWX19" s="109"/>
      <c r="IWY19" s="109"/>
      <c r="IWZ19" s="109"/>
      <c r="IXA19" s="109"/>
      <c r="IXB19" s="109"/>
      <c r="IXC19" s="109"/>
      <c r="IXD19" s="109"/>
      <c r="IXE19" s="109"/>
      <c r="IXF19" s="109"/>
      <c r="IXG19" s="109"/>
      <c r="IXH19" s="109"/>
      <c r="IXI19" s="109"/>
      <c r="IXJ19" s="109"/>
      <c r="IXK19" s="109"/>
      <c r="IXL19" s="109"/>
      <c r="IXM19" s="109"/>
      <c r="IXN19" s="109"/>
      <c r="IXO19" s="109"/>
      <c r="IXP19" s="109"/>
      <c r="IXQ19" s="109"/>
      <c r="IXR19" s="109"/>
      <c r="IXS19" s="109"/>
      <c r="IXT19" s="109"/>
      <c r="IXU19" s="109"/>
      <c r="IXV19" s="109"/>
      <c r="IXW19" s="109"/>
      <c r="IXX19" s="109"/>
      <c r="IXY19" s="109"/>
      <c r="IXZ19" s="109"/>
      <c r="IYA19" s="109"/>
      <c r="IYB19" s="109"/>
      <c r="IYC19" s="109"/>
      <c r="IYD19" s="109"/>
      <c r="IYE19" s="109"/>
      <c r="IYF19" s="109"/>
      <c r="IYG19" s="109"/>
      <c r="IYH19" s="109"/>
      <c r="IYI19" s="109"/>
      <c r="IYJ19" s="109"/>
      <c r="IYK19" s="109"/>
      <c r="IYL19" s="109"/>
      <c r="IYM19" s="109"/>
      <c r="IYN19" s="109"/>
      <c r="IYO19" s="109"/>
      <c r="IYP19" s="109"/>
      <c r="IYQ19" s="109"/>
      <c r="IYR19" s="109"/>
      <c r="IYS19" s="109"/>
      <c r="IYT19" s="109"/>
      <c r="IYU19" s="109"/>
      <c r="IYV19" s="109"/>
      <c r="IYW19" s="109"/>
      <c r="IYX19" s="109"/>
      <c r="IYY19" s="109"/>
      <c r="IYZ19" s="109"/>
      <c r="IZA19" s="109"/>
      <c r="IZB19" s="109"/>
      <c r="IZC19" s="109"/>
      <c r="IZD19" s="109"/>
      <c r="IZE19" s="109"/>
      <c r="IZF19" s="109"/>
      <c r="IZG19" s="109"/>
      <c r="IZH19" s="109"/>
      <c r="IZI19" s="109"/>
      <c r="IZJ19" s="109"/>
      <c r="IZK19" s="109"/>
      <c r="IZL19" s="109"/>
      <c r="IZM19" s="109"/>
      <c r="IZN19" s="109"/>
      <c r="IZO19" s="109"/>
      <c r="IZP19" s="109"/>
      <c r="IZQ19" s="109"/>
      <c r="IZR19" s="109"/>
      <c r="IZS19" s="109"/>
      <c r="IZT19" s="109"/>
      <c r="IZU19" s="109"/>
      <c r="IZV19" s="109"/>
      <c r="IZW19" s="109"/>
      <c r="IZX19" s="109"/>
      <c r="IZY19" s="109"/>
      <c r="IZZ19" s="109"/>
      <c r="JAA19" s="109"/>
      <c r="JAB19" s="109"/>
      <c r="JAC19" s="109"/>
      <c r="JAD19" s="109"/>
      <c r="JAE19" s="109"/>
      <c r="JAF19" s="109"/>
      <c r="JAG19" s="109"/>
      <c r="JAH19" s="109"/>
      <c r="JAI19" s="109"/>
      <c r="JAJ19" s="109"/>
      <c r="JAK19" s="109"/>
      <c r="JAL19" s="109"/>
      <c r="JAM19" s="109"/>
      <c r="JAN19" s="109"/>
      <c r="JAO19" s="109"/>
      <c r="JAP19" s="109"/>
      <c r="JAQ19" s="109"/>
      <c r="JAR19" s="109"/>
      <c r="JAS19" s="109"/>
      <c r="JAT19" s="109"/>
      <c r="JAU19" s="109"/>
      <c r="JAV19" s="109"/>
      <c r="JAW19" s="109"/>
      <c r="JAX19" s="109"/>
      <c r="JAY19" s="109"/>
      <c r="JAZ19" s="109"/>
      <c r="JBA19" s="109"/>
      <c r="JBB19" s="109"/>
      <c r="JBC19" s="109"/>
      <c r="JBD19" s="109"/>
      <c r="JBE19" s="109"/>
      <c r="JBF19" s="109"/>
      <c r="JBG19" s="109"/>
      <c r="JBH19" s="109"/>
      <c r="JBI19" s="109"/>
      <c r="JBJ19" s="109"/>
      <c r="JBK19" s="109"/>
      <c r="JBL19" s="109"/>
      <c r="JBM19" s="109"/>
      <c r="JBN19" s="109"/>
      <c r="JBO19" s="109"/>
      <c r="JBP19" s="109"/>
      <c r="JBQ19" s="109"/>
      <c r="JBR19" s="109"/>
      <c r="JBS19" s="109"/>
      <c r="JBT19" s="109"/>
      <c r="JBU19" s="109"/>
      <c r="JBV19" s="109"/>
      <c r="JBW19" s="109"/>
      <c r="JBX19" s="109"/>
      <c r="JBY19" s="109"/>
      <c r="JBZ19" s="109"/>
      <c r="JCA19" s="109"/>
      <c r="JCB19" s="109"/>
      <c r="JCC19" s="109"/>
      <c r="JCD19" s="109"/>
      <c r="JCE19" s="109"/>
      <c r="JCF19" s="109"/>
      <c r="JCG19" s="109"/>
      <c r="JCH19" s="109"/>
      <c r="JCI19" s="109"/>
      <c r="JCJ19" s="109"/>
      <c r="JCK19" s="109"/>
      <c r="JCL19" s="109"/>
      <c r="JCM19" s="109"/>
      <c r="JCN19" s="109"/>
      <c r="JCO19" s="109"/>
      <c r="JCP19" s="109"/>
      <c r="JCQ19" s="109"/>
      <c r="JCR19" s="109"/>
      <c r="JCS19" s="109"/>
      <c r="JCT19" s="109"/>
      <c r="JCU19" s="109"/>
      <c r="JCV19" s="109"/>
      <c r="JCW19" s="109"/>
      <c r="JCX19" s="109"/>
      <c r="JCY19" s="109"/>
      <c r="JCZ19" s="109"/>
      <c r="JDA19" s="109"/>
      <c r="JDB19" s="109"/>
      <c r="JDC19" s="109"/>
      <c r="JDD19" s="109"/>
      <c r="JDE19" s="109"/>
      <c r="JDF19" s="109"/>
      <c r="JDG19" s="109"/>
      <c r="JDH19" s="109"/>
      <c r="JDI19" s="109"/>
      <c r="JDJ19" s="109"/>
      <c r="JDK19" s="109"/>
      <c r="JDL19" s="109"/>
      <c r="JDM19" s="109"/>
      <c r="JDN19" s="109"/>
      <c r="JDO19" s="109"/>
      <c r="JDP19" s="109"/>
      <c r="JDQ19" s="109"/>
      <c r="JDR19" s="109"/>
      <c r="JDS19" s="109"/>
      <c r="JDT19" s="109"/>
      <c r="JDU19" s="109"/>
      <c r="JDV19" s="109"/>
      <c r="JDW19" s="109"/>
      <c r="JDX19" s="109"/>
      <c r="JDY19" s="109"/>
      <c r="JDZ19" s="109"/>
      <c r="JEA19" s="109"/>
      <c r="JEB19" s="109"/>
      <c r="JEC19" s="109"/>
      <c r="JED19" s="109"/>
      <c r="JEE19" s="109"/>
      <c r="JEF19" s="109"/>
      <c r="JEG19" s="109"/>
      <c r="JEH19" s="109"/>
      <c r="JEI19" s="109"/>
      <c r="JEJ19" s="109"/>
      <c r="JEK19" s="109"/>
      <c r="JEL19" s="109"/>
      <c r="JEM19" s="109"/>
      <c r="JEN19" s="109"/>
      <c r="JEO19" s="109"/>
      <c r="JEP19" s="109"/>
      <c r="JEQ19" s="109"/>
      <c r="JER19" s="109"/>
      <c r="JES19" s="109"/>
      <c r="JET19" s="109"/>
      <c r="JEU19" s="109"/>
      <c r="JEV19" s="109"/>
      <c r="JEW19" s="109"/>
      <c r="JEX19" s="109"/>
      <c r="JEY19" s="109"/>
      <c r="JEZ19" s="109"/>
      <c r="JFA19" s="109"/>
      <c r="JFB19" s="109"/>
      <c r="JFC19" s="109"/>
      <c r="JFD19" s="109"/>
      <c r="JFE19" s="109"/>
      <c r="JFF19" s="109"/>
      <c r="JFG19" s="109"/>
      <c r="JFH19" s="109"/>
      <c r="JFI19" s="109"/>
      <c r="JFJ19" s="109"/>
      <c r="JFK19" s="109"/>
      <c r="JFL19" s="109"/>
      <c r="JFM19" s="109"/>
      <c r="JFN19" s="109"/>
      <c r="JFO19" s="109"/>
      <c r="JFP19" s="109"/>
      <c r="JFQ19" s="109"/>
      <c r="JFR19" s="109"/>
      <c r="JFS19" s="109"/>
      <c r="JFT19" s="109"/>
      <c r="JFU19" s="109"/>
      <c r="JFV19" s="109"/>
      <c r="JFW19" s="109"/>
      <c r="JFX19" s="109"/>
      <c r="JFY19" s="109"/>
      <c r="JFZ19" s="109"/>
      <c r="JGA19" s="109"/>
      <c r="JGB19" s="109"/>
      <c r="JGC19" s="109"/>
      <c r="JGD19" s="109"/>
      <c r="JGE19" s="109"/>
      <c r="JGF19" s="109"/>
      <c r="JGG19" s="109"/>
      <c r="JGH19" s="109"/>
      <c r="JGI19" s="109"/>
      <c r="JGJ19" s="109"/>
      <c r="JGK19" s="109"/>
      <c r="JGL19" s="109"/>
      <c r="JGM19" s="109"/>
      <c r="JGN19" s="109"/>
      <c r="JGO19" s="109"/>
      <c r="JGP19" s="109"/>
      <c r="JGQ19" s="109"/>
      <c r="JGR19" s="109"/>
      <c r="JGS19" s="109"/>
      <c r="JGT19" s="109"/>
      <c r="JGU19" s="109"/>
      <c r="JGV19" s="109"/>
      <c r="JGW19" s="109"/>
      <c r="JGX19" s="109"/>
      <c r="JGY19" s="109"/>
      <c r="JGZ19" s="109"/>
      <c r="JHA19" s="109"/>
      <c r="JHB19" s="109"/>
      <c r="JHC19" s="109"/>
      <c r="JHD19" s="109"/>
      <c r="JHE19" s="109"/>
      <c r="JHF19" s="109"/>
      <c r="JHG19" s="109"/>
      <c r="JHH19" s="109"/>
      <c r="JHI19" s="109"/>
      <c r="JHJ19" s="109"/>
      <c r="JHK19" s="109"/>
      <c r="JHL19" s="109"/>
      <c r="JHM19" s="109"/>
      <c r="JHN19" s="109"/>
      <c r="JHO19" s="109"/>
      <c r="JHP19" s="109"/>
      <c r="JHQ19" s="109"/>
      <c r="JHR19" s="109"/>
      <c r="JHS19" s="109"/>
      <c r="JHT19" s="109"/>
      <c r="JHU19" s="109"/>
      <c r="JHV19" s="109"/>
      <c r="JHW19" s="109"/>
      <c r="JHX19" s="109"/>
      <c r="JHY19" s="109"/>
      <c r="JHZ19" s="109"/>
      <c r="JIA19" s="109"/>
      <c r="JIB19" s="109"/>
      <c r="JIC19" s="109"/>
      <c r="JID19" s="109"/>
      <c r="JIE19" s="109"/>
      <c r="JIF19" s="109"/>
      <c r="JIG19" s="109"/>
      <c r="JIH19" s="109"/>
      <c r="JII19" s="109"/>
      <c r="JIJ19" s="109"/>
      <c r="JIK19" s="109"/>
      <c r="JIL19" s="109"/>
      <c r="JIM19" s="109"/>
      <c r="JIN19" s="109"/>
      <c r="JIO19" s="109"/>
      <c r="JIP19" s="109"/>
      <c r="JIQ19" s="109"/>
      <c r="JIR19" s="109"/>
      <c r="JIS19" s="109"/>
      <c r="JIT19" s="109"/>
      <c r="JIU19" s="109"/>
      <c r="JIV19" s="109"/>
      <c r="JIW19" s="109"/>
      <c r="JIX19" s="109"/>
      <c r="JIY19" s="109"/>
      <c r="JIZ19" s="109"/>
      <c r="JJA19" s="109"/>
      <c r="JJB19" s="109"/>
      <c r="JJC19" s="109"/>
      <c r="JJD19" s="109"/>
      <c r="JJE19" s="109"/>
      <c r="JJF19" s="109"/>
      <c r="JJG19" s="109"/>
      <c r="JJH19" s="109"/>
      <c r="JJI19" s="109"/>
      <c r="JJJ19" s="109"/>
      <c r="JJK19" s="109"/>
      <c r="JJL19" s="109"/>
      <c r="JJM19" s="109"/>
      <c r="JJN19" s="109"/>
      <c r="JJO19" s="109"/>
      <c r="JJP19" s="109"/>
      <c r="JJQ19" s="109"/>
      <c r="JJR19" s="109"/>
      <c r="JJS19" s="109"/>
      <c r="JJT19" s="109"/>
      <c r="JJU19" s="109"/>
      <c r="JJV19" s="109"/>
      <c r="JJW19" s="109"/>
      <c r="JJX19" s="109"/>
      <c r="JJY19" s="109"/>
      <c r="JJZ19" s="109"/>
      <c r="JKA19" s="109"/>
      <c r="JKB19" s="109"/>
      <c r="JKC19" s="109"/>
      <c r="JKD19" s="109"/>
      <c r="JKE19" s="109"/>
      <c r="JKF19" s="109"/>
      <c r="JKG19" s="109"/>
      <c r="JKH19" s="109"/>
      <c r="JKI19" s="109"/>
      <c r="JKJ19" s="109"/>
      <c r="JKK19" s="109"/>
      <c r="JKL19" s="109"/>
      <c r="JKM19" s="109"/>
      <c r="JKN19" s="109"/>
      <c r="JKO19" s="109"/>
      <c r="JKP19" s="109"/>
      <c r="JKQ19" s="109"/>
      <c r="JKR19" s="109"/>
      <c r="JKS19" s="109"/>
      <c r="JKT19" s="109"/>
      <c r="JKU19" s="109"/>
      <c r="JKV19" s="109"/>
      <c r="JKW19" s="109"/>
      <c r="JKX19" s="109"/>
      <c r="JKY19" s="109"/>
      <c r="JKZ19" s="109"/>
      <c r="JLA19" s="109"/>
      <c r="JLB19" s="109"/>
      <c r="JLC19" s="109"/>
      <c r="JLD19" s="109"/>
      <c r="JLE19" s="109"/>
      <c r="JLF19" s="109"/>
      <c r="JLG19" s="109"/>
      <c r="JLH19" s="109"/>
      <c r="JLI19" s="109"/>
      <c r="JLJ19" s="109"/>
      <c r="JLK19" s="109"/>
      <c r="JLL19" s="109"/>
      <c r="JLM19" s="109"/>
      <c r="JLN19" s="109"/>
      <c r="JLO19" s="109"/>
      <c r="JLP19" s="109"/>
      <c r="JLQ19" s="109"/>
      <c r="JLR19" s="109"/>
      <c r="JLS19" s="109"/>
      <c r="JLT19" s="109"/>
      <c r="JLU19" s="109"/>
      <c r="JLV19" s="109"/>
      <c r="JLW19" s="109"/>
      <c r="JLX19" s="109"/>
      <c r="JLY19" s="109"/>
      <c r="JLZ19" s="109"/>
      <c r="JMA19" s="109"/>
      <c r="JMB19" s="109"/>
      <c r="JMC19" s="109"/>
      <c r="JMD19" s="109"/>
      <c r="JME19" s="109"/>
      <c r="JMF19" s="109"/>
      <c r="JMG19" s="109"/>
      <c r="JMH19" s="109"/>
      <c r="JMI19" s="109"/>
      <c r="JMJ19" s="109"/>
      <c r="JMK19" s="109"/>
      <c r="JML19" s="109"/>
      <c r="JMM19" s="109"/>
      <c r="JMN19" s="109"/>
      <c r="JMO19" s="109"/>
      <c r="JMP19" s="109"/>
      <c r="JMQ19" s="109"/>
      <c r="JMR19" s="109"/>
      <c r="JMS19" s="109"/>
      <c r="JMT19" s="109"/>
      <c r="JMU19" s="109"/>
      <c r="JMV19" s="109"/>
      <c r="JMW19" s="109"/>
      <c r="JMX19" s="109"/>
      <c r="JMY19" s="109"/>
      <c r="JMZ19" s="109"/>
      <c r="JNA19" s="109"/>
      <c r="JNB19" s="109"/>
      <c r="JNC19" s="109"/>
      <c r="JND19" s="109"/>
      <c r="JNE19" s="109"/>
      <c r="JNF19" s="109"/>
      <c r="JNG19" s="109"/>
      <c r="JNH19" s="109"/>
      <c r="JNI19" s="109"/>
      <c r="JNJ19" s="109"/>
      <c r="JNK19" s="109"/>
      <c r="JNL19" s="109"/>
      <c r="JNM19" s="109"/>
      <c r="JNN19" s="109"/>
      <c r="JNO19" s="109"/>
      <c r="JNP19" s="109"/>
      <c r="JNQ19" s="109"/>
      <c r="JNR19" s="109"/>
      <c r="JNS19" s="109"/>
      <c r="JNT19" s="109"/>
      <c r="JNU19" s="109"/>
      <c r="JNV19" s="109"/>
      <c r="JNW19" s="109"/>
      <c r="JNX19" s="109"/>
      <c r="JNY19" s="109"/>
      <c r="JNZ19" s="109"/>
      <c r="JOA19" s="109"/>
      <c r="JOB19" s="109"/>
      <c r="JOC19" s="109"/>
      <c r="JOD19" s="109"/>
      <c r="JOE19" s="109"/>
      <c r="JOF19" s="109"/>
      <c r="JOG19" s="109"/>
      <c r="JOH19" s="109"/>
      <c r="JOI19" s="109"/>
      <c r="JOJ19" s="109"/>
      <c r="JOK19" s="109"/>
      <c r="JOL19" s="109"/>
      <c r="JOM19" s="109"/>
      <c r="JON19" s="109"/>
      <c r="JOO19" s="109"/>
      <c r="JOP19" s="109"/>
      <c r="JOQ19" s="109"/>
      <c r="JOR19" s="109"/>
      <c r="JOS19" s="109"/>
      <c r="JOT19" s="109"/>
      <c r="JOU19" s="109"/>
      <c r="JOV19" s="109"/>
      <c r="JOW19" s="109"/>
      <c r="JOX19" s="109"/>
      <c r="JOY19" s="109"/>
      <c r="JOZ19" s="109"/>
      <c r="JPA19" s="109"/>
      <c r="JPB19" s="109"/>
      <c r="JPC19" s="109"/>
      <c r="JPD19" s="109"/>
      <c r="JPE19" s="109"/>
      <c r="JPF19" s="109"/>
      <c r="JPG19" s="109"/>
      <c r="JPH19" s="109"/>
      <c r="JPI19" s="109"/>
      <c r="JPJ19" s="109"/>
      <c r="JPK19" s="109"/>
      <c r="JPL19" s="109"/>
      <c r="JPM19" s="109"/>
      <c r="JPN19" s="109"/>
      <c r="JPO19" s="109"/>
      <c r="JPP19" s="109"/>
      <c r="JPQ19" s="109"/>
      <c r="JPR19" s="109"/>
      <c r="JPS19" s="109"/>
      <c r="JPT19" s="109"/>
      <c r="JPU19" s="109"/>
      <c r="JPV19" s="109"/>
      <c r="JPW19" s="109"/>
      <c r="JPX19" s="109"/>
      <c r="JPY19" s="109"/>
      <c r="JPZ19" s="109"/>
      <c r="JQA19" s="109"/>
      <c r="JQB19" s="109"/>
      <c r="JQC19" s="109"/>
      <c r="JQD19" s="109"/>
      <c r="JQE19" s="109"/>
      <c r="JQF19" s="109"/>
      <c r="JQG19" s="109"/>
      <c r="JQH19" s="109"/>
      <c r="JQI19" s="109"/>
      <c r="JQJ19" s="109"/>
      <c r="JQK19" s="109"/>
      <c r="JQL19" s="109"/>
      <c r="JQM19" s="109"/>
      <c r="JQN19" s="109"/>
      <c r="JQO19" s="109"/>
      <c r="JQP19" s="109"/>
      <c r="JQQ19" s="109"/>
      <c r="JQR19" s="109"/>
      <c r="JQS19" s="109"/>
      <c r="JQT19" s="109"/>
      <c r="JQU19" s="109"/>
      <c r="JQV19" s="109"/>
      <c r="JQW19" s="109"/>
      <c r="JQX19" s="109"/>
      <c r="JQY19" s="109"/>
      <c r="JQZ19" s="109"/>
      <c r="JRA19" s="109"/>
      <c r="JRB19" s="109"/>
      <c r="JRC19" s="109"/>
      <c r="JRD19" s="109"/>
      <c r="JRE19" s="109"/>
      <c r="JRF19" s="109"/>
      <c r="JRG19" s="109"/>
      <c r="JRH19" s="109"/>
      <c r="JRI19" s="109"/>
      <c r="JRJ19" s="109"/>
      <c r="JRK19" s="109"/>
      <c r="JRL19" s="109"/>
      <c r="JRM19" s="109"/>
      <c r="JRN19" s="109"/>
      <c r="JRO19" s="109"/>
      <c r="JRP19" s="109"/>
      <c r="JRQ19" s="109"/>
      <c r="JRR19" s="109"/>
      <c r="JRS19" s="109"/>
      <c r="JRT19" s="109"/>
      <c r="JRU19" s="109"/>
      <c r="JRV19" s="109"/>
      <c r="JRW19" s="109"/>
      <c r="JRX19" s="109"/>
      <c r="JRY19" s="109"/>
      <c r="JRZ19" s="109"/>
      <c r="JSA19" s="109"/>
      <c r="JSB19" s="109"/>
      <c r="JSC19" s="109"/>
      <c r="JSD19" s="109"/>
      <c r="JSE19" s="109"/>
      <c r="JSF19" s="109"/>
      <c r="JSG19" s="109"/>
      <c r="JSH19" s="109"/>
      <c r="JSI19" s="109"/>
      <c r="JSJ19" s="109"/>
      <c r="JSK19" s="109"/>
      <c r="JSL19" s="109"/>
      <c r="JSM19" s="109"/>
      <c r="JSN19" s="109"/>
      <c r="JSO19" s="109"/>
      <c r="JSP19" s="109"/>
      <c r="JSQ19" s="109"/>
      <c r="JSR19" s="109"/>
      <c r="JSS19" s="109"/>
      <c r="JST19" s="109"/>
      <c r="JSU19" s="109"/>
      <c r="JSV19" s="109"/>
      <c r="JSW19" s="109"/>
      <c r="JSX19" s="109"/>
      <c r="JSY19" s="109"/>
      <c r="JSZ19" s="109"/>
      <c r="JTA19" s="109"/>
      <c r="JTB19" s="109"/>
      <c r="JTC19" s="109"/>
      <c r="JTD19" s="109"/>
      <c r="JTE19" s="109"/>
      <c r="JTF19" s="109"/>
      <c r="JTG19" s="109"/>
      <c r="JTH19" s="109"/>
      <c r="JTI19" s="109"/>
      <c r="JTJ19" s="109"/>
      <c r="JTK19" s="109"/>
      <c r="JTL19" s="109"/>
      <c r="JTM19" s="109"/>
      <c r="JTN19" s="109"/>
      <c r="JTO19" s="109"/>
      <c r="JTP19" s="109"/>
      <c r="JTQ19" s="109"/>
      <c r="JTR19" s="109"/>
      <c r="JTS19" s="109"/>
      <c r="JTT19" s="109"/>
      <c r="JTU19" s="109"/>
      <c r="JTV19" s="109"/>
      <c r="JTW19" s="109"/>
      <c r="JTX19" s="109"/>
      <c r="JTY19" s="109"/>
      <c r="JTZ19" s="109"/>
      <c r="JUA19" s="109"/>
      <c r="JUB19" s="109"/>
      <c r="JUC19" s="109"/>
      <c r="JUD19" s="109"/>
      <c r="JUE19" s="109"/>
      <c r="JUF19" s="109"/>
      <c r="JUG19" s="109"/>
      <c r="JUH19" s="109"/>
      <c r="JUI19" s="109"/>
      <c r="JUJ19" s="109"/>
      <c r="JUK19" s="109"/>
      <c r="JUL19" s="109"/>
      <c r="JUM19" s="109"/>
      <c r="JUN19" s="109"/>
      <c r="JUO19" s="109"/>
      <c r="JUP19" s="109"/>
      <c r="JUQ19" s="109"/>
      <c r="JUR19" s="109"/>
      <c r="JUS19" s="109"/>
      <c r="JUT19" s="109"/>
      <c r="JUU19" s="109"/>
      <c r="JUV19" s="109"/>
      <c r="JUW19" s="109"/>
      <c r="JUX19" s="109"/>
      <c r="JUY19" s="109"/>
      <c r="JUZ19" s="109"/>
      <c r="JVA19" s="109"/>
      <c r="JVB19" s="109"/>
      <c r="JVC19" s="109"/>
      <c r="JVD19" s="109"/>
      <c r="JVE19" s="109"/>
      <c r="JVF19" s="109"/>
      <c r="JVG19" s="109"/>
      <c r="JVH19" s="109"/>
      <c r="JVI19" s="109"/>
      <c r="JVJ19" s="109"/>
      <c r="JVK19" s="109"/>
      <c r="JVL19" s="109"/>
      <c r="JVM19" s="109"/>
      <c r="JVN19" s="109"/>
      <c r="JVO19" s="109"/>
      <c r="JVP19" s="109"/>
      <c r="JVQ19" s="109"/>
      <c r="JVR19" s="109"/>
      <c r="JVS19" s="109"/>
      <c r="JVT19" s="109"/>
      <c r="JVU19" s="109"/>
      <c r="JVV19" s="109"/>
      <c r="JVW19" s="109"/>
      <c r="JVX19" s="109"/>
      <c r="JVY19" s="109"/>
      <c r="JVZ19" s="109"/>
      <c r="JWA19" s="109"/>
      <c r="JWB19" s="109"/>
      <c r="JWC19" s="109"/>
      <c r="JWD19" s="109"/>
      <c r="JWE19" s="109"/>
      <c r="JWF19" s="109"/>
      <c r="JWG19" s="109"/>
      <c r="JWH19" s="109"/>
      <c r="JWI19" s="109"/>
      <c r="JWJ19" s="109"/>
      <c r="JWK19" s="109"/>
      <c r="JWL19" s="109"/>
      <c r="JWM19" s="109"/>
      <c r="JWN19" s="109"/>
      <c r="JWO19" s="109"/>
      <c r="JWP19" s="109"/>
      <c r="JWQ19" s="109"/>
      <c r="JWR19" s="109"/>
      <c r="JWS19" s="109"/>
      <c r="JWT19" s="109"/>
      <c r="JWU19" s="109"/>
      <c r="JWV19" s="109"/>
      <c r="JWW19" s="109"/>
      <c r="JWX19" s="109"/>
      <c r="JWY19" s="109"/>
      <c r="JWZ19" s="109"/>
      <c r="JXA19" s="109"/>
      <c r="JXB19" s="109"/>
      <c r="JXC19" s="109"/>
      <c r="JXD19" s="109"/>
      <c r="JXE19" s="109"/>
      <c r="JXF19" s="109"/>
      <c r="JXG19" s="109"/>
      <c r="JXH19" s="109"/>
      <c r="JXI19" s="109"/>
      <c r="JXJ19" s="109"/>
      <c r="JXK19" s="109"/>
      <c r="JXL19" s="109"/>
      <c r="JXM19" s="109"/>
      <c r="JXN19" s="109"/>
      <c r="JXO19" s="109"/>
      <c r="JXP19" s="109"/>
      <c r="JXQ19" s="109"/>
      <c r="JXR19" s="109"/>
      <c r="JXS19" s="109"/>
      <c r="JXT19" s="109"/>
      <c r="JXU19" s="109"/>
      <c r="JXV19" s="109"/>
      <c r="JXW19" s="109"/>
      <c r="JXX19" s="109"/>
      <c r="JXY19" s="109"/>
      <c r="JXZ19" s="109"/>
      <c r="JYA19" s="109"/>
      <c r="JYB19" s="109"/>
      <c r="JYC19" s="109"/>
      <c r="JYD19" s="109"/>
      <c r="JYE19" s="109"/>
      <c r="JYF19" s="109"/>
      <c r="JYG19" s="109"/>
      <c r="JYH19" s="109"/>
      <c r="JYI19" s="109"/>
      <c r="JYJ19" s="109"/>
      <c r="JYK19" s="109"/>
      <c r="JYL19" s="109"/>
      <c r="JYM19" s="109"/>
      <c r="JYN19" s="109"/>
      <c r="JYO19" s="109"/>
      <c r="JYP19" s="109"/>
      <c r="JYQ19" s="109"/>
      <c r="JYR19" s="109"/>
      <c r="JYS19" s="109"/>
      <c r="JYT19" s="109"/>
      <c r="JYU19" s="109"/>
      <c r="JYV19" s="109"/>
      <c r="JYW19" s="109"/>
      <c r="JYX19" s="109"/>
      <c r="JYY19" s="109"/>
      <c r="JYZ19" s="109"/>
      <c r="JZA19" s="109"/>
      <c r="JZB19" s="109"/>
      <c r="JZC19" s="109"/>
      <c r="JZD19" s="109"/>
      <c r="JZE19" s="109"/>
      <c r="JZF19" s="109"/>
      <c r="JZG19" s="109"/>
      <c r="JZH19" s="109"/>
      <c r="JZI19" s="109"/>
      <c r="JZJ19" s="109"/>
      <c r="JZK19" s="109"/>
      <c r="JZL19" s="109"/>
      <c r="JZM19" s="109"/>
      <c r="JZN19" s="109"/>
      <c r="JZO19" s="109"/>
      <c r="JZP19" s="109"/>
      <c r="JZQ19" s="109"/>
      <c r="JZR19" s="109"/>
      <c r="JZS19" s="109"/>
      <c r="JZT19" s="109"/>
      <c r="JZU19" s="109"/>
      <c r="JZV19" s="109"/>
      <c r="JZW19" s="109"/>
      <c r="JZX19" s="109"/>
      <c r="JZY19" s="109"/>
      <c r="JZZ19" s="109"/>
      <c r="KAA19" s="109"/>
      <c r="KAB19" s="109"/>
      <c r="KAC19" s="109"/>
      <c r="KAD19" s="109"/>
      <c r="KAE19" s="109"/>
      <c r="KAF19" s="109"/>
      <c r="KAG19" s="109"/>
      <c r="KAH19" s="109"/>
      <c r="KAI19" s="109"/>
      <c r="KAJ19" s="109"/>
      <c r="KAK19" s="109"/>
      <c r="KAL19" s="109"/>
      <c r="KAM19" s="109"/>
      <c r="KAN19" s="109"/>
      <c r="KAO19" s="109"/>
      <c r="KAP19" s="109"/>
      <c r="KAQ19" s="109"/>
      <c r="KAR19" s="109"/>
      <c r="KAS19" s="109"/>
      <c r="KAT19" s="109"/>
      <c r="KAU19" s="109"/>
      <c r="KAV19" s="109"/>
      <c r="KAW19" s="109"/>
      <c r="KAX19" s="109"/>
      <c r="KAY19" s="109"/>
      <c r="KAZ19" s="109"/>
      <c r="KBA19" s="109"/>
      <c r="KBB19" s="109"/>
      <c r="KBC19" s="109"/>
      <c r="KBD19" s="109"/>
      <c r="KBE19" s="109"/>
      <c r="KBF19" s="109"/>
      <c r="KBG19" s="109"/>
      <c r="KBH19" s="109"/>
      <c r="KBI19" s="109"/>
      <c r="KBJ19" s="109"/>
      <c r="KBK19" s="109"/>
      <c r="KBL19" s="109"/>
      <c r="KBM19" s="109"/>
      <c r="KBN19" s="109"/>
      <c r="KBO19" s="109"/>
      <c r="KBP19" s="109"/>
      <c r="KBQ19" s="109"/>
      <c r="KBR19" s="109"/>
      <c r="KBS19" s="109"/>
      <c r="KBT19" s="109"/>
      <c r="KBU19" s="109"/>
      <c r="KBV19" s="109"/>
      <c r="KBW19" s="109"/>
      <c r="KBX19" s="109"/>
      <c r="KBY19" s="109"/>
      <c r="KBZ19" s="109"/>
      <c r="KCA19" s="109"/>
      <c r="KCB19" s="109"/>
      <c r="KCC19" s="109"/>
      <c r="KCD19" s="109"/>
      <c r="KCE19" s="109"/>
      <c r="KCF19" s="109"/>
      <c r="KCG19" s="109"/>
      <c r="KCH19" s="109"/>
      <c r="KCI19" s="109"/>
      <c r="KCJ19" s="109"/>
      <c r="KCK19" s="109"/>
      <c r="KCL19" s="109"/>
      <c r="KCM19" s="109"/>
      <c r="KCN19" s="109"/>
      <c r="KCO19" s="109"/>
      <c r="KCP19" s="109"/>
      <c r="KCQ19" s="109"/>
      <c r="KCR19" s="109"/>
      <c r="KCS19" s="109"/>
      <c r="KCT19" s="109"/>
      <c r="KCU19" s="109"/>
      <c r="KCV19" s="109"/>
      <c r="KCW19" s="109"/>
      <c r="KCX19" s="109"/>
      <c r="KCY19" s="109"/>
      <c r="KCZ19" s="109"/>
      <c r="KDA19" s="109"/>
      <c r="KDB19" s="109"/>
      <c r="KDC19" s="109"/>
      <c r="KDD19" s="109"/>
      <c r="KDE19" s="109"/>
      <c r="KDF19" s="109"/>
      <c r="KDG19" s="109"/>
      <c r="KDH19" s="109"/>
      <c r="KDI19" s="109"/>
      <c r="KDJ19" s="109"/>
      <c r="KDK19" s="109"/>
      <c r="KDL19" s="109"/>
      <c r="KDM19" s="109"/>
      <c r="KDN19" s="109"/>
      <c r="KDO19" s="109"/>
      <c r="KDP19" s="109"/>
      <c r="KDQ19" s="109"/>
      <c r="KDR19" s="109"/>
      <c r="KDS19" s="109"/>
      <c r="KDT19" s="109"/>
      <c r="KDU19" s="109"/>
      <c r="KDV19" s="109"/>
      <c r="KDW19" s="109"/>
      <c r="KDX19" s="109"/>
      <c r="KDY19" s="109"/>
      <c r="KDZ19" s="109"/>
      <c r="KEA19" s="109"/>
      <c r="KEB19" s="109"/>
      <c r="KEC19" s="109"/>
      <c r="KED19" s="109"/>
      <c r="KEE19" s="109"/>
      <c r="KEF19" s="109"/>
      <c r="KEG19" s="109"/>
      <c r="KEH19" s="109"/>
      <c r="KEI19" s="109"/>
      <c r="KEJ19" s="109"/>
      <c r="KEK19" s="109"/>
      <c r="KEL19" s="109"/>
      <c r="KEM19" s="109"/>
      <c r="KEN19" s="109"/>
      <c r="KEO19" s="109"/>
      <c r="KEP19" s="109"/>
      <c r="KEQ19" s="109"/>
      <c r="KER19" s="109"/>
      <c r="KES19" s="109"/>
      <c r="KET19" s="109"/>
      <c r="KEU19" s="109"/>
      <c r="KEV19" s="109"/>
      <c r="KEW19" s="109"/>
      <c r="KEX19" s="109"/>
      <c r="KEY19" s="109"/>
      <c r="KEZ19" s="109"/>
      <c r="KFA19" s="109"/>
      <c r="KFB19" s="109"/>
      <c r="KFC19" s="109"/>
      <c r="KFD19" s="109"/>
      <c r="KFE19" s="109"/>
      <c r="KFF19" s="109"/>
      <c r="KFG19" s="109"/>
      <c r="KFH19" s="109"/>
      <c r="KFI19" s="109"/>
      <c r="KFJ19" s="109"/>
      <c r="KFK19" s="109"/>
      <c r="KFL19" s="109"/>
      <c r="KFM19" s="109"/>
      <c r="KFN19" s="109"/>
      <c r="KFO19" s="109"/>
      <c r="KFP19" s="109"/>
      <c r="KFQ19" s="109"/>
      <c r="KFR19" s="109"/>
      <c r="KFS19" s="109"/>
      <c r="KFT19" s="109"/>
      <c r="KFU19" s="109"/>
      <c r="KFV19" s="109"/>
      <c r="KFW19" s="109"/>
      <c r="KFX19" s="109"/>
      <c r="KFY19" s="109"/>
      <c r="KFZ19" s="109"/>
      <c r="KGA19" s="109"/>
      <c r="KGB19" s="109"/>
      <c r="KGC19" s="109"/>
      <c r="KGD19" s="109"/>
      <c r="KGE19" s="109"/>
      <c r="KGF19" s="109"/>
      <c r="KGG19" s="109"/>
      <c r="KGH19" s="109"/>
      <c r="KGI19" s="109"/>
      <c r="KGJ19" s="109"/>
      <c r="KGK19" s="109"/>
      <c r="KGL19" s="109"/>
      <c r="KGM19" s="109"/>
      <c r="KGN19" s="109"/>
      <c r="KGO19" s="109"/>
      <c r="KGP19" s="109"/>
      <c r="KGQ19" s="109"/>
      <c r="KGR19" s="109"/>
      <c r="KGS19" s="109"/>
      <c r="KGT19" s="109"/>
      <c r="KGU19" s="109"/>
      <c r="KGV19" s="109"/>
      <c r="KGW19" s="109"/>
      <c r="KGX19" s="109"/>
      <c r="KGY19" s="109"/>
      <c r="KGZ19" s="109"/>
      <c r="KHA19" s="109"/>
      <c r="KHB19" s="109"/>
      <c r="KHC19" s="109"/>
      <c r="KHD19" s="109"/>
      <c r="KHE19" s="109"/>
      <c r="KHF19" s="109"/>
      <c r="KHG19" s="109"/>
      <c r="KHH19" s="109"/>
      <c r="KHI19" s="109"/>
      <c r="KHJ19" s="109"/>
      <c r="KHK19" s="109"/>
      <c r="KHL19" s="109"/>
      <c r="KHM19" s="109"/>
      <c r="KHN19" s="109"/>
      <c r="KHO19" s="109"/>
      <c r="KHP19" s="109"/>
      <c r="KHQ19" s="109"/>
      <c r="KHR19" s="109"/>
      <c r="KHS19" s="109"/>
      <c r="KHT19" s="109"/>
      <c r="KHU19" s="109"/>
      <c r="KHV19" s="109"/>
      <c r="KHW19" s="109"/>
      <c r="KHX19" s="109"/>
      <c r="KHY19" s="109"/>
      <c r="KHZ19" s="109"/>
      <c r="KIA19" s="109"/>
      <c r="KIB19" s="109"/>
      <c r="KIC19" s="109"/>
      <c r="KID19" s="109"/>
      <c r="KIE19" s="109"/>
      <c r="KIF19" s="109"/>
      <c r="KIG19" s="109"/>
      <c r="KIH19" s="109"/>
      <c r="KII19" s="109"/>
      <c r="KIJ19" s="109"/>
      <c r="KIK19" s="109"/>
      <c r="KIL19" s="109"/>
      <c r="KIM19" s="109"/>
      <c r="KIN19" s="109"/>
      <c r="KIO19" s="109"/>
      <c r="KIP19" s="109"/>
      <c r="KIQ19" s="109"/>
      <c r="KIR19" s="109"/>
      <c r="KIS19" s="109"/>
      <c r="KIT19" s="109"/>
      <c r="KIU19" s="109"/>
      <c r="KIV19" s="109"/>
      <c r="KIW19" s="109"/>
      <c r="KIX19" s="109"/>
      <c r="KIY19" s="109"/>
      <c r="KIZ19" s="109"/>
      <c r="KJA19" s="109"/>
      <c r="KJB19" s="109"/>
      <c r="KJC19" s="109"/>
      <c r="KJD19" s="109"/>
      <c r="KJE19" s="109"/>
      <c r="KJF19" s="109"/>
      <c r="KJG19" s="109"/>
      <c r="KJH19" s="109"/>
      <c r="KJI19" s="109"/>
      <c r="KJJ19" s="109"/>
      <c r="KJK19" s="109"/>
      <c r="KJL19" s="109"/>
      <c r="KJM19" s="109"/>
      <c r="KJN19" s="109"/>
      <c r="KJO19" s="109"/>
      <c r="KJP19" s="109"/>
      <c r="KJQ19" s="109"/>
      <c r="KJR19" s="109"/>
      <c r="KJS19" s="109"/>
      <c r="KJT19" s="109"/>
      <c r="KJU19" s="109"/>
      <c r="KJV19" s="109"/>
      <c r="KJW19" s="109"/>
      <c r="KJX19" s="109"/>
      <c r="KJY19" s="109"/>
      <c r="KJZ19" s="109"/>
      <c r="KKA19" s="109"/>
      <c r="KKB19" s="109"/>
      <c r="KKC19" s="109"/>
      <c r="KKD19" s="109"/>
      <c r="KKE19" s="109"/>
      <c r="KKF19" s="109"/>
      <c r="KKG19" s="109"/>
      <c r="KKH19" s="109"/>
      <c r="KKI19" s="109"/>
      <c r="KKJ19" s="109"/>
      <c r="KKK19" s="109"/>
      <c r="KKL19" s="109"/>
      <c r="KKM19" s="109"/>
      <c r="KKN19" s="109"/>
      <c r="KKO19" s="109"/>
      <c r="KKP19" s="109"/>
      <c r="KKQ19" s="109"/>
      <c r="KKR19" s="109"/>
      <c r="KKS19" s="109"/>
      <c r="KKT19" s="109"/>
      <c r="KKU19" s="109"/>
      <c r="KKV19" s="109"/>
      <c r="KKW19" s="109"/>
      <c r="KKX19" s="109"/>
      <c r="KKY19" s="109"/>
      <c r="KKZ19" s="109"/>
      <c r="KLA19" s="109"/>
      <c r="KLB19" s="109"/>
      <c r="KLC19" s="109"/>
      <c r="KLD19" s="109"/>
      <c r="KLE19" s="109"/>
      <c r="KLF19" s="109"/>
      <c r="KLG19" s="109"/>
      <c r="KLH19" s="109"/>
      <c r="KLI19" s="109"/>
      <c r="KLJ19" s="109"/>
      <c r="KLK19" s="109"/>
      <c r="KLL19" s="109"/>
      <c r="KLM19" s="109"/>
      <c r="KLN19" s="109"/>
      <c r="KLO19" s="109"/>
      <c r="KLP19" s="109"/>
      <c r="KLQ19" s="109"/>
      <c r="KLR19" s="109"/>
      <c r="KLS19" s="109"/>
      <c r="KLT19" s="109"/>
      <c r="KLU19" s="109"/>
      <c r="KLV19" s="109"/>
      <c r="KLW19" s="109"/>
      <c r="KLX19" s="109"/>
      <c r="KLY19" s="109"/>
      <c r="KLZ19" s="109"/>
      <c r="KMA19" s="109"/>
      <c r="KMB19" s="109"/>
      <c r="KMC19" s="109"/>
      <c r="KMD19" s="109"/>
      <c r="KME19" s="109"/>
      <c r="KMF19" s="109"/>
      <c r="KMG19" s="109"/>
      <c r="KMH19" s="109"/>
      <c r="KMI19" s="109"/>
      <c r="KMJ19" s="109"/>
      <c r="KMK19" s="109"/>
      <c r="KML19" s="109"/>
      <c r="KMM19" s="109"/>
      <c r="KMN19" s="109"/>
      <c r="KMO19" s="109"/>
      <c r="KMP19" s="109"/>
      <c r="KMQ19" s="109"/>
      <c r="KMR19" s="109"/>
      <c r="KMS19" s="109"/>
      <c r="KMT19" s="109"/>
      <c r="KMU19" s="109"/>
      <c r="KMV19" s="109"/>
      <c r="KMW19" s="109"/>
      <c r="KMX19" s="109"/>
      <c r="KMY19" s="109"/>
      <c r="KMZ19" s="109"/>
      <c r="KNA19" s="109"/>
      <c r="KNB19" s="109"/>
      <c r="KNC19" s="109"/>
      <c r="KND19" s="109"/>
      <c r="KNE19" s="109"/>
      <c r="KNF19" s="109"/>
      <c r="KNG19" s="109"/>
      <c r="KNH19" s="109"/>
      <c r="KNI19" s="109"/>
      <c r="KNJ19" s="109"/>
      <c r="KNK19" s="109"/>
      <c r="KNL19" s="109"/>
      <c r="KNM19" s="109"/>
      <c r="KNN19" s="109"/>
      <c r="KNO19" s="109"/>
      <c r="KNP19" s="109"/>
      <c r="KNQ19" s="109"/>
      <c r="KNR19" s="109"/>
      <c r="KNS19" s="109"/>
      <c r="KNT19" s="109"/>
      <c r="KNU19" s="109"/>
      <c r="KNV19" s="109"/>
      <c r="KNW19" s="109"/>
      <c r="KNX19" s="109"/>
      <c r="KNY19" s="109"/>
      <c r="KNZ19" s="109"/>
      <c r="KOA19" s="109"/>
      <c r="KOB19" s="109"/>
      <c r="KOC19" s="109"/>
      <c r="KOD19" s="109"/>
      <c r="KOE19" s="109"/>
      <c r="KOF19" s="109"/>
      <c r="KOG19" s="109"/>
      <c r="KOH19" s="109"/>
      <c r="KOI19" s="109"/>
      <c r="KOJ19" s="109"/>
      <c r="KOK19" s="109"/>
      <c r="KOL19" s="109"/>
      <c r="KOM19" s="109"/>
      <c r="KON19" s="109"/>
      <c r="KOO19" s="109"/>
      <c r="KOP19" s="109"/>
      <c r="KOQ19" s="109"/>
      <c r="KOR19" s="109"/>
      <c r="KOS19" s="109"/>
      <c r="KOT19" s="109"/>
      <c r="KOU19" s="109"/>
      <c r="KOV19" s="109"/>
      <c r="KOW19" s="109"/>
      <c r="KOX19" s="109"/>
      <c r="KOY19" s="109"/>
      <c r="KOZ19" s="109"/>
      <c r="KPA19" s="109"/>
      <c r="KPB19" s="109"/>
      <c r="KPC19" s="109"/>
      <c r="KPD19" s="109"/>
      <c r="KPE19" s="109"/>
      <c r="KPF19" s="109"/>
      <c r="KPG19" s="109"/>
      <c r="KPH19" s="109"/>
      <c r="KPI19" s="109"/>
      <c r="KPJ19" s="109"/>
      <c r="KPK19" s="109"/>
      <c r="KPL19" s="109"/>
      <c r="KPM19" s="109"/>
      <c r="KPN19" s="109"/>
      <c r="KPO19" s="109"/>
      <c r="KPP19" s="109"/>
      <c r="KPQ19" s="109"/>
      <c r="KPR19" s="109"/>
      <c r="KPS19" s="109"/>
      <c r="KPT19" s="109"/>
      <c r="KPU19" s="109"/>
      <c r="KPV19" s="109"/>
      <c r="KPW19" s="109"/>
      <c r="KPX19" s="109"/>
      <c r="KPY19" s="109"/>
      <c r="KPZ19" s="109"/>
      <c r="KQA19" s="109"/>
      <c r="KQB19" s="109"/>
      <c r="KQC19" s="109"/>
      <c r="KQD19" s="109"/>
      <c r="KQE19" s="109"/>
      <c r="KQF19" s="109"/>
      <c r="KQG19" s="109"/>
      <c r="KQH19" s="109"/>
      <c r="KQI19" s="109"/>
      <c r="KQJ19" s="109"/>
      <c r="KQK19" s="109"/>
      <c r="KQL19" s="109"/>
      <c r="KQM19" s="109"/>
      <c r="KQN19" s="109"/>
      <c r="KQO19" s="109"/>
      <c r="KQP19" s="109"/>
      <c r="KQQ19" s="109"/>
      <c r="KQR19" s="109"/>
      <c r="KQS19" s="109"/>
      <c r="KQT19" s="109"/>
      <c r="KQU19" s="109"/>
      <c r="KQV19" s="109"/>
      <c r="KQW19" s="109"/>
      <c r="KQX19" s="109"/>
      <c r="KQY19" s="109"/>
      <c r="KQZ19" s="109"/>
      <c r="KRA19" s="109"/>
      <c r="KRB19" s="109"/>
      <c r="KRC19" s="109"/>
      <c r="KRD19" s="109"/>
      <c r="KRE19" s="109"/>
      <c r="KRF19" s="109"/>
      <c r="KRG19" s="109"/>
      <c r="KRH19" s="109"/>
      <c r="KRI19" s="109"/>
      <c r="KRJ19" s="109"/>
      <c r="KRK19" s="109"/>
      <c r="KRL19" s="109"/>
      <c r="KRM19" s="109"/>
      <c r="KRN19" s="109"/>
      <c r="KRO19" s="109"/>
      <c r="KRP19" s="109"/>
      <c r="KRQ19" s="109"/>
      <c r="KRR19" s="109"/>
      <c r="KRS19" s="109"/>
      <c r="KRT19" s="109"/>
      <c r="KRU19" s="109"/>
      <c r="KRV19" s="109"/>
      <c r="KRW19" s="109"/>
      <c r="KRX19" s="109"/>
      <c r="KRY19" s="109"/>
      <c r="KRZ19" s="109"/>
      <c r="KSA19" s="109"/>
      <c r="KSB19" s="109"/>
      <c r="KSC19" s="109"/>
      <c r="KSD19" s="109"/>
      <c r="KSE19" s="109"/>
      <c r="KSF19" s="109"/>
      <c r="KSG19" s="109"/>
      <c r="KSH19" s="109"/>
      <c r="KSI19" s="109"/>
      <c r="KSJ19" s="109"/>
      <c r="KSK19" s="109"/>
      <c r="KSL19" s="109"/>
      <c r="KSM19" s="109"/>
      <c r="KSN19" s="109"/>
      <c r="KSO19" s="109"/>
      <c r="KSP19" s="109"/>
      <c r="KSQ19" s="109"/>
      <c r="KSR19" s="109"/>
      <c r="KSS19" s="109"/>
      <c r="KST19" s="109"/>
      <c r="KSU19" s="109"/>
      <c r="KSV19" s="109"/>
      <c r="KSW19" s="109"/>
      <c r="KSX19" s="109"/>
      <c r="KSY19" s="109"/>
      <c r="KSZ19" s="109"/>
      <c r="KTA19" s="109"/>
      <c r="KTB19" s="109"/>
      <c r="KTC19" s="109"/>
      <c r="KTD19" s="109"/>
      <c r="KTE19" s="109"/>
      <c r="KTF19" s="109"/>
      <c r="KTG19" s="109"/>
      <c r="KTH19" s="109"/>
      <c r="KTI19" s="109"/>
      <c r="KTJ19" s="109"/>
      <c r="KTK19" s="109"/>
      <c r="KTL19" s="109"/>
      <c r="KTM19" s="109"/>
      <c r="KTN19" s="109"/>
      <c r="KTO19" s="109"/>
      <c r="KTP19" s="109"/>
      <c r="KTQ19" s="109"/>
      <c r="KTR19" s="109"/>
      <c r="KTS19" s="109"/>
      <c r="KTT19" s="109"/>
      <c r="KTU19" s="109"/>
      <c r="KTV19" s="109"/>
      <c r="KTW19" s="109"/>
      <c r="KTX19" s="109"/>
      <c r="KTY19" s="109"/>
      <c r="KTZ19" s="109"/>
      <c r="KUA19" s="109"/>
      <c r="KUB19" s="109"/>
      <c r="KUC19" s="109"/>
      <c r="KUD19" s="109"/>
      <c r="KUE19" s="109"/>
      <c r="KUF19" s="109"/>
      <c r="KUG19" s="109"/>
      <c r="KUH19" s="109"/>
      <c r="KUI19" s="109"/>
      <c r="KUJ19" s="109"/>
      <c r="KUK19" s="109"/>
      <c r="KUL19" s="109"/>
      <c r="KUM19" s="109"/>
      <c r="KUN19" s="109"/>
      <c r="KUO19" s="109"/>
      <c r="KUP19" s="109"/>
      <c r="KUQ19" s="109"/>
      <c r="KUR19" s="109"/>
      <c r="KUS19" s="109"/>
      <c r="KUT19" s="109"/>
      <c r="KUU19" s="109"/>
      <c r="KUV19" s="109"/>
      <c r="KUW19" s="109"/>
      <c r="KUX19" s="109"/>
      <c r="KUY19" s="109"/>
      <c r="KUZ19" s="109"/>
      <c r="KVA19" s="109"/>
      <c r="KVB19" s="109"/>
      <c r="KVC19" s="109"/>
      <c r="KVD19" s="109"/>
      <c r="KVE19" s="109"/>
      <c r="KVF19" s="109"/>
      <c r="KVG19" s="109"/>
      <c r="KVH19" s="109"/>
      <c r="KVI19" s="109"/>
      <c r="KVJ19" s="109"/>
      <c r="KVK19" s="109"/>
      <c r="KVL19" s="109"/>
      <c r="KVM19" s="109"/>
      <c r="KVN19" s="109"/>
      <c r="KVO19" s="109"/>
      <c r="KVP19" s="109"/>
      <c r="KVQ19" s="109"/>
      <c r="KVR19" s="109"/>
      <c r="KVS19" s="109"/>
      <c r="KVT19" s="109"/>
      <c r="KVU19" s="109"/>
      <c r="KVV19" s="109"/>
      <c r="KVW19" s="109"/>
      <c r="KVX19" s="109"/>
      <c r="KVY19" s="109"/>
      <c r="KVZ19" s="109"/>
      <c r="KWA19" s="109"/>
      <c r="KWB19" s="109"/>
      <c r="KWC19" s="109"/>
      <c r="KWD19" s="109"/>
      <c r="KWE19" s="109"/>
      <c r="KWF19" s="109"/>
      <c r="KWG19" s="109"/>
      <c r="KWH19" s="109"/>
      <c r="KWI19" s="109"/>
      <c r="KWJ19" s="109"/>
      <c r="KWK19" s="109"/>
      <c r="KWL19" s="109"/>
      <c r="KWM19" s="109"/>
      <c r="KWN19" s="109"/>
      <c r="KWO19" s="109"/>
      <c r="KWP19" s="109"/>
      <c r="KWQ19" s="109"/>
      <c r="KWR19" s="109"/>
      <c r="KWS19" s="109"/>
      <c r="KWT19" s="109"/>
      <c r="KWU19" s="109"/>
      <c r="KWV19" s="109"/>
      <c r="KWW19" s="109"/>
      <c r="KWX19" s="109"/>
      <c r="KWY19" s="109"/>
      <c r="KWZ19" s="109"/>
      <c r="KXA19" s="109"/>
      <c r="KXB19" s="109"/>
      <c r="KXC19" s="109"/>
      <c r="KXD19" s="109"/>
      <c r="KXE19" s="109"/>
      <c r="KXF19" s="109"/>
      <c r="KXG19" s="109"/>
      <c r="KXH19" s="109"/>
      <c r="KXI19" s="109"/>
      <c r="KXJ19" s="109"/>
      <c r="KXK19" s="109"/>
      <c r="KXL19" s="109"/>
      <c r="KXM19" s="109"/>
      <c r="KXN19" s="109"/>
      <c r="KXO19" s="109"/>
      <c r="KXP19" s="109"/>
      <c r="KXQ19" s="109"/>
      <c r="KXR19" s="109"/>
      <c r="KXS19" s="109"/>
      <c r="KXT19" s="109"/>
      <c r="KXU19" s="109"/>
      <c r="KXV19" s="109"/>
      <c r="KXW19" s="109"/>
      <c r="KXX19" s="109"/>
      <c r="KXY19" s="109"/>
      <c r="KXZ19" s="109"/>
      <c r="KYA19" s="109"/>
      <c r="KYB19" s="109"/>
      <c r="KYC19" s="109"/>
      <c r="KYD19" s="109"/>
      <c r="KYE19" s="109"/>
      <c r="KYF19" s="109"/>
      <c r="KYG19" s="109"/>
      <c r="KYH19" s="109"/>
      <c r="KYI19" s="109"/>
      <c r="KYJ19" s="109"/>
      <c r="KYK19" s="109"/>
      <c r="KYL19" s="109"/>
      <c r="KYM19" s="109"/>
      <c r="KYN19" s="109"/>
      <c r="KYO19" s="109"/>
      <c r="KYP19" s="109"/>
      <c r="KYQ19" s="109"/>
      <c r="KYR19" s="109"/>
      <c r="KYS19" s="109"/>
      <c r="KYT19" s="109"/>
      <c r="KYU19" s="109"/>
      <c r="KYV19" s="109"/>
      <c r="KYW19" s="109"/>
      <c r="KYX19" s="109"/>
      <c r="KYY19" s="109"/>
      <c r="KYZ19" s="109"/>
      <c r="KZA19" s="109"/>
      <c r="KZB19" s="109"/>
      <c r="KZC19" s="109"/>
      <c r="KZD19" s="109"/>
      <c r="KZE19" s="109"/>
      <c r="KZF19" s="109"/>
      <c r="KZG19" s="109"/>
      <c r="KZH19" s="109"/>
      <c r="KZI19" s="109"/>
      <c r="KZJ19" s="109"/>
      <c r="KZK19" s="109"/>
      <c r="KZL19" s="109"/>
      <c r="KZM19" s="109"/>
      <c r="KZN19" s="109"/>
      <c r="KZO19" s="109"/>
      <c r="KZP19" s="109"/>
      <c r="KZQ19" s="109"/>
      <c r="KZR19" s="109"/>
      <c r="KZS19" s="109"/>
      <c r="KZT19" s="109"/>
      <c r="KZU19" s="109"/>
      <c r="KZV19" s="109"/>
      <c r="KZW19" s="109"/>
      <c r="KZX19" s="109"/>
      <c r="KZY19" s="109"/>
      <c r="KZZ19" s="109"/>
      <c r="LAA19" s="109"/>
      <c r="LAB19" s="109"/>
      <c r="LAC19" s="109"/>
      <c r="LAD19" s="109"/>
      <c r="LAE19" s="109"/>
      <c r="LAF19" s="109"/>
      <c r="LAG19" s="109"/>
      <c r="LAH19" s="109"/>
      <c r="LAI19" s="109"/>
      <c r="LAJ19" s="109"/>
      <c r="LAK19" s="109"/>
      <c r="LAL19" s="109"/>
      <c r="LAM19" s="109"/>
      <c r="LAN19" s="109"/>
      <c r="LAO19" s="109"/>
      <c r="LAP19" s="109"/>
      <c r="LAQ19" s="109"/>
      <c r="LAR19" s="109"/>
      <c r="LAS19" s="109"/>
      <c r="LAT19" s="109"/>
      <c r="LAU19" s="109"/>
      <c r="LAV19" s="109"/>
      <c r="LAW19" s="109"/>
      <c r="LAX19" s="109"/>
      <c r="LAY19" s="109"/>
      <c r="LAZ19" s="109"/>
      <c r="LBA19" s="109"/>
      <c r="LBB19" s="109"/>
      <c r="LBC19" s="109"/>
      <c r="LBD19" s="109"/>
      <c r="LBE19" s="109"/>
      <c r="LBF19" s="109"/>
      <c r="LBG19" s="109"/>
      <c r="LBH19" s="109"/>
      <c r="LBI19" s="109"/>
      <c r="LBJ19" s="109"/>
      <c r="LBK19" s="109"/>
      <c r="LBL19" s="109"/>
      <c r="LBM19" s="109"/>
      <c r="LBN19" s="109"/>
      <c r="LBO19" s="109"/>
      <c r="LBP19" s="109"/>
      <c r="LBQ19" s="109"/>
      <c r="LBR19" s="109"/>
      <c r="LBS19" s="109"/>
      <c r="LBT19" s="109"/>
      <c r="LBU19" s="109"/>
      <c r="LBV19" s="109"/>
      <c r="LBW19" s="109"/>
      <c r="LBX19" s="109"/>
      <c r="LBY19" s="109"/>
      <c r="LBZ19" s="109"/>
      <c r="LCA19" s="109"/>
      <c r="LCB19" s="109"/>
      <c r="LCC19" s="109"/>
      <c r="LCD19" s="109"/>
      <c r="LCE19" s="109"/>
      <c r="LCF19" s="109"/>
      <c r="LCG19" s="109"/>
      <c r="LCH19" s="109"/>
      <c r="LCI19" s="109"/>
      <c r="LCJ19" s="109"/>
      <c r="LCK19" s="109"/>
      <c r="LCL19" s="109"/>
      <c r="LCM19" s="109"/>
      <c r="LCN19" s="109"/>
      <c r="LCO19" s="109"/>
      <c r="LCP19" s="109"/>
      <c r="LCQ19" s="109"/>
      <c r="LCR19" s="109"/>
      <c r="LCS19" s="109"/>
      <c r="LCT19" s="109"/>
      <c r="LCU19" s="109"/>
      <c r="LCV19" s="109"/>
      <c r="LCW19" s="109"/>
      <c r="LCX19" s="109"/>
      <c r="LCY19" s="109"/>
      <c r="LCZ19" s="109"/>
      <c r="LDA19" s="109"/>
      <c r="LDB19" s="109"/>
      <c r="LDC19" s="109"/>
      <c r="LDD19" s="109"/>
      <c r="LDE19" s="109"/>
      <c r="LDF19" s="109"/>
      <c r="LDG19" s="109"/>
      <c r="LDH19" s="109"/>
      <c r="LDI19" s="109"/>
      <c r="LDJ19" s="109"/>
      <c r="LDK19" s="109"/>
      <c r="LDL19" s="109"/>
      <c r="LDM19" s="109"/>
      <c r="LDN19" s="109"/>
      <c r="LDO19" s="109"/>
      <c r="LDP19" s="109"/>
      <c r="LDQ19" s="109"/>
      <c r="LDR19" s="109"/>
      <c r="LDS19" s="109"/>
      <c r="LDT19" s="109"/>
      <c r="LDU19" s="109"/>
      <c r="LDV19" s="109"/>
      <c r="LDW19" s="109"/>
      <c r="LDX19" s="109"/>
      <c r="LDY19" s="109"/>
      <c r="LDZ19" s="109"/>
      <c r="LEA19" s="109"/>
      <c r="LEB19" s="109"/>
      <c r="LEC19" s="109"/>
      <c r="LED19" s="109"/>
      <c r="LEE19" s="109"/>
      <c r="LEF19" s="109"/>
      <c r="LEG19" s="109"/>
      <c r="LEH19" s="109"/>
      <c r="LEI19" s="109"/>
      <c r="LEJ19" s="109"/>
      <c r="LEK19" s="109"/>
      <c r="LEL19" s="109"/>
      <c r="LEM19" s="109"/>
      <c r="LEN19" s="109"/>
      <c r="LEO19" s="109"/>
      <c r="LEP19" s="109"/>
      <c r="LEQ19" s="109"/>
      <c r="LER19" s="109"/>
      <c r="LES19" s="109"/>
      <c r="LET19" s="109"/>
      <c r="LEU19" s="109"/>
      <c r="LEV19" s="109"/>
      <c r="LEW19" s="109"/>
      <c r="LEX19" s="109"/>
      <c r="LEY19" s="109"/>
      <c r="LEZ19" s="109"/>
      <c r="LFA19" s="109"/>
      <c r="LFB19" s="109"/>
      <c r="LFC19" s="109"/>
      <c r="LFD19" s="109"/>
      <c r="LFE19" s="109"/>
      <c r="LFF19" s="109"/>
      <c r="LFG19" s="109"/>
      <c r="LFH19" s="109"/>
      <c r="LFI19" s="109"/>
      <c r="LFJ19" s="109"/>
      <c r="LFK19" s="109"/>
      <c r="LFL19" s="109"/>
      <c r="LFM19" s="109"/>
      <c r="LFN19" s="109"/>
      <c r="LFO19" s="109"/>
      <c r="LFP19" s="109"/>
      <c r="LFQ19" s="109"/>
      <c r="LFR19" s="109"/>
      <c r="LFS19" s="109"/>
      <c r="LFT19" s="109"/>
      <c r="LFU19" s="109"/>
      <c r="LFV19" s="109"/>
      <c r="LFW19" s="109"/>
      <c r="LFX19" s="109"/>
      <c r="LFY19" s="109"/>
      <c r="LFZ19" s="109"/>
      <c r="LGA19" s="109"/>
      <c r="LGB19" s="109"/>
      <c r="LGC19" s="109"/>
      <c r="LGD19" s="109"/>
      <c r="LGE19" s="109"/>
      <c r="LGF19" s="109"/>
      <c r="LGG19" s="109"/>
      <c r="LGH19" s="109"/>
      <c r="LGI19" s="109"/>
      <c r="LGJ19" s="109"/>
      <c r="LGK19" s="109"/>
      <c r="LGL19" s="109"/>
      <c r="LGM19" s="109"/>
      <c r="LGN19" s="109"/>
      <c r="LGO19" s="109"/>
      <c r="LGP19" s="109"/>
      <c r="LGQ19" s="109"/>
      <c r="LGR19" s="109"/>
      <c r="LGS19" s="109"/>
      <c r="LGT19" s="109"/>
      <c r="LGU19" s="109"/>
      <c r="LGV19" s="109"/>
      <c r="LGW19" s="109"/>
      <c r="LGX19" s="109"/>
      <c r="LGY19" s="109"/>
      <c r="LGZ19" s="109"/>
      <c r="LHA19" s="109"/>
      <c r="LHB19" s="109"/>
      <c r="LHC19" s="109"/>
      <c r="LHD19" s="109"/>
      <c r="LHE19" s="109"/>
      <c r="LHF19" s="109"/>
      <c r="LHG19" s="109"/>
      <c r="LHH19" s="109"/>
      <c r="LHI19" s="109"/>
      <c r="LHJ19" s="109"/>
      <c r="LHK19" s="109"/>
      <c r="LHL19" s="109"/>
      <c r="LHM19" s="109"/>
      <c r="LHN19" s="109"/>
      <c r="LHO19" s="109"/>
      <c r="LHP19" s="109"/>
      <c r="LHQ19" s="109"/>
      <c r="LHR19" s="109"/>
      <c r="LHS19" s="109"/>
      <c r="LHT19" s="109"/>
      <c r="LHU19" s="109"/>
      <c r="LHV19" s="109"/>
      <c r="LHW19" s="109"/>
      <c r="LHX19" s="109"/>
      <c r="LHY19" s="109"/>
      <c r="LHZ19" s="109"/>
      <c r="LIA19" s="109"/>
      <c r="LIB19" s="109"/>
      <c r="LIC19" s="109"/>
      <c r="LID19" s="109"/>
      <c r="LIE19" s="109"/>
      <c r="LIF19" s="109"/>
      <c r="LIG19" s="109"/>
      <c r="LIH19" s="109"/>
      <c r="LII19" s="109"/>
      <c r="LIJ19" s="109"/>
      <c r="LIK19" s="109"/>
      <c r="LIL19" s="109"/>
      <c r="LIM19" s="109"/>
      <c r="LIN19" s="109"/>
      <c r="LIO19" s="109"/>
      <c r="LIP19" s="109"/>
      <c r="LIQ19" s="109"/>
      <c r="LIR19" s="109"/>
      <c r="LIS19" s="109"/>
      <c r="LIT19" s="109"/>
      <c r="LIU19" s="109"/>
      <c r="LIV19" s="109"/>
      <c r="LIW19" s="109"/>
      <c r="LIX19" s="109"/>
      <c r="LIY19" s="109"/>
      <c r="LIZ19" s="109"/>
      <c r="LJA19" s="109"/>
      <c r="LJB19" s="109"/>
      <c r="LJC19" s="109"/>
      <c r="LJD19" s="109"/>
      <c r="LJE19" s="109"/>
      <c r="LJF19" s="109"/>
      <c r="LJG19" s="109"/>
      <c r="LJH19" s="109"/>
      <c r="LJI19" s="109"/>
      <c r="LJJ19" s="109"/>
      <c r="LJK19" s="109"/>
      <c r="LJL19" s="109"/>
      <c r="LJM19" s="109"/>
      <c r="LJN19" s="109"/>
      <c r="LJO19" s="109"/>
      <c r="LJP19" s="109"/>
      <c r="LJQ19" s="109"/>
      <c r="LJR19" s="109"/>
      <c r="LJS19" s="109"/>
      <c r="LJT19" s="109"/>
      <c r="LJU19" s="109"/>
      <c r="LJV19" s="109"/>
      <c r="LJW19" s="109"/>
      <c r="LJX19" s="109"/>
      <c r="LJY19" s="109"/>
      <c r="LJZ19" s="109"/>
      <c r="LKA19" s="109"/>
      <c r="LKB19" s="109"/>
      <c r="LKC19" s="109"/>
      <c r="LKD19" s="109"/>
      <c r="LKE19" s="109"/>
      <c r="LKF19" s="109"/>
      <c r="LKG19" s="109"/>
      <c r="LKH19" s="109"/>
      <c r="LKI19" s="109"/>
      <c r="LKJ19" s="109"/>
      <c r="LKK19" s="109"/>
      <c r="LKL19" s="109"/>
      <c r="LKM19" s="109"/>
      <c r="LKN19" s="109"/>
      <c r="LKO19" s="109"/>
      <c r="LKP19" s="109"/>
      <c r="LKQ19" s="109"/>
      <c r="LKR19" s="109"/>
      <c r="LKS19" s="109"/>
      <c r="LKT19" s="109"/>
      <c r="LKU19" s="109"/>
      <c r="LKV19" s="109"/>
      <c r="LKW19" s="109"/>
      <c r="LKX19" s="109"/>
      <c r="LKY19" s="109"/>
      <c r="LKZ19" s="109"/>
      <c r="LLA19" s="109"/>
      <c r="LLB19" s="109"/>
      <c r="LLC19" s="109"/>
      <c r="LLD19" s="109"/>
      <c r="LLE19" s="109"/>
      <c r="LLF19" s="109"/>
      <c r="LLG19" s="109"/>
      <c r="LLH19" s="109"/>
      <c r="LLI19" s="109"/>
      <c r="LLJ19" s="109"/>
      <c r="LLK19" s="109"/>
      <c r="LLL19" s="109"/>
      <c r="LLM19" s="109"/>
      <c r="LLN19" s="109"/>
      <c r="LLO19" s="109"/>
      <c r="LLP19" s="109"/>
      <c r="LLQ19" s="109"/>
      <c r="LLR19" s="109"/>
      <c r="LLS19" s="109"/>
      <c r="LLT19" s="109"/>
      <c r="LLU19" s="109"/>
      <c r="LLV19" s="109"/>
      <c r="LLW19" s="109"/>
      <c r="LLX19" s="109"/>
      <c r="LLY19" s="109"/>
      <c r="LLZ19" s="109"/>
      <c r="LMA19" s="109"/>
      <c r="LMB19" s="109"/>
      <c r="LMC19" s="109"/>
      <c r="LMD19" s="109"/>
      <c r="LME19" s="109"/>
      <c r="LMF19" s="109"/>
      <c r="LMG19" s="109"/>
      <c r="LMH19" s="109"/>
      <c r="LMI19" s="109"/>
      <c r="LMJ19" s="109"/>
      <c r="LMK19" s="109"/>
      <c r="LML19" s="109"/>
      <c r="LMM19" s="109"/>
      <c r="LMN19" s="109"/>
      <c r="LMO19" s="109"/>
      <c r="LMP19" s="109"/>
      <c r="LMQ19" s="109"/>
      <c r="LMR19" s="109"/>
      <c r="LMS19" s="109"/>
      <c r="LMT19" s="109"/>
      <c r="LMU19" s="109"/>
      <c r="LMV19" s="109"/>
      <c r="LMW19" s="109"/>
      <c r="LMX19" s="109"/>
      <c r="LMY19" s="109"/>
      <c r="LMZ19" s="109"/>
      <c r="LNA19" s="109"/>
      <c r="LNB19" s="109"/>
      <c r="LNC19" s="109"/>
      <c r="LND19" s="109"/>
      <c r="LNE19" s="109"/>
      <c r="LNF19" s="109"/>
      <c r="LNG19" s="109"/>
      <c r="LNH19" s="109"/>
      <c r="LNI19" s="109"/>
      <c r="LNJ19" s="109"/>
      <c r="LNK19" s="109"/>
      <c r="LNL19" s="109"/>
      <c r="LNM19" s="109"/>
      <c r="LNN19" s="109"/>
      <c r="LNO19" s="109"/>
      <c r="LNP19" s="109"/>
      <c r="LNQ19" s="109"/>
      <c r="LNR19" s="109"/>
      <c r="LNS19" s="109"/>
      <c r="LNT19" s="109"/>
      <c r="LNU19" s="109"/>
      <c r="LNV19" s="109"/>
      <c r="LNW19" s="109"/>
      <c r="LNX19" s="109"/>
      <c r="LNY19" s="109"/>
      <c r="LNZ19" s="109"/>
      <c r="LOA19" s="109"/>
      <c r="LOB19" s="109"/>
      <c r="LOC19" s="109"/>
      <c r="LOD19" s="109"/>
      <c r="LOE19" s="109"/>
      <c r="LOF19" s="109"/>
      <c r="LOG19" s="109"/>
      <c r="LOH19" s="109"/>
      <c r="LOI19" s="109"/>
      <c r="LOJ19" s="109"/>
      <c r="LOK19" s="109"/>
      <c r="LOL19" s="109"/>
      <c r="LOM19" s="109"/>
      <c r="LON19" s="109"/>
      <c r="LOO19" s="109"/>
      <c r="LOP19" s="109"/>
      <c r="LOQ19" s="109"/>
      <c r="LOR19" s="109"/>
      <c r="LOS19" s="109"/>
      <c r="LOT19" s="109"/>
      <c r="LOU19" s="109"/>
      <c r="LOV19" s="109"/>
      <c r="LOW19" s="109"/>
      <c r="LOX19" s="109"/>
      <c r="LOY19" s="109"/>
      <c r="LOZ19" s="109"/>
      <c r="LPA19" s="109"/>
      <c r="LPB19" s="109"/>
      <c r="LPC19" s="109"/>
      <c r="LPD19" s="109"/>
      <c r="LPE19" s="109"/>
      <c r="LPF19" s="109"/>
      <c r="LPG19" s="109"/>
      <c r="LPH19" s="109"/>
      <c r="LPI19" s="109"/>
      <c r="LPJ19" s="109"/>
      <c r="LPK19" s="109"/>
      <c r="LPL19" s="109"/>
      <c r="LPM19" s="109"/>
      <c r="LPN19" s="109"/>
      <c r="LPO19" s="109"/>
      <c r="LPP19" s="109"/>
      <c r="LPQ19" s="109"/>
      <c r="LPR19" s="109"/>
      <c r="LPS19" s="109"/>
      <c r="LPT19" s="109"/>
      <c r="LPU19" s="109"/>
      <c r="LPV19" s="109"/>
      <c r="LPW19" s="109"/>
      <c r="LPX19" s="109"/>
      <c r="LPY19" s="109"/>
      <c r="LPZ19" s="109"/>
      <c r="LQA19" s="109"/>
      <c r="LQB19" s="109"/>
      <c r="LQC19" s="109"/>
      <c r="LQD19" s="109"/>
      <c r="LQE19" s="109"/>
      <c r="LQF19" s="109"/>
      <c r="LQG19" s="109"/>
      <c r="LQH19" s="109"/>
      <c r="LQI19" s="109"/>
      <c r="LQJ19" s="109"/>
      <c r="LQK19" s="109"/>
      <c r="LQL19" s="109"/>
      <c r="LQM19" s="109"/>
      <c r="LQN19" s="109"/>
      <c r="LQO19" s="109"/>
      <c r="LQP19" s="109"/>
      <c r="LQQ19" s="109"/>
      <c r="LQR19" s="109"/>
      <c r="LQS19" s="109"/>
      <c r="LQT19" s="109"/>
      <c r="LQU19" s="109"/>
      <c r="LQV19" s="109"/>
      <c r="LQW19" s="109"/>
      <c r="LQX19" s="109"/>
      <c r="LQY19" s="109"/>
      <c r="LQZ19" s="109"/>
      <c r="LRA19" s="109"/>
      <c r="LRB19" s="109"/>
      <c r="LRC19" s="109"/>
      <c r="LRD19" s="109"/>
      <c r="LRE19" s="109"/>
      <c r="LRF19" s="109"/>
      <c r="LRG19" s="109"/>
      <c r="LRH19" s="109"/>
      <c r="LRI19" s="109"/>
      <c r="LRJ19" s="109"/>
      <c r="LRK19" s="109"/>
      <c r="LRL19" s="109"/>
      <c r="LRM19" s="109"/>
      <c r="LRN19" s="109"/>
      <c r="LRO19" s="109"/>
      <c r="LRP19" s="109"/>
      <c r="LRQ19" s="109"/>
      <c r="LRR19" s="109"/>
      <c r="LRS19" s="109"/>
      <c r="LRT19" s="109"/>
      <c r="LRU19" s="109"/>
      <c r="LRV19" s="109"/>
      <c r="LRW19" s="109"/>
      <c r="LRX19" s="109"/>
      <c r="LRY19" s="109"/>
      <c r="LRZ19" s="109"/>
      <c r="LSA19" s="109"/>
      <c r="LSB19" s="109"/>
      <c r="LSC19" s="109"/>
      <c r="LSD19" s="109"/>
      <c r="LSE19" s="109"/>
      <c r="LSF19" s="109"/>
      <c r="LSG19" s="109"/>
      <c r="LSH19" s="109"/>
      <c r="LSI19" s="109"/>
      <c r="LSJ19" s="109"/>
      <c r="LSK19" s="109"/>
      <c r="LSL19" s="109"/>
      <c r="LSM19" s="109"/>
      <c r="LSN19" s="109"/>
      <c r="LSO19" s="109"/>
      <c r="LSP19" s="109"/>
      <c r="LSQ19" s="109"/>
      <c r="LSR19" s="109"/>
      <c r="LSS19" s="109"/>
      <c r="LST19" s="109"/>
      <c r="LSU19" s="109"/>
      <c r="LSV19" s="109"/>
      <c r="LSW19" s="109"/>
      <c r="LSX19" s="109"/>
      <c r="LSY19" s="109"/>
      <c r="LSZ19" s="109"/>
      <c r="LTA19" s="109"/>
      <c r="LTB19" s="109"/>
      <c r="LTC19" s="109"/>
      <c r="LTD19" s="109"/>
      <c r="LTE19" s="109"/>
      <c r="LTF19" s="109"/>
      <c r="LTG19" s="109"/>
      <c r="LTH19" s="109"/>
      <c r="LTI19" s="109"/>
      <c r="LTJ19" s="109"/>
      <c r="LTK19" s="109"/>
      <c r="LTL19" s="109"/>
      <c r="LTM19" s="109"/>
      <c r="LTN19" s="109"/>
      <c r="LTO19" s="109"/>
      <c r="LTP19" s="109"/>
      <c r="LTQ19" s="109"/>
      <c r="LTR19" s="109"/>
      <c r="LTS19" s="109"/>
      <c r="LTT19" s="109"/>
      <c r="LTU19" s="109"/>
      <c r="LTV19" s="109"/>
      <c r="LTW19" s="109"/>
      <c r="LTX19" s="109"/>
      <c r="LTY19" s="109"/>
      <c r="LTZ19" s="109"/>
      <c r="LUA19" s="109"/>
      <c r="LUB19" s="109"/>
      <c r="LUC19" s="109"/>
      <c r="LUD19" s="109"/>
      <c r="LUE19" s="109"/>
      <c r="LUF19" s="109"/>
      <c r="LUG19" s="109"/>
      <c r="LUH19" s="109"/>
      <c r="LUI19" s="109"/>
      <c r="LUJ19" s="109"/>
      <c r="LUK19" s="109"/>
      <c r="LUL19" s="109"/>
      <c r="LUM19" s="109"/>
      <c r="LUN19" s="109"/>
      <c r="LUO19" s="109"/>
      <c r="LUP19" s="109"/>
      <c r="LUQ19" s="109"/>
      <c r="LUR19" s="109"/>
      <c r="LUS19" s="109"/>
      <c r="LUT19" s="109"/>
      <c r="LUU19" s="109"/>
      <c r="LUV19" s="109"/>
      <c r="LUW19" s="109"/>
      <c r="LUX19" s="109"/>
      <c r="LUY19" s="109"/>
      <c r="LUZ19" s="109"/>
      <c r="LVA19" s="109"/>
      <c r="LVB19" s="109"/>
      <c r="LVC19" s="109"/>
      <c r="LVD19" s="109"/>
      <c r="LVE19" s="109"/>
      <c r="LVF19" s="109"/>
      <c r="LVG19" s="109"/>
      <c r="LVH19" s="109"/>
      <c r="LVI19" s="109"/>
      <c r="LVJ19" s="109"/>
      <c r="LVK19" s="109"/>
      <c r="LVL19" s="109"/>
      <c r="LVM19" s="109"/>
      <c r="LVN19" s="109"/>
      <c r="LVO19" s="109"/>
      <c r="LVP19" s="109"/>
      <c r="LVQ19" s="109"/>
      <c r="LVR19" s="109"/>
      <c r="LVS19" s="109"/>
      <c r="LVT19" s="109"/>
      <c r="LVU19" s="109"/>
      <c r="LVV19" s="109"/>
      <c r="LVW19" s="109"/>
      <c r="LVX19" s="109"/>
      <c r="LVY19" s="109"/>
      <c r="LVZ19" s="109"/>
      <c r="LWA19" s="109"/>
      <c r="LWB19" s="109"/>
      <c r="LWC19" s="109"/>
      <c r="LWD19" s="109"/>
      <c r="LWE19" s="109"/>
      <c r="LWF19" s="109"/>
      <c r="LWG19" s="109"/>
      <c r="LWH19" s="109"/>
      <c r="LWI19" s="109"/>
      <c r="LWJ19" s="109"/>
      <c r="LWK19" s="109"/>
      <c r="LWL19" s="109"/>
      <c r="LWM19" s="109"/>
      <c r="LWN19" s="109"/>
      <c r="LWO19" s="109"/>
      <c r="LWP19" s="109"/>
      <c r="LWQ19" s="109"/>
      <c r="LWR19" s="109"/>
      <c r="LWS19" s="109"/>
      <c r="LWT19" s="109"/>
      <c r="LWU19" s="109"/>
      <c r="LWV19" s="109"/>
      <c r="LWW19" s="109"/>
      <c r="LWX19" s="109"/>
      <c r="LWY19" s="109"/>
      <c r="LWZ19" s="109"/>
      <c r="LXA19" s="109"/>
      <c r="LXB19" s="109"/>
      <c r="LXC19" s="109"/>
      <c r="LXD19" s="109"/>
      <c r="LXE19" s="109"/>
      <c r="LXF19" s="109"/>
      <c r="LXG19" s="109"/>
      <c r="LXH19" s="109"/>
      <c r="LXI19" s="109"/>
      <c r="LXJ19" s="109"/>
      <c r="LXK19" s="109"/>
      <c r="LXL19" s="109"/>
      <c r="LXM19" s="109"/>
      <c r="LXN19" s="109"/>
      <c r="LXO19" s="109"/>
      <c r="LXP19" s="109"/>
      <c r="LXQ19" s="109"/>
      <c r="LXR19" s="109"/>
      <c r="LXS19" s="109"/>
      <c r="LXT19" s="109"/>
      <c r="LXU19" s="109"/>
      <c r="LXV19" s="109"/>
      <c r="LXW19" s="109"/>
      <c r="LXX19" s="109"/>
      <c r="LXY19" s="109"/>
      <c r="LXZ19" s="109"/>
      <c r="LYA19" s="109"/>
      <c r="LYB19" s="109"/>
      <c r="LYC19" s="109"/>
      <c r="LYD19" s="109"/>
      <c r="LYE19" s="109"/>
      <c r="LYF19" s="109"/>
      <c r="LYG19" s="109"/>
      <c r="LYH19" s="109"/>
      <c r="LYI19" s="109"/>
      <c r="LYJ19" s="109"/>
      <c r="LYK19" s="109"/>
      <c r="LYL19" s="109"/>
      <c r="LYM19" s="109"/>
      <c r="LYN19" s="109"/>
      <c r="LYO19" s="109"/>
      <c r="LYP19" s="109"/>
      <c r="LYQ19" s="109"/>
      <c r="LYR19" s="109"/>
      <c r="LYS19" s="109"/>
      <c r="LYT19" s="109"/>
      <c r="LYU19" s="109"/>
      <c r="LYV19" s="109"/>
      <c r="LYW19" s="109"/>
      <c r="LYX19" s="109"/>
      <c r="LYY19" s="109"/>
      <c r="LYZ19" s="109"/>
      <c r="LZA19" s="109"/>
      <c r="LZB19" s="109"/>
      <c r="LZC19" s="109"/>
      <c r="LZD19" s="109"/>
      <c r="LZE19" s="109"/>
      <c r="LZF19" s="109"/>
      <c r="LZG19" s="109"/>
      <c r="LZH19" s="109"/>
      <c r="LZI19" s="109"/>
      <c r="LZJ19" s="109"/>
      <c r="LZK19" s="109"/>
      <c r="LZL19" s="109"/>
      <c r="LZM19" s="109"/>
      <c r="LZN19" s="109"/>
      <c r="LZO19" s="109"/>
      <c r="LZP19" s="109"/>
      <c r="LZQ19" s="109"/>
      <c r="LZR19" s="109"/>
      <c r="LZS19" s="109"/>
      <c r="LZT19" s="109"/>
      <c r="LZU19" s="109"/>
      <c r="LZV19" s="109"/>
      <c r="LZW19" s="109"/>
      <c r="LZX19" s="109"/>
      <c r="LZY19" s="109"/>
      <c r="LZZ19" s="109"/>
      <c r="MAA19" s="109"/>
      <c r="MAB19" s="109"/>
      <c r="MAC19" s="109"/>
      <c r="MAD19" s="109"/>
      <c r="MAE19" s="109"/>
      <c r="MAF19" s="109"/>
      <c r="MAG19" s="109"/>
      <c r="MAH19" s="109"/>
      <c r="MAI19" s="109"/>
      <c r="MAJ19" s="109"/>
      <c r="MAK19" s="109"/>
      <c r="MAL19" s="109"/>
      <c r="MAM19" s="109"/>
      <c r="MAN19" s="109"/>
      <c r="MAO19" s="109"/>
      <c r="MAP19" s="109"/>
      <c r="MAQ19" s="109"/>
      <c r="MAR19" s="109"/>
      <c r="MAS19" s="109"/>
      <c r="MAT19" s="109"/>
      <c r="MAU19" s="109"/>
      <c r="MAV19" s="109"/>
      <c r="MAW19" s="109"/>
      <c r="MAX19" s="109"/>
      <c r="MAY19" s="109"/>
      <c r="MAZ19" s="109"/>
      <c r="MBA19" s="109"/>
      <c r="MBB19" s="109"/>
      <c r="MBC19" s="109"/>
      <c r="MBD19" s="109"/>
      <c r="MBE19" s="109"/>
      <c r="MBF19" s="109"/>
      <c r="MBG19" s="109"/>
      <c r="MBH19" s="109"/>
      <c r="MBI19" s="109"/>
      <c r="MBJ19" s="109"/>
      <c r="MBK19" s="109"/>
      <c r="MBL19" s="109"/>
      <c r="MBM19" s="109"/>
      <c r="MBN19" s="109"/>
      <c r="MBO19" s="109"/>
      <c r="MBP19" s="109"/>
      <c r="MBQ19" s="109"/>
      <c r="MBR19" s="109"/>
      <c r="MBS19" s="109"/>
      <c r="MBT19" s="109"/>
      <c r="MBU19" s="109"/>
      <c r="MBV19" s="109"/>
      <c r="MBW19" s="109"/>
      <c r="MBX19" s="109"/>
      <c r="MBY19" s="109"/>
      <c r="MBZ19" s="109"/>
      <c r="MCA19" s="109"/>
      <c r="MCB19" s="109"/>
      <c r="MCC19" s="109"/>
      <c r="MCD19" s="109"/>
      <c r="MCE19" s="109"/>
      <c r="MCF19" s="109"/>
      <c r="MCG19" s="109"/>
      <c r="MCH19" s="109"/>
      <c r="MCI19" s="109"/>
      <c r="MCJ19" s="109"/>
      <c r="MCK19" s="109"/>
      <c r="MCL19" s="109"/>
      <c r="MCM19" s="109"/>
      <c r="MCN19" s="109"/>
      <c r="MCO19" s="109"/>
      <c r="MCP19" s="109"/>
      <c r="MCQ19" s="109"/>
      <c r="MCR19" s="109"/>
      <c r="MCS19" s="109"/>
      <c r="MCT19" s="109"/>
      <c r="MCU19" s="109"/>
      <c r="MCV19" s="109"/>
      <c r="MCW19" s="109"/>
      <c r="MCX19" s="109"/>
      <c r="MCY19" s="109"/>
      <c r="MCZ19" s="109"/>
      <c r="MDA19" s="109"/>
      <c r="MDB19" s="109"/>
      <c r="MDC19" s="109"/>
      <c r="MDD19" s="109"/>
      <c r="MDE19" s="109"/>
      <c r="MDF19" s="109"/>
      <c r="MDG19" s="109"/>
      <c r="MDH19" s="109"/>
      <c r="MDI19" s="109"/>
      <c r="MDJ19" s="109"/>
      <c r="MDK19" s="109"/>
      <c r="MDL19" s="109"/>
      <c r="MDM19" s="109"/>
      <c r="MDN19" s="109"/>
      <c r="MDO19" s="109"/>
      <c r="MDP19" s="109"/>
      <c r="MDQ19" s="109"/>
      <c r="MDR19" s="109"/>
      <c r="MDS19" s="109"/>
      <c r="MDT19" s="109"/>
      <c r="MDU19" s="109"/>
      <c r="MDV19" s="109"/>
      <c r="MDW19" s="109"/>
      <c r="MDX19" s="109"/>
      <c r="MDY19" s="109"/>
      <c r="MDZ19" s="109"/>
      <c r="MEA19" s="109"/>
      <c r="MEB19" s="109"/>
      <c r="MEC19" s="109"/>
      <c r="MED19" s="109"/>
      <c r="MEE19" s="109"/>
      <c r="MEF19" s="109"/>
      <c r="MEG19" s="109"/>
      <c r="MEH19" s="109"/>
      <c r="MEI19" s="109"/>
      <c r="MEJ19" s="109"/>
      <c r="MEK19" s="109"/>
      <c r="MEL19" s="109"/>
      <c r="MEM19" s="109"/>
      <c r="MEN19" s="109"/>
      <c r="MEO19" s="109"/>
      <c r="MEP19" s="109"/>
      <c r="MEQ19" s="109"/>
      <c r="MER19" s="109"/>
      <c r="MES19" s="109"/>
      <c r="MET19" s="109"/>
      <c r="MEU19" s="109"/>
      <c r="MEV19" s="109"/>
      <c r="MEW19" s="109"/>
      <c r="MEX19" s="109"/>
      <c r="MEY19" s="109"/>
      <c r="MEZ19" s="109"/>
      <c r="MFA19" s="109"/>
      <c r="MFB19" s="109"/>
      <c r="MFC19" s="109"/>
      <c r="MFD19" s="109"/>
      <c r="MFE19" s="109"/>
      <c r="MFF19" s="109"/>
      <c r="MFG19" s="109"/>
      <c r="MFH19" s="109"/>
      <c r="MFI19" s="109"/>
      <c r="MFJ19" s="109"/>
      <c r="MFK19" s="109"/>
      <c r="MFL19" s="109"/>
      <c r="MFM19" s="109"/>
      <c r="MFN19" s="109"/>
      <c r="MFO19" s="109"/>
      <c r="MFP19" s="109"/>
      <c r="MFQ19" s="109"/>
      <c r="MFR19" s="109"/>
      <c r="MFS19" s="109"/>
      <c r="MFT19" s="109"/>
      <c r="MFU19" s="109"/>
      <c r="MFV19" s="109"/>
      <c r="MFW19" s="109"/>
      <c r="MFX19" s="109"/>
      <c r="MFY19" s="109"/>
      <c r="MFZ19" s="109"/>
      <c r="MGA19" s="109"/>
      <c r="MGB19" s="109"/>
      <c r="MGC19" s="109"/>
      <c r="MGD19" s="109"/>
      <c r="MGE19" s="109"/>
      <c r="MGF19" s="109"/>
      <c r="MGG19" s="109"/>
      <c r="MGH19" s="109"/>
      <c r="MGI19" s="109"/>
      <c r="MGJ19" s="109"/>
      <c r="MGK19" s="109"/>
      <c r="MGL19" s="109"/>
      <c r="MGM19" s="109"/>
      <c r="MGN19" s="109"/>
      <c r="MGO19" s="109"/>
      <c r="MGP19" s="109"/>
      <c r="MGQ19" s="109"/>
      <c r="MGR19" s="109"/>
      <c r="MGS19" s="109"/>
      <c r="MGT19" s="109"/>
      <c r="MGU19" s="109"/>
      <c r="MGV19" s="109"/>
      <c r="MGW19" s="109"/>
      <c r="MGX19" s="109"/>
      <c r="MGY19" s="109"/>
      <c r="MGZ19" s="109"/>
      <c r="MHA19" s="109"/>
      <c r="MHB19" s="109"/>
      <c r="MHC19" s="109"/>
      <c r="MHD19" s="109"/>
      <c r="MHE19" s="109"/>
      <c r="MHF19" s="109"/>
      <c r="MHG19" s="109"/>
      <c r="MHH19" s="109"/>
      <c r="MHI19" s="109"/>
      <c r="MHJ19" s="109"/>
      <c r="MHK19" s="109"/>
      <c r="MHL19" s="109"/>
      <c r="MHM19" s="109"/>
      <c r="MHN19" s="109"/>
      <c r="MHO19" s="109"/>
      <c r="MHP19" s="109"/>
      <c r="MHQ19" s="109"/>
      <c r="MHR19" s="109"/>
      <c r="MHS19" s="109"/>
      <c r="MHT19" s="109"/>
      <c r="MHU19" s="109"/>
      <c r="MHV19" s="109"/>
      <c r="MHW19" s="109"/>
      <c r="MHX19" s="109"/>
      <c r="MHY19" s="109"/>
      <c r="MHZ19" s="109"/>
      <c r="MIA19" s="109"/>
      <c r="MIB19" s="109"/>
      <c r="MIC19" s="109"/>
      <c r="MID19" s="109"/>
      <c r="MIE19" s="109"/>
      <c r="MIF19" s="109"/>
      <c r="MIG19" s="109"/>
      <c r="MIH19" s="109"/>
      <c r="MII19" s="109"/>
      <c r="MIJ19" s="109"/>
      <c r="MIK19" s="109"/>
      <c r="MIL19" s="109"/>
      <c r="MIM19" s="109"/>
      <c r="MIN19" s="109"/>
      <c r="MIO19" s="109"/>
      <c r="MIP19" s="109"/>
      <c r="MIQ19" s="109"/>
      <c r="MIR19" s="109"/>
      <c r="MIS19" s="109"/>
      <c r="MIT19" s="109"/>
      <c r="MIU19" s="109"/>
      <c r="MIV19" s="109"/>
      <c r="MIW19" s="109"/>
      <c r="MIX19" s="109"/>
      <c r="MIY19" s="109"/>
      <c r="MIZ19" s="109"/>
      <c r="MJA19" s="109"/>
      <c r="MJB19" s="109"/>
      <c r="MJC19" s="109"/>
      <c r="MJD19" s="109"/>
      <c r="MJE19" s="109"/>
      <c r="MJF19" s="109"/>
      <c r="MJG19" s="109"/>
      <c r="MJH19" s="109"/>
      <c r="MJI19" s="109"/>
      <c r="MJJ19" s="109"/>
      <c r="MJK19" s="109"/>
      <c r="MJL19" s="109"/>
      <c r="MJM19" s="109"/>
      <c r="MJN19" s="109"/>
      <c r="MJO19" s="109"/>
      <c r="MJP19" s="109"/>
      <c r="MJQ19" s="109"/>
      <c r="MJR19" s="109"/>
      <c r="MJS19" s="109"/>
      <c r="MJT19" s="109"/>
      <c r="MJU19" s="109"/>
      <c r="MJV19" s="109"/>
      <c r="MJW19" s="109"/>
      <c r="MJX19" s="109"/>
      <c r="MJY19" s="109"/>
      <c r="MJZ19" s="109"/>
      <c r="MKA19" s="109"/>
      <c r="MKB19" s="109"/>
      <c r="MKC19" s="109"/>
      <c r="MKD19" s="109"/>
      <c r="MKE19" s="109"/>
      <c r="MKF19" s="109"/>
      <c r="MKG19" s="109"/>
      <c r="MKH19" s="109"/>
      <c r="MKI19" s="109"/>
      <c r="MKJ19" s="109"/>
      <c r="MKK19" s="109"/>
      <c r="MKL19" s="109"/>
      <c r="MKM19" s="109"/>
      <c r="MKN19" s="109"/>
      <c r="MKO19" s="109"/>
      <c r="MKP19" s="109"/>
      <c r="MKQ19" s="109"/>
      <c r="MKR19" s="109"/>
      <c r="MKS19" s="109"/>
      <c r="MKT19" s="109"/>
      <c r="MKU19" s="109"/>
      <c r="MKV19" s="109"/>
      <c r="MKW19" s="109"/>
      <c r="MKX19" s="109"/>
      <c r="MKY19" s="109"/>
      <c r="MKZ19" s="109"/>
      <c r="MLA19" s="109"/>
      <c r="MLB19" s="109"/>
      <c r="MLC19" s="109"/>
      <c r="MLD19" s="109"/>
      <c r="MLE19" s="109"/>
      <c r="MLF19" s="109"/>
      <c r="MLG19" s="109"/>
      <c r="MLH19" s="109"/>
      <c r="MLI19" s="109"/>
      <c r="MLJ19" s="109"/>
      <c r="MLK19" s="109"/>
      <c r="MLL19" s="109"/>
      <c r="MLM19" s="109"/>
      <c r="MLN19" s="109"/>
      <c r="MLO19" s="109"/>
      <c r="MLP19" s="109"/>
      <c r="MLQ19" s="109"/>
      <c r="MLR19" s="109"/>
      <c r="MLS19" s="109"/>
      <c r="MLT19" s="109"/>
      <c r="MLU19" s="109"/>
      <c r="MLV19" s="109"/>
      <c r="MLW19" s="109"/>
      <c r="MLX19" s="109"/>
      <c r="MLY19" s="109"/>
      <c r="MLZ19" s="109"/>
      <c r="MMA19" s="109"/>
      <c r="MMB19" s="109"/>
      <c r="MMC19" s="109"/>
      <c r="MMD19" s="109"/>
      <c r="MME19" s="109"/>
      <c r="MMF19" s="109"/>
      <c r="MMG19" s="109"/>
      <c r="MMH19" s="109"/>
      <c r="MMI19" s="109"/>
      <c r="MMJ19" s="109"/>
      <c r="MMK19" s="109"/>
      <c r="MML19" s="109"/>
      <c r="MMM19" s="109"/>
      <c r="MMN19" s="109"/>
      <c r="MMO19" s="109"/>
      <c r="MMP19" s="109"/>
      <c r="MMQ19" s="109"/>
      <c r="MMR19" s="109"/>
      <c r="MMS19" s="109"/>
      <c r="MMT19" s="109"/>
      <c r="MMU19" s="109"/>
      <c r="MMV19" s="109"/>
      <c r="MMW19" s="109"/>
      <c r="MMX19" s="109"/>
      <c r="MMY19" s="109"/>
      <c r="MMZ19" s="109"/>
      <c r="MNA19" s="109"/>
      <c r="MNB19" s="109"/>
      <c r="MNC19" s="109"/>
      <c r="MND19" s="109"/>
      <c r="MNE19" s="109"/>
      <c r="MNF19" s="109"/>
      <c r="MNG19" s="109"/>
      <c r="MNH19" s="109"/>
      <c r="MNI19" s="109"/>
      <c r="MNJ19" s="109"/>
      <c r="MNK19" s="109"/>
      <c r="MNL19" s="109"/>
      <c r="MNM19" s="109"/>
      <c r="MNN19" s="109"/>
      <c r="MNO19" s="109"/>
      <c r="MNP19" s="109"/>
      <c r="MNQ19" s="109"/>
      <c r="MNR19" s="109"/>
      <c r="MNS19" s="109"/>
      <c r="MNT19" s="109"/>
      <c r="MNU19" s="109"/>
      <c r="MNV19" s="109"/>
      <c r="MNW19" s="109"/>
      <c r="MNX19" s="109"/>
      <c r="MNY19" s="109"/>
      <c r="MNZ19" s="109"/>
      <c r="MOA19" s="109"/>
      <c r="MOB19" s="109"/>
      <c r="MOC19" s="109"/>
      <c r="MOD19" s="109"/>
      <c r="MOE19" s="109"/>
      <c r="MOF19" s="109"/>
      <c r="MOG19" s="109"/>
      <c r="MOH19" s="109"/>
      <c r="MOI19" s="109"/>
      <c r="MOJ19" s="109"/>
      <c r="MOK19" s="109"/>
      <c r="MOL19" s="109"/>
      <c r="MOM19" s="109"/>
      <c r="MON19" s="109"/>
      <c r="MOO19" s="109"/>
      <c r="MOP19" s="109"/>
      <c r="MOQ19" s="109"/>
      <c r="MOR19" s="109"/>
      <c r="MOS19" s="109"/>
      <c r="MOT19" s="109"/>
      <c r="MOU19" s="109"/>
      <c r="MOV19" s="109"/>
      <c r="MOW19" s="109"/>
      <c r="MOX19" s="109"/>
      <c r="MOY19" s="109"/>
      <c r="MOZ19" s="109"/>
      <c r="MPA19" s="109"/>
      <c r="MPB19" s="109"/>
      <c r="MPC19" s="109"/>
      <c r="MPD19" s="109"/>
      <c r="MPE19" s="109"/>
      <c r="MPF19" s="109"/>
      <c r="MPG19" s="109"/>
      <c r="MPH19" s="109"/>
      <c r="MPI19" s="109"/>
      <c r="MPJ19" s="109"/>
      <c r="MPK19" s="109"/>
      <c r="MPL19" s="109"/>
      <c r="MPM19" s="109"/>
      <c r="MPN19" s="109"/>
      <c r="MPO19" s="109"/>
      <c r="MPP19" s="109"/>
      <c r="MPQ19" s="109"/>
      <c r="MPR19" s="109"/>
      <c r="MPS19" s="109"/>
      <c r="MPT19" s="109"/>
      <c r="MPU19" s="109"/>
      <c r="MPV19" s="109"/>
      <c r="MPW19" s="109"/>
      <c r="MPX19" s="109"/>
      <c r="MPY19" s="109"/>
      <c r="MPZ19" s="109"/>
      <c r="MQA19" s="109"/>
      <c r="MQB19" s="109"/>
      <c r="MQC19" s="109"/>
      <c r="MQD19" s="109"/>
      <c r="MQE19" s="109"/>
      <c r="MQF19" s="109"/>
      <c r="MQG19" s="109"/>
      <c r="MQH19" s="109"/>
      <c r="MQI19" s="109"/>
      <c r="MQJ19" s="109"/>
      <c r="MQK19" s="109"/>
      <c r="MQL19" s="109"/>
      <c r="MQM19" s="109"/>
      <c r="MQN19" s="109"/>
      <c r="MQO19" s="109"/>
      <c r="MQP19" s="109"/>
      <c r="MQQ19" s="109"/>
      <c r="MQR19" s="109"/>
      <c r="MQS19" s="109"/>
      <c r="MQT19" s="109"/>
      <c r="MQU19" s="109"/>
      <c r="MQV19" s="109"/>
      <c r="MQW19" s="109"/>
      <c r="MQX19" s="109"/>
      <c r="MQY19" s="109"/>
      <c r="MQZ19" s="109"/>
      <c r="MRA19" s="109"/>
      <c r="MRB19" s="109"/>
      <c r="MRC19" s="109"/>
      <c r="MRD19" s="109"/>
      <c r="MRE19" s="109"/>
      <c r="MRF19" s="109"/>
      <c r="MRG19" s="109"/>
      <c r="MRH19" s="109"/>
      <c r="MRI19" s="109"/>
      <c r="MRJ19" s="109"/>
      <c r="MRK19" s="109"/>
      <c r="MRL19" s="109"/>
      <c r="MRM19" s="109"/>
      <c r="MRN19" s="109"/>
      <c r="MRO19" s="109"/>
      <c r="MRP19" s="109"/>
      <c r="MRQ19" s="109"/>
      <c r="MRR19" s="109"/>
      <c r="MRS19" s="109"/>
      <c r="MRT19" s="109"/>
      <c r="MRU19" s="109"/>
      <c r="MRV19" s="109"/>
      <c r="MRW19" s="109"/>
      <c r="MRX19" s="109"/>
      <c r="MRY19" s="109"/>
      <c r="MRZ19" s="109"/>
      <c r="MSA19" s="109"/>
      <c r="MSB19" s="109"/>
      <c r="MSC19" s="109"/>
      <c r="MSD19" s="109"/>
      <c r="MSE19" s="109"/>
      <c r="MSF19" s="109"/>
      <c r="MSG19" s="109"/>
      <c r="MSH19" s="109"/>
      <c r="MSI19" s="109"/>
      <c r="MSJ19" s="109"/>
      <c r="MSK19" s="109"/>
      <c r="MSL19" s="109"/>
      <c r="MSM19" s="109"/>
      <c r="MSN19" s="109"/>
      <c r="MSO19" s="109"/>
      <c r="MSP19" s="109"/>
      <c r="MSQ19" s="109"/>
      <c r="MSR19" s="109"/>
      <c r="MSS19" s="109"/>
      <c r="MST19" s="109"/>
      <c r="MSU19" s="109"/>
      <c r="MSV19" s="109"/>
      <c r="MSW19" s="109"/>
      <c r="MSX19" s="109"/>
      <c r="MSY19" s="109"/>
      <c r="MSZ19" s="109"/>
      <c r="MTA19" s="109"/>
      <c r="MTB19" s="109"/>
      <c r="MTC19" s="109"/>
      <c r="MTD19" s="109"/>
      <c r="MTE19" s="109"/>
      <c r="MTF19" s="109"/>
      <c r="MTG19" s="109"/>
      <c r="MTH19" s="109"/>
      <c r="MTI19" s="109"/>
      <c r="MTJ19" s="109"/>
      <c r="MTK19" s="109"/>
      <c r="MTL19" s="109"/>
      <c r="MTM19" s="109"/>
      <c r="MTN19" s="109"/>
      <c r="MTO19" s="109"/>
      <c r="MTP19" s="109"/>
      <c r="MTQ19" s="109"/>
      <c r="MTR19" s="109"/>
      <c r="MTS19" s="109"/>
      <c r="MTT19" s="109"/>
      <c r="MTU19" s="109"/>
      <c r="MTV19" s="109"/>
      <c r="MTW19" s="109"/>
      <c r="MTX19" s="109"/>
      <c r="MTY19" s="109"/>
      <c r="MTZ19" s="109"/>
      <c r="MUA19" s="109"/>
      <c r="MUB19" s="109"/>
      <c r="MUC19" s="109"/>
      <c r="MUD19" s="109"/>
      <c r="MUE19" s="109"/>
      <c r="MUF19" s="109"/>
      <c r="MUG19" s="109"/>
      <c r="MUH19" s="109"/>
      <c r="MUI19" s="109"/>
      <c r="MUJ19" s="109"/>
      <c r="MUK19" s="109"/>
      <c r="MUL19" s="109"/>
      <c r="MUM19" s="109"/>
      <c r="MUN19" s="109"/>
      <c r="MUO19" s="109"/>
      <c r="MUP19" s="109"/>
      <c r="MUQ19" s="109"/>
      <c r="MUR19" s="109"/>
      <c r="MUS19" s="109"/>
      <c r="MUT19" s="109"/>
      <c r="MUU19" s="109"/>
      <c r="MUV19" s="109"/>
      <c r="MUW19" s="109"/>
      <c r="MUX19" s="109"/>
      <c r="MUY19" s="109"/>
      <c r="MUZ19" s="109"/>
      <c r="MVA19" s="109"/>
      <c r="MVB19" s="109"/>
      <c r="MVC19" s="109"/>
      <c r="MVD19" s="109"/>
      <c r="MVE19" s="109"/>
      <c r="MVF19" s="109"/>
      <c r="MVG19" s="109"/>
      <c r="MVH19" s="109"/>
      <c r="MVI19" s="109"/>
      <c r="MVJ19" s="109"/>
      <c r="MVK19" s="109"/>
      <c r="MVL19" s="109"/>
      <c r="MVM19" s="109"/>
      <c r="MVN19" s="109"/>
      <c r="MVO19" s="109"/>
      <c r="MVP19" s="109"/>
      <c r="MVQ19" s="109"/>
      <c r="MVR19" s="109"/>
      <c r="MVS19" s="109"/>
      <c r="MVT19" s="109"/>
      <c r="MVU19" s="109"/>
      <c r="MVV19" s="109"/>
      <c r="MVW19" s="109"/>
      <c r="MVX19" s="109"/>
      <c r="MVY19" s="109"/>
      <c r="MVZ19" s="109"/>
      <c r="MWA19" s="109"/>
      <c r="MWB19" s="109"/>
      <c r="MWC19" s="109"/>
      <c r="MWD19" s="109"/>
      <c r="MWE19" s="109"/>
      <c r="MWF19" s="109"/>
      <c r="MWG19" s="109"/>
      <c r="MWH19" s="109"/>
      <c r="MWI19" s="109"/>
      <c r="MWJ19" s="109"/>
      <c r="MWK19" s="109"/>
      <c r="MWL19" s="109"/>
      <c r="MWM19" s="109"/>
      <c r="MWN19" s="109"/>
      <c r="MWO19" s="109"/>
      <c r="MWP19" s="109"/>
      <c r="MWQ19" s="109"/>
      <c r="MWR19" s="109"/>
      <c r="MWS19" s="109"/>
      <c r="MWT19" s="109"/>
      <c r="MWU19" s="109"/>
      <c r="MWV19" s="109"/>
      <c r="MWW19" s="109"/>
      <c r="MWX19" s="109"/>
      <c r="MWY19" s="109"/>
      <c r="MWZ19" s="109"/>
      <c r="MXA19" s="109"/>
      <c r="MXB19" s="109"/>
      <c r="MXC19" s="109"/>
      <c r="MXD19" s="109"/>
      <c r="MXE19" s="109"/>
      <c r="MXF19" s="109"/>
      <c r="MXG19" s="109"/>
      <c r="MXH19" s="109"/>
      <c r="MXI19" s="109"/>
      <c r="MXJ19" s="109"/>
      <c r="MXK19" s="109"/>
      <c r="MXL19" s="109"/>
      <c r="MXM19" s="109"/>
      <c r="MXN19" s="109"/>
      <c r="MXO19" s="109"/>
      <c r="MXP19" s="109"/>
      <c r="MXQ19" s="109"/>
      <c r="MXR19" s="109"/>
      <c r="MXS19" s="109"/>
      <c r="MXT19" s="109"/>
      <c r="MXU19" s="109"/>
      <c r="MXV19" s="109"/>
      <c r="MXW19" s="109"/>
      <c r="MXX19" s="109"/>
      <c r="MXY19" s="109"/>
      <c r="MXZ19" s="109"/>
      <c r="MYA19" s="109"/>
      <c r="MYB19" s="109"/>
      <c r="MYC19" s="109"/>
      <c r="MYD19" s="109"/>
      <c r="MYE19" s="109"/>
      <c r="MYF19" s="109"/>
      <c r="MYG19" s="109"/>
      <c r="MYH19" s="109"/>
      <c r="MYI19" s="109"/>
      <c r="MYJ19" s="109"/>
      <c r="MYK19" s="109"/>
      <c r="MYL19" s="109"/>
      <c r="MYM19" s="109"/>
      <c r="MYN19" s="109"/>
      <c r="MYO19" s="109"/>
      <c r="MYP19" s="109"/>
      <c r="MYQ19" s="109"/>
      <c r="MYR19" s="109"/>
      <c r="MYS19" s="109"/>
      <c r="MYT19" s="109"/>
      <c r="MYU19" s="109"/>
      <c r="MYV19" s="109"/>
      <c r="MYW19" s="109"/>
      <c r="MYX19" s="109"/>
      <c r="MYY19" s="109"/>
      <c r="MYZ19" s="109"/>
      <c r="MZA19" s="109"/>
      <c r="MZB19" s="109"/>
      <c r="MZC19" s="109"/>
      <c r="MZD19" s="109"/>
      <c r="MZE19" s="109"/>
      <c r="MZF19" s="109"/>
      <c r="MZG19" s="109"/>
      <c r="MZH19" s="109"/>
      <c r="MZI19" s="109"/>
      <c r="MZJ19" s="109"/>
      <c r="MZK19" s="109"/>
      <c r="MZL19" s="109"/>
      <c r="MZM19" s="109"/>
      <c r="MZN19" s="109"/>
      <c r="MZO19" s="109"/>
      <c r="MZP19" s="109"/>
      <c r="MZQ19" s="109"/>
      <c r="MZR19" s="109"/>
      <c r="MZS19" s="109"/>
      <c r="MZT19" s="109"/>
      <c r="MZU19" s="109"/>
      <c r="MZV19" s="109"/>
      <c r="MZW19" s="109"/>
      <c r="MZX19" s="109"/>
      <c r="MZY19" s="109"/>
      <c r="MZZ19" s="109"/>
      <c r="NAA19" s="109"/>
      <c r="NAB19" s="109"/>
      <c r="NAC19" s="109"/>
      <c r="NAD19" s="109"/>
      <c r="NAE19" s="109"/>
      <c r="NAF19" s="109"/>
      <c r="NAG19" s="109"/>
      <c r="NAH19" s="109"/>
      <c r="NAI19" s="109"/>
      <c r="NAJ19" s="109"/>
      <c r="NAK19" s="109"/>
      <c r="NAL19" s="109"/>
      <c r="NAM19" s="109"/>
      <c r="NAN19" s="109"/>
      <c r="NAO19" s="109"/>
      <c r="NAP19" s="109"/>
      <c r="NAQ19" s="109"/>
      <c r="NAR19" s="109"/>
      <c r="NAS19" s="109"/>
      <c r="NAT19" s="109"/>
      <c r="NAU19" s="109"/>
      <c r="NAV19" s="109"/>
      <c r="NAW19" s="109"/>
      <c r="NAX19" s="109"/>
      <c r="NAY19" s="109"/>
      <c r="NAZ19" s="109"/>
      <c r="NBA19" s="109"/>
      <c r="NBB19" s="109"/>
      <c r="NBC19" s="109"/>
      <c r="NBD19" s="109"/>
      <c r="NBE19" s="109"/>
      <c r="NBF19" s="109"/>
      <c r="NBG19" s="109"/>
      <c r="NBH19" s="109"/>
      <c r="NBI19" s="109"/>
      <c r="NBJ19" s="109"/>
      <c r="NBK19" s="109"/>
      <c r="NBL19" s="109"/>
      <c r="NBM19" s="109"/>
      <c r="NBN19" s="109"/>
      <c r="NBO19" s="109"/>
      <c r="NBP19" s="109"/>
      <c r="NBQ19" s="109"/>
      <c r="NBR19" s="109"/>
      <c r="NBS19" s="109"/>
      <c r="NBT19" s="109"/>
      <c r="NBU19" s="109"/>
      <c r="NBV19" s="109"/>
      <c r="NBW19" s="109"/>
      <c r="NBX19" s="109"/>
      <c r="NBY19" s="109"/>
      <c r="NBZ19" s="109"/>
      <c r="NCA19" s="109"/>
      <c r="NCB19" s="109"/>
      <c r="NCC19" s="109"/>
      <c r="NCD19" s="109"/>
      <c r="NCE19" s="109"/>
      <c r="NCF19" s="109"/>
      <c r="NCG19" s="109"/>
      <c r="NCH19" s="109"/>
      <c r="NCI19" s="109"/>
      <c r="NCJ19" s="109"/>
      <c r="NCK19" s="109"/>
      <c r="NCL19" s="109"/>
      <c r="NCM19" s="109"/>
      <c r="NCN19" s="109"/>
      <c r="NCO19" s="109"/>
      <c r="NCP19" s="109"/>
      <c r="NCQ19" s="109"/>
      <c r="NCR19" s="109"/>
      <c r="NCS19" s="109"/>
      <c r="NCT19" s="109"/>
      <c r="NCU19" s="109"/>
      <c r="NCV19" s="109"/>
      <c r="NCW19" s="109"/>
      <c r="NCX19" s="109"/>
      <c r="NCY19" s="109"/>
      <c r="NCZ19" s="109"/>
      <c r="NDA19" s="109"/>
      <c r="NDB19" s="109"/>
      <c r="NDC19" s="109"/>
      <c r="NDD19" s="109"/>
      <c r="NDE19" s="109"/>
      <c r="NDF19" s="109"/>
      <c r="NDG19" s="109"/>
      <c r="NDH19" s="109"/>
      <c r="NDI19" s="109"/>
      <c r="NDJ19" s="109"/>
      <c r="NDK19" s="109"/>
      <c r="NDL19" s="109"/>
      <c r="NDM19" s="109"/>
      <c r="NDN19" s="109"/>
      <c r="NDO19" s="109"/>
      <c r="NDP19" s="109"/>
      <c r="NDQ19" s="109"/>
      <c r="NDR19" s="109"/>
      <c r="NDS19" s="109"/>
      <c r="NDT19" s="109"/>
      <c r="NDU19" s="109"/>
      <c r="NDV19" s="109"/>
      <c r="NDW19" s="109"/>
      <c r="NDX19" s="109"/>
      <c r="NDY19" s="109"/>
      <c r="NDZ19" s="109"/>
      <c r="NEA19" s="109"/>
      <c r="NEB19" s="109"/>
      <c r="NEC19" s="109"/>
      <c r="NED19" s="109"/>
      <c r="NEE19" s="109"/>
      <c r="NEF19" s="109"/>
      <c r="NEG19" s="109"/>
      <c r="NEH19" s="109"/>
      <c r="NEI19" s="109"/>
      <c r="NEJ19" s="109"/>
      <c r="NEK19" s="109"/>
      <c r="NEL19" s="109"/>
      <c r="NEM19" s="109"/>
      <c r="NEN19" s="109"/>
      <c r="NEO19" s="109"/>
      <c r="NEP19" s="109"/>
      <c r="NEQ19" s="109"/>
      <c r="NER19" s="109"/>
      <c r="NES19" s="109"/>
      <c r="NET19" s="109"/>
      <c r="NEU19" s="109"/>
      <c r="NEV19" s="109"/>
      <c r="NEW19" s="109"/>
      <c r="NEX19" s="109"/>
      <c r="NEY19" s="109"/>
      <c r="NEZ19" s="109"/>
      <c r="NFA19" s="109"/>
      <c r="NFB19" s="109"/>
      <c r="NFC19" s="109"/>
      <c r="NFD19" s="109"/>
      <c r="NFE19" s="109"/>
      <c r="NFF19" s="109"/>
      <c r="NFG19" s="109"/>
      <c r="NFH19" s="109"/>
      <c r="NFI19" s="109"/>
      <c r="NFJ19" s="109"/>
      <c r="NFK19" s="109"/>
      <c r="NFL19" s="109"/>
      <c r="NFM19" s="109"/>
      <c r="NFN19" s="109"/>
      <c r="NFO19" s="109"/>
      <c r="NFP19" s="109"/>
      <c r="NFQ19" s="109"/>
      <c r="NFR19" s="109"/>
      <c r="NFS19" s="109"/>
      <c r="NFT19" s="109"/>
      <c r="NFU19" s="109"/>
      <c r="NFV19" s="109"/>
      <c r="NFW19" s="109"/>
      <c r="NFX19" s="109"/>
      <c r="NFY19" s="109"/>
      <c r="NFZ19" s="109"/>
      <c r="NGA19" s="109"/>
      <c r="NGB19" s="109"/>
      <c r="NGC19" s="109"/>
      <c r="NGD19" s="109"/>
      <c r="NGE19" s="109"/>
      <c r="NGF19" s="109"/>
      <c r="NGG19" s="109"/>
      <c r="NGH19" s="109"/>
      <c r="NGI19" s="109"/>
      <c r="NGJ19" s="109"/>
      <c r="NGK19" s="109"/>
      <c r="NGL19" s="109"/>
      <c r="NGM19" s="109"/>
      <c r="NGN19" s="109"/>
      <c r="NGO19" s="109"/>
      <c r="NGP19" s="109"/>
      <c r="NGQ19" s="109"/>
      <c r="NGR19" s="109"/>
      <c r="NGS19" s="109"/>
      <c r="NGT19" s="109"/>
      <c r="NGU19" s="109"/>
      <c r="NGV19" s="109"/>
      <c r="NGW19" s="109"/>
      <c r="NGX19" s="109"/>
      <c r="NGY19" s="109"/>
      <c r="NGZ19" s="109"/>
      <c r="NHA19" s="109"/>
      <c r="NHB19" s="109"/>
      <c r="NHC19" s="109"/>
      <c r="NHD19" s="109"/>
      <c r="NHE19" s="109"/>
      <c r="NHF19" s="109"/>
      <c r="NHG19" s="109"/>
      <c r="NHH19" s="109"/>
      <c r="NHI19" s="109"/>
      <c r="NHJ19" s="109"/>
      <c r="NHK19" s="109"/>
      <c r="NHL19" s="109"/>
      <c r="NHM19" s="109"/>
      <c r="NHN19" s="109"/>
      <c r="NHO19" s="109"/>
      <c r="NHP19" s="109"/>
      <c r="NHQ19" s="109"/>
      <c r="NHR19" s="109"/>
      <c r="NHS19" s="109"/>
      <c r="NHT19" s="109"/>
      <c r="NHU19" s="109"/>
      <c r="NHV19" s="109"/>
      <c r="NHW19" s="109"/>
      <c r="NHX19" s="109"/>
      <c r="NHY19" s="109"/>
      <c r="NHZ19" s="109"/>
      <c r="NIA19" s="109"/>
      <c r="NIB19" s="109"/>
      <c r="NIC19" s="109"/>
      <c r="NID19" s="109"/>
      <c r="NIE19" s="109"/>
      <c r="NIF19" s="109"/>
      <c r="NIG19" s="109"/>
      <c r="NIH19" s="109"/>
      <c r="NII19" s="109"/>
      <c r="NIJ19" s="109"/>
      <c r="NIK19" s="109"/>
      <c r="NIL19" s="109"/>
      <c r="NIM19" s="109"/>
      <c r="NIN19" s="109"/>
      <c r="NIO19" s="109"/>
      <c r="NIP19" s="109"/>
      <c r="NIQ19" s="109"/>
      <c r="NIR19" s="109"/>
      <c r="NIS19" s="109"/>
      <c r="NIT19" s="109"/>
      <c r="NIU19" s="109"/>
      <c r="NIV19" s="109"/>
      <c r="NIW19" s="109"/>
      <c r="NIX19" s="109"/>
      <c r="NIY19" s="109"/>
      <c r="NIZ19" s="109"/>
      <c r="NJA19" s="109"/>
      <c r="NJB19" s="109"/>
      <c r="NJC19" s="109"/>
      <c r="NJD19" s="109"/>
      <c r="NJE19" s="109"/>
      <c r="NJF19" s="109"/>
      <c r="NJG19" s="109"/>
      <c r="NJH19" s="109"/>
      <c r="NJI19" s="109"/>
      <c r="NJJ19" s="109"/>
      <c r="NJK19" s="109"/>
      <c r="NJL19" s="109"/>
      <c r="NJM19" s="109"/>
      <c r="NJN19" s="109"/>
      <c r="NJO19" s="109"/>
      <c r="NJP19" s="109"/>
      <c r="NJQ19" s="109"/>
      <c r="NJR19" s="109"/>
      <c r="NJS19" s="109"/>
      <c r="NJT19" s="109"/>
      <c r="NJU19" s="109"/>
      <c r="NJV19" s="109"/>
      <c r="NJW19" s="109"/>
      <c r="NJX19" s="109"/>
      <c r="NJY19" s="109"/>
      <c r="NJZ19" s="109"/>
      <c r="NKA19" s="109"/>
      <c r="NKB19" s="109"/>
      <c r="NKC19" s="109"/>
      <c r="NKD19" s="109"/>
      <c r="NKE19" s="109"/>
      <c r="NKF19" s="109"/>
      <c r="NKG19" s="109"/>
      <c r="NKH19" s="109"/>
      <c r="NKI19" s="109"/>
      <c r="NKJ19" s="109"/>
      <c r="NKK19" s="109"/>
      <c r="NKL19" s="109"/>
      <c r="NKM19" s="109"/>
      <c r="NKN19" s="109"/>
      <c r="NKO19" s="109"/>
      <c r="NKP19" s="109"/>
      <c r="NKQ19" s="109"/>
      <c r="NKR19" s="109"/>
      <c r="NKS19" s="109"/>
      <c r="NKT19" s="109"/>
      <c r="NKU19" s="109"/>
      <c r="NKV19" s="109"/>
      <c r="NKW19" s="109"/>
      <c r="NKX19" s="109"/>
      <c r="NKY19" s="109"/>
      <c r="NKZ19" s="109"/>
      <c r="NLA19" s="109"/>
      <c r="NLB19" s="109"/>
      <c r="NLC19" s="109"/>
      <c r="NLD19" s="109"/>
      <c r="NLE19" s="109"/>
      <c r="NLF19" s="109"/>
      <c r="NLG19" s="109"/>
      <c r="NLH19" s="109"/>
      <c r="NLI19" s="109"/>
      <c r="NLJ19" s="109"/>
      <c r="NLK19" s="109"/>
      <c r="NLL19" s="109"/>
      <c r="NLM19" s="109"/>
      <c r="NLN19" s="109"/>
      <c r="NLO19" s="109"/>
      <c r="NLP19" s="109"/>
      <c r="NLQ19" s="109"/>
      <c r="NLR19" s="109"/>
      <c r="NLS19" s="109"/>
      <c r="NLT19" s="109"/>
      <c r="NLU19" s="109"/>
      <c r="NLV19" s="109"/>
      <c r="NLW19" s="109"/>
      <c r="NLX19" s="109"/>
      <c r="NLY19" s="109"/>
      <c r="NLZ19" s="109"/>
      <c r="NMA19" s="109"/>
      <c r="NMB19" s="109"/>
      <c r="NMC19" s="109"/>
      <c r="NMD19" s="109"/>
      <c r="NME19" s="109"/>
      <c r="NMF19" s="109"/>
      <c r="NMG19" s="109"/>
      <c r="NMH19" s="109"/>
      <c r="NMI19" s="109"/>
      <c r="NMJ19" s="109"/>
      <c r="NMK19" s="109"/>
      <c r="NML19" s="109"/>
      <c r="NMM19" s="109"/>
      <c r="NMN19" s="109"/>
      <c r="NMO19" s="109"/>
      <c r="NMP19" s="109"/>
      <c r="NMQ19" s="109"/>
      <c r="NMR19" s="109"/>
      <c r="NMS19" s="109"/>
      <c r="NMT19" s="109"/>
      <c r="NMU19" s="109"/>
      <c r="NMV19" s="109"/>
      <c r="NMW19" s="109"/>
      <c r="NMX19" s="109"/>
      <c r="NMY19" s="109"/>
      <c r="NMZ19" s="109"/>
      <c r="NNA19" s="109"/>
      <c r="NNB19" s="109"/>
      <c r="NNC19" s="109"/>
      <c r="NND19" s="109"/>
      <c r="NNE19" s="109"/>
      <c r="NNF19" s="109"/>
      <c r="NNG19" s="109"/>
      <c r="NNH19" s="109"/>
      <c r="NNI19" s="109"/>
      <c r="NNJ19" s="109"/>
      <c r="NNK19" s="109"/>
      <c r="NNL19" s="109"/>
      <c r="NNM19" s="109"/>
      <c r="NNN19" s="109"/>
      <c r="NNO19" s="109"/>
      <c r="NNP19" s="109"/>
      <c r="NNQ19" s="109"/>
      <c r="NNR19" s="109"/>
      <c r="NNS19" s="109"/>
      <c r="NNT19" s="109"/>
      <c r="NNU19" s="109"/>
      <c r="NNV19" s="109"/>
      <c r="NNW19" s="109"/>
      <c r="NNX19" s="109"/>
      <c r="NNY19" s="109"/>
      <c r="NNZ19" s="109"/>
      <c r="NOA19" s="109"/>
      <c r="NOB19" s="109"/>
      <c r="NOC19" s="109"/>
      <c r="NOD19" s="109"/>
      <c r="NOE19" s="109"/>
      <c r="NOF19" s="109"/>
      <c r="NOG19" s="109"/>
      <c r="NOH19" s="109"/>
      <c r="NOI19" s="109"/>
      <c r="NOJ19" s="109"/>
      <c r="NOK19" s="109"/>
      <c r="NOL19" s="109"/>
      <c r="NOM19" s="109"/>
      <c r="NON19" s="109"/>
      <c r="NOO19" s="109"/>
      <c r="NOP19" s="109"/>
      <c r="NOQ19" s="109"/>
      <c r="NOR19" s="109"/>
      <c r="NOS19" s="109"/>
      <c r="NOT19" s="109"/>
      <c r="NOU19" s="109"/>
      <c r="NOV19" s="109"/>
      <c r="NOW19" s="109"/>
      <c r="NOX19" s="109"/>
      <c r="NOY19" s="109"/>
      <c r="NOZ19" s="109"/>
      <c r="NPA19" s="109"/>
      <c r="NPB19" s="109"/>
      <c r="NPC19" s="109"/>
      <c r="NPD19" s="109"/>
      <c r="NPE19" s="109"/>
      <c r="NPF19" s="109"/>
      <c r="NPG19" s="109"/>
      <c r="NPH19" s="109"/>
      <c r="NPI19" s="109"/>
      <c r="NPJ19" s="109"/>
      <c r="NPK19" s="109"/>
      <c r="NPL19" s="109"/>
      <c r="NPM19" s="109"/>
      <c r="NPN19" s="109"/>
      <c r="NPO19" s="109"/>
      <c r="NPP19" s="109"/>
      <c r="NPQ19" s="109"/>
      <c r="NPR19" s="109"/>
      <c r="NPS19" s="109"/>
      <c r="NPT19" s="109"/>
      <c r="NPU19" s="109"/>
      <c r="NPV19" s="109"/>
      <c r="NPW19" s="109"/>
      <c r="NPX19" s="109"/>
      <c r="NPY19" s="109"/>
      <c r="NPZ19" s="109"/>
      <c r="NQA19" s="109"/>
      <c r="NQB19" s="109"/>
      <c r="NQC19" s="109"/>
      <c r="NQD19" s="109"/>
      <c r="NQE19" s="109"/>
      <c r="NQF19" s="109"/>
      <c r="NQG19" s="109"/>
      <c r="NQH19" s="109"/>
      <c r="NQI19" s="109"/>
      <c r="NQJ19" s="109"/>
      <c r="NQK19" s="109"/>
      <c r="NQL19" s="109"/>
      <c r="NQM19" s="109"/>
      <c r="NQN19" s="109"/>
      <c r="NQO19" s="109"/>
      <c r="NQP19" s="109"/>
      <c r="NQQ19" s="109"/>
      <c r="NQR19" s="109"/>
      <c r="NQS19" s="109"/>
      <c r="NQT19" s="109"/>
      <c r="NQU19" s="109"/>
      <c r="NQV19" s="109"/>
      <c r="NQW19" s="109"/>
      <c r="NQX19" s="109"/>
      <c r="NQY19" s="109"/>
      <c r="NQZ19" s="109"/>
      <c r="NRA19" s="109"/>
      <c r="NRB19" s="109"/>
      <c r="NRC19" s="109"/>
      <c r="NRD19" s="109"/>
      <c r="NRE19" s="109"/>
      <c r="NRF19" s="109"/>
      <c r="NRG19" s="109"/>
      <c r="NRH19" s="109"/>
      <c r="NRI19" s="109"/>
      <c r="NRJ19" s="109"/>
      <c r="NRK19" s="109"/>
      <c r="NRL19" s="109"/>
      <c r="NRM19" s="109"/>
      <c r="NRN19" s="109"/>
      <c r="NRO19" s="109"/>
      <c r="NRP19" s="109"/>
      <c r="NRQ19" s="109"/>
      <c r="NRR19" s="109"/>
      <c r="NRS19" s="109"/>
      <c r="NRT19" s="109"/>
      <c r="NRU19" s="109"/>
      <c r="NRV19" s="109"/>
      <c r="NRW19" s="109"/>
      <c r="NRX19" s="109"/>
      <c r="NRY19" s="109"/>
      <c r="NRZ19" s="109"/>
      <c r="NSA19" s="109"/>
      <c r="NSB19" s="109"/>
      <c r="NSC19" s="109"/>
      <c r="NSD19" s="109"/>
      <c r="NSE19" s="109"/>
      <c r="NSF19" s="109"/>
      <c r="NSG19" s="109"/>
      <c r="NSH19" s="109"/>
      <c r="NSI19" s="109"/>
      <c r="NSJ19" s="109"/>
      <c r="NSK19" s="109"/>
      <c r="NSL19" s="109"/>
      <c r="NSM19" s="109"/>
      <c r="NSN19" s="109"/>
      <c r="NSO19" s="109"/>
      <c r="NSP19" s="109"/>
      <c r="NSQ19" s="109"/>
      <c r="NSR19" s="109"/>
      <c r="NSS19" s="109"/>
      <c r="NST19" s="109"/>
      <c r="NSU19" s="109"/>
      <c r="NSV19" s="109"/>
      <c r="NSW19" s="109"/>
      <c r="NSX19" s="109"/>
      <c r="NSY19" s="109"/>
      <c r="NSZ19" s="109"/>
      <c r="NTA19" s="109"/>
      <c r="NTB19" s="109"/>
      <c r="NTC19" s="109"/>
      <c r="NTD19" s="109"/>
      <c r="NTE19" s="109"/>
      <c r="NTF19" s="109"/>
      <c r="NTG19" s="109"/>
      <c r="NTH19" s="109"/>
      <c r="NTI19" s="109"/>
      <c r="NTJ19" s="109"/>
      <c r="NTK19" s="109"/>
      <c r="NTL19" s="109"/>
      <c r="NTM19" s="109"/>
      <c r="NTN19" s="109"/>
      <c r="NTO19" s="109"/>
      <c r="NTP19" s="109"/>
      <c r="NTQ19" s="109"/>
      <c r="NTR19" s="109"/>
      <c r="NTS19" s="109"/>
      <c r="NTT19" s="109"/>
      <c r="NTU19" s="109"/>
      <c r="NTV19" s="109"/>
      <c r="NTW19" s="109"/>
      <c r="NTX19" s="109"/>
      <c r="NTY19" s="109"/>
      <c r="NTZ19" s="109"/>
      <c r="NUA19" s="109"/>
      <c r="NUB19" s="109"/>
      <c r="NUC19" s="109"/>
      <c r="NUD19" s="109"/>
      <c r="NUE19" s="109"/>
      <c r="NUF19" s="109"/>
      <c r="NUG19" s="109"/>
      <c r="NUH19" s="109"/>
      <c r="NUI19" s="109"/>
      <c r="NUJ19" s="109"/>
      <c r="NUK19" s="109"/>
      <c r="NUL19" s="109"/>
      <c r="NUM19" s="109"/>
      <c r="NUN19" s="109"/>
      <c r="NUO19" s="109"/>
      <c r="NUP19" s="109"/>
      <c r="NUQ19" s="109"/>
      <c r="NUR19" s="109"/>
      <c r="NUS19" s="109"/>
      <c r="NUT19" s="109"/>
      <c r="NUU19" s="109"/>
      <c r="NUV19" s="109"/>
      <c r="NUW19" s="109"/>
      <c r="NUX19" s="109"/>
      <c r="NUY19" s="109"/>
      <c r="NUZ19" s="109"/>
      <c r="NVA19" s="109"/>
      <c r="NVB19" s="109"/>
      <c r="NVC19" s="109"/>
      <c r="NVD19" s="109"/>
      <c r="NVE19" s="109"/>
      <c r="NVF19" s="109"/>
      <c r="NVG19" s="109"/>
      <c r="NVH19" s="109"/>
      <c r="NVI19" s="109"/>
      <c r="NVJ19" s="109"/>
      <c r="NVK19" s="109"/>
      <c r="NVL19" s="109"/>
      <c r="NVM19" s="109"/>
      <c r="NVN19" s="109"/>
      <c r="NVO19" s="109"/>
      <c r="NVP19" s="109"/>
      <c r="NVQ19" s="109"/>
      <c r="NVR19" s="109"/>
      <c r="NVS19" s="109"/>
      <c r="NVT19" s="109"/>
      <c r="NVU19" s="109"/>
      <c r="NVV19" s="109"/>
      <c r="NVW19" s="109"/>
      <c r="NVX19" s="109"/>
      <c r="NVY19" s="109"/>
      <c r="NVZ19" s="109"/>
      <c r="NWA19" s="109"/>
      <c r="NWB19" s="109"/>
      <c r="NWC19" s="109"/>
      <c r="NWD19" s="109"/>
      <c r="NWE19" s="109"/>
      <c r="NWF19" s="109"/>
      <c r="NWG19" s="109"/>
      <c r="NWH19" s="109"/>
      <c r="NWI19" s="109"/>
      <c r="NWJ19" s="109"/>
      <c r="NWK19" s="109"/>
      <c r="NWL19" s="109"/>
      <c r="NWM19" s="109"/>
      <c r="NWN19" s="109"/>
      <c r="NWO19" s="109"/>
      <c r="NWP19" s="109"/>
      <c r="NWQ19" s="109"/>
      <c r="NWR19" s="109"/>
      <c r="NWS19" s="109"/>
      <c r="NWT19" s="109"/>
      <c r="NWU19" s="109"/>
      <c r="NWV19" s="109"/>
      <c r="NWW19" s="109"/>
      <c r="NWX19" s="109"/>
      <c r="NWY19" s="109"/>
      <c r="NWZ19" s="109"/>
      <c r="NXA19" s="109"/>
      <c r="NXB19" s="109"/>
      <c r="NXC19" s="109"/>
      <c r="NXD19" s="109"/>
      <c r="NXE19" s="109"/>
      <c r="NXF19" s="109"/>
      <c r="NXG19" s="109"/>
      <c r="NXH19" s="109"/>
      <c r="NXI19" s="109"/>
      <c r="NXJ19" s="109"/>
      <c r="NXK19" s="109"/>
      <c r="NXL19" s="109"/>
      <c r="NXM19" s="109"/>
      <c r="NXN19" s="109"/>
      <c r="NXO19" s="109"/>
      <c r="NXP19" s="109"/>
      <c r="NXQ19" s="109"/>
      <c r="NXR19" s="109"/>
      <c r="NXS19" s="109"/>
      <c r="NXT19" s="109"/>
      <c r="NXU19" s="109"/>
      <c r="NXV19" s="109"/>
      <c r="NXW19" s="109"/>
      <c r="NXX19" s="109"/>
      <c r="NXY19" s="109"/>
      <c r="NXZ19" s="109"/>
      <c r="NYA19" s="109"/>
      <c r="NYB19" s="109"/>
      <c r="NYC19" s="109"/>
      <c r="NYD19" s="109"/>
      <c r="NYE19" s="109"/>
      <c r="NYF19" s="109"/>
      <c r="NYG19" s="109"/>
      <c r="NYH19" s="109"/>
      <c r="NYI19" s="109"/>
      <c r="NYJ19" s="109"/>
      <c r="NYK19" s="109"/>
      <c r="NYL19" s="109"/>
      <c r="NYM19" s="109"/>
      <c r="NYN19" s="109"/>
      <c r="NYO19" s="109"/>
      <c r="NYP19" s="109"/>
      <c r="NYQ19" s="109"/>
      <c r="NYR19" s="109"/>
      <c r="NYS19" s="109"/>
      <c r="NYT19" s="109"/>
      <c r="NYU19" s="109"/>
      <c r="NYV19" s="109"/>
      <c r="NYW19" s="109"/>
      <c r="NYX19" s="109"/>
      <c r="NYY19" s="109"/>
      <c r="NYZ19" s="109"/>
      <c r="NZA19" s="109"/>
      <c r="NZB19" s="109"/>
      <c r="NZC19" s="109"/>
      <c r="NZD19" s="109"/>
      <c r="NZE19" s="109"/>
      <c r="NZF19" s="109"/>
      <c r="NZG19" s="109"/>
      <c r="NZH19" s="109"/>
      <c r="NZI19" s="109"/>
      <c r="NZJ19" s="109"/>
      <c r="NZK19" s="109"/>
      <c r="NZL19" s="109"/>
      <c r="NZM19" s="109"/>
      <c r="NZN19" s="109"/>
      <c r="NZO19" s="109"/>
      <c r="NZP19" s="109"/>
      <c r="NZQ19" s="109"/>
      <c r="NZR19" s="109"/>
      <c r="NZS19" s="109"/>
      <c r="NZT19" s="109"/>
      <c r="NZU19" s="109"/>
      <c r="NZV19" s="109"/>
      <c r="NZW19" s="109"/>
      <c r="NZX19" s="109"/>
      <c r="NZY19" s="109"/>
      <c r="NZZ19" s="109"/>
      <c r="OAA19" s="109"/>
      <c r="OAB19" s="109"/>
      <c r="OAC19" s="109"/>
      <c r="OAD19" s="109"/>
      <c r="OAE19" s="109"/>
      <c r="OAF19" s="109"/>
      <c r="OAG19" s="109"/>
      <c r="OAH19" s="109"/>
      <c r="OAI19" s="109"/>
      <c r="OAJ19" s="109"/>
      <c r="OAK19" s="109"/>
      <c r="OAL19" s="109"/>
      <c r="OAM19" s="109"/>
      <c r="OAN19" s="109"/>
      <c r="OAO19" s="109"/>
      <c r="OAP19" s="109"/>
      <c r="OAQ19" s="109"/>
      <c r="OAR19" s="109"/>
      <c r="OAS19" s="109"/>
      <c r="OAT19" s="109"/>
      <c r="OAU19" s="109"/>
      <c r="OAV19" s="109"/>
      <c r="OAW19" s="109"/>
      <c r="OAX19" s="109"/>
      <c r="OAY19" s="109"/>
      <c r="OAZ19" s="109"/>
      <c r="OBA19" s="109"/>
      <c r="OBB19" s="109"/>
      <c r="OBC19" s="109"/>
      <c r="OBD19" s="109"/>
      <c r="OBE19" s="109"/>
      <c r="OBF19" s="109"/>
      <c r="OBG19" s="109"/>
      <c r="OBH19" s="109"/>
      <c r="OBI19" s="109"/>
      <c r="OBJ19" s="109"/>
      <c r="OBK19" s="109"/>
      <c r="OBL19" s="109"/>
      <c r="OBM19" s="109"/>
      <c r="OBN19" s="109"/>
      <c r="OBO19" s="109"/>
      <c r="OBP19" s="109"/>
      <c r="OBQ19" s="109"/>
      <c r="OBR19" s="109"/>
      <c r="OBS19" s="109"/>
      <c r="OBT19" s="109"/>
      <c r="OBU19" s="109"/>
      <c r="OBV19" s="109"/>
      <c r="OBW19" s="109"/>
      <c r="OBX19" s="109"/>
      <c r="OBY19" s="109"/>
      <c r="OBZ19" s="109"/>
      <c r="OCA19" s="109"/>
      <c r="OCB19" s="109"/>
      <c r="OCC19" s="109"/>
      <c r="OCD19" s="109"/>
      <c r="OCE19" s="109"/>
      <c r="OCF19" s="109"/>
      <c r="OCG19" s="109"/>
      <c r="OCH19" s="109"/>
      <c r="OCI19" s="109"/>
      <c r="OCJ19" s="109"/>
      <c r="OCK19" s="109"/>
      <c r="OCL19" s="109"/>
      <c r="OCM19" s="109"/>
      <c r="OCN19" s="109"/>
      <c r="OCO19" s="109"/>
      <c r="OCP19" s="109"/>
      <c r="OCQ19" s="109"/>
      <c r="OCR19" s="109"/>
      <c r="OCS19" s="109"/>
      <c r="OCT19" s="109"/>
      <c r="OCU19" s="109"/>
      <c r="OCV19" s="109"/>
      <c r="OCW19" s="109"/>
      <c r="OCX19" s="109"/>
      <c r="OCY19" s="109"/>
      <c r="OCZ19" s="109"/>
      <c r="ODA19" s="109"/>
      <c r="ODB19" s="109"/>
      <c r="ODC19" s="109"/>
      <c r="ODD19" s="109"/>
      <c r="ODE19" s="109"/>
      <c r="ODF19" s="109"/>
      <c r="ODG19" s="109"/>
      <c r="ODH19" s="109"/>
      <c r="ODI19" s="109"/>
      <c r="ODJ19" s="109"/>
      <c r="ODK19" s="109"/>
      <c r="ODL19" s="109"/>
      <c r="ODM19" s="109"/>
      <c r="ODN19" s="109"/>
      <c r="ODO19" s="109"/>
      <c r="ODP19" s="109"/>
      <c r="ODQ19" s="109"/>
      <c r="ODR19" s="109"/>
      <c r="ODS19" s="109"/>
      <c r="ODT19" s="109"/>
      <c r="ODU19" s="109"/>
      <c r="ODV19" s="109"/>
      <c r="ODW19" s="109"/>
      <c r="ODX19" s="109"/>
      <c r="ODY19" s="109"/>
      <c r="ODZ19" s="109"/>
      <c r="OEA19" s="109"/>
      <c r="OEB19" s="109"/>
      <c r="OEC19" s="109"/>
      <c r="OED19" s="109"/>
      <c r="OEE19" s="109"/>
      <c r="OEF19" s="109"/>
      <c r="OEG19" s="109"/>
      <c r="OEH19" s="109"/>
      <c r="OEI19" s="109"/>
      <c r="OEJ19" s="109"/>
      <c r="OEK19" s="109"/>
      <c r="OEL19" s="109"/>
      <c r="OEM19" s="109"/>
      <c r="OEN19" s="109"/>
      <c r="OEO19" s="109"/>
      <c r="OEP19" s="109"/>
      <c r="OEQ19" s="109"/>
      <c r="OER19" s="109"/>
      <c r="OES19" s="109"/>
      <c r="OET19" s="109"/>
      <c r="OEU19" s="109"/>
      <c r="OEV19" s="109"/>
      <c r="OEW19" s="109"/>
      <c r="OEX19" s="109"/>
      <c r="OEY19" s="109"/>
      <c r="OEZ19" s="109"/>
      <c r="OFA19" s="109"/>
      <c r="OFB19" s="109"/>
      <c r="OFC19" s="109"/>
      <c r="OFD19" s="109"/>
      <c r="OFE19" s="109"/>
      <c r="OFF19" s="109"/>
      <c r="OFG19" s="109"/>
      <c r="OFH19" s="109"/>
      <c r="OFI19" s="109"/>
      <c r="OFJ19" s="109"/>
      <c r="OFK19" s="109"/>
      <c r="OFL19" s="109"/>
      <c r="OFM19" s="109"/>
      <c r="OFN19" s="109"/>
      <c r="OFO19" s="109"/>
      <c r="OFP19" s="109"/>
      <c r="OFQ19" s="109"/>
      <c r="OFR19" s="109"/>
      <c r="OFS19" s="109"/>
      <c r="OFT19" s="109"/>
      <c r="OFU19" s="109"/>
      <c r="OFV19" s="109"/>
      <c r="OFW19" s="109"/>
      <c r="OFX19" s="109"/>
      <c r="OFY19" s="109"/>
      <c r="OFZ19" s="109"/>
      <c r="OGA19" s="109"/>
      <c r="OGB19" s="109"/>
      <c r="OGC19" s="109"/>
      <c r="OGD19" s="109"/>
      <c r="OGE19" s="109"/>
      <c r="OGF19" s="109"/>
      <c r="OGG19" s="109"/>
      <c r="OGH19" s="109"/>
      <c r="OGI19" s="109"/>
      <c r="OGJ19" s="109"/>
      <c r="OGK19" s="109"/>
      <c r="OGL19" s="109"/>
      <c r="OGM19" s="109"/>
      <c r="OGN19" s="109"/>
      <c r="OGO19" s="109"/>
      <c r="OGP19" s="109"/>
      <c r="OGQ19" s="109"/>
      <c r="OGR19" s="109"/>
      <c r="OGS19" s="109"/>
      <c r="OGT19" s="109"/>
      <c r="OGU19" s="109"/>
      <c r="OGV19" s="109"/>
      <c r="OGW19" s="109"/>
      <c r="OGX19" s="109"/>
      <c r="OGY19" s="109"/>
      <c r="OGZ19" s="109"/>
      <c r="OHA19" s="109"/>
      <c r="OHB19" s="109"/>
      <c r="OHC19" s="109"/>
      <c r="OHD19" s="109"/>
      <c r="OHE19" s="109"/>
      <c r="OHF19" s="109"/>
      <c r="OHG19" s="109"/>
      <c r="OHH19" s="109"/>
      <c r="OHI19" s="109"/>
      <c r="OHJ19" s="109"/>
      <c r="OHK19" s="109"/>
      <c r="OHL19" s="109"/>
      <c r="OHM19" s="109"/>
      <c r="OHN19" s="109"/>
      <c r="OHO19" s="109"/>
      <c r="OHP19" s="109"/>
      <c r="OHQ19" s="109"/>
      <c r="OHR19" s="109"/>
      <c r="OHS19" s="109"/>
      <c r="OHT19" s="109"/>
      <c r="OHU19" s="109"/>
      <c r="OHV19" s="109"/>
      <c r="OHW19" s="109"/>
      <c r="OHX19" s="109"/>
      <c r="OHY19" s="109"/>
      <c r="OHZ19" s="109"/>
      <c r="OIA19" s="109"/>
      <c r="OIB19" s="109"/>
      <c r="OIC19" s="109"/>
      <c r="OID19" s="109"/>
      <c r="OIE19" s="109"/>
      <c r="OIF19" s="109"/>
      <c r="OIG19" s="109"/>
      <c r="OIH19" s="109"/>
      <c r="OII19" s="109"/>
      <c r="OIJ19" s="109"/>
      <c r="OIK19" s="109"/>
      <c r="OIL19" s="109"/>
      <c r="OIM19" s="109"/>
      <c r="OIN19" s="109"/>
      <c r="OIO19" s="109"/>
      <c r="OIP19" s="109"/>
      <c r="OIQ19" s="109"/>
      <c r="OIR19" s="109"/>
      <c r="OIS19" s="109"/>
      <c r="OIT19" s="109"/>
      <c r="OIU19" s="109"/>
      <c r="OIV19" s="109"/>
      <c r="OIW19" s="109"/>
      <c r="OIX19" s="109"/>
      <c r="OIY19" s="109"/>
      <c r="OIZ19" s="109"/>
      <c r="OJA19" s="109"/>
      <c r="OJB19" s="109"/>
      <c r="OJC19" s="109"/>
      <c r="OJD19" s="109"/>
      <c r="OJE19" s="109"/>
      <c r="OJF19" s="109"/>
      <c r="OJG19" s="109"/>
      <c r="OJH19" s="109"/>
      <c r="OJI19" s="109"/>
      <c r="OJJ19" s="109"/>
      <c r="OJK19" s="109"/>
      <c r="OJL19" s="109"/>
      <c r="OJM19" s="109"/>
      <c r="OJN19" s="109"/>
      <c r="OJO19" s="109"/>
      <c r="OJP19" s="109"/>
      <c r="OJQ19" s="109"/>
      <c r="OJR19" s="109"/>
      <c r="OJS19" s="109"/>
      <c r="OJT19" s="109"/>
      <c r="OJU19" s="109"/>
      <c r="OJV19" s="109"/>
      <c r="OJW19" s="109"/>
      <c r="OJX19" s="109"/>
      <c r="OJY19" s="109"/>
      <c r="OJZ19" s="109"/>
      <c r="OKA19" s="109"/>
      <c r="OKB19" s="109"/>
      <c r="OKC19" s="109"/>
      <c r="OKD19" s="109"/>
      <c r="OKE19" s="109"/>
      <c r="OKF19" s="109"/>
      <c r="OKG19" s="109"/>
      <c r="OKH19" s="109"/>
      <c r="OKI19" s="109"/>
      <c r="OKJ19" s="109"/>
      <c r="OKK19" s="109"/>
      <c r="OKL19" s="109"/>
      <c r="OKM19" s="109"/>
      <c r="OKN19" s="109"/>
      <c r="OKO19" s="109"/>
      <c r="OKP19" s="109"/>
      <c r="OKQ19" s="109"/>
      <c r="OKR19" s="109"/>
      <c r="OKS19" s="109"/>
      <c r="OKT19" s="109"/>
      <c r="OKU19" s="109"/>
      <c r="OKV19" s="109"/>
      <c r="OKW19" s="109"/>
      <c r="OKX19" s="109"/>
      <c r="OKY19" s="109"/>
      <c r="OKZ19" s="109"/>
      <c r="OLA19" s="109"/>
      <c r="OLB19" s="109"/>
      <c r="OLC19" s="109"/>
      <c r="OLD19" s="109"/>
      <c r="OLE19" s="109"/>
      <c r="OLF19" s="109"/>
      <c r="OLG19" s="109"/>
      <c r="OLH19" s="109"/>
      <c r="OLI19" s="109"/>
      <c r="OLJ19" s="109"/>
      <c r="OLK19" s="109"/>
      <c r="OLL19" s="109"/>
      <c r="OLM19" s="109"/>
      <c r="OLN19" s="109"/>
      <c r="OLO19" s="109"/>
      <c r="OLP19" s="109"/>
      <c r="OLQ19" s="109"/>
      <c r="OLR19" s="109"/>
      <c r="OLS19" s="109"/>
      <c r="OLT19" s="109"/>
      <c r="OLU19" s="109"/>
      <c r="OLV19" s="109"/>
      <c r="OLW19" s="109"/>
      <c r="OLX19" s="109"/>
      <c r="OLY19" s="109"/>
      <c r="OLZ19" s="109"/>
      <c r="OMA19" s="109"/>
      <c r="OMB19" s="109"/>
      <c r="OMC19" s="109"/>
      <c r="OMD19" s="109"/>
      <c r="OME19" s="109"/>
      <c r="OMF19" s="109"/>
      <c r="OMG19" s="109"/>
      <c r="OMH19" s="109"/>
      <c r="OMI19" s="109"/>
      <c r="OMJ19" s="109"/>
      <c r="OMK19" s="109"/>
      <c r="OML19" s="109"/>
      <c r="OMM19" s="109"/>
      <c r="OMN19" s="109"/>
      <c r="OMO19" s="109"/>
      <c r="OMP19" s="109"/>
      <c r="OMQ19" s="109"/>
      <c r="OMR19" s="109"/>
      <c r="OMS19" s="109"/>
      <c r="OMT19" s="109"/>
      <c r="OMU19" s="109"/>
      <c r="OMV19" s="109"/>
      <c r="OMW19" s="109"/>
      <c r="OMX19" s="109"/>
      <c r="OMY19" s="109"/>
      <c r="OMZ19" s="109"/>
      <c r="ONA19" s="109"/>
      <c r="ONB19" s="109"/>
      <c r="ONC19" s="109"/>
      <c r="OND19" s="109"/>
      <c r="ONE19" s="109"/>
      <c r="ONF19" s="109"/>
      <c r="ONG19" s="109"/>
      <c r="ONH19" s="109"/>
      <c r="ONI19" s="109"/>
      <c r="ONJ19" s="109"/>
      <c r="ONK19" s="109"/>
      <c r="ONL19" s="109"/>
      <c r="ONM19" s="109"/>
      <c r="ONN19" s="109"/>
      <c r="ONO19" s="109"/>
      <c r="ONP19" s="109"/>
      <c r="ONQ19" s="109"/>
      <c r="ONR19" s="109"/>
      <c r="ONS19" s="109"/>
      <c r="ONT19" s="109"/>
      <c r="ONU19" s="109"/>
      <c r="ONV19" s="109"/>
      <c r="ONW19" s="109"/>
      <c r="ONX19" s="109"/>
      <c r="ONY19" s="109"/>
      <c r="ONZ19" s="109"/>
      <c r="OOA19" s="109"/>
      <c r="OOB19" s="109"/>
      <c r="OOC19" s="109"/>
      <c r="OOD19" s="109"/>
      <c r="OOE19" s="109"/>
      <c r="OOF19" s="109"/>
      <c r="OOG19" s="109"/>
      <c r="OOH19" s="109"/>
      <c r="OOI19" s="109"/>
      <c r="OOJ19" s="109"/>
      <c r="OOK19" s="109"/>
      <c r="OOL19" s="109"/>
      <c r="OOM19" s="109"/>
      <c r="OON19" s="109"/>
      <c r="OOO19" s="109"/>
      <c r="OOP19" s="109"/>
      <c r="OOQ19" s="109"/>
      <c r="OOR19" s="109"/>
      <c r="OOS19" s="109"/>
      <c r="OOT19" s="109"/>
      <c r="OOU19" s="109"/>
      <c r="OOV19" s="109"/>
      <c r="OOW19" s="109"/>
      <c r="OOX19" s="109"/>
      <c r="OOY19" s="109"/>
      <c r="OOZ19" s="109"/>
      <c r="OPA19" s="109"/>
      <c r="OPB19" s="109"/>
      <c r="OPC19" s="109"/>
      <c r="OPD19" s="109"/>
      <c r="OPE19" s="109"/>
      <c r="OPF19" s="109"/>
      <c r="OPG19" s="109"/>
      <c r="OPH19" s="109"/>
      <c r="OPI19" s="109"/>
      <c r="OPJ19" s="109"/>
      <c r="OPK19" s="109"/>
      <c r="OPL19" s="109"/>
      <c r="OPM19" s="109"/>
      <c r="OPN19" s="109"/>
      <c r="OPO19" s="109"/>
      <c r="OPP19" s="109"/>
      <c r="OPQ19" s="109"/>
      <c r="OPR19" s="109"/>
      <c r="OPS19" s="109"/>
      <c r="OPT19" s="109"/>
      <c r="OPU19" s="109"/>
      <c r="OPV19" s="109"/>
      <c r="OPW19" s="109"/>
      <c r="OPX19" s="109"/>
      <c r="OPY19" s="109"/>
      <c r="OPZ19" s="109"/>
      <c r="OQA19" s="109"/>
      <c r="OQB19" s="109"/>
      <c r="OQC19" s="109"/>
      <c r="OQD19" s="109"/>
      <c r="OQE19" s="109"/>
      <c r="OQF19" s="109"/>
      <c r="OQG19" s="109"/>
      <c r="OQH19" s="109"/>
      <c r="OQI19" s="109"/>
      <c r="OQJ19" s="109"/>
      <c r="OQK19" s="109"/>
      <c r="OQL19" s="109"/>
      <c r="OQM19" s="109"/>
      <c r="OQN19" s="109"/>
      <c r="OQO19" s="109"/>
      <c r="OQP19" s="109"/>
      <c r="OQQ19" s="109"/>
      <c r="OQR19" s="109"/>
      <c r="OQS19" s="109"/>
      <c r="OQT19" s="109"/>
      <c r="OQU19" s="109"/>
      <c r="OQV19" s="109"/>
      <c r="OQW19" s="109"/>
      <c r="OQX19" s="109"/>
      <c r="OQY19" s="109"/>
      <c r="OQZ19" s="109"/>
      <c r="ORA19" s="109"/>
      <c r="ORB19" s="109"/>
      <c r="ORC19" s="109"/>
      <c r="ORD19" s="109"/>
      <c r="ORE19" s="109"/>
      <c r="ORF19" s="109"/>
      <c r="ORG19" s="109"/>
      <c r="ORH19" s="109"/>
      <c r="ORI19" s="109"/>
      <c r="ORJ19" s="109"/>
      <c r="ORK19" s="109"/>
      <c r="ORL19" s="109"/>
      <c r="ORM19" s="109"/>
      <c r="ORN19" s="109"/>
      <c r="ORO19" s="109"/>
      <c r="ORP19" s="109"/>
      <c r="ORQ19" s="109"/>
      <c r="ORR19" s="109"/>
      <c r="ORS19" s="109"/>
      <c r="ORT19" s="109"/>
      <c r="ORU19" s="109"/>
      <c r="ORV19" s="109"/>
      <c r="ORW19" s="109"/>
      <c r="ORX19" s="109"/>
      <c r="ORY19" s="109"/>
      <c r="ORZ19" s="109"/>
      <c r="OSA19" s="109"/>
      <c r="OSB19" s="109"/>
      <c r="OSC19" s="109"/>
      <c r="OSD19" s="109"/>
      <c r="OSE19" s="109"/>
      <c r="OSF19" s="109"/>
      <c r="OSG19" s="109"/>
      <c r="OSH19" s="109"/>
      <c r="OSI19" s="109"/>
      <c r="OSJ19" s="109"/>
      <c r="OSK19" s="109"/>
      <c r="OSL19" s="109"/>
      <c r="OSM19" s="109"/>
      <c r="OSN19" s="109"/>
      <c r="OSO19" s="109"/>
      <c r="OSP19" s="109"/>
      <c r="OSQ19" s="109"/>
      <c r="OSR19" s="109"/>
      <c r="OSS19" s="109"/>
      <c r="OST19" s="109"/>
      <c r="OSU19" s="109"/>
      <c r="OSV19" s="109"/>
      <c r="OSW19" s="109"/>
      <c r="OSX19" s="109"/>
      <c r="OSY19" s="109"/>
      <c r="OSZ19" s="109"/>
      <c r="OTA19" s="109"/>
      <c r="OTB19" s="109"/>
      <c r="OTC19" s="109"/>
      <c r="OTD19" s="109"/>
      <c r="OTE19" s="109"/>
      <c r="OTF19" s="109"/>
      <c r="OTG19" s="109"/>
      <c r="OTH19" s="109"/>
      <c r="OTI19" s="109"/>
      <c r="OTJ19" s="109"/>
      <c r="OTK19" s="109"/>
      <c r="OTL19" s="109"/>
      <c r="OTM19" s="109"/>
      <c r="OTN19" s="109"/>
      <c r="OTO19" s="109"/>
      <c r="OTP19" s="109"/>
      <c r="OTQ19" s="109"/>
      <c r="OTR19" s="109"/>
      <c r="OTS19" s="109"/>
      <c r="OTT19" s="109"/>
      <c r="OTU19" s="109"/>
      <c r="OTV19" s="109"/>
      <c r="OTW19" s="109"/>
      <c r="OTX19" s="109"/>
      <c r="OTY19" s="109"/>
      <c r="OTZ19" s="109"/>
      <c r="OUA19" s="109"/>
      <c r="OUB19" s="109"/>
      <c r="OUC19" s="109"/>
      <c r="OUD19" s="109"/>
      <c r="OUE19" s="109"/>
      <c r="OUF19" s="109"/>
      <c r="OUG19" s="109"/>
      <c r="OUH19" s="109"/>
      <c r="OUI19" s="109"/>
      <c r="OUJ19" s="109"/>
      <c r="OUK19" s="109"/>
      <c r="OUL19" s="109"/>
      <c r="OUM19" s="109"/>
      <c r="OUN19" s="109"/>
      <c r="OUO19" s="109"/>
      <c r="OUP19" s="109"/>
      <c r="OUQ19" s="109"/>
      <c r="OUR19" s="109"/>
      <c r="OUS19" s="109"/>
      <c r="OUT19" s="109"/>
      <c r="OUU19" s="109"/>
      <c r="OUV19" s="109"/>
      <c r="OUW19" s="109"/>
      <c r="OUX19" s="109"/>
      <c r="OUY19" s="109"/>
      <c r="OUZ19" s="109"/>
      <c r="OVA19" s="109"/>
      <c r="OVB19" s="109"/>
      <c r="OVC19" s="109"/>
      <c r="OVD19" s="109"/>
      <c r="OVE19" s="109"/>
      <c r="OVF19" s="109"/>
      <c r="OVG19" s="109"/>
      <c r="OVH19" s="109"/>
      <c r="OVI19" s="109"/>
      <c r="OVJ19" s="109"/>
      <c r="OVK19" s="109"/>
      <c r="OVL19" s="109"/>
      <c r="OVM19" s="109"/>
      <c r="OVN19" s="109"/>
      <c r="OVO19" s="109"/>
      <c r="OVP19" s="109"/>
      <c r="OVQ19" s="109"/>
      <c r="OVR19" s="109"/>
      <c r="OVS19" s="109"/>
      <c r="OVT19" s="109"/>
      <c r="OVU19" s="109"/>
      <c r="OVV19" s="109"/>
      <c r="OVW19" s="109"/>
      <c r="OVX19" s="109"/>
      <c r="OVY19" s="109"/>
      <c r="OVZ19" s="109"/>
      <c r="OWA19" s="109"/>
      <c r="OWB19" s="109"/>
      <c r="OWC19" s="109"/>
      <c r="OWD19" s="109"/>
      <c r="OWE19" s="109"/>
      <c r="OWF19" s="109"/>
      <c r="OWG19" s="109"/>
      <c r="OWH19" s="109"/>
      <c r="OWI19" s="109"/>
      <c r="OWJ19" s="109"/>
      <c r="OWK19" s="109"/>
      <c r="OWL19" s="109"/>
      <c r="OWM19" s="109"/>
      <c r="OWN19" s="109"/>
      <c r="OWO19" s="109"/>
      <c r="OWP19" s="109"/>
      <c r="OWQ19" s="109"/>
      <c r="OWR19" s="109"/>
      <c r="OWS19" s="109"/>
      <c r="OWT19" s="109"/>
      <c r="OWU19" s="109"/>
      <c r="OWV19" s="109"/>
      <c r="OWW19" s="109"/>
      <c r="OWX19" s="109"/>
      <c r="OWY19" s="109"/>
      <c r="OWZ19" s="109"/>
      <c r="OXA19" s="109"/>
      <c r="OXB19" s="109"/>
      <c r="OXC19" s="109"/>
      <c r="OXD19" s="109"/>
      <c r="OXE19" s="109"/>
      <c r="OXF19" s="109"/>
      <c r="OXG19" s="109"/>
      <c r="OXH19" s="109"/>
      <c r="OXI19" s="109"/>
      <c r="OXJ19" s="109"/>
      <c r="OXK19" s="109"/>
      <c r="OXL19" s="109"/>
      <c r="OXM19" s="109"/>
      <c r="OXN19" s="109"/>
      <c r="OXO19" s="109"/>
      <c r="OXP19" s="109"/>
      <c r="OXQ19" s="109"/>
      <c r="OXR19" s="109"/>
      <c r="OXS19" s="109"/>
      <c r="OXT19" s="109"/>
      <c r="OXU19" s="109"/>
      <c r="OXV19" s="109"/>
      <c r="OXW19" s="109"/>
      <c r="OXX19" s="109"/>
      <c r="OXY19" s="109"/>
      <c r="OXZ19" s="109"/>
      <c r="OYA19" s="109"/>
      <c r="OYB19" s="109"/>
      <c r="OYC19" s="109"/>
      <c r="OYD19" s="109"/>
      <c r="OYE19" s="109"/>
      <c r="OYF19" s="109"/>
      <c r="OYG19" s="109"/>
      <c r="OYH19" s="109"/>
      <c r="OYI19" s="109"/>
      <c r="OYJ19" s="109"/>
      <c r="OYK19" s="109"/>
      <c r="OYL19" s="109"/>
      <c r="OYM19" s="109"/>
      <c r="OYN19" s="109"/>
      <c r="OYO19" s="109"/>
      <c r="OYP19" s="109"/>
      <c r="OYQ19" s="109"/>
      <c r="OYR19" s="109"/>
      <c r="OYS19" s="109"/>
      <c r="OYT19" s="109"/>
      <c r="OYU19" s="109"/>
      <c r="OYV19" s="109"/>
      <c r="OYW19" s="109"/>
      <c r="OYX19" s="109"/>
      <c r="OYY19" s="109"/>
      <c r="OYZ19" s="109"/>
      <c r="OZA19" s="109"/>
      <c r="OZB19" s="109"/>
      <c r="OZC19" s="109"/>
      <c r="OZD19" s="109"/>
      <c r="OZE19" s="109"/>
      <c r="OZF19" s="109"/>
      <c r="OZG19" s="109"/>
      <c r="OZH19" s="109"/>
      <c r="OZI19" s="109"/>
      <c r="OZJ19" s="109"/>
      <c r="OZK19" s="109"/>
      <c r="OZL19" s="109"/>
      <c r="OZM19" s="109"/>
      <c r="OZN19" s="109"/>
      <c r="OZO19" s="109"/>
      <c r="OZP19" s="109"/>
      <c r="OZQ19" s="109"/>
      <c r="OZR19" s="109"/>
      <c r="OZS19" s="109"/>
      <c r="OZT19" s="109"/>
      <c r="OZU19" s="109"/>
      <c r="OZV19" s="109"/>
      <c r="OZW19" s="109"/>
      <c r="OZX19" s="109"/>
      <c r="OZY19" s="109"/>
      <c r="OZZ19" s="109"/>
      <c r="PAA19" s="109"/>
      <c r="PAB19" s="109"/>
      <c r="PAC19" s="109"/>
      <c r="PAD19" s="109"/>
      <c r="PAE19" s="109"/>
      <c r="PAF19" s="109"/>
      <c r="PAG19" s="109"/>
      <c r="PAH19" s="109"/>
      <c r="PAI19" s="109"/>
      <c r="PAJ19" s="109"/>
      <c r="PAK19" s="109"/>
      <c r="PAL19" s="109"/>
      <c r="PAM19" s="109"/>
      <c r="PAN19" s="109"/>
      <c r="PAO19" s="109"/>
      <c r="PAP19" s="109"/>
      <c r="PAQ19" s="109"/>
      <c r="PAR19" s="109"/>
      <c r="PAS19" s="109"/>
      <c r="PAT19" s="109"/>
      <c r="PAU19" s="109"/>
      <c r="PAV19" s="109"/>
      <c r="PAW19" s="109"/>
      <c r="PAX19" s="109"/>
      <c r="PAY19" s="109"/>
      <c r="PAZ19" s="109"/>
      <c r="PBA19" s="109"/>
      <c r="PBB19" s="109"/>
      <c r="PBC19" s="109"/>
      <c r="PBD19" s="109"/>
      <c r="PBE19" s="109"/>
      <c r="PBF19" s="109"/>
      <c r="PBG19" s="109"/>
      <c r="PBH19" s="109"/>
      <c r="PBI19" s="109"/>
      <c r="PBJ19" s="109"/>
      <c r="PBK19" s="109"/>
      <c r="PBL19" s="109"/>
      <c r="PBM19" s="109"/>
      <c r="PBN19" s="109"/>
      <c r="PBO19" s="109"/>
      <c r="PBP19" s="109"/>
      <c r="PBQ19" s="109"/>
      <c r="PBR19" s="109"/>
      <c r="PBS19" s="109"/>
      <c r="PBT19" s="109"/>
      <c r="PBU19" s="109"/>
      <c r="PBV19" s="109"/>
      <c r="PBW19" s="109"/>
      <c r="PBX19" s="109"/>
      <c r="PBY19" s="109"/>
      <c r="PBZ19" s="109"/>
      <c r="PCA19" s="109"/>
      <c r="PCB19" s="109"/>
      <c r="PCC19" s="109"/>
      <c r="PCD19" s="109"/>
      <c r="PCE19" s="109"/>
      <c r="PCF19" s="109"/>
      <c r="PCG19" s="109"/>
      <c r="PCH19" s="109"/>
      <c r="PCI19" s="109"/>
      <c r="PCJ19" s="109"/>
      <c r="PCK19" s="109"/>
      <c r="PCL19" s="109"/>
      <c r="PCM19" s="109"/>
      <c r="PCN19" s="109"/>
      <c r="PCO19" s="109"/>
      <c r="PCP19" s="109"/>
      <c r="PCQ19" s="109"/>
      <c r="PCR19" s="109"/>
      <c r="PCS19" s="109"/>
      <c r="PCT19" s="109"/>
      <c r="PCU19" s="109"/>
      <c r="PCV19" s="109"/>
      <c r="PCW19" s="109"/>
      <c r="PCX19" s="109"/>
      <c r="PCY19" s="109"/>
      <c r="PCZ19" s="109"/>
      <c r="PDA19" s="109"/>
      <c r="PDB19" s="109"/>
      <c r="PDC19" s="109"/>
      <c r="PDD19" s="109"/>
      <c r="PDE19" s="109"/>
      <c r="PDF19" s="109"/>
      <c r="PDG19" s="109"/>
      <c r="PDH19" s="109"/>
      <c r="PDI19" s="109"/>
      <c r="PDJ19" s="109"/>
      <c r="PDK19" s="109"/>
      <c r="PDL19" s="109"/>
      <c r="PDM19" s="109"/>
      <c r="PDN19" s="109"/>
      <c r="PDO19" s="109"/>
      <c r="PDP19" s="109"/>
      <c r="PDQ19" s="109"/>
      <c r="PDR19" s="109"/>
      <c r="PDS19" s="109"/>
      <c r="PDT19" s="109"/>
      <c r="PDU19" s="109"/>
      <c r="PDV19" s="109"/>
      <c r="PDW19" s="109"/>
      <c r="PDX19" s="109"/>
      <c r="PDY19" s="109"/>
      <c r="PDZ19" s="109"/>
      <c r="PEA19" s="109"/>
      <c r="PEB19" s="109"/>
      <c r="PEC19" s="109"/>
      <c r="PED19" s="109"/>
      <c r="PEE19" s="109"/>
      <c r="PEF19" s="109"/>
      <c r="PEG19" s="109"/>
      <c r="PEH19" s="109"/>
      <c r="PEI19" s="109"/>
      <c r="PEJ19" s="109"/>
      <c r="PEK19" s="109"/>
      <c r="PEL19" s="109"/>
      <c r="PEM19" s="109"/>
      <c r="PEN19" s="109"/>
      <c r="PEO19" s="109"/>
      <c r="PEP19" s="109"/>
      <c r="PEQ19" s="109"/>
      <c r="PER19" s="109"/>
      <c r="PES19" s="109"/>
      <c r="PET19" s="109"/>
      <c r="PEU19" s="109"/>
      <c r="PEV19" s="109"/>
      <c r="PEW19" s="109"/>
      <c r="PEX19" s="109"/>
      <c r="PEY19" s="109"/>
      <c r="PEZ19" s="109"/>
      <c r="PFA19" s="109"/>
      <c r="PFB19" s="109"/>
      <c r="PFC19" s="109"/>
      <c r="PFD19" s="109"/>
      <c r="PFE19" s="109"/>
      <c r="PFF19" s="109"/>
      <c r="PFG19" s="109"/>
      <c r="PFH19" s="109"/>
      <c r="PFI19" s="109"/>
      <c r="PFJ19" s="109"/>
      <c r="PFK19" s="109"/>
      <c r="PFL19" s="109"/>
      <c r="PFM19" s="109"/>
      <c r="PFN19" s="109"/>
      <c r="PFO19" s="109"/>
      <c r="PFP19" s="109"/>
      <c r="PFQ19" s="109"/>
      <c r="PFR19" s="109"/>
      <c r="PFS19" s="109"/>
      <c r="PFT19" s="109"/>
      <c r="PFU19" s="109"/>
      <c r="PFV19" s="109"/>
      <c r="PFW19" s="109"/>
      <c r="PFX19" s="109"/>
      <c r="PFY19" s="109"/>
      <c r="PFZ19" s="109"/>
      <c r="PGA19" s="109"/>
      <c r="PGB19" s="109"/>
      <c r="PGC19" s="109"/>
      <c r="PGD19" s="109"/>
      <c r="PGE19" s="109"/>
      <c r="PGF19" s="109"/>
      <c r="PGG19" s="109"/>
      <c r="PGH19" s="109"/>
      <c r="PGI19" s="109"/>
      <c r="PGJ19" s="109"/>
      <c r="PGK19" s="109"/>
      <c r="PGL19" s="109"/>
      <c r="PGM19" s="109"/>
      <c r="PGN19" s="109"/>
      <c r="PGO19" s="109"/>
      <c r="PGP19" s="109"/>
      <c r="PGQ19" s="109"/>
      <c r="PGR19" s="109"/>
      <c r="PGS19" s="109"/>
      <c r="PGT19" s="109"/>
      <c r="PGU19" s="109"/>
      <c r="PGV19" s="109"/>
      <c r="PGW19" s="109"/>
      <c r="PGX19" s="109"/>
      <c r="PGY19" s="109"/>
      <c r="PGZ19" s="109"/>
      <c r="PHA19" s="109"/>
      <c r="PHB19" s="109"/>
      <c r="PHC19" s="109"/>
      <c r="PHD19" s="109"/>
      <c r="PHE19" s="109"/>
      <c r="PHF19" s="109"/>
      <c r="PHG19" s="109"/>
      <c r="PHH19" s="109"/>
      <c r="PHI19" s="109"/>
      <c r="PHJ19" s="109"/>
      <c r="PHK19" s="109"/>
      <c r="PHL19" s="109"/>
      <c r="PHM19" s="109"/>
      <c r="PHN19" s="109"/>
      <c r="PHO19" s="109"/>
      <c r="PHP19" s="109"/>
      <c r="PHQ19" s="109"/>
      <c r="PHR19" s="109"/>
      <c r="PHS19" s="109"/>
      <c r="PHT19" s="109"/>
      <c r="PHU19" s="109"/>
      <c r="PHV19" s="109"/>
      <c r="PHW19" s="109"/>
      <c r="PHX19" s="109"/>
      <c r="PHY19" s="109"/>
      <c r="PHZ19" s="109"/>
      <c r="PIA19" s="109"/>
      <c r="PIB19" s="109"/>
      <c r="PIC19" s="109"/>
      <c r="PID19" s="109"/>
      <c r="PIE19" s="109"/>
      <c r="PIF19" s="109"/>
      <c r="PIG19" s="109"/>
      <c r="PIH19" s="109"/>
      <c r="PII19" s="109"/>
      <c r="PIJ19" s="109"/>
      <c r="PIK19" s="109"/>
      <c r="PIL19" s="109"/>
      <c r="PIM19" s="109"/>
      <c r="PIN19" s="109"/>
      <c r="PIO19" s="109"/>
      <c r="PIP19" s="109"/>
      <c r="PIQ19" s="109"/>
      <c r="PIR19" s="109"/>
      <c r="PIS19" s="109"/>
      <c r="PIT19" s="109"/>
      <c r="PIU19" s="109"/>
      <c r="PIV19" s="109"/>
      <c r="PIW19" s="109"/>
      <c r="PIX19" s="109"/>
      <c r="PIY19" s="109"/>
      <c r="PIZ19" s="109"/>
      <c r="PJA19" s="109"/>
      <c r="PJB19" s="109"/>
      <c r="PJC19" s="109"/>
      <c r="PJD19" s="109"/>
      <c r="PJE19" s="109"/>
      <c r="PJF19" s="109"/>
      <c r="PJG19" s="109"/>
      <c r="PJH19" s="109"/>
      <c r="PJI19" s="109"/>
      <c r="PJJ19" s="109"/>
      <c r="PJK19" s="109"/>
      <c r="PJL19" s="109"/>
      <c r="PJM19" s="109"/>
      <c r="PJN19" s="109"/>
      <c r="PJO19" s="109"/>
      <c r="PJP19" s="109"/>
      <c r="PJQ19" s="109"/>
      <c r="PJR19" s="109"/>
      <c r="PJS19" s="109"/>
      <c r="PJT19" s="109"/>
      <c r="PJU19" s="109"/>
      <c r="PJV19" s="109"/>
      <c r="PJW19" s="109"/>
      <c r="PJX19" s="109"/>
      <c r="PJY19" s="109"/>
      <c r="PJZ19" s="109"/>
      <c r="PKA19" s="109"/>
      <c r="PKB19" s="109"/>
      <c r="PKC19" s="109"/>
      <c r="PKD19" s="109"/>
      <c r="PKE19" s="109"/>
      <c r="PKF19" s="109"/>
      <c r="PKG19" s="109"/>
      <c r="PKH19" s="109"/>
      <c r="PKI19" s="109"/>
      <c r="PKJ19" s="109"/>
      <c r="PKK19" s="109"/>
      <c r="PKL19" s="109"/>
      <c r="PKM19" s="109"/>
      <c r="PKN19" s="109"/>
      <c r="PKO19" s="109"/>
      <c r="PKP19" s="109"/>
      <c r="PKQ19" s="109"/>
      <c r="PKR19" s="109"/>
      <c r="PKS19" s="109"/>
      <c r="PKT19" s="109"/>
      <c r="PKU19" s="109"/>
      <c r="PKV19" s="109"/>
      <c r="PKW19" s="109"/>
      <c r="PKX19" s="109"/>
      <c r="PKY19" s="109"/>
      <c r="PKZ19" s="109"/>
      <c r="PLA19" s="109"/>
      <c r="PLB19" s="109"/>
      <c r="PLC19" s="109"/>
      <c r="PLD19" s="109"/>
      <c r="PLE19" s="109"/>
      <c r="PLF19" s="109"/>
      <c r="PLG19" s="109"/>
      <c r="PLH19" s="109"/>
      <c r="PLI19" s="109"/>
      <c r="PLJ19" s="109"/>
      <c r="PLK19" s="109"/>
      <c r="PLL19" s="109"/>
      <c r="PLM19" s="109"/>
      <c r="PLN19" s="109"/>
      <c r="PLO19" s="109"/>
      <c r="PLP19" s="109"/>
      <c r="PLQ19" s="109"/>
      <c r="PLR19" s="109"/>
      <c r="PLS19" s="109"/>
      <c r="PLT19" s="109"/>
      <c r="PLU19" s="109"/>
      <c r="PLV19" s="109"/>
      <c r="PLW19" s="109"/>
      <c r="PLX19" s="109"/>
      <c r="PLY19" s="109"/>
      <c r="PLZ19" s="109"/>
      <c r="PMA19" s="109"/>
      <c r="PMB19" s="109"/>
      <c r="PMC19" s="109"/>
      <c r="PMD19" s="109"/>
      <c r="PME19" s="109"/>
      <c r="PMF19" s="109"/>
      <c r="PMG19" s="109"/>
      <c r="PMH19" s="109"/>
      <c r="PMI19" s="109"/>
      <c r="PMJ19" s="109"/>
      <c r="PMK19" s="109"/>
      <c r="PML19" s="109"/>
      <c r="PMM19" s="109"/>
      <c r="PMN19" s="109"/>
      <c r="PMO19" s="109"/>
      <c r="PMP19" s="109"/>
      <c r="PMQ19" s="109"/>
      <c r="PMR19" s="109"/>
      <c r="PMS19" s="109"/>
      <c r="PMT19" s="109"/>
      <c r="PMU19" s="109"/>
      <c r="PMV19" s="109"/>
      <c r="PMW19" s="109"/>
      <c r="PMX19" s="109"/>
      <c r="PMY19" s="109"/>
      <c r="PMZ19" s="109"/>
      <c r="PNA19" s="109"/>
      <c r="PNB19" s="109"/>
      <c r="PNC19" s="109"/>
      <c r="PND19" s="109"/>
      <c r="PNE19" s="109"/>
      <c r="PNF19" s="109"/>
      <c r="PNG19" s="109"/>
      <c r="PNH19" s="109"/>
      <c r="PNI19" s="109"/>
      <c r="PNJ19" s="109"/>
      <c r="PNK19" s="109"/>
      <c r="PNL19" s="109"/>
      <c r="PNM19" s="109"/>
      <c r="PNN19" s="109"/>
      <c r="PNO19" s="109"/>
      <c r="PNP19" s="109"/>
      <c r="PNQ19" s="109"/>
      <c r="PNR19" s="109"/>
      <c r="PNS19" s="109"/>
      <c r="PNT19" s="109"/>
      <c r="PNU19" s="109"/>
      <c r="PNV19" s="109"/>
      <c r="PNW19" s="109"/>
      <c r="PNX19" s="109"/>
      <c r="PNY19" s="109"/>
      <c r="PNZ19" s="109"/>
      <c r="POA19" s="109"/>
      <c r="POB19" s="109"/>
      <c r="POC19" s="109"/>
      <c r="POD19" s="109"/>
      <c r="POE19" s="109"/>
      <c r="POF19" s="109"/>
      <c r="POG19" s="109"/>
      <c r="POH19" s="109"/>
      <c r="POI19" s="109"/>
      <c r="POJ19" s="109"/>
      <c r="POK19" s="109"/>
      <c r="POL19" s="109"/>
      <c r="POM19" s="109"/>
      <c r="PON19" s="109"/>
      <c r="POO19" s="109"/>
      <c r="POP19" s="109"/>
      <c r="POQ19" s="109"/>
      <c r="POR19" s="109"/>
      <c r="POS19" s="109"/>
      <c r="POT19" s="109"/>
      <c r="POU19" s="109"/>
      <c r="POV19" s="109"/>
      <c r="POW19" s="109"/>
      <c r="POX19" s="109"/>
      <c r="POY19" s="109"/>
      <c r="POZ19" s="109"/>
      <c r="PPA19" s="109"/>
      <c r="PPB19" s="109"/>
      <c r="PPC19" s="109"/>
      <c r="PPD19" s="109"/>
      <c r="PPE19" s="109"/>
      <c r="PPF19" s="109"/>
      <c r="PPG19" s="109"/>
      <c r="PPH19" s="109"/>
      <c r="PPI19" s="109"/>
      <c r="PPJ19" s="109"/>
      <c r="PPK19" s="109"/>
      <c r="PPL19" s="109"/>
      <c r="PPM19" s="109"/>
      <c r="PPN19" s="109"/>
      <c r="PPO19" s="109"/>
      <c r="PPP19" s="109"/>
      <c r="PPQ19" s="109"/>
      <c r="PPR19" s="109"/>
      <c r="PPS19" s="109"/>
      <c r="PPT19" s="109"/>
      <c r="PPU19" s="109"/>
      <c r="PPV19" s="109"/>
      <c r="PPW19" s="109"/>
      <c r="PPX19" s="109"/>
      <c r="PPY19" s="109"/>
      <c r="PPZ19" s="109"/>
      <c r="PQA19" s="109"/>
      <c r="PQB19" s="109"/>
      <c r="PQC19" s="109"/>
      <c r="PQD19" s="109"/>
      <c r="PQE19" s="109"/>
      <c r="PQF19" s="109"/>
      <c r="PQG19" s="109"/>
      <c r="PQH19" s="109"/>
      <c r="PQI19" s="109"/>
      <c r="PQJ19" s="109"/>
      <c r="PQK19" s="109"/>
      <c r="PQL19" s="109"/>
      <c r="PQM19" s="109"/>
      <c r="PQN19" s="109"/>
      <c r="PQO19" s="109"/>
      <c r="PQP19" s="109"/>
      <c r="PQQ19" s="109"/>
      <c r="PQR19" s="109"/>
      <c r="PQS19" s="109"/>
      <c r="PQT19" s="109"/>
      <c r="PQU19" s="109"/>
      <c r="PQV19" s="109"/>
      <c r="PQW19" s="109"/>
      <c r="PQX19" s="109"/>
      <c r="PQY19" s="109"/>
      <c r="PQZ19" s="109"/>
      <c r="PRA19" s="109"/>
      <c r="PRB19" s="109"/>
      <c r="PRC19" s="109"/>
      <c r="PRD19" s="109"/>
      <c r="PRE19" s="109"/>
      <c r="PRF19" s="109"/>
      <c r="PRG19" s="109"/>
      <c r="PRH19" s="109"/>
      <c r="PRI19" s="109"/>
      <c r="PRJ19" s="109"/>
      <c r="PRK19" s="109"/>
      <c r="PRL19" s="109"/>
      <c r="PRM19" s="109"/>
      <c r="PRN19" s="109"/>
      <c r="PRO19" s="109"/>
      <c r="PRP19" s="109"/>
      <c r="PRQ19" s="109"/>
      <c r="PRR19" s="109"/>
      <c r="PRS19" s="109"/>
      <c r="PRT19" s="109"/>
      <c r="PRU19" s="109"/>
      <c r="PRV19" s="109"/>
      <c r="PRW19" s="109"/>
      <c r="PRX19" s="109"/>
      <c r="PRY19" s="109"/>
      <c r="PRZ19" s="109"/>
      <c r="PSA19" s="109"/>
      <c r="PSB19" s="109"/>
      <c r="PSC19" s="109"/>
      <c r="PSD19" s="109"/>
      <c r="PSE19" s="109"/>
      <c r="PSF19" s="109"/>
      <c r="PSG19" s="109"/>
      <c r="PSH19" s="109"/>
      <c r="PSI19" s="109"/>
      <c r="PSJ19" s="109"/>
      <c r="PSK19" s="109"/>
      <c r="PSL19" s="109"/>
      <c r="PSM19" s="109"/>
      <c r="PSN19" s="109"/>
      <c r="PSO19" s="109"/>
      <c r="PSP19" s="109"/>
      <c r="PSQ19" s="109"/>
      <c r="PSR19" s="109"/>
      <c r="PSS19" s="109"/>
      <c r="PST19" s="109"/>
      <c r="PSU19" s="109"/>
      <c r="PSV19" s="109"/>
      <c r="PSW19" s="109"/>
      <c r="PSX19" s="109"/>
      <c r="PSY19" s="109"/>
      <c r="PSZ19" s="109"/>
      <c r="PTA19" s="109"/>
      <c r="PTB19" s="109"/>
      <c r="PTC19" s="109"/>
      <c r="PTD19" s="109"/>
      <c r="PTE19" s="109"/>
      <c r="PTF19" s="109"/>
      <c r="PTG19" s="109"/>
      <c r="PTH19" s="109"/>
      <c r="PTI19" s="109"/>
      <c r="PTJ19" s="109"/>
      <c r="PTK19" s="109"/>
      <c r="PTL19" s="109"/>
      <c r="PTM19" s="109"/>
      <c r="PTN19" s="109"/>
      <c r="PTO19" s="109"/>
      <c r="PTP19" s="109"/>
      <c r="PTQ19" s="109"/>
      <c r="PTR19" s="109"/>
      <c r="PTS19" s="109"/>
      <c r="PTT19" s="109"/>
      <c r="PTU19" s="109"/>
      <c r="PTV19" s="109"/>
      <c r="PTW19" s="109"/>
      <c r="PTX19" s="109"/>
      <c r="PTY19" s="109"/>
      <c r="PTZ19" s="109"/>
      <c r="PUA19" s="109"/>
      <c r="PUB19" s="109"/>
      <c r="PUC19" s="109"/>
      <c r="PUD19" s="109"/>
      <c r="PUE19" s="109"/>
      <c r="PUF19" s="109"/>
      <c r="PUG19" s="109"/>
      <c r="PUH19" s="109"/>
      <c r="PUI19" s="109"/>
      <c r="PUJ19" s="109"/>
      <c r="PUK19" s="109"/>
      <c r="PUL19" s="109"/>
      <c r="PUM19" s="109"/>
      <c r="PUN19" s="109"/>
      <c r="PUO19" s="109"/>
      <c r="PUP19" s="109"/>
      <c r="PUQ19" s="109"/>
      <c r="PUR19" s="109"/>
      <c r="PUS19" s="109"/>
      <c r="PUT19" s="109"/>
      <c r="PUU19" s="109"/>
      <c r="PUV19" s="109"/>
      <c r="PUW19" s="109"/>
      <c r="PUX19" s="109"/>
      <c r="PUY19" s="109"/>
      <c r="PUZ19" s="109"/>
      <c r="PVA19" s="109"/>
      <c r="PVB19" s="109"/>
      <c r="PVC19" s="109"/>
      <c r="PVD19" s="109"/>
      <c r="PVE19" s="109"/>
      <c r="PVF19" s="109"/>
      <c r="PVG19" s="109"/>
      <c r="PVH19" s="109"/>
      <c r="PVI19" s="109"/>
      <c r="PVJ19" s="109"/>
      <c r="PVK19" s="109"/>
      <c r="PVL19" s="109"/>
      <c r="PVM19" s="109"/>
      <c r="PVN19" s="109"/>
      <c r="PVO19" s="109"/>
      <c r="PVP19" s="109"/>
      <c r="PVQ19" s="109"/>
      <c r="PVR19" s="109"/>
      <c r="PVS19" s="109"/>
      <c r="PVT19" s="109"/>
      <c r="PVU19" s="109"/>
      <c r="PVV19" s="109"/>
      <c r="PVW19" s="109"/>
      <c r="PVX19" s="109"/>
      <c r="PVY19" s="109"/>
      <c r="PVZ19" s="109"/>
      <c r="PWA19" s="109"/>
      <c r="PWB19" s="109"/>
      <c r="PWC19" s="109"/>
      <c r="PWD19" s="109"/>
      <c r="PWE19" s="109"/>
      <c r="PWF19" s="109"/>
      <c r="PWG19" s="109"/>
      <c r="PWH19" s="109"/>
      <c r="PWI19" s="109"/>
      <c r="PWJ19" s="109"/>
      <c r="PWK19" s="109"/>
      <c r="PWL19" s="109"/>
      <c r="PWM19" s="109"/>
      <c r="PWN19" s="109"/>
      <c r="PWO19" s="109"/>
      <c r="PWP19" s="109"/>
      <c r="PWQ19" s="109"/>
      <c r="PWR19" s="109"/>
      <c r="PWS19" s="109"/>
      <c r="PWT19" s="109"/>
      <c r="PWU19" s="109"/>
      <c r="PWV19" s="109"/>
      <c r="PWW19" s="109"/>
      <c r="PWX19" s="109"/>
      <c r="PWY19" s="109"/>
      <c r="PWZ19" s="109"/>
      <c r="PXA19" s="109"/>
      <c r="PXB19" s="109"/>
      <c r="PXC19" s="109"/>
      <c r="PXD19" s="109"/>
      <c r="PXE19" s="109"/>
      <c r="PXF19" s="109"/>
      <c r="PXG19" s="109"/>
      <c r="PXH19" s="109"/>
      <c r="PXI19" s="109"/>
      <c r="PXJ19" s="109"/>
      <c r="PXK19" s="109"/>
      <c r="PXL19" s="109"/>
      <c r="PXM19" s="109"/>
      <c r="PXN19" s="109"/>
      <c r="PXO19" s="109"/>
      <c r="PXP19" s="109"/>
      <c r="PXQ19" s="109"/>
      <c r="PXR19" s="109"/>
      <c r="PXS19" s="109"/>
      <c r="PXT19" s="109"/>
      <c r="PXU19" s="109"/>
      <c r="PXV19" s="109"/>
      <c r="PXW19" s="109"/>
      <c r="PXX19" s="109"/>
      <c r="PXY19" s="109"/>
      <c r="PXZ19" s="109"/>
      <c r="PYA19" s="109"/>
      <c r="PYB19" s="109"/>
      <c r="PYC19" s="109"/>
      <c r="PYD19" s="109"/>
      <c r="PYE19" s="109"/>
      <c r="PYF19" s="109"/>
      <c r="PYG19" s="109"/>
      <c r="PYH19" s="109"/>
      <c r="PYI19" s="109"/>
      <c r="PYJ19" s="109"/>
      <c r="PYK19" s="109"/>
      <c r="PYL19" s="109"/>
      <c r="PYM19" s="109"/>
      <c r="PYN19" s="109"/>
      <c r="PYO19" s="109"/>
      <c r="PYP19" s="109"/>
      <c r="PYQ19" s="109"/>
      <c r="PYR19" s="109"/>
      <c r="PYS19" s="109"/>
      <c r="PYT19" s="109"/>
      <c r="PYU19" s="109"/>
      <c r="PYV19" s="109"/>
      <c r="PYW19" s="109"/>
      <c r="PYX19" s="109"/>
      <c r="PYY19" s="109"/>
      <c r="PYZ19" s="109"/>
      <c r="PZA19" s="109"/>
      <c r="PZB19" s="109"/>
      <c r="PZC19" s="109"/>
      <c r="PZD19" s="109"/>
      <c r="PZE19" s="109"/>
      <c r="PZF19" s="109"/>
      <c r="PZG19" s="109"/>
      <c r="PZH19" s="109"/>
      <c r="PZI19" s="109"/>
      <c r="PZJ19" s="109"/>
      <c r="PZK19" s="109"/>
      <c r="PZL19" s="109"/>
      <c r="PZM19" s="109"/>
      <c r="PZN19" s="109"/>
      <c r="PZO19" s="109"/>
      <c r="PZP19" s="109"/>
      <c r="PZQ19" s="109"/>
      <c r="PZR19" s="109"/>
      <c r="PZS19" s="109"/>
      <c r="PZT19" s="109"/>
      <c r="PZU19" s="109"/>
      <c r="PZV19" s="109"/>
      <c r="PZW19" s="109"/>
      <c r="PZX19" s="109"/>
      <c r="PZY19" s="109"/>
      <c r="PZZ19" s="109"/>
      <c r="QAA19" s="109"/>
      <c r="QAB19" s="109"/>
      <c r="QAC19" s="109"/>
      <c r="QAD19" s="109"/>
      <c r="QAE19" s="109"/>
      <c r="QAF19" s="109"/>
      <c r="QAG19" s="109"/>
      <c r="QAH19" s="109"/>
      <c r="QAI19" s="109"/>
      <c r="QAJ19" s="109"/>
      <c r="QAK19" s="109"/>
      <c r="QAL19" s="109"/>
      <c r="QAM19" s="109"/>
      <c r="QAN19" s="109"/>
      <c r="QAO19" s="109"/>
      <c r="QAP19" s="109"/>
      <c r="QAQ19" s="109"/>
      <c r="QAR19" s="109"/>
      <c r="QAS19" s="109"/>
      <c r="QAT19" s="109"/>
      <c r="QAU19" s="109"/>
      <c r="QAV19" s="109"/>
      <c r="QAW19" s="109"/>
      <c r="QAX19" s="109"/>
      <c r="QAY19" s="109"/>
      <c r="QAZ19" s="109"/>
      <c r="QBA19" s="109"/>
      <c r="QBB19" s="109"/>
      <c r="QBC19" s="109"/>
      <c r="QBD19" s="109"/>
      <c r="QBE19" s="109"/>
      <c r="QBF19" s="109"/>
      <c r="QBG19" s="109"/>
      <c r="QBH19" s="109"/>
      <c r="QBI19" s="109"/>
      <c r="QBJ19" s="109"/>
      <c r="QBK19" s="109"/>
      <c r="QBL19" s="109"/>
      <c r="QBM19" s="109"/>
      <c r="QBN19" s="109"/>
      <c r="QBO19" s="109"/>
      <c r="QBP19" s="109"/>
      <c r="QBQ19" s="109"/>
      <c r="QBR19" s="109"/>
      <c r="QBS19" s="109"/>
      <c r="QBT19" s="109"/>
      <c r="QBU19" s="109"/>
      <c r="QBV19" s="109"/>
      <c r="QBW19" s="109"/>
      <c r="QBX19" s="109"/>
      <c r="QBY19" s="109"/>
      <c r="QBZ19" s="109"/>
      <c r="QCA19" s="109"/>
      <c r="QCB19" s="109"/>
      <c r="QCC19" s="109"/>
      <c r="QCD19" s="109"/>
      <c r="QCE19" s="109"/>
      <c r="QCF19" s="109"/>
      <c r="QCG19" s="109"/>
      <c r="QCH19" s="109"/>
      <c r="QCI19" s="109"/>
      <c r="QCJ19" s="109"/>
      <c r="QCK19" s="109"/>
      <c r="QCL19" s="109"/>
      <c r="QCM19" s="109"/>
      <c r="QCN19" s="109"/>
      <c r="QCO19" s="109"/>
      <c r="QCP19" s="109"/>
      <c r="QCQ19" s="109"/>
      <c r="QCR19" s="109"/>
      <c r="QCS19" s="109"/>
      <c r="QCT19" s="109"/>
      <c r="QCU19" s="109"/>
      <c r="QCV19" s="109"/>
      <c r="QCW19" s="109"/>
      <c r="QCX19" s="109"/>
      <c r="QCY19" s="109"/>
      <c r="QCZ19" s="109"/>
      <c r="QDA19" s="109"/>
      <c r="QDB19" s="109"/>
      <c r="QDC19" s="109"/>
      <c r="QDD19" s="109"/>
      <c r="QDE19" s="109"/>
      <c r="QDF19" s="109"/>
      <c r="QDG19" s="109"/>
      <c r="QDH19" s="109"/>
      <c r="QDI19" s="109"/>
      <c r="QDJ19" s="109"/>
      <c r="QDK19" s="109"/>
      <c r="QDL19" s="109"/>
      <c r="QDM19" s="109"/>
      <c r="QDN19" s="109"/>
      <c r="QDO19" s="109"/>
      <c r="QDP19" s="109"/>
      <c r="QDQ19" s="109"/>
      <c r="QDR19" s="109"/>
      <c r="QDS19" s="109"/>
      <c r="QDT19" s="109"/>
      <c r="QDU19" s="109"/>
      <c r="QDV19" s="109"/>
      <c r="QDW19" s="109"/>
      <c r="QDX19" s="109"/>
      <c r="QDY19" s="109"/>
      <c r="QDZ19" s="109"/>
      <c r="QEA19" s="109"/>
      <c r="QEB19" s="109"/>
      <c r="QEC19" s="109"/>
      <c r="QED19" s="109"/>
      <c r="QEE19" s="109"/>
      <c r="QEF19" s="109"/>
      <c r="QEG19" s="109"/>
      <c r="QEH19" s="109"/>
      <c r="QEI19" s="109"/>
      <c r="QEJ19" s="109"/>
      <c r="QEK19" s="109"/>
      <c r="QEL19" s="109"/>
      <c r="QEM19" s="109"/>
      <c r="QEN19" s="109"/>
      <c r="QEO19" s="109"/>
      <c r="QEP19" s="109"/>
      <c r="QEQ19" s="109"/>
      <c r="QER19" s="109"/>
      <c r="QES19" s="109"/>
      <c r="QET19" s="109"/>
      <c r="QEU19" s="109"/>
      <c r="QEV19" s="109"/>
      <c r="QEW19" s="109"/>
      <c r="QEX19" s="109"/>
      <c r="QEY19" s="109"/>
      <c r="QEZ19" s="109"/>
      <c r="QFA19" s="109"/>
      <c r="QFB19" s="109"/>
      <c r="QFC19" s="109"/>
      <c r="QFD19" s="109"/>
      <c r="QFE19" s="109"/>
      <c r="QFF19" s="109"/>
      <c r="QFG19" s="109"/>
      <c r="QFH19" s="109"/>
      <c r="QFI19" s="109"/>
      <c r="QFJ19" s="109"/>
      <c r="QFK19" s="109"/>
      <c r="QFL19" s="109"/>
      <c r="QFM19" s="109"/>
      <c r="QFN19" s="109"/>
      <c r="QFO19" s="109"/>
      <c r="QFP19" s="109"/>
      <c r="QFQ19" s="109"/>
      <c r="QFR19" s="109"/>
      <c r="QFS19" s="109"/>
      <c r="QFT19" s="109"/>
      <c r="QFU19" s="109"/>
      <c r="QFV19" s="109"/>
      <c r="QFW19" s="109"/>
      <c r="QFX19" s="109"/>
      <c r="QFY19" s="109"/>
      <c r="QFZ19" s="109"/>
      <c r="QGA19" s="109"/>
      <c r="QGB19" s="109"/>
      <c r="QGC19" s="109"/>
      <c r="QGD19" s="109"/>
      <c r="QGE19" s="109"/>
      <c r="QGF19" s="109"/>
      <c r="QGG19" s="109"/>
      <c r="QGH19" s="109"/>
      <c r="QGI19" s="109"/>
      <c r="QGJ19" s="109"/>
      <c r="QGK19" s="109"/>
      <c r="QGL19" s="109"/>
      <c r="QGM19" s="109"/>
      <c r="QGN19" s="109"/>
      <c r="QGO19" s="109"/>
      <c r="QGP19" s="109"/>
      <c r="QGQ19" s="109"/>
      <c r="QGR19" s="109"/>
      <c r="QGS19" s="109"/>
      <c r="QGT19" s="109"/>
      <c r="QGU19" s="109"/>
      <c r="QGV19" s="109"/>
      <c r="QGW19" s="109"/>
      <c r="QGX19" s="109"/>
      <c r="QGY19" s="109"/>
      <c r="QGZ19" s="109"/>
      <c r="QHA19" s="109"/>
      <c r="QHB19" s="109"/>
      <c r="QHC19" s="109"/>
      <c r="QHD19" s="109"/>
      <c r="QHE19" s="109"/>
      <c r="QHF19" s="109"/>
      <c r="QHG19" s="109"/>
      <c r="QHH19" s="109"/>
      <c r="QHI19" s="109"/>
      <c r="QHJ19" s="109"/>
      <c r="QHK19" s="109"/>
      <c r="QHL19" s="109"/>
      <c r="QHM19" s="109"/>
      <c r="QHN19" s="109"/>
      <c r="QHO19" s="109"/>
      <c r="QHP19" s="109"/>
      <c r="QHQ19" s="109"/>
      <c r="QHR19" s="109"/>
      <c r="QHS19" s="109"/>
      <c r="QHT19" s="109"/>
      <c r="QHU19" s="109"/>
      <c r="QHV19" s="109"/>
      <c r="QHW19" s="109"/>
      <c r="QHX19" s="109"/>
      <c r="QHY19" s="109"/>
      <c r="QHZ19" s="109"/>
      <c r="QIA19" s="109"/>
      <c r="QIB19" s="109"/>
      <c r="QIC19" s="109"/>
      <c r="QID19" s="109"/>
      <c r="QIE19" s="109"/>
      <c r="QIF19" s="109"/>
      <c r="QIG19" s="109"/>
      <c r="QIH19" s="109"/>
      <c r="QII19" s="109"/>
      <c r="QIJ19" s="109"/>
      <c r="QIK19" s="109"/>
      <c r="QIL19" s="109"/>
      <c r="QIM19" s="109"/>
      <c r="QIN19" s="109"/>
      <c r="QIO19" s="109"/>
      <c r="QIP19" s="109"/>
      <c r="QIQ19" s="109"/>
      <c r="QIR19" s="109"/>
      <c r="QIS19" s="109"/>
      <c r="QIT19" s="109"/>
      <c r="QIU19" s="109"/>
      <c r="QIV19" s="109"/>
      <c r="QIW19" s="109"/>
      <c r="QIX19" s="109"/>
      <c r="QIY19" s="109"/>
      <c r="QIZ19" s="109"/>
      <c r="QJA19" s="109"/>
      <c r="QJB19" s="109"/>
      <c r="QJC19" s="109"/>
      <c r="QJD19" s="109"/>
      <c r="QJE19" s="109"/>
      <c r="QJF19" s="109"/>
      <c r="QJG19" s="109"/>
      <c r="QJH19" s="109"/>
      <c r="QJI19" s="109"/>
      <c r="QJJ19" s="109"/>
      <c r="QJK19" s="109"/>
      <c r="QJL19" s="109"/>
      <c r="QJM19" s="109"/>
      <c r="QJN19" s="109"/>
      <c r="QJO19" s="109"/>
      <c r="QJP19" s="109"/>
      <c r="QJQ19" s="109"/>
      <c r="QJR19" s="109"/>
      <c r="QJS19" s="109"/>
      <c r="QJT19" s="109"/>
      <c r="QJU19" s="109"/>
      <c r="QJV19" s="109"/>
      <c r="QJW19" s="109"/>
      <c r="QJX19" s="109"/>
      <c r="QJY19" s="109"/>
      <c r="QJZ19" s="109"/>
      <c r="QKA19" s="109"/>
      <c r="QKB19" s="109"/>
      <c r="QKC19" s="109"/>
      <c r="QKD19" s="109"/>
      <c r="QKE19" s="109"/>
      <c r="QKF19" s="109"/>
      <c r="QKG19" s="109"/>
      <c r="QKH19" s="109"/>
      <c r="QKI19" s="109"/>
      <c r="QKJ19" s="109"/>
      <c r="QKK19" s="109"/>
      <c r="QKL19" s="109"/>
      <c r="QKM19" s="109"/>
      <c r="QKN19" s="109"/>
      <c r="QKO19" s="109"/>
      <c r="QKP19" s="109"/>
      <c r="QKQ19" s="109"/>
      <c r="QKR19" s="109"/>
      <c r="QKS19" s="109"/>
      <c r="QKT19" s="109"/>
      <c r="QKU19" s="109"/>
      <c r="QKV19" s="109"/>
      <c r="QKW19" s="109"/>
      <c r="QKX19" s="109"/>
      <c r="QKY19" s="109"/>
      <c r="QKZ19" s="109"/>
      <c r="QLA19" s="109"/>
      <c r="QLB19" s="109"/>
      <c r="QLC19" s="109"/>
      <c r="QLD19" s="109"/>
      <c r="QLE19" s="109"/>
      <c r="QLF19" s="109"/>
      <c r="QLG19" s="109"/>
      <c r="QLH19" s="109"/>
      <c r="QLI19" s="109"/>
      <c r="QLJ19" s="109"/>
      <c r="QLK19" s="109"/>
      <c r="QLL19" s="109"/>
      <c r="QLM19" s="109"/>
      <c r="QLN19" s="109"/>
      <c r="QLO19" s="109"/>
      <c r="QLP19" s="109"/>
      <c r="QLQ19" s="109"/>
      <c r="QLR19" s="109"/>
      <c r="QLS19" s="109"/>
      <c r="QLT19" s="109"/>
      <c r="QLU19" s="109"/>
      <c r="QLV19" s="109"/>
      <c r="QLW19" s="109"/>
      <c r="QLX19" s="109"/>
      <c r="QLY19" s="109"/>
      <c r="QLZ19" s="109"/>
      <c r="QMA19" s="109"/>
      <c r="QMB19" s="109"/>
      <c r="QMC19" s="109"/>
      <c r="QMD19" s="109"/>
      <c r="QME19" s="109"/>
      <c r="QMF19" s="109"/>
      <c r="QMG19" s="109"/>
      <c r="QMH19" s="109"/>
      <c r="QMI19" s="109"/>
      <c r="QMJ19" s="109"/>
      <c r="QMK19" s="109"/>
      <c r="QML19" s="109"/>
      <c r="QMM19" s="109"/>
      <c r="QMN19" s="109"/>
      <c r="QMO19" s="109"/>
      <c r="QMP19" s="109"/>
      <c r="QMQ19" s="109"/>
      <c r="QMR19" s="109"/>
      <c r="QMS19" s="109"/>
      <c r="QMT19" s="109"/>
      <c r="QMU19" s="109"/>
      <c r="QMV19" s="109"/>
      <c r="QMW19" s="109"/>
      <c r="QMX19" s="109"/>
      <c r="QMY19" s="109"/>
      <c r="QMZ19" s="109"/>
      <c r="QNA19" s="109"/>
      <c r="QNB19" s="109"/>
      <c r="QNC19" s="109"/>
      <c r="QND19" s="109"/>
      <c r="QNE19" s="109"/>
      <c r="QNF19" s="109"/>
      <c r="QNG19" s="109"/>
      <c r="QNH19" s="109"/>
      <c r="QNI19" s="109"/>
      <c r="QNJ19" s="109"/>
      <c r="QNK19" s="109"/>
      <c r="QNL19" s="109"/>
      <c r="QNM19" s="109"/>
      <c r="QNN19" s="109"/>
      <c r="QNO19" s="109"/>
      <c r="QNP19" s="109"/>
      <c r="QNQ19" s="109"/>
      <c r="QNR19" s="109"/>
      <c r="QNS19" s="109"/>
      <c r="QNT19" s="109"/>
      <c r="QNU19" s="109"/>
      <c r="QNV19" s="109"/>
      <c r="QNW19" s="109"/>
      <c r="QNX19" s="109"/>
      <c r="QNY19" s="109"/>
      <c r="QNZ19" s="109"/>
      <c r="QOA19" s="109"/>
      <c r="QOB19" s="109"/>
      <c r="QOC19" s="109"/>
      <c r="QOD19" s="109"/>
      <c r="QOE19" s="109"/>
      <c r="QOF19" s="109"/>
      <c r="QOG19" s="109"/>
      <c r="QOH19" s="109"/>
      <c r="QOI19" s="109"/>
      <c r="QOJ19" s="109"/>
      <c r="QOK19" s="109"/>
      <c r="QOL19" s="109"/>
      <c r="QOM19" s="109"/>
      <c r="QON19" s="109"/>
      <c r="QOO19" s="109"/>
      <c r="QOP19" s="109"/>
      <c r="QOQ19" s="109"/>
      <c r="QOR19" s="109"/>
      <c r="QOS19" s="109"/>
      <c r="QOT19" s="109"/>
      <c r="QOU19" s="109"/>
      <c r="QOV19" s="109"/>
      <c r="QOW19" s="109"/>
      <c r="QOX19" s="109"/>
      <c r="QOY19" s="109"/>
      <c r="QOZ19" s="109"/>
      <c r="QPA19" s="109"/>
      <c r="QPB19" s="109"/>
      <c r="QPC19" s="109"/>
      <c r="QPD19" s="109"/>
      <c r="QPE19" s="109"/>
      <c r="QPF19" s="109"/>
      <c r="QPG19" s="109"/>
      <c r="QPH19" s="109"/>
      <c r="QPI19" s="109"/>
      <c r="QPJ19" s="109"/>
      <c r="QPK19" s="109"/>
      <c r="QPL19" s="109"/>
      <c r="QPM19" s="109"/>
      <c r="QPN19" s="109"/>
      <c r="QPO19" s="109"/>
      <c r="QPP19" s="109"/>
      <c r="QPQ19" s="109"/>
      <c r="QPR19" s="109"/>
      <c r="QPS19" s="109"/>
      <c r="QPT19" s="109"/>
      <c r="QPU19" s="109"/>
      <c r="QPV19" s="109"/>
      <c r="QPW19" s="109"/>
      <c r="QPX19" s="109"/>
      <c r="QPY19" s="109"/>
      <c r="QPZ19" s="109"/>
      <c r="QQA19" s="109"/>
      <c r="QQB19" s="109"/>
      <c r="QQC19" s="109"/>
      <c r="QQD19" s="109"/>
      <c r="QQE19" s="109"/>
      <c r="QQF19" s="109"/>
      <c r="QQG19" s="109"/>
      <c r="QQH19" s="109"/>
      <c r="QQI19" s="109"/>
      <c r="QQJ19" s="109"/>
      <c r="QQK19" s="109"/>
      <c r="QQL19" s="109"/>
      <c r="QQM19" s="109"/>
      <c r="QQN19" s="109"/>
      <c r="QQO19" s="109"/>
      <c r="QQP19" s="109"/>
      <c r="QQQ19" s="109"/>
      <c r="QQR19" s="109"/>
      <c r="QQS19" s="109"/>
      <c r="QQT19" s="109"/>
      <c r="QQU19" s="109"/>
      <c r="QQV19" s="109"/>
      <c r="QQW19" s="109"/>
      <c r="QQX19" s="109"/>
      <c r="QQY19" s="109"/>
      <c r="QQZ19" s="109"/>
      <c r="QRA19" s="109"/>
      <c r="QRB19" s="109"/>
      <c r="QRC19" s="109"/>
      <c r="QRD19" s="109"/>
      <c r="QRE19" s="109"/>
      <c r="QRF19" s="109"/>
      <c r="QRG19" s="109"/>
      <c r="QRH19" s="109"/>
      <c r="QRI19" s="109"/>
      <c r="QRJ19" s="109"/>
      <c r="QRK19" s="109"/>
      <c r="QRL19" s="109"/>
      <c r="QRM19" s="109"/>
      <c r="QRN19" s="109"/>
      <c r="QRO19" s="109"/>
      <c r="QRP19" s="109"/>
      <c r="QRQ19" s="109"/>
      <c r="QRR19" s="109"/>
      <c r="QRS19" s="109"/>
      <c r="QRT19" s="109"/>
      <c r="QRU19" s="109"/>
      <c r="QRV19" s="109"/>
      <c r="QRW19" s="109"/>
      <c r="QRX19" s="109"/>
      <c r="QRY19" s="109"/>
      <c r="QRZ19" s="109"/>
      <c r="QSA19" s="109"/>
      <c r="QSB19" s="109"/>
      <c r="QSC19" s="109"/>
      <c r="QSD19" s="109"/>
      <c r="QSE19" s="109"/>
      <c r="QSF19" s="109"/>
      <c r="QSG19" s="109"/>
      <c r="QSH19" s="109"/>
      <c r="QSI19" s="109"/>
      <c r="QSJ19" s="109"/>
      <c r="QSK19" s="109"/>
      <c r="QSL19" s="109"/>
      <c r="QSM19" s="109"/>
      <c r="QSN19" s="109"/>
      <c r="QSO19" s="109"/>
      <c r="QSP19" s="109"/>
      <c r="QSQ19" s="109"/>
      <c r="QSR19" s="109"/>
      <c r="QSS19" s="109"/>
      <c r="QST19" s="109"/>
      <c r="QSU19" s="109"/>
      <c r="QSV19" s="109"/>
      <c r="QSW19" s="109"/>
      <c r="QSX19" s="109"/>
      <c r="QSY19" s="109"/>
      <c r="QSZ19" s="109"/>
      <c r="QTA19" s="109"/>
      <c r="QTB19" s="109"/>
      <c r="QTC19" s="109"/>
      <c r="QTD19" s="109"/>
      <c r="QTE19" s="109"/>
      <c r="QTF19" s="109"/>
      <c r="QTG19" s="109"/>
      <c r="QTH19" s="109"/>
      <c r="QTI19" s="109"/>
      <c r="QTJ19" s="109"/>
      <c r="QTK19" s="109"/>
      <c r="QTL19" s="109"/>
      <c r="QTM19" s="109"/>
      <c r="QTN19" s="109"/>
      <c r="QTO19" s="109"/>
      <c r="QTP19" s="109"/>
      <c r="QTQ19" s="109"/>
      <c r="QTR19" s="109"/>
      <c r="QTS19" s="109"/>
      <c r="QTT19" s="109"/>
      <c r="QTU19" s="109"/>
      <c r="QTV19" s="109"/>
      <c r="QTW19" s="109"/>
      <c r="QTX19" s="109"/>
      <c r="QTY19" s="109"/>
      <c r="QTZ19" s="109"/>
      <c r="QUA19" s="109"/>
      <c r="QUB19" s="109"/>
      <c r="QUC19" s="109"/>
      <c r="QUD19" s="109"/>
      <c r="QUE19" s="109"/>
      <c r="QUF19" s="109"/>
      <c r="QUG19" s="109"/>
      <c r="QUH19" s="109"/>
      <c r="QUI19" s="109"/>
      <c r="QUJ19" s="109"/>
      <c r="QUK19" s="109"/>
      <c r="QUL19" s="109"/>
      <c r="QUM19" s="109"/>
      <c r="QUN19" s="109"/>
      <c r="QUO19" s="109"/>
      <c r="QUP19" s="109"/>
      <c r="QUQ19" s="109"/>
      <c r="QUR19" s="109"/>
      <c r="QUS19" s="109"/>
      <c r="QUT19" s="109"/>
      <c r="QUU19" s="109"/>
      <c r="QUV19" s="109"/>
      <c r="QUW19" s="109"/>
      <c r="QUX19" s="109"/>
      <c r="QUY19" s="109"/>
      <c r="QUZ19" s="109"/>
      <c r="QVA19" s="109"/>
      <c r="QVB19" s="109"/>
      <c r="QVC19" s="109"/>
      <c r="QVD19" s="109"/>
      <c r="QVE19" s="109"/>
      <c r="QVF19" s="109"/>
      <c r="QVG19" s="109"/>
      <c r="QVH19" s="109"/>
      <c r="QVI19" s="109"/>
      <c r="QVJ19" s="109"/>
      <c r="QVK19" s="109"/>
      <c r="QVL19" s="109"/>
      <c r="QVM19" s="109"/>
      <c r="QVN19" s="109"/>
      <c r="QVO19" s="109"/>
      <c r="QVP19" s="109"/>
      <c r="QVQ19" s="109"/>
      <c r="QVR19" s="109"/>
      <c r="QVS19" s="109"/>
      <c r="QVT19" s="109"/>
      <c r="QVU19" s="109"/>
      <c r="QVV19" s="109"/>
      <c r="QVW19" s="109"/>
      <c r="QVX19" s="109"/>
      <c r="QVY19" s="109"/>
      <c r="QVZ19" s="109"/>
      <c r="QWA19" s="109"/>
      <c r="QWB19" s="109"/>
      <c r="QWC19" s="109"/>
      <c r="QWD19" s="109"/>
      <c r="QWE19" s="109"/>
      <c r="QWF19" s="109"/>
      <c r="QWG19" s="109"/>
      <c r="QWH19" s="109"/>
      <c r="QWI19" s="109"/>
      <c r="QWJ19" s="109"/>
      <c r="QWK19" s="109"/>
      <c r="QWL19" s="109"/>
      <c r="QWM19" s="109"/>
      <c r="QWN19" s="109"/>
      <c r="QWO19" s="109"/>
      <c r="QWP19" s="109"/>
      <c r="QWQ19" s="109"/>
      <c r="QWR19" s="109"/>
      <c r="QWS19" s="109"/>
      <c r="QWT19" s="109"/>
      <c r="QWU19" s="109"/>
      <c r="QWV19" s="109"/>
      <c r="QWW19" s="109"/>
      <c r="QWX19" s="109"/>
      <c r="QWY19" s="109"/>
      <c r="QWZ19" s="109"/>
      <c r="QXA19" s="109"/>
      <c r="QXB19" s="109"/>
      <c r="QXC19" s="109"/>
      <c r="QXD19" s="109"/>
      <c r="QXE19" s="109"/>
      <c r="QXF19" s="109"/>
      <c r="QXG19" s="109"/>
      <c r="QXH19" s="109"/>
      <c r="QXI19" s="109"/>
      <c r="QXJ19" s="109"/>
      <c r="QXK19" s="109"/>
      <c r="QXL19" s="109"/>
      <c r="QXM19" s="109"/>
      <c r="QXN19" s="109"/>
      <c r="QXO19" s="109"/>
      <c r="QXP19" s="109"/>
      <c r="QXQ19" s="109"/>
      <c r="QXR19" s="109"/>
      <c r="QXS19" s="109"/>
      <c r="QXT19" s="109"/>
      <c r="QXU19" s="109"/>
      <c r="QXV19" s="109"/>
      <c r="QXW19" s="109"/>
      <c r="QXX19" s="109"/>
      <c r="QXY19" s="109"/>
      <c r="QXZ19" s="109"/>
      <c r="QYA19" s="109"/>
      <c r="QYB19" s="109"/>
      <c r="QYC19" s="109"/>
      <c r="QYD19" s="109"/>
      <c r="QYE19" s="109"/>
      <c r="QYF19" s="109"/>
      <c r="QYG19" s="109"/>
      <c r="QYH19" s="109"/>
      <c r="QYI19" s="109"/>
      <c r="QYJ19" s="109"/>
      <c r="QYK19" s="109"/>
      <c r="QYL19" s="109"/>
      <c r="QYM19" s="109"/>
      <c r="QYN19" s="109"/>
      <c r="QYO19" s="109"/>
      <c r="QYP19" s="109"/>
      <c r="QYQ19" s="109"/>
      <c r="QYR19" s="109"/>
      <c r="QYS19" s="109"/>
      <c r="QYT19" s="109"/>
      <c r="QYU19" s="109"/>
      <c r="QYV19" s="109"/>
      <c r="QYW19" s="109"/>
      <c r="QYX19" s="109"/>
      <c r="QYY19" s="109"/>
      <c r="QYZ19" s="109"/>
      <c r="QZA19" s="109"/>
      <c r="QZB19" s="109"/>
      <c r="QZC19" s="109"/>
      <c r="QZD19" s="109"/>
      <c r="QZE19" s="109"/>
      <c r="QZF19" s="109"/>
      <c r="QZG19" s="109"/>
      <c r="QZH19" s="109"/>
      <c r="QZI19" s="109"/>
      <c r="QZJ19" s="109"/>
      <c r="QZK19" s="109"/>
      <c r="QZL19" s="109"/>
      <c r="QZM19" s="109"/>
      <c r="QZN19" s="109"/>
      <c r="QZO19" s="109"/>
      <c r="QZP19" s="109"/>
      <c r="QZQ19" s="109"/>
      <c r="QZR19" s="109"/>
      <c r="QZS19" s="109"/>
      <c r="QZT19" s="109"/>
      <c r="QZU19" s="109"/>
      <c r="QZV19" s="109"/>
      <c r="QZW19" s="109"/>
      <c r="QZX19" s="109"/>
      <c r="QZY19" s="109"/>
      <c r="QZZ19" s="109"/>
      <c r="RAA19" s="109"/>
      <c r="RAB19" s="109"/>
      <c r="RAC19" s="109"/>
      <c r="RAD19" s="109"/>
      <c r="RAE19" s="109"/>
      <c r="RAF19" s="109"/>
      <c r="RAG19" s="109"/>
      <c r="RAH19" s="109"/>
      <c r="RAI19" s="109"/>
      <c r="RAJ19" s="109"/>
      <c r="RAK19" s="109"/>
      <c r="RAL19" s="109"/>
      <c r="RAM19" s="109"/>
      <c r="RAN19" s="109"/>
      <c r="RAO19" s="109"/>
      <c r="RAP19" s="109"/>
      <c r="RAQ19" s="109"/>
      <c r="RAR19" s="109"/>
      <c r="RAS19" s="109"/>
      <c r="RAT19" s="109"/>
      <c r="RAU19" s="109"/>
      <c r="RAV19" s="109"/>
      <c r="RAW19" s="109"/>
      <c r="RAX19" s="109"/>
      <c r="RAY19" s="109"/>
      <c r="RAZ19" s="109"/>
      <c r="RBA19" s="109"/>
      <c r="RBB19" s="109"/>
      <c r="RBC19" s="109"/>
      <c r="RBD19" s="109"/>
      <c r="RBE19" s="109"/>
      <c r="RBF19" s="109"/>
      <c r="RBG19" s="109"/>
      <c r="RBH19" s="109"/>
      <c r="RBI19" s="109"/>
      <c r="RBJ19" s="109"/>
      <c r="RBK19" s="109"/>
      <c r="RBL19" s="109"/>
      <c r="RBM19" s="109"/>
      <c r="RBN19" s="109"/>
      <c r="RBO19" s="109"/>
      <c r="RBP19" s="109"/>
      <c r="RBQ19" s="109"/>
      <c r="RBR19" s="109"/>
      <c r="RBS19" s="109"/>
      <c r="RBT19" s="109"/>
      <c r="RBU19" s="109"/>
      <c r="RBV19" s="109"/>
      <c r="RBW19" s="109"/>
      <c r="RBX19" s="109"/>
      <c r="RBY19" s="109"/>
      <c r="RBZ19" s="109"/>
      <c r="RCA19" s="109"/>
      <c r="RCB19" s="109"/>
      <c r="RCC19" s="109"/>
      <c r="RCD19" s="109"/>
      <c r="RCE19" s="109"/>
      <c r="RCF19" s="109"/>
      <c r="RCG19" s="109"/>
      <c r="RCH19" s="109"/>
      <c r="RCI19" s="109"/>
      <c r="RCJ19" s="109"/>
      <c r="RCK19" s="109"/>
      <c r="RCL19" s="109"/>
      <c r="RCM19" s="109"/>
      <c r="RCN19" s="109"/>
      <c r="RCO19" s="109"/>
      <c r="RCP19" s="109"/>
      <c r="RCQ19" s="109"/>
      <c r="RCR19" s="109"/>
      <c r="RCS19" s="109"/>
      <c r="RCT19" s="109"/>
      <c r="RCU19" s="109"/>
      <c r="RCV19" s="109"/>
      <c r="RCW19" s="109"/>
      <c r="RCX19" s="109"/>
      <c r="RCY19" s="109"/>
      <c r="RCZ19" s="109"/>
      <c r="RDA19" s="109"/>
      <c r="RDB19" s="109"/>
      <c r="RDC19" s="109"/>
      <c r="RDD19" s="109"/>
      <c r="RDE19" s="109"/>
      <c r="RDF19" s="109"/>
      <c r="RDG19" s="109"/>
      <c r="RDH19" s="109"/>
      <c r="RDI19" s="109"/>
      <c r="RDJ19" s="109"/>
      <c r="RDK19" s="109"/>
      <c r="RDL19" s="109"/>
      <c r="RDM19" s="109"/>
      <c r="RDN19" s="109"/>
      <c r="RDO19" s="109"/>
      <c r="RDP19" s="109"/>
      <c r="RDQ19" s="109"/>
      <c r="RDR19" s="109"/>
      <c r="RDS19" s="109"/>
      <c r="RDT19" s="109"/>
      <c r="RDU19" s="109"/>
      <c r="RDV19" s="109"/>
      <c r="RDW19" s="109"/>
      <c r="RDX19" s="109"/>
      <c r="RDY19" s="109"/>
      <c r="RDZ19" s="109"/>
      <c r="REA19" s="109"/>
      <c r="REB19" s="109"/>
      <c r="REC19" s="109"/>
      <c r="RED19" s="109"/>
      <c r="REE19" s="109"/>
      <c r="REF19" s="109"/>
      <c r="REG19" s="109"/>
      <c r="REH19" s="109"/>
      <c r="REI19" s="109"/>
      <c r="REJ19" s="109"/>
      <c r="REK19" s="109"/>
      <c r="REL19" s="109"/>
      <c r="REM19" s="109"/>
      <c r="REN19" s="109"/>
      <c r="REO19" s="109"/>
      <c r="REP19" s="109"/>
      <c r="REQ19" s="109"/>
      <c r="RER19" s="109"/>
      <c r="RES19" s="109"/>
      <c r="RET19" s="109"/>
      <c r="REU19" s="109"/>
      <c r="REV19" s="109"/>
      <c r="REW19" s="109"/>
      <c r="REX19" s="109"/>
      <c r="REY19" s="109"/>
      <c r="REZ19" s="109"/>
      <c r="RFA19" s="109"/>
      <c r="RFB19" s="109"/>
      <c r="RFC19" s="109"/>
      <c r="RFD19" s="109"/>
      <c r="RFE19" s="109"/>
      <c r="RFF19" s="109"/>
      <c r="RFG19" s="109"/>
      <c r="RFH19" s="109"/>
      <c r="RFI19" s="109"/>
      <c r="RFJ19" s="109"/>
      <c r="RFK19" s="109"/>
      <c r="RFL19" s="109"/>
      <c r="RFM19" s="109"/>
      <c r="RFN19" s="109"/>
      <c r="RFO19" s="109"/>
      <c r="RFP19" s="109"/>
      <c r="RFQ19" s="109"/>
      <c r="RFR19" s="109"/>
      <c r="RFS19" s="109"/>
      <c r="RFT19" s="109"/>
      <c r="RFU19" s="109"/>
      <c r="RFV19" s="109"/>
      <c r="RFW19" s="109"/>
      <c r="RFX19" s="109"/>
      <c r="RFY19" s="109"/>
      <c r="RFZ19" s="109"/>
      <c r="RGA19" s="109"/>
      <c r="RGB19" s="109"/>
      <c r="RGC19" s="109"/>
      <c r="RGD19" s="109"/>
      <c r="RGE19" s="109"/>
      <c r="RGF19" s="109"/>
      <c r="RGG19" s="109"/>
      <c r="RGH19" s="109"/>
      <c r="RGI19" s="109"/>
      <c r="RGJ19" s="109"/>
      <c r="RGK19" s="109"/>
      <c r="RGL19" s="109"/>
      <c r="RGM19" s="109"/>
      <c r="RGN19" s="109"/>
      <c r="RGO19" s="109"/>
      <c r="RGP19" s="109"/>
      <c r="RGQ19" s="109"/>
      <c r="RGR19" s="109"/>
      <c r="RGS19" s="109"/>
      <c r="RGT19" s="109"/>
      <c r="RGU19" s="109"/>
      <c r="RGV19" s="109"/>
      <c r="RGW19" s="109"/>
      <c r="RGX19" s="109"/>
      <c r="RGY19" s="109"/>
      <c r="RGZ19" s="109"/>
      <c r="RHA19" s="109"/>
      <c r="RHB19" s="109"/>
      <c r="RHC19" s="109"/>
      <c r="RHD19" s="109"/>
      <c r="RHE19" s="109"/>
      <c r="RHF19" s="109"/>
      <c r="RHG19" s="109"/>
      <c r="RHH19" s="109"/>
      <c r="RHI19" s="109"/>
      <c r="RHJ19" s="109"/>
      <c r="RHK19" s="109"/>
      <c r="RHL19" s="109"/>
      <c r="RHM19" s="109"/>
      <c r="RHN19" s="109"/>
      <c r="RHO19" s="109"/>
      <c r="RHP19" s="109"/>
      <c r="RHQ19" s="109"/>
      <c r="RHR19" s="109"/>
      <c r="RHS19" s="109"/>
      <c r="RHT19" s="109"/>
      <c r="RHU19" s="109"/>
      <c r="RHV19" s="109"/>
      <c r="RHW19" s="109"/>
      <c r="RHX19" s="109"/>
      <c r="RHY19" s="109"/>
      <c r="RHZ19" s="109"/>
      <c r="RIA19" s="109"/>
      <c r="RIB19" s="109"/>
      <c r="RIC19" s="109"/>
      <c r="RID19" s="109"/>
      <c r="RIE19" s="109"/>
      <c r="RIF19" s="109"/>
      <c r="RIG19" s="109"/>
      <c r="RIH19" s="109"/>
      <c r="RII19" s="109"/>
      <c r="RIJ19" s="109"/>
      <c r="RIK19" s="109"/>
      <c r="RIL19" s="109"/>
      <c r="RIM19" s="109"/>
      <c r="RIN19" s="109"/>
      <c r="RIO19" s="109"/>
      <c r="RIP19" s="109"/>
      <c r="RIQ19" s="109"/>
      <c r="RIR19" s="109"/>
      <c r="RIS19" s="109"/>
      <c r="RIT19" s="109"/>
      <c r="RIU19" s="109"/>
      <c r="RIV19" s="109"/>
      <c r="RIW19" s="109"/>
      <c r="RIX19" s="109"/>
      <c r="RIY19" s="109"/>
      <c r="RIZ19" s="109"/>
      <c r="RJA19" s="109"/>
      <c r="RJB19" s="109"/>
      <c r="RJC19" s="109"/>
      <c r="RJD19" s="109"/>
      <c r="RJE19" s="109"/>
      <c r="RJF19" s="109"/>
      <c r="RJG19" s="109"/>
      <c r="RJH19" s="109"/>
      <c r="RJI19" s="109"/>
      <c r="RJJ19" s="109"/>
      <c r="RJK19" s="109"/>
      <c r="RJL19" s="109"/>
      <c r="RJM19" s="109"/>
      <c r="RJN19" s="109"/>
      <c r="RJO19" s="109"/>
      <c r="RJP19" s="109"/>
      <c r="RJQ19" s="109"/>
      <c r="RJR19" s="109"/>
      <c r="RJS19" s="109"/>
      <c r="RJT19" s="109"/>
      <c r="RJU19" s="109"/>
      <c r="RJV19" s="109"/>
      <c r="RJW19" s="109"/>
      <c r="RJX19" s="109"/>
      <c r="RJY19" s="109"/>
      <c r="RJZ19" s="109"/>
      <c r="RKA19" s="109"/>
      <c r="RKB19" s="109"/>
      <c r="RKC19" s="109"/>
      <c r="RKD19" s="109"/>
      <c r="RKE19" s="109"/>
      <c r="RKF19" s="109"/>
      <c r="RKG19" s="109"/>
      <c r="RKH19" s="109"/>
      <c r="RKI19" s="109"/>
      <c r="RKJ19" s="109"/>
      <c r="RKK19" s="109"/>
      <c r="RKL19" s="109"/>
      <c r="RKM19" s="109"/>
      <c r="RKN19" s="109"/>
      <c r="RKO19" s="109"/>
      <c r="RKP19" s="109"/>
      <c r="RKQ19" s="109"/>
      <c r="RKR19" s="109"/>
      <c r="RKS19" s="109"/>
      <c r="RKT19" s="109"/>
      <c r="RKU19" s="109"/>
      <c r="RKV19" s="109"/>
      <c r="RKW19" s="109"/>
      <c r="RKX19" s="109"/>
      <c r="RKY19" s="109"/>
      <c r="RKZ19" s="109"/>
      <c r="RLA19" s="109"/>
      <c r="RLB19" s="109"/>
      <c r="RLC19" s="109"/>
      <c r="RLD19" s="109"/>
      <c r="RLE19" s="109"/>
      <c r="RLF19" s="109"/>
      <c r="RLG19" s="109"/>
      <c r="RLH19" s="109"/>
      <c r="RLI19" s="109"/>
      <c r="RLJ19" s="109"/>
      <c r="RLK19" s="109"/>
      <c r="RLL19" s="109"/>
      <c r="RLM19" s="109"/>
      <c r="RLN19" s="109"/>
      <c r="RLO19" s="109"/>
      <c r="RLP19" s="109"/>
      <c r="RLQ19" s="109"/>
      <c r="RLR19" s="109"/>
      <c r="RLS19" s="109"/>
      <c r="RLT19" s="109"/>
      <c r="RLU19" s="109"/>
      <c r="RLV19" s="109"/>
      <c r="RLW19" s="109"/>
      <c r="RLX19" s="109"/>
      <c r="RLY19" s="109"/>
      <c r="RLZ19" s="109"/>
      <c r="RMA19" s="109"/>
      <c r="RMB19" s="109"/>
      <c r="RMC19" s="109"/>
      <c r="RMD19" s="109"/>
      <c r="RME19" s="109"/>
      <c r="RMF19" s="109"/>
      <c r="RMG19" s="109"/>
      <c r="RMH19" s="109"/>
      <c r="RMI19" s="109"/>
      <c r="RMJ19" s="109"/>
      <c r="RMK19" s="109"/>
      <c r="RML19" s="109"/>
      <c r="RMM19" s="109"/>
      <c r="RMN19" s="109"/>
      <c r="RMO19" s="109"/>
      <c r="RMP19" s="109"/>
      <c r="RMQ19" s="109"/>
      <c r="RMR19" s="109"/>
      <c r="RMS19" s="109"/>
      <c r="RMT19" s="109"/>
      <c r="RMU19" s="109"/>
      <c r="RMV19" s="109"/>
      <c r="RMW19" s="109"/>
      <c r="RMX19" s="109"/>
      <c r="RMY19" s="109"/>
      <c r="RMZ19" s="109"/>
      <c r="RNA19" s="109"/>
      <c r="RNB19" s="109"/>
      <c r="RNC19" s="109"/>
      <c r="RND19" s="109"/>
      <c r="RNE19" s="109"/>
      <c r="RNF19" s="109"/>
      <c r="RNG19" s="109"/>
      <c r="RNH19" s="109"/>
      <c r="RNI19" s="109"/>
      <c r="RNJ19" s="109"/>
      <c r="RNK19" s="109"/>
      <c r="RNL19" s="109"/>
      <c r="RNM19" s="109"/>
      <c r="RNN19" s="109"/>
      <c r="RNO19" s="109"/>
      <c r="RNP19" s="109"/>
      <c r="RNQ19" s="109"/>
      <c r="RNR19" s="109"/>
      <c r="RNS19" s="109"/>
      <c r="RNT19" s="109"/>
      <c r="RNU19" s="109"/>
      <c r="RNV19" s="109"/>
      <c r="RNW19" s="109"/>
      <c r="RNX19" s="109"/>
      <c r="RNY19" s="109"/>
      <c r="RNZ19" s="109"/>
      <c r="ROA19" s="109"/>
      <c r="ROB19" s="109"/>
      <c r="ROC19" s="109"/>
      <c r="ROD19" s="109"/>
      <c r="ROE19" s="109"/>
      <c r="ROF19" s="109"/>
      <c r="ROG19" s="109"/>
      <c r="ROH19" s="109"/>
      <c r="ROI19" s="109"/>
      <c r="ROJ19" s="109"/>
      <c r="ROK19" s="109"/>
      <c r="ROL19" s="109"/>
      <c r="ROM19" s="109"/>
      <c r="RON19" s="109"/>
      <c r="ROO19" s="109"/>
      <c r="ROP19" s="109"/>
      <c r="ROQ19" s="109"/>
      <c r="ROR19" s="109"/>
      <c r="ROS19" s="109"/>
      <c r="ROT19" s="109"/>
      <c r="ROU19" s="109"/>
      <c r="ROV19" s="109"/>
      <c r="ROW19" s="109"/>
      <c r="ROX19" s="109"/>
      <c r="ROY19" s="109"/>
      <c r="ROZ19" s="109"/>
      <c r="RPA19" s="109"/>
      <c r="RPB19" s="109"/>
      <c r="RPC19" s="109"/>
      <c r="RPD19" s="109"/>
      <c r="RPE19" s="109"/>
      <c r="RPF19" s="109"/>
      <c r="RPG19" s="109"/>
      <c r="RPH19" s="109"/>
      <c r="RPI19" s="109"/>
      <c r="RPJ19" s="109"/>
      <c r="RPK19" s="109"/>
      <c r="RPL19" s="109"/>
      <c r="RPM19" s="109"/>
      <c r="RPN19" s="109"/>
      <c r="RPO19" s="109"/>
      <c r="RPP19" s="109"/>
      <c r="RPQ19" s="109"/>
      <c r="RPR19" s="109"/>
      <c r="RPS19" s="109"/>
      <c r="RPT19" s="109"/>
      <c r="RPU19" s="109"/>
      <c r="RPV19" s="109"/>
      <c r="RPW19" s="109"/>
      <c r="RPX19" s="109"/>
      <c r="RPY19" s="109"/>
      <c r="RPZ19" s="109"/>
      <c r="RQA19" s="109"/>
      <c r="RQB19" s="109"/>
      <c r="RQC19" s="109"/>
      <c r="RQD19" s="109"/>
      <c r="RQE19" s="109"/>
      <c r="RQF19" s="109"/>
      <c r="RQG19" s="109"/>
      <c r="RQH19" s="109"/>
      <c r="RQI19" s="109"/>
      <c r="RQJ19" s="109"/>
      <c r="RQK19" s="109"/>
      <c r="RQL19" s="109"/>
      <c r="RQM19" s="109"/>
      <c r="RQN19" s="109"/>
      <c r="RQO19" s="109"/>
      <c r="RQP19" s="109"/>
      <c r="RQQ19" s="109"/>
      <c r="RQR19" s="109"/>
      <c r="RQS19" s="109"/>
      <c r="RQT19" s="109"/>
      <c r="RQU19" s="109"/>
      <c r="RQV19" s="109"/>
      <c r="RQW19" s="109"/>
      <c r="RQX19" s="109"/>
      <c r="RQY19" s="109"/>
      <c r="RQZ19" s="109"/>
      <c r="RRA19" s="109"/>
      <c r="RRB19" s="109"/>
      <c r="RRC19" s="109"/>
      <c r="RRD19" s="109"/>
      <c r="RRE19" s="109"/>
      <c r="RRF19" s="109"/>
      <c r="RRG19" s="109"/>
      <c r="RRH19" s="109"/>
      <c r="RRI19" s="109"/>
      <c r="RRJ19" s="109"/>
      <c r="RRK19" s="109"/>
      <c r="RRL19" s="109"/>
      <c r="RRM19" s="109"/>
      <c r="RRN19" s="109"/>
      <c r="RRO19" s="109"/>
      <c r="RRP19" s="109"/>
      <c r="RRQ19" s="109"/>
      <c r="RRR19" s="109"/>
      <c r="RRS19" s="109"/>
      <c r="RRT19" s="109"/>
      <c r="RRU19" s="109"/>
      <c r="RRV19" s="109"/>
      <c r="RRW19" s="109"/>
      <c r="RRX19" s="109"/>
      <c r="RRY19" s="109"/>
      <c r="RRZ19" s="109"/>
      <c r="RSA19" s="109"/>
      <c r="RSB19" s="109"/>
      <c r="RSC19" s="109"/>
      <c r="RSD19" s="109"/>
      <c r="RSE19" s="109"/>
      <c r="RSF19" s="109"/>
      <c r="RSG19" s="109"/>
      <c r="RSH19" s="109"/>
      <c r="RSI19" s="109"/>
      <c r="RSJ19" s="109"/>
      <c r="RSK19" s="109"/>
      <c r="RSL19" s="109"/>
      <c r="RSM19" s="109"/>
      <c r="RSN19" s="109"/>
      <c r="RSO19" s="109"/>
      <c r="RSP19" s="109"/>
      <c r="RSQ19" s="109"/>
      <c r="RSR19" s="109"/>
      <c r="RSS19" s="109"/>
      <c r="RST19" s="109"/>
      <c r="RSU19" s="109"/>
      <c r="RSV19" s="109"/>
      <c r="RSW19" s="109"/>
      <c r="RSX19" s="109"/>
      <c r="RSY19" s="109"/>
      <c r="RSZ19" s="109"/>
      <c r="RTA19" s="109"/>
      <c r="RTB19" s="109"/>
      <c r="RTC19" s="109"/>
      <c r="RTD19" s="109"/>
      <c r="RTE19" s="109"/>
      <c r="RTF19" s="109"/>
      <c r="RTG19" s="109"/>
      <c r="RTH19" s="109"/>
      <c r="RTI19" s="109"/>
      <c r="RTJ19" s="109"/>
      <c r="RTK19" s="109"/>
      <c r="RTL19" s="109"/>
      <c r="RTM19" s="109"/>
      <c r="RTN19" s="109"/>
      <c r="RTO19" s="109"/>
      <c r="RTP19" s="109"/>
      <c r="RTQ19" s="109"/>
      <c r="RTR19" s="109"/>
      <c r="RTS19" s="109"/>
      <c r="RTT19" s="109"/>
      <c r="RTU19" s="109"/>
      <c r="RTV19" s="109"/>
      <c r="RTW19" s="109"/>
      <c r="RTX19" s="109"/>
      <c r="RTY19" s="109"/>
      <c r="RTZ19" s="109"/>
      <c r="RUA19" s="109"/>
      <c r="RUB19" s="109"/>
      <c r="RUC19" s="109"/>
      <c r="RUD19" s="109"/>
      <c r="RUE19" s="109"/>
      <c r="RUF19" s="109"/>
      <c r="RUG19" s="109"/>
      <c r="RUH19" s="109"/>
      <c r="RUI19" s="109"/>
      <c r="RUJ19" s="109"/>
      <c r="RUK19" s="109"/>
      <c r="RUL19" s="109"/>
      <c r="RUM19" s="109"/>
      <c r="RUN19" s="109"/>
      <c r="RUO19" s="109"/>
      <c r="RUP19" s="109"/>
      <c r="RUQ19" s="109"/>
      <c r="RUR19" s="109"/>
      <c r="RUS19" s="109"/>
      <c r="RUT19" s="109"/>
      <c r="RUU19" s="109"/>
      <c r="RUV19" s="109"/>
      <c r="RUW19" s="109"/>
      <c r="RUX19" s="109"/>
      <c r="RUY19" s="109"/>
      <c r="RUZ19" s="109"/>
      <c r="RVA19" s="109"/>
      <c r="RVB19" s="109"/>
      <c r="RVC19" s="109"/>
      <c r="RVD19" s="109"/>
      <c r="RVE19" s="109"/>
      <c r="RVF19" s="109"/>
      <c r="RVG19" s="109"/>
      <c r="RVH19" s="109"/>
      <c r="RVI19" s="109"/>
      <c r="RVJ19" s="109"/>
      <c r="RVK19" s="109"/>
      <c r="RVL19" s="109"/>
      <c r="RVM19" s="109"/>
      <c r="RVN19" s="109"/>
      <c r="RVO19" s="109"/>
      <c r="RVP19" s="109"/>
      <c r="RVQ19" s="109"/>
      <c r="RVR19" s="109"/>
      <c r="RVS19" s="109"/>
      <c r="RVT19" s="109"/>
      <c r="RVU19" s="109"/>
      <c r="RVV19" s="109"/>
      <c r="RVW19" s="109"/>
      <c r="RVX19" s="109"/>
      <c r="RVY19" s="109"/>
      <c r="RVZ19" s="109"/>
      <c r="RWA19" s="109"/>
      <c r="RWB19" s="109"/>
      <c r="RWC19" s="109"/>
      <c r="RWD19" s="109"/>
      <c r="RWE19" s="109"/>
      <c r="RWF19" s="109"/>
      <c r="RWG19" s="109"/>
      <c r="RWH19" s="109"/>
      <c r="RWI19" s="109"/>
      <c r="RWJ19" s="109"/>
      <c r="RWK19" s="109"/>
      <c r="RWL19" s="109"/>
      <c r="RWM19" s="109"/>
      <c r="RWN19" s="109"/>
      <c r="RWO19" s="109"/>
      <c r="RWP19" s="109"/>
      <c r="RWQ19" s="109"/>
      <c r="RWR19" s="109"/>
      <c r="RWS19" s="109"/>
      <c r="RWT19" s="109"/>
      <c r="RWU19" s="109"/>
      <c r="RWV19" s="109"/>
      <c r="RWW19" s="109"/>
      <c r="RWX19" s="109"/>
      <c r="RWY19" s="109"/>
      <c r="RWZ19" s="109"/>
      <c r="RXA19" s="109"/>
      <c r="RXB19" s="109"/>
      <c r="RXC19" s="109"/>
      <c r="RXD19" s="109"/>
      <c r="RXE19" s="109"/>
      <c r="RXF19" s="109"/>
      <c r="RXG19" s="109"/>
      <c r="RXH19" s="109"/>
      <c r="RXI19" s="109"/>
      <c r="RXJ19" s="109"/>
      <c r="RXK19" s="109"/>
      <c r="RXL19" s="109"/>
      <c r="RXM19" s="109"/>
      <c r="RXN19" s="109"/>
      <c r="RXO19" s="109"/>
      <c r="RXP19" s="109"/>
      <c r="RXQ19" s="109"/>
      <c r="RXR19" s="109"/>
      <c r="RXS19" s="109"/>
      <c r="RXT19" s="109"/>
      <c r="RXU19" s="109"/>
      <c r="RXV19" s="109"/>
      <c r="RXW19" s="109"/>
      <c r="RXX19" s="109"/>
      <c r="RXY19" s="109"/>
      <c r="RXZ19" s="109"/>
      <c r="RYA19" s="109"/>
      <c r="RYB19" s="109"/>
      <c r="RYC19" s="109"/>
      <c r="RYD19" s="109"/>
      <c r="RYE19" s="109"/>
      <c r="RYF19" s="109"/>
      <c r="RYG19" s="109"/>
      <c r="RYH19" s="109"/>
      <c r="RYI19" s="109"/>
      <c r="RYJ19" s="109"/>
      <c r="RYK19" s="109"/>
      <c r="RYL19" s="109"/>
      <c r="RYM19" s="109"/>
      <c r="RYN19" s="109"/>
      <c r="RYO19" s="109"/>
      <c r="RYP19" s="109"/>
      <c r="RYQ19" s="109"/>
      <c r="RYR19" s="109"/>
      <c r="RYS19" s="109"/>
      <c r="RYT19" s="109"/>
      <c r="RYU19" s="109"/>
      <c r="RYV19" s="109"/>
      <c r="RYW19" s="109"/>
      <c r="RYX19" s="109"/>
      <c r="RYY19" s="109"/>
      <c r="RYZ19" s="109"/>
      <c r="RZA19" s="109"/>
      <c r="RZB19" s="109"/>
      <c r="RZC19" s="109"/>
      <c r="RZD19" s="109"/>
      <c r="RZE19" s="109"/>
      <c r="RZF19" s="109"/>
      <c r="RZG19" s="109"/>
      <c r="RZH19" s="109"/>
      <c r="RZI19" s="109"/>
      <c r="RZJ19" s="109"/>
      <c r="RZK19" s="109"/>
      <c r="RZL19" s="109"/>
      <c r="RZM19" s="109"/>
      <c r="RZN19" s="109"/>
      <c r="RZO19" s="109"/>
      <c r="RZP19" s="109"/>
      <c r="RZQ19" s="109"/>
      <c r="RZR19" s="109"/>
      <c r="RZS19" s="109"/>
      <c r="RZT19" s="109"/>
      <c r="RZU19" s="109"/>
      <c r="RZV19" s="109"/>
      <c r="RZW19" s="109"/>
      <c r="RZX19" s="109"/>
      <c r="RZY19" s="109"/>
      <c r="RZZ19" s="109"/>
      <c r="SAA19" s="109"/>
      <c r="SAB19" s="109"/>
      <c r="SAC19" s="109"/>
      <c r="SAD19" s="109"/>
      <c r="SAE19" s="109"/>
      <c r="SAF19" s="109"/>
      <c r="SAG19" s="109"/>
      <c r="SAH19" s="109"/>
      <c r="SAI19" s="109"/>
      <c r="SAJ19" s="109"/>
      <c r="SAK19" s="109"/>
      <c r="SAL19" s="109"/>
      <c r="SAM19" s="109"/>
      <c r="SAN19" s="109"/>
      <c r="SAO19" s="109"/>
      <c r="SAP19" s="109"/>
      <c r="SAQ19" s="109"/>
      <c r="SAR19" s="109"/>
      <c r="SAS19" s="109"/>
      <c r="SAT19" s="109"/>
      <c r="SAU19" s="109"/>
      <c r="SAV19" s="109"/>
      <c r="SAW19" s="109"/>
      <c r="SAX19" s="109"/>
      <c r="SAY19" s="109"/>
      <c r="SAZ19" s="109"/>
      <c r="SBA19" s="109"/>
      <c r="SBB19" s="109"/>
      <c r="SBC19" s="109"/>
      <c r="SBD19" s="109"/>
      <c r="SBE19" s="109"/>
      <c r="SBF19" s="109"/>
      <c r="SBG19" s="109"/>
      <c r="SBH19" s="109"/>
      <c r="SBI19" s="109"/>
      <c r="SBJ19" s="109"/>
      <c r="SBK19" s="109"/>
      <c r="SBL19" s="109"/>
      <c r="SBM19" s="109"/>
      <c r="SBN19" s="109"/>
      <c r="SBO19" s="109"/>
      <c r="SBP19" s="109"/>
      <c r="SBQ19" s="109"/>
      <c r="SBR19" s="109"/>
      <c r="SBS19" s="109"/>
      <c r="SBT19" s="109"/>
      <c r="SBU19" s="109"/>
      <c r="SBV19" s="109"/>
      <c r="SBW19" s="109"/>
      <c r="SBX19" s="109"/>
      <c r="SBY19" s="109"/>
      <c r="SBZ19" s="109"/>
      <c r="SCA19" s="109"/>
      <c r="SCB19" s="109"/>
      <c r="SCC19" s="109"/>
      <c r="SCD19" s="109"/>
      <c r="SCE19" s="109"/>
      <c r="SCF19" s="109"/>
      <c r="SCG19" s="109"/>
      <c r="SCH19" s="109"/>
      <c r="SCI19" s="109"/>
      <c r="SCJ19" s="109"/>
      <c r="SCK19" s="109"/>
      <c r="SCL19" s="109"/>
      <c r="SCM19" s="109"/>
      <c r="SCN19" s="109"/>
      <c r="SCO19" s="109"/>
      <c r="SCP19" s="109"/>
      <c r="SCQ19" s="109"/>
      <c r="SCR19" s="109"/>
      <c r="SCS19" s="109"/>
      <c r="SCT19" s="109"/>
      <c r="SCU19" s="109"/>
      <c r="SCV19" s="109"/>
      <c r="SCW19" s="109"/>
      <c r="SCX19" s="109"/>
      <c r="SCY19" s="109"/>
      <c r="SCZ19" s="109"/>
      <c r="SDA19" s="109"/>
      <c r="SDB19" s="109"/>
      <c r="SDC19" s="109"/>
      <c r="SDD19" s="109"/>
      <c r="SDE19" s="109"/>
      <c r="SDF19" s="109"/>
      <c r="SDG19" s="109"/>
      <c r="SDH19" s="109"/>
      <c r="SDI19" s="109"/>
      <c r="SDJ19" s="109"/>
      <c r="SDK19" s="109"/>
      <c r="SDL19" s="109"/>
      <c r="SDM19" s="109"/>
      <c r="SDN19" s="109"/>
      <c r="SDO19" s="109"/>
      <c r="SDP19" s="109"/>
      <c r="SDQ19" s="109"/>
      <c r="SDR19" s="109"/>
      <c r="SDS19" s="109"/>
      <c r="SDT19" s="109"/>
      <c r="SDU19" s="109"/>
      <c r="SDV19" s="109"/>
      <c r="SDW19" s="109"/>
      <c r="SDX19" s="109"/>
      <c r="SDY19" s="109"/>
      <c r="SDZ19" s="109"/>
      <c r="SEA19" s="109"/>
      <c r="SEB19" s="109"/>
      <c r="SEC19" s="109"/>
      <c r="SED19" s="109"/>
      <c r="SEE19" s="109"/>
      <c r="SEF19" s="109"/>
      <c r="SEG19" s="109"/>
      <c r="SEH19" s="109"/>
      <c r="SEI19" s="109"/>
      <c r="SEJ19" s="109"/>
      <c r="SEK19" s="109"/>
      <c r="SEL19" s="109"/>
      <c r="SEM19" s="109"/>
      <c r="SEN19" s="109"/>
      <c r="SEO19" s="109"/>
      <c r="SEP19" s="109"/>
      <c r="SEQ19" s="109"/>
      <c r="SER19" s="109"/>
      <c r="SES19" s="109"/>
      <c r="SET19" s="109"/>
      <c r="SEU19" s="109"/>
      <c r="SEV19" s="109"/>
      <c r="SEW19" s="109"/>
      <c r="SEX19" s="109"/>
      <c r="SEY19" s="109"/>
      <c r="SEZ19" s="109"/>
      <c r="SFA19" s="109"/>
      <c r="SFB19" s="109"/>
      <c r="SFC19" s="109"/>
      <c r="SFD19" s="109"/>
      <c r="SFE19" s="109"/>
      <c r="SFF19" s="109"/>
      <c r="SFG19" s="109"/>
      <c r="SFH19" s="109"/>
      <c r="SFI19" s="109"/>
      <c r="SFJ19" s="109"/>
      <c r="SFK19" s="109"/>
      <c r="SFL19" s="109"/>
      <c r="SFM19" s="109"/>
      <c r="SFN19" s="109"/>
      <c r="SFO19" s="109"/>
      <c r="SFP19" s="109"/>
      <c r="SFQ19" s="109"/>
      <c r="SFR19" s="109"/>
      <c r="SFS19" s="109"/>
      <c r="SFT19" s="109"/>
      <c r="SFU19" s="109"/>
      <c r="SFV19" s="109"/>
      <c r="SFW19" s="109"/>
      <c r="SFX19" s="109"/>
      <c r="SFY19" s="109"/>
      <c r="SFZ19" s="109"/>
      <c r="SGA19" s="109"/>
      <c r="SGB19" s="109"/>
      <c r="SGC19" s="109"/>
      <c r="SGD19" s="109"/>
      <c r="SGE19" s="109"/>
      <c r="SGF19" s="109"/>
      <c r="SGG19" s="109"/>
      <c r="SGH19" s="109"/>
      <c r="SGI19" s="109"/>
      <c r="SGJ19" s="109"/>
      <c r="SGK19" s="109"/>
      <c r="SGL19" s="109"/>
      <c r="SGM19" s="109"/>
      <c r="SGN19" s="109"/>
      <c r="SGO19" s="109"/>
      <c r="SGP19" s="109"/>
      <c r="SGQ19" s="109"/>
      <c r="SGR19" s="109"/>
      <c r="SGS19" s="109"/>
      <c r="SGT19" s="109"/>
      <c r="SGU19" s="109"/>
      <c r="SGV19" s="109"/>
      <c r="SGW19" s="109"/>
      <c r="SGX19" s="109"/>
      <c r="SGY19" s="109"/>
      <c r="SGZ19" s="109"/>
      <c r="SHA19" s="109"/>
      <c r="SHB19" s="109"/>
      <c r="SHC19" s="109"/>
      <c r="SHD19" s="109"/>
      <c r="SHE19" s="109"/>
      <c r="SHF19" s="109"/>
      <c r="SHG19" s="109"/>
      <c r="SHH19" s="109"/>
      <c r="SHI19" s="109"/>
      <c r="SHJ19" s="109"/>
      <c r="SHK19" s="109"/>
      <c r="SHL19" s="109"/>
      <c r="SHM19" s="109"/>
      <c r="SHN19" s="109"/>
      <c r="SHO19" s="109"/>
      <c r="SHP19" s="109"/>
      <c r="SHQ19" s="109"/>
      <c r="SHR19" s="109"/>
      <c r="SHS19" s="109"/>
      <c r="SHT19" s="109"/>
      <c r="SHU19" s="109"/>
      <c r="SHV19" s="109"/>
      <c r="SHW19" s="109"/>
      <c r="SHX19" s="109"/>
      <c r="SHY19" s="109"/>
      <c r="SHZ19" s="109"/>
      <c r="SIA19" s="109"/>
      <c r="SIB19" s="109"/>
      <c r="SIC19" s="109"/>
      <c r="SID19" s="109"/>
      <c r="SIE19" s="109"/>
      <c r="SIF19" s="109"/>
      <c r="SIG19" s="109"/>
      <c r="SIH19" s="109"/>
      <c r="SII19" s="109"/>
      <c r="SIJ19" s="109"/>
      <c r="SIK19" s="109"/>
      <c r="SIL19" s="109"/>
      <c r="SIM19" s="109"/>
      <c r="SIN19" s="109"/>
      <c r="SIO19" s="109"/>
      <c r="SIP19" s="109"/>
      <c r="SIQ19" s="109"/>
      <c r="SIR19" s="109"/>
      <c r="SIS19" s="109"/>
      <c r="SIT19" s="109"/>
      <c r="SIU19" s="109"/>
      <c r="SIV19" s="109"/>
      <c r="SIW19" s="109"/>
      <c r="SIX19" s="109"/>
      <c r="SIY19" s="109"/>
      <c r="SIZ19" s="109"/>
      <c r="SJA19" s="109"/>
      <c r="SJB19" s="109"/>
      <c r="SJC19" s="109"/>
      <c r="SJD19" s="109"/>
      <c r="SJE19" s="109"/>
      <c r="SJF19" s="109"/>
      <c r="SJG19" s="109"/>
      <c r="SJH19" s="109"/>
      <c r="SJI19" s="109"/>
      <c r="SJJ19" s="109"/>
      <c r="SJK19" s="109"/>
      <c r="SJL19" s="109"/>
      <c r="SJM19" s="109"/>
      <c r="SJN19" s="109"/>
      <c r="SJO19" s="109"/>
      <c r="SJP19" s="109"/>
      <c r="SJQ19" s="109"/>
      <c r="SJR19" s="109"/>
      <c r="SJS19" s="109"/>
      <c r="SJT19" s="109"/>
      <c r="SJU19" s="109"/>
      <c r="SJV19" s="109"/>
      <c r="SJW19" s="109"/>
      <c r="SJX19" s="109"/>
      <c r="SJY19" s="109"/>
      <c r="SJZ19" s="109"/>
      <c r="SKA19" s="109"/>
      <c r="SKB19" s="109"/>
      <c r="SKC19" s="109"/>
      <c r="SKD19" s="109"/>
      <c r="SKE19" s="109"/>
      <c r="SKF19" s="109"/>
      <c r="SKG19" s="109"/>
      <c r="SKH19" s="109"/>
      <c r="SKI19" s="109"/>
      <c r="SKJ19" s="109"/>
      <c r="SKK19" s="109"/>
      <c r="SKL19" s="109"/>
      <c r="SKM19" s="109"/>
      <c r="SKN19" s="109"/>
      <c r="SKO19" s="109"/>
      <c r="SKP19" s="109"/>
      <c r="SKQ19" s="109"/>
      <c r="SKR19" s="109"/>
      <c r="SKS19" s="109"/>
      <c r="SKT19" s="109"/>
      <c r="SKU19" s="109"/>
      <c r="SKV19" s="109"/>
      <c r="SKW19" s="109"/>
      <c r="SKX19" s="109"/>
      <c r="SKY19" s="109"/>
      <c r="SKZ19" s="109"/>
      <c r="SLA19" s="109"/>
      <c r="SLB19" s="109"/>
      <c r="SLC19" s="109"/>
      <c r="SLD19" s="109"/>
      <c r="SLE19" s="109"/>
      <c r="SLF19" s="109"/>
      <c r="SLG19" s="109"/>
      <c r="SLH19" s="109"/>
      <c r="SLI19" s="109"/>
      <c r="SLJ19" s="109"/>
      <c r="SLK19" s="109"/>
      <c r="SLL19" s="109"/>
      <c r="SLM19" s="109"/>
      <c r="SLN19" s="109"/>
      <c r="SLO19" s="109"/>
      <c r="SLP19" s="109"/>
      <c r="SLQ19" s="109"/>
      <c r="SLR19" s="109"/>
      <c r="SLS19" s="109"/>
      <c r="SLT19" s="109"/>
      <c r="SLU19" s="109"/>
      <c r="SLV19" s="109"/>
      <c r="SLW19" s="109"/>
      <c r="SLX19" s="109"/>
      <c r="SLY19" s="109"/>
      <c r="SLZ19" s="109"/>
      <c r="SMA19" s="109"/>
      <c r="SMB19" s="109"/>
      <c r="SMC19" s="109"/>
      <c r="SMD19" s="109"/>
      <c r="SME19" s="109"/>
      <c r="SMF19" s="109"/>
      <c r="SMG19" s="109"/>
      <c r="SMH19" s="109"/>
      <c r="SMI19" s="109"/>
      <c r="SMJ19" s="109"/>
      <c r="SMK19" s="109"/>
      <c r="SML19" s="109"/>
      <c r="SMM19" s="109"/>
      <c r="SMN19" s="109"/>
      <c r="SMO19" s="109"/>
      <c r="SMP19" s="109"/>
      <c r="SMQ19" s="109"/>
      <c r="SMR19" s="109"/>
      <c r="SMS19" s="109"/>
      <c r="SMT19" s="109"/>
      <c r="SMU19" s="109"/>
      <c r="SMV19" s="109"/>
      <c r="SMW19" s="109"/>
      <c r="SMX19" s="109"/>
      <c r="SMY19" s="109"/>
      <c r="SMZ19" s="109"/>
      <c r="SNA19" s="109"/>
      <c r="SNB19" s="109"/>
      <c r="SNC19" s="109"/>
      <c r="SND19" s="109"/>
      <c r="SNE19" s="109"/>
      <c r="SNF19" s="109"/>
      <c r="SNG19" s="109"/>
      <c r="SNH19" s="109"/>
      <c r="SNI19" s="109"/>
      <c r="SNJ19" s="109"/>
      <c r="SNK19" s="109"/>
      <c r="SNL19" s="109"/>
      <c r="SNM19" s="109"/>
      <c r="SNN19" s="109"/>
      <c r="SNO19" s="109"/>
      <c r="SNP19" s="109"/>
      <c r="SNQ19" s="109"/>
      <c r="SNR19" s="109"/>
      <c r="SNS19" s="109"/>
      <c r="SNT19" s="109"/>
      <c r="SNU19" s="109"/>
      <c r="SNV19" s="109"/>
      <c r="SNW19" s="109"/>
      <c r="SNX19" s="109"/>
      <c r="SNY19" s="109"/>
      <c r="SNZ19" s="109"/>
      <c r="SOA19" s="109"/>
      <c r="SOB19" s="109"/>
      <c r="SOC19" s="109"/>
      <c r="SOD19" s="109"/>
      <c r="SOE19" s="109"/>
      <c r="SOF19" s="109"/>
      <c r="SOG19" s="109"/>
      <c r="SOH19" s="109"/>
      <c r="SOI19" s="109"/>
      <c r="SOJ19" s="109"/>
      <c r="SOK19" s="109"/>
      <c r="SOL19" s="109"/>
      <c r="SOM19" s="109"/>
      <c r="SON19" s="109"/>
      <c r="SOO19" s="109"/>
      <c r="SOP19" s="109"/>
      <c r="SOQ19" s="109"/>
      <c r="SOR19" s="109"/>
      <c r="SOS19" s="109"/>
      <c r="SOT19" s="109"/>
      <c r="SOU19" s="109"/>
      <c r="SOV19" s="109"/>
      <c r="SOW19" s="109"/>
      <c r="SOX19" s="109"/>
      <c r="SOY19" s="109"/>
      <c r="SOZ19" s="109"/>
      <c r="SPA19" s="109"/>
      <c r="SPB19" s="109"/>
      <c r="SPC19" s="109"/>
      <c r="SPD19" s="109"/>
      <c r="SPE19" s="109"/>
      <c r="SPF19" s="109"/>
      <c r="SPG19" s="109"/>
      <c r="SPH19" s="109"/>
      <c r="SPI19" s="109"/>
      <c r="SPJ19" s="109"/>
      <c r="SPK19" s="109"/>
      <c r="SPL19" s="109"/>
      <c r="SPM19" s="109"/>
      <c r="SPN19" s="109"/>
      <c r="SPO19" s="109"/>
      <c r="SPP19" s="109"/>
      <c r="SPQ19" s="109"/>
      <c r="SPR19" s="109"/>
      <c r="SPS19" s="109"/>
      <c r="SPT19" s="109"/>
      <c r="SPU19" s="109"/>
      <c r="SPV19" s="109"/>
      <c r="SPW19" s="109"/>
      <c r="SPX19" s="109"/>
      <c r="SPY19" s="109"/>
      <c r="SPZ19" s="109"/>
      <c r="SQA19" s="109"/>
      <c r="SQB19" s="109"/>
      <c r="SQC19" s="109"/>
      <c r="SQD19" s="109"/>
      <c r="SQE19" s="109"/>
      <c r="SQF19" s="109"/>
      <c r="SQG19" s="109"/>
      <c r="SQH19" s="109"/>
      <c r="SQI19" s="109"/>
      <c r="SQJ19" s="109"/>
      <c r="SQK19" s="109"/>
      <c r="SQL19" s="109"/>
      <c r="SQM19" s="109"/>
      <c r="SQN19" s="109"/>
      <c r="SQO19" s="109"/>
      <c r="SQP19" s="109"/>
      <c r="SQQ19" s="109"/>
      <c r="SQR19" s="109"/>
      <c r="SQS19" s="109"/>
      <c r="SQT19" s="109"/>
      <c r="SQU19" s="109"/>
      <c r="SQV19" s="109"/>
      <c r="SQW19" s="109"/>
      <c r="SQX19" s="109"/>
      <c r="SQY19" s="109"/>
      <c r="SQZ19" s="109"/>
      <c r="SRA19" s="109"/>
      <c r="SRB19" s="109"/>
      <c r="SRC19" s="109"/>
      <c r="SRD19" s="109"/>
      <c r="SRE19" s="109"/>
      <c r="SRF19" s="109"/>
      <c r="SRG19" s="109"/>
      <c r="SRH19" s="109"/>
      <c r="SRI19" s="109"/>
      <c r="SRJ19" s="109"/>
      <c r="SRK19" s="109"/>
      <c r="SRL19" s="109"/>
      <c r="SRM19" s="109"/>
      <c r="SRN19" s="109"/>
      <c r="SRO19" s="109"/>
      <c r="SRP19" s="109"/>
      <c r="SRQ19" s="109"/>
      <c r="SRR19" s="109"/>
      <c r="SRS19" s="109"/>
      <c r="SRT19" s="109"/>
      <c r="SRU19" s="109"/>
      <c r="SRV19" s="109"/>
      <c r="SRW19" s="109"/>
      <c r="SRX19" s="109"/>
      <c r="SRY19" s="109"/>
      <c r="SRZ19" s="109"/>
      <c r="SSA19" s="109"/>
      <c r="SSB19" s="109"/>
      <c r="SSC19" s="109"/>
      <c r="SSD19" s="109"/>
      <c r="SSE19" s="109"/>
      <c r="SSF19" s="109"/>
      <c r="SSG19" s="109"/>
      <c r="SSH19" s="109"/>
      <c r="SSI19" s="109"/>
      <c r="SSJ19" s="109"/>
      <c r="SSK19" s="109"/>
      <c r="SSL19" s="109"/>
      <c r="SSM19" s="109"/>
      <c r="SSN19" s="109"/>
      <c r="SSO19" s="109"/>
      <c r="SSP19" s="109"/>
      <c r="SSQ19" s="109"/>
      <c r="SSR19" s="109"/>
      <c r="SSS19" s="109"/>
      <c r="SST19" s="109"/>
      <c r="SSU19" s="109"/>
      <c r="SSV19" s="109"/>
      <c r="SSW19" s="109"/>
      <c r="SSX19" s="109"/>
      <c r="SSY19" s="109"/>
      <c r="SSZ19" s="109"/>
      <c r="STA19" s="109"/>
      <c r="STB19" s="109"/>
      <c r="STC19" s="109"/>
      <c r="STD19" s="109"/>
      <c r="STE19" s="109"/>
      <c r="STF19" s="109"/>
      <c r="STG19" s="109"/>
      <c r="STH19" s="109"/>
      <c r="STI19" s="109"/>
      <c r="STJ19" s="109"/>
      <c r="STK19" s="109"/>
      <c r="STL19" s="109"/>
      <c r="STM19" s="109"/>
      <c r="STN19" s="109"/>
      <c r="STO19" s="109"/>
      <c r="STP19" s="109"/>
      <c r="STQ19" s="109"/>
      <c r="STR19" s="109"/>
      <c r="STS19" s="109"/>
      <c r="STT19" s="109"/>
      <c r="STU19" s="109"/>
      <c r="STV19" s="109"/>
      <c r="STW19" s="109"/>
      <c r="STX19" s="109"/>
      <c r="STY19" s="109"/>
      <c r="STZ19" s="109"/>
      <c r="SUA19" s="109"/>
      <c r="SUB19" s="109"/>
      <c r="SUC19" s="109"/>
      <c r="SUD19" s="109"/>
      <c r="SUE19" s="109"/>
      <c r="SUF19" s="109"/>
      <c r="SUG19" s="109"/>
      <c r="SUH19" s="109"/>
      <c r="SUI19" s="109"/>
      <c r="SUJ19" s="109"/>
      <c r="SUK19" s="109"/>
      <c r="SUL19" s="109"/>
      <c r="SUM19" s="109"/>
      <c r="SUN19" s="109"/>
      <c r="SUO19" s="109"/>
      <c r="SUP19" s="109"/>
      <c r="SUQ19" s="109"/>
      <c r="SUR19" s="109"/>
      <c r="SUS19" s="109"/>
      <c r="SUT19" s="109"/>
      <c r="SUU19" s="109"/>
      <c r="SUV19" s="109"/>
      <c r="SUW19" s="109"/>
      <c r="SUX19" s="109"/>
      <c r="SUY19" s="109"/>
      <c r="SUZ19" s="109"/>
      <c r="SVA19" s="109"/>
      <c r="SVB19" s="109"/>
      <c r="SVC19" s="109"/>
      <c r="SVD19" s="109"/>
      <c r="SVE19" s="109"/>
      <c r="SVF19" s="109"/>
      <c r="SVG19" s="109"/>
      <c r="SVH19" s="109"/>
      <c r="SVI19" s="109"/>
      <c r="SVJ19" s="109"/>
      <c r="SVK19" s="109"/>
      <c r="SVL19" s="109"/>
      <c r="SVM19" s="109"/>
      <c r="SVN19" s="109"/>
      <c r="SVO19" s="109"/>
      <c r="SVP19" s="109"/>
      <c r="SVQ19" s="109"/>
      <c r="SVR19" s="109"/>
      <c r="SVS19" s="109"/>
      <c r="SVT19" s="109"/>
      <c r="SVU19" s="109"/>
      <c r="SVV19" s="109"/>
      <c r="SVW19" s="109"/>
      <c r="SVX19" s="109"/>
      <c r="SVY19" s="109"/>
      <c r="SVZ19" s="109"/>
      <c r="SWA19" s="109"/>
      <c r="SWB19" s="109"/>
      <c r="SWC19" s="109"/>
      <c r="SWD19" s="109"/>
      <c r="SWE19" s="109"/>
      <c r="SWF19" s="109"/>
      <c r="SWG19" s="109"/>
      <c r="SWH19" s="109"/>
      <c r="SWI19" s="109"/>
      <c r="SWJ19" s="109"/>
      <c r="SWK19" s="109"/>
      <c r="SWL19" s="109"/>
      <c r="SWM19" s="109"/>
      <c r="SWN19" s="109"/>
      <c r="SWO19" s="109"/>
      <c r="SWP19" s="109"/>
      <c r="SWQ19" s="109"/>
      <c r="SWR19" s="109"/>
      <c r="SWS19" s="109"/>
      <c r="SWT19" s="109"/>
      <c r="SWU19" s="109"/>
      <c r="SWV19" s="109"/>
      <c r="SWW19" s="109"/>
      <c r="SWX19" s="109"/>
      <c r="SWY19" s="109"/>
      <c r="SWZ19" s="109"/>
      <c r="SXA19" s="109"/>
      <c r="SXB19" s="109"/>
      <c r="SXC19" s="109"/>
      <c r="SXD19" s="109"/>
      <c r="SXE19" s="109"/>
      <c r="SXF19" s="109"/>
      <c r="SXG19" s="109"/>
      <c r="SXH19" s="109"/>
      <c r="SXI19" s="109"/>
      <c r="SXJ19" s="109"/>
      <c r="SXK19" s="109"/>
      <c r="SXL19" s="109"/>
      <c r="SXM19" s="109"/>
      <c r="SXN19" s="109"/>
      <c r="SXO19" s="109"/>
      <c r="SXP19" s="109"/>
      <c r="SXQ19" s="109"/>
      <c r="SXR19" s="109"/>
      <c r="SXS19" s="109"/>
      <c r="SXT19" s="109"/>
      <c r="SXU19" s="109"/>
      <c r="SXV19" s="109"/>
      <c r="SXW19" s="109"/>
      <c r="SXX19" s="109"/>
      <c r="SXY19" s="109"/>
      <c r="SXZ19" s="109"/>
      <c r="SYA19" s="109"/>
      <c r="SYB19" s="109"/>
      <c r="SYC19" s="109"/>
      <c r="SYD19" s="109"/>
      <c r="SYE19" s="109"/>
      <c r="SYF19" s="109"/>
      <c r="SYG19" s="109"/>
      <c r="SYH19" s="109"/>
      <c r="SYI19" s="109"/>
      <c r="SYJ19" s="109"/>
      <c r="SYK19" s="109"/>
      <c r="SYL19" s="109"/>
      <c r="SYM19" s="109"/>
      <c r="SYN19" s="109"/>
      <c r="SYO19" s="109"/>
      <c r="SYP19" s="109"/>
      <c r="SYQ19" s="109"/>
      <c r="SYR19" s="109"/>
      <c r="SYS19" s="109"/>
      <c r="SYT19" s="109"/>
      <c r="SYU19" s="109"/>
      <c r="SYV19" s="109"/>
      <c r="SYW19" s="109"/>
      <c r="SYX19" s="109"/>
      <c r="SYY19" s="109"/>
      <c r="SYZ19" s="109"/>
      <c r="SZA19" s="109"/>
      <c r="SZB19" s="109"/>
      <c r="SZC19" s="109"/>
      <c r="SZD19" s="109"/>
      <c r="SZE19" s="109"/>
      <c r="SZF19" s="109"/>
      <c r="SZG19" s="109"/>
      <c r="SZH19" s="109"/>
      <c r="SZI19" s="109"/>
      <c r="SZJ19" s="109"/>
      <c r="SZK19" s="109"/>
      <c r="SZL19" s="109"/>
      <c r="SZM19" s="109"/>
      <c r="SZN19" s="109"/>
      <c r="SZO19" s="109"/>
      <c r="SZP19" s="109"/>
      <c r="SZQ19" s="109"/>
      <c r="SZR19" s="109"/>
      <c r="SZS19" s="109"/>
      <c r="SZT19" s="109"/>
      <c r="SZU19" s="109"/>
      <c r="SZV19" s="109"/>
      <c r="SZW19" s="109"/>
      <c r="SZX19" s="109"/>
      <c r="SZY19" s="109"/>
      <c r="SZZ19" s="109"/>
      <c r="TAA19" s="109"/>
      <c r="TAB19" s="109"/>
      <c r="TAC19" s="109"/>
      <c r="TAD19" s="109"/>
      <c r="TAE19" s="109"/>
      <c r="TAF19" s="109"/>
      <c r="TAG19" s="109"/>
      <c r="TAH19" s="109"/>
      <c r="TAI19" s="109"/>
      <c r="TAJ19" s="109"/>
      <c r="TAK19" s="109"/>
      <c r="TAL19" s="109"/>
      <c r="TAM19" s="109"/>
      <c r="TAN19" s="109"/>
      <c r="TAO19" s="109"/>
      <c r="TAP19" s="109"/>
      <c r="TAQ19" s="109"/>
      <c r="TAR19" s="109"/>
      <c r="TAS19" s="109"/>
      <c r="TAT19" s="109"/>
      <c r="TAU19" s="109"/>
      <c r="TAV19" s="109"/>
      <c r="TAW19" s="109"/>
      <c r="TAX19" s="109"/>
      <c r="TAY19" s="109"/>
      <c r="TAZ19" s="109"/>
      <c r="TBA19" s="109"/>
      <c r="TBB19" s="109"/>
      <c r="TBC19" s="109"/>
      <c r="TBD19" s="109"/>
      <c r="TBE19" s="109"/>
      <c r="TBF19" s="109"/>
      <c r="TBG19" s="109"/>
      <c r="TBH19" s="109"/>
      <c r="TBI19" s="109"/>
      <c r="TBJ19" s="109"/>
      <c r="TBK19" s="109"/>
      <c r="TBL19" s="109"/>
      <c r="TBM19" s="109"/>
      <c r="TBN19" s="109"/>
      <c r="TBO19" s="109"/>
      <c r="TBP19" s="109"/>
      <c r="TBQ19" s="109"/>
      <c r="TBR19" s="109"/>
      <c r="TBS19" s="109"/>
      <c r="TBT19" s="109"/>
      <c r="TBU19" s="109"/>
      <c r="TBV19" s="109"/>
      <c r="TBW19" s="109"/>
      <c r="TBX19" s="109"/>
      <c r="TBY19" s="109"/>
      <c r="TBZ19" s="109"/>
      <c r="TCA19" s="109"/>
      <c r="TCB19" s="109"/>
      <c r="TCC19" s="109"/>
      <c r="TCD19" s="109"/>
      <c r="TCE19" s="109"/>
      <c r="TCF19" s="109"/>
      <c r="TCG19" s="109"/>
      <c r="TCH19" s="109"/>
      <c r="TCI19" s="109"/>
      <c r="TCJ19" s="109"/>
      <c r="TCK19" s="109"/>
      <c r="TCL19" s="109"/>
      <c r="TCM19" s="109"/>
      <c r="TCN19" s="109"/>
      <c r="TCO19" s="109"/>
      <c r="TCP19" s="109"/>
      <c r="TCQ19" s="109"/>
      <c r="TCR19" s="109"/>
      <c r="TCS19" s="109"/>
      <c r="TCT19" s="109"/>
      <c r="TCU19" s="109"/>
      <c r="TCV19" s="109"/>
      <c r="TCW19" s="109"/>
      <c r="TCX19" s="109"/>
      <c r="TCY19" s="109"/>
      <c r="TCZ19" s="109"/>
      <c r="TDA19" s="109"/>
      <c r="TDB19" s="109"/>
      <c r="TDC19" s="109"/>
      <c r="TDD19" s="109"/>
      <c r="TDE19" s="109"/>
      <c r="TDF19" s="109"/>
      <c r="TDG19" s="109"/>
      <c r="TDH19" s="109"/>
      <c r="TDI19" s="109"/>
      <c r="TDJ19" s="109"/>
      <c r="TDK19" s="109"/>
      <c r="TDL19" s="109"/>
      <c r="TDM19" s="109"/>
      <c r="TDN19" s="109"/>
      <c r="TDO19" s="109"/>
      <c r="TDP19" s="109"/>
      <c r="TDQ19" s="109"/>
      <c r="TDR19" s="109"/>
      <c r="TDS19" s="109"/>
      <c r="TDT19" s="109"/>
      <c r="TDU19" s="109"/>
      <c r="TDV19" s="109"/>
      <c r="TDW19" s="109"/>
      <c r="TDX19" s="109"/>
      <c r="TDY19" s="109"/>
      <c r="TDZ19" s="109"/>
      <c r="TEA19" s="109"/>
      <c r="TEB19" s="109"/>
      <c r="TEC19" s="109"/>
      <c r="TED19" s="109"/>
      <c r="TEE19" s="109"/>
      <c r="TEF19" s="109"/>
      <c r="TEG19" s="109"/>
      <c r="TEH19" s="109"/>
      <c r="TEI19" s="109"/>
      <c r="TEJ19" s="109"/>
      <c r="TEK19" s="109"/>
      <c r="TEL19" s="109"/>
      <c r="TEM19" s="109"/>
      <c r="TEN19" s="109"/>
      <c r="TEO19" s="109"/>
      <c r="TEP19" s="109"/>
      <c r="TEQ19" s="109"/>
      <c r="TER19" s="109"/>
      <c r="TES19" s="109"/>
      <c r="TET19" s="109"/>
      <c r="TEU19" s="109"/>
      <c r="TEV19" s="109"/>
      <c r="TEW19" s="109"/>
      <c r="TEX19" s="109"/>
      <c r="TEY19" s="109"/>
      <c r="TEZ19" s="109"/>
      <c r="TFA19" s="109"/>
      <c r="TFB19" s="109"/>
      <c r="TFC19" s="109"/>
      <c r="TFD19" s="109"/>
      <c r="TFE19" s="109"/>
      <c r="TFF19" s="109"/>
      <c r="TFG19" s="109"/>
      <c r="TFH19" s="109"/>
      <c r="TFI19" s="109"/>
      <c r="TFJ19" s="109"/>
      <c r="TFK19" s="109"/>
      <c r="TFL19" s="109"/>
      <c r="TFM19" s="109"/>
      <c r="TFN19" s="109"/>
      <c r="TFO19" s="109"/>
      <c r="TFP19" s="109"/>
      <c r="TFQ19" s="109"/>
      <c r="TFR19" s="109"/>
      <c r="TFS19" s="109"/>
      <c r="TFT19" s="109"/>
      <c r="TFU19" s="109"/>
      <c r="TFV19" s="109"/>
      <c r="TFW19" s="109"/>
      <c r="TFX19" s="109"/>
      <c r="TFY19" s="109"/>
      <c r="TFZ19" s="109"/>
      <c r="TGA19" s="109"/>
      <c r="TGB19" s="109"/>
      <c r="TGC19" s="109"/>
      <c r="TGD19" s="109"/>
      <c r="TGE19" s="109"/>
      <c r="TGF19" s="109"/>
      <c r="TGG19" s="109"/>
      <c r="TGH19" s="109"/>
      <c r="TGI19" s="109"/>
      <c r="TGJ19" s="109"/>
      <c r="TGK19" s="109"/>
      <c r="TGL19" s="109"/>
      <c r="TGM19" s="109"/>
      <c r="TGN19" s="109"/>
      <c r="TGO19" s="109"/>
      <c r="TGP19" s="109"/>
      <c r="TGQ19" s="109"/>
      <c r="TGR19" s="109"/>
      <c r="TGS19" s="109"/>
      <c r="TGT19" s="109"/>
      <c r="TGU19" s="109"/>
      <c r="TGV19" s="109"/>
      <c r="TGW19" s="109"/>
      <c r="TGX19" s="109"/>
      <c r="TGY19" s="109"/>
      <c r="TGZ19" s="109"/>
      <c r="THA19" s="109"/>
      <c r="THB19" s="109"/>
      <c r="THC19" s="109"/>
      <c r="THD19" s="109"/>
      <c r="THE19" s="109"/>
      <c r="THF19" s="109"/>
      <c r="THG19" s="109"/>
      <c r="THH19" s="109"/>
      <c r="THI19" s="109"/>
      <c r="THJ19" s="109"/>
      <c r="THK19" s="109"/>
      <c r="THL19" s="109"/>
      <c r="THM19" s="109"/>
      <c r="THN19" s="109"/>
      <c r="THO19" s="109"/>
      <c r="THP19" s="109"/>
      <c r="THQ19" s="109"/>
      <c r="THR19" s="109"/>
      <c r="THS19" s="109"/>
      <c r="THT19" s="109"/>
      <c r="THU19" s="109"/>
      <c r="THV19" s="109"/>
      <c r="THW19" s="109"/>
      <c r="THX19" s="109"/>
      <c r="THY19" s="109"/>
      <c r="THZ19" s="109"/>
      <c r="TIA19" s="109"/>
      <c r="TIB19" s="109"/>
      <c r="TIC19" s="109"/>
      <c r="TID19" s="109"/>
      <c r="TIE19" s="109"/>
      <c r="TIF19" s="109"/>
      <c r="TIG19" s="109"/>
      <c r="TIH19" s="109"/>
      <c r="TII19" s="109"/>
      <c r="TIJ19" s="109"/>
      <c r="TIK19" s="109"/>
      <c r="TIL19" s="109"/>
      <c r="TIM19" s="109"/>
      <c r="TIN19" s="109"/>
      <c r="TIO19" s="109"/>
      <c r="TIP19" s="109"/>
      <c r="TIQ19" s="109"/>
      <c r="TIR19" s="109"/>
      <c r="TIS19" s="109"/>
      <c r="TIT19" s="109"/>
      <c r="TIU19" s="109"/>
      <c r="TIV19" s="109"/>
      <c r="TIW19" s="109"/>
      <c r="TIX19" s="109"/>
      <c r="TIY19" s="109"/>
      <c r="TIZ19" s="109"/>
      <c r="TJA19" s="109"/>
      <c r="TJB19" s="109"/>
      <c r="TJC19" s="109"/>
      <c r="TJD19" s="109"/>
      <c r="TJE19" s="109"/>
      <c r="TJF19" s="109"/>
      <c r="TJG19" s="109"/>
      <c r="TJH19" s="109"/>
      <c r="TJI19" s="109"/>
      <c r="TJJ19" s="109"/>
      <c r="TJK19" s="109"/>
      <c r="TJL19" s="109"/>
      <c r="TJM19" s="109"/>
      <c r="TJN19" s="109"/>
      <c r="TJO19" s="109"/>
      <c r="TJP19" s="109"/>
      <c r="TJQ19" s="109"/>
      <c r="TJR19" s="109"/>
      <c r="TJS19" s="109"/>
      <c r="TJT19" s="109"/>
      <c r="TJU19" s="109"/>
      <c r="TJV19" s="109"/>
      <c r="TJW19" s="109"/>
      <c r="TJX19" s="109"/>
      <c r="TJY19" s="109"/>
      <c r="TJZ19" s="109"/>
      <c r="TKA19" s="109"/>
      <c r="TKB19" s="109"/>
      <c r="TKC19" s="109"/>
      <c r="TKD19" s="109"/>
      <c r="TKE19" s="109"/>
      <c r="TKF19" s="109"/>
      <c r="TKG19" s="109"/>
      <c r="TKH19" s="109"/>
      <c r="TKI19" s="109"/>
      <c r="TKJ19" s="109"/>
      <c r="TKK19" s="109"/>
      <c r="TKL19" s="109"/>
      <c r="TKM19" s="109"/>
      <c r="TKN19" s="109"/>
      <c r="TKO19" s="109"/>
      <c r="TKP19" s="109"/>
      <c r="TKQ19" s="109"/>
      <c r="TKR19" s="109"/>
      <c r="TKS19" s="109"/>
      <c r="TKT19" s="109"/>
      <c r="TKU19" s="109"/>
      <c r="TKV19" s="109"/>
      <c r="TKW19" s="109"/>
      <c r="TKX19" s="109"/>
      <c r="TKY19" s="109"/>
      <c r="TKZ19" s="109"/>
      <c r="TLA19" s="109"/>
      <c r="TLB19" s="109"/>
      <c r="TLC19" s="109"/>
      <c r="TLD19" s="109"/>
      <c r="TLE19" s="109"/>
      <c r="TLF19" s="109"/>
      <c r="TLG19" s="109"/>
      <c r="TLH19" s="109"/>
      <c r="TLI19" s="109"/>
      <c r="TLJ19" s="109"/>
      <c r="TLK19" s="109"/>
      <c r="TLL19" s="109"/>
      <c r="TLM19" s="109"/>
      <c r="TLN19" s="109"/>
      <c r="TLO19" s="109"/>
      <c r="TLP19" s="109"/>
      <c r="TLQ19" s="109"/>
      <c r="TLR19" s="109"/>
      <c r="TLS19" s="109"/>
      <c r="TLT19" s="109"/>
      <c r="TLU19" s="109"/>
      <c r="TLV19" s="109"/>
      <c r="TLW19" s="109"/>
      <c r="TLX19" s="109"/>
      <c r="TLY19" s="109"/>
      <c r="TLZ19" s="109"/>
      <c r="TMA19" s="109"/>
      <c r="TMB19" s="109"/>
      <c r="TMC19" s="109"/>
      <c r="TMD19" s="109"/>
      <c r="TME19" s="109"/>
      <c r="TMF19" s="109"/>
      <c r="TMG19" s="109"/>
      <c r="TMH19" s="109"/>
      <c r="TMI19" s="109"/>
      <c r="TMJ19" s="109"/>
      <c r="TMK19" s="109"/>
      <c r="TML19" s="109"/>
      <c r="TMM19" s="109"/>
      <c r="TMN19" s="109"/>
      <c r="TMO19" s="109"/>
      <c r="TMP19" s="109"/>
      <c r="TMQ19" s="109"/>
      <c r="TMR19" s="109"/>
      <c r="TMS19" s="109"/>
      <c r="TMT19" s="109"/>
      <c r="TMU19" s="109"/>
      <c r="TMV19" s="109"/>
      <c r="TMW19" s="109"/>
      <c r="TMX19" s="109"/>
      <c r="TMY19" s="109"/>
      <c r="TMZ19" s="109"/>
      <c r="TNA19" s="109"/>
      <c r="TNB19" s="109"/>
      <c r="TNC19" s="109"/>
      <c r="TND19" s="109"/>
      <c r="TNE19" s="109"/>
      <c r="TNF19" s="109"/>
      <c r="TNG19" s="109"/>
      <c r="TNH19" s="109"/>
      <c r="TNI19" s="109"/>
      <c r="TNJ19" s="109"/>
      <c r="TNK19" s="109"/>
      <c r="TNL19" s="109"/>
      <c r="TNM19" s="109"/>
      <c r="TNN19" s="109"/>
      <c r="TNO19" s="109"/>
      <c r="TNP19" s="109"/>
      <c r="TNQ19" s="109"/>
      <c r="TNR19" s="109"/>
      <c r="TNS19" s="109"/>
      <c r="TNT19" s="109"/>
      <c r="TNU19" s="109"/>
      <c r="TNV19" s="109"/>
      <c r="TNW19" s="109"/>
      <c r="TNX19" s="109"/>
      <c r="TNY19" s="109"/>
      <c r="TNZ19" s="109"/>
      <c r="TOA19" s="109"/>
      <c r="TOB19" s="109"/>
      <c r="TOC19" s="109"/>
      <c r="TOD19" s="109"/>
      <c r="TOE19" s="109"/>
      <c r="TOF19" s="109"/>
      <c r="TOG19" s="109"/>
      <c r="TOH19" s="109"/>
      <c r="TOI19" s="109"/>
      <c r="TOJ19" s="109"/>
      <c r="TOK19" s="109"/>
      <c r="TOL19" s="109"/>
      <c r="TOM19" s="109"/>
      <c r="TON19" s="109"/>
      <c r="TOO19" s="109"/>
      <c r="TOP19" s="109"/>
      <c r="TOQ19" s="109"/>
      <c r="TOR19" s="109"/>
      <c r="TOS19" s="109"/>
      <c r="TOT19" s="109"/>
      <c r="TOU19" s="109"/>
      <c r="TOV19" s="109"/>
      <c r="TOW19" s="109"/>
      <c r="TOX19" s="109"/>
      <c r="TOY19" s="109"/>
      <c r="TOZ19" s="109"/>
      <c r="TPA19" s="109"/>
      <c r="TPB19" s="109"/>
      <c r="TPC19" s="109"/>
      <c r="TPD19" s="109"/>
      <c r="TPE19" s="109"/>
      <c r="TPF19" s="109"/>
      <c r="TPG19" s="109"/>
      <c r="TPH19" s="109"/>
      <c r="TPI19" s="109"/>
      <c r="TPJ19" s="109"/>
      <c r="TPK19" s="109"/>
      <c r="TPL19" s="109"/>
      <c r="TPM19" s="109"/>
      <c r="TPN19" s="109"/>
      <c r="TPO19" s="109"/>
      <c r="TPP19" s="109"/>
      <c r="TPQ19" s="109"/>
      <c r="TPR19" s="109"/>
      <c r="TPS19" s="109"/>
      <c r="TPT19" s="109"/>
      <c r="TPU19" s="109"/>
      <c r="TPV19" s="109"/>
      <c r="TPW19" s="109"/>
      <c r="TPX19" s="109"/>
      <c r="TPY19" s="109"/>
      <c r="TPZ19" s="109"/>
      <c r="TQA19" s="109"/>
      <c r="TQB19" s="109"/>
      <c r="TQC19" s="109"/>
      <c r="TQD19" s="109"/>
      <c r="TQE19" s="109"/>
      <c r="TQF19" s="109"/>
      <c r="TQG19" s="109"/>
      <c r="TQH19" s="109"/>
      <c r="TQI19" s="109"/>
      <c r="TQJ19" s="109"/>
      <c r="TQK19" s="109"/>
      <c r="TQL19" s="109"/>
      <c r="TQM19" s="109"/>
      <c r="TQN19" s="109"/>
      <c r="TQO19" s="109"/>
      <c r="TQP19" s="109"/>
      <c r="TQQ19" s="109"/>
      <c r="TQR19" s="109"/>
      <c r="TQS19" s="109"/>
      <c r="TQT19" s="109"/>
      <c r="TQU19" s="109"/>
      <c r="TQV19" s="109"/>
      <c r="TQW19" s="109"/>
      <c r="TQX19" s="109"/>
      <c r="TQY19" s="109"/>
      <c r="TQZ19" s="109"/>
      <c r="TRA19" s="109"/>
      <c r="TRB19" s="109"/>
      <c r="TRC19" s="109"/>
      <c r="TRD19" s="109"/>
      <c r="TRE19" s="109"/>
      <c r="TRF19" s="109"/>
      <c r="TRG19" s="109"/>
      <c r="TRH19" s="109"/>
      <c r="TRI19" s="109"/>
      <c r="TRJ19" s="109"/>
      <c r="TRK19" s="109"/>
      <c r="TRL19" s="109"/>
      <c r="TRM19" s="109"/>
      <c r="TRN19" s="109"/>
      <c r="TRO19" s="109"/>
      <c r="TRP19" s="109"/>
      <c r="TRQ19" s="109"/>
      <c r="TRR19" s="109"/>
      <c r="TRS19" s="109"/>
      <c r="TRT19" s="109"/>
      <c r="TRU19" s="109"/>
      <c r="TRV19" s="109"/>
      <c r="TRW19" s="109"/>
      <c r="TRX19" s="109"/>
      <c r="TRY19" s="109"/>
      <c r="TRZ19" s="109"/>
      <c r="TSA19" s="109"/>
      <c r="TSB19" s="109"/>
      <c r="TSC19" s="109"/>
      <c r="TSD19" s="109"/>
      <c r="TSE19" s="109"/>
      <c r="TSF19" s="109"/>
      <c r="TSG19" s="109"/>
      <c r="TSH19" s="109"/>
      <c r="TSI19" s="109"/>
      <c r="TSJ19" s="109"/>
      <c r="TSK19" s="109"/>
      <c r="TSL19" s="109"/>
      <c r="TSM19" s="109"/>
      <c r="TSN19" s="109"/>
      <c r="TSO19" s="109"/>
      <c r="TSP19" s="109"/>
      <c r="TSQ19" s="109"/>
      <c r="TSR19" s="109"/>
      <c r="TSS19" s="109"/>
      <c r="TST19" s="109"/>
      <c r="TSU19" s="109"/>
      <c r="TSV19" s="109"/>
      <c r="TSW19" s="109"/>
      <c r="TSX19" s="109"/>
      <c r="TSY19" s="109"/>
      <c r="TSZ19" s="109"/>
      <c r="TTA19" s="109"/>
      <c r="TTB19" s="109"/>
      <c r="TTC19" s="109"/>
      <c r="TTD19" s="109"/>
      <c r="TTE19" s="109"/>
      <c r="TTF19" s="109"/>
      <c r="TTG19" s="109"/>
      <c r="TTH19" s="109"/>
      <c r="TTI19" s="109"/>
      <c r="TTJ19" s="109"/>
      <c r="TTK19" s="109"/>
      <c r="TTL19" s="109"/>
      <c r="TTM19" s="109"/>
      <c r="TTN19" s="109"/>
      <c r="TTO19" s="109"/>
      <c r="TTP19" s="109"/>
      <c r="TTQ19" s="109"/>
      <c r="TTR19" s="109"/>
      <c r="TTS19" s="109"/>
      <c r="TTT19" s="109"/>
      <c r="TTU19" s="109"/>
      <c r="TTV19" s="109"/>
      <c r="TTW19" s="109"/>
      <c r="TTX19" s="109"/>
      <c r="TTY19" s="109"/>
      <c r="TTZ19" s="109"/>
      <c r="TUA19" s="109"/>
      <c r="TUB19" s="109"/>
      <c r="TUC19" s="109"/>
      <c r="TUD19" s="109"/>
      <c r="TUE19" s="109"/>
      <c r="TUF19" s="109"/>
      <c r="TUG19" s="109"/>
      <c r="TUH19" s="109"/>
      <c r="TUI19" s="109"/>
      <c r="TUJ19" s="109"/>
      <c r="TUK19" s="109"/>
      <c r="TUL19" s="109"/>
      <c r="TUM19" s="109"/>
      <c r="TUN19" s="109"/>
      <c r="TUO19" s="109"/>
      <c r="TUP19" s="109"/>
      <c r="TUQ19" s="109"/>
      <c r="TUR19" s="109"/>
      <c r="TUS19" s="109"/>
      <c r="TUT19" s="109"/>
      <c r="TUU19" s="109"/>
      <c r="TUV19" s="109"/>
      <c r="TUW19" s="109"/>
      <c r="TUX19" s="109"/>
      <c r="TUY19" s="109"/>
      <c r="TUZ19" s="109"/>
      <c r="TVA19" s="109"/>
      <c r="TVB19" s="109"/>
      <c r="TVC19" s="109"/>
      <c r="TVD19" s="109"/>
      <c r="TVE19" s="109"/>
      <c r="TVF19" s="109"/>
      <c r="TVG19" s="109"/>
      <c r="TVH19" s="109"/>
      <c r="TVI19" s="109"/>
      <c r="TVJ19" s="109"/>
      <c r="TVK19" s="109"/>
      <c r="TVL19" s="109"/>
      <c r="TVM19" s="109"/>
      <c r="TVN19" s="109"/>
      <c r="TVO19" s="109"/>
      <c r="TVP19" s="109"/>
      <c r="TVQ19" s="109"/>
      <c r="TVR19" s="109"/>
      <c r="TVS19" s="109"/>
      <c r="TVT19" s="109"/>
      <c r="TVU19" s="109"/>
      <c r="TVV19" s="109"/>
      <c r="TVW19" s="109"/>
      <c r="TVX19" s="109"/>
      <c r="TVY19" s="109"/>
      <c r="TVZ19" s="109"/>
      <c r="TWA19" s="109"/>
      <c r="TWB19" s="109"/>
      <c r="TWC19" s="109"/>
      <c r="TWD19" s="109"/>
      <c r="TWE19" s="109"/>
      <c r="TWF19" s="109"/>
      <c r="TWG19" s="109"/>
      <c r="TWH19" s="109"/>
      <c r="TWI19" s="109"/>
      <c r="TWJ19" s="109"/>
      <c r="TWK19" s="109"/>
      <c r="TWL19" s="109"/>
      <c r="TWM19" s="109"/>
      <c r="TWN19" s="109"/>
      <c r="TWO19" s="109"/>
      <c r="TWP19" s="109"/>
      <c r="TWQ19" s="109"/>
      <c r="TWR19" s="109"/>
      <c r="TWS19" s="109"/>
      <c r="TWT19" s="109"/>
      <c r="TWU19" s="109"/>
      <c r="TWV19" s="109"/>
      <c r="TWW19" s="109"/>
      <c r="TWX19" s="109"/>
      <c r="TWY19" s="109"/>
      <c r="TWZ19" s="109"/>
      <c r="TXA19" s="109"/>
      <c r="TXB19" s="109"/>
      <c r="TXC19" s="109"/>
      <c r="TXD19" s="109"/>
      <c r="TXE19" s="109"/>
      <c r="TXF19" s="109"/>
      <c r="TXG19" s="109"/>
      <c r="TXH19" s="109"/>
      <c r="TXI19" s="109"/>
      <c r="TXJ19" s="109"/>
      <c r="TXK19" s="109"/>
      <c r="TXL19" s="109"/>
      <c r="TXM19" s="109"/>
      <c r="TXN19" s="109"/>
      <c r="TXO19" s="109"/>
      <c r="TXP19" s="109"/>
      <c r="TXQ19" s="109"/>
      <c r="TXR19" s="109"/>
      <c r="TXS19" s="109"/>
      <c r="TXT19" s="109"/>
      <c r="TXU19" s="109"/>
      <c r="TXV19" s="109"/>
      <c r="TXW19" s="109"/>
      <c r="TXX19" s="109"/>
      <c r="TXY19" s="109"/>
      <c r="TXZ19" s="109"/>
      <c r="TYA19" s="109"/>
      <c r="TYB19" s="109"/>
      <c r="TYC19" s="109"/>
      <c r="TYD19" s="109"/>
      <c r="TYE19" s="109"/>
      <c r="TYF19" s="109"/>
      <c r="TYG19" s="109"/>
      <c r="TYH19" s="109"/>
      <c r="TYI19" s="109"/>
      <c r="TYJ19" s="109"/>
      <c r="TYK19" s="109"/>
      <c r="TYL19" s="109"/>
      <c r="TYM19" s="109"/>
      <c r="TYN19" s="109"/>
      <c r="TYO19" s="109"/>
      <c r="TYP19" s="109"/>
      <c r="TYQ19" s="109"/>
      <c r="TYR19" s="109"/>
      <c r="TYS19" s="109"/>
      <c r="TYT19" s="109"/>
      <c r="TYU19" s="109"/>
      <c r="TYV19" s="109"/>
      <c r="TYW19" s="109"/>
      <c r="TYX19" s="109"/>
      <c r="TYY19" s="109"/>
      <c r="TYZ19" s="109"/>
      <c r="TZA19" s="109"/>
      <c r="TZB19" s="109"/>
      <c r="TZC19" s="109"/>
      <c r="TZD19" s="109"/>
      <c r="TZE19" s="109"/>
      <c r="TZF19" s="109"/>
      <c r="TZG19" s="109"/>
      <c r="TZH19" s="109"/>
      <c r="TZI19" s="109"/>
      <c r="TZJ19" s="109"/>
      <c r="TZK19" s="109"/>
      <c r="TZL19" s="109"/>
      <c r="TZM19" s="109"/>
      <c r="TZN19" s="109"/>
      <c r="TZO19" s="109"/>
      <c r="TZP19" s="109"/>
      <c r="TZQ19" s="109"/>
      <c r="TZR19" s="109"/>
      <c r="TZS19" s="109"/>
      <c r="TZT19" s="109"/>
      <c r="TZU19" s="109"/>
      <c r="TZV19" s="109"/>
      <c r="TZW19" s="109"/>
      <c r="TZX19" s="109"/>
      <c r="TZY19" s="109"/>
      <c r="TZZ19" s="109"/>
      <c r="UAA19" s="109"/>
      <c r="UAB19" s="109"/>
      <c r="UAC19" s="109"/>
      <c r="UAD19" s="109"/>
      <c r="UAE19" s="109"/>
      <c r="UAF19" s="109"/>
      <c r="UAG19" s="109"/>
      <c r="UAH19" s="109"/>
      <c r="UAI19" s="109"/>
      <c r="UAJ19" s="109"/>
      <c r="UAK19" s="109"/>
      <c r="UAL19" s="109"/>
      <c r="UAM19" s="109"/>
      <c r="UAN19" s="109"/>
      <c r="UAO19" s="109"/>
      <c r="UAP19" s="109"/>
      <c r="UAQ19" s="109"/>
      <c r="UAR19" s="109"/>
      <c r="UAS19" s="109"/>
      <c r="UAT19" s="109"/>
      <c r="UAU19" s="109"/>
      <c r="UAV19" s="109"/>
      <c r="UAW19" s="109"/>
      <c r="UAX19" s="109"/>
      <c r="UAY19" s="109"/>
      <c r="UAZ19" s="109"/>
      <c r="UBA19" s="109"/>
      <c r="UBB19" s="109"/>
      <c r="UBC19" s="109"/>
      <c r="UBD19" s="109"/>
      <c r="UBE19" s="109"/>
      <c r="UBF19" s="109"/>
      <c r="UBG19" s="109"/>
      <c r="UBH19" s="109"/>
      <c r="UBI19" s="109"/>
      <c r="UBJ19" s="109"/>
      <c r="UBK19" s="109"/>
      <c r="UBL19" s="109"/>
      <c r="UBM19" s="109"/>
      <c r="UBN19" s="109"/>
      <c r="UBO19" s="109"/>
      <c r="UBP19" s="109"/>
      <c r="UBQ19" s="109"/>
      <c r="UBR19" s="109"/>
      <c r="UBS19" s="109"/>
      <c r="UBT19" s="109"/>
      <c r="UBU19" s="109"/>
      <c r="UBV19" s="109"/>
      <c r="UBW19" s="109"/>
      <c r="UBX19" s="109"/>
      <c r="UBY19" s="109"/>
      <c r="UBZ19" s="109"/>
      <c r="UCA19" s="109"/>
      <c r="UCB19" s="109"/>
      <c r="UCC19" s="109"/>
      <c r="UCD19" s="109"/>
      <c r="UCE19" s="109"/>
      <c r="UCF19" s="109"/>
      <c r="UCG19" s="109"/>
      <c r="UCH19" s="109"/>
      <c r="UCI19" s="109"/>
      <c r="UCJ19" s="109"/>
      <c r="UCK19" s="109"/>
      <c r="UCL19" s="109"/>
      <c r="UCM19" s="109"/>
      <c r="UCN19" s="109"/>
      <c r="UCO19" s="109"/>
      <c r="UCP19" s="109"/>
      <c r="UCQ19" s="109"/>
      <c r="UCR19" s="109"/>
      <c r="UCS19" s="109"/>
      <c r="UCT19" s="109"/>
      <c r="UCU19" s="109"/>
      <c r="UCV19" s="109"/>
      <c r="UCW19" s="109"/>
      <c r="UCX19" s="109"/>
      <c r="UCY19" s="109"/>
      <c r="UCZ19" s="109"/>
      <c r="UDA19" s="109"/>
      <c r="UDB19" s="109"/>
      <c r="UDC19" s="109"/>
      <c r="UDD19" s="109"/>
      <c r="UDE19" s="109"/>
      <c r="UDF19" s="109"/>
      <c r="UDG19" s="109"/>
      <c r="UDH19" s="109"/>
      <c r="UDI19" s="109"/>
      <c r="UDJ19" s="109"/>
      <c r="UDK19" s="109"/>
      <c r="UDL19" s="109"/>
      <c r="UDM19" s="109"/>
      <c r="UDN19" s="109"/>
      <c r="UDO19" s="109"/>
      <c r="UDP19" s="109"/>
      <c r="UDQ19" s="109"/>
      <c r="UDR19" s="109"/>
      <c r="UDS19" s="109"/>
      <c r="UDT19" s="109"/>
      <c r="UDU19" s="109"/>
      <c r="UDV19" s="109"/>
      <c r="UDW19" s="109"/>
      <c r="UDX19" s="109"/>
      <c r="UDY19" s="109"/>
      <c r="UDZ19" s="109"/>
      <c r="UEA19" s="109"/>
      <c r="UEB19" s="109"/>
      <c r="UEC19" s="109"/>
      <c r="UED19" s="109"/>
      <c r="UEE19" s="109"/>
      <c r="UEF19" s="109"/>
      <c r="UEG19" s="109"/>
      <c r="UEH19" s="109"/>
      <c r="UEI19" s="109"/>
      <c r="UEJ19" s="109"/>
      <c r="UEK19" s="109"/>
      <c r="UEL19" s="109"/>
      <c r="UEM19" s="109"/>
      <c r="UEN19" s="109"/>
      <c r="UEO19" s="109"/>
      <c r="UEP19" s="109"/>
      <c r="UEQ19" s="109"/>
      <c r="UER19" s="109"/>
      <c r="UES19" s="109"/>
      <c r="UET19" s="109"/>
      <c r="UEU19" s="109"/>
      <c r="UEV19" s="109"/>
      <c r="UEW19" s="109"/>
      <c r="UEX19" s="109"/>
      <c r="UEY19" s="109"/>
      <c r="UEZ19" s="109"/>
      <c r="UFA19" s="109"/>
      <c r="UFB19" s="109"/>
      <c r="UFC19" s="109"/>
      <c r="UFD19" s="109"/>
      <c r="UFE19" s="109"/>
      <c r="UFF19" s="109"/>
      <c r="UFG19" s="109"/>
      <c r="UFH19" s="109"/>
      <c r="UFI19" s="109"/>
      <c r="UFJ19" s="109"/>
      <c r="UFK19" s="109"/>
      <c r="UFL19" s="109"/>
      <c r="UFM19" s="109"/>
      <c r="UFN19" s="109"/>
      <c r="UFO19" s="109"/>
      <c r="UFP19" s="109"/>
      <c r="UFQ19" s="109"/>
      <c r="UFR19" s="109"/>
      <c r="UFS19" s="109"/>
      <c r="UFT19" s="109"/>
      <c r="UFU19" s="109"/>
      <c r="UFV19" s="109"/>
      <c r="UFW19" s="109"/>
      <c r="UFX19" s="109"/>
      <c r="UFY19" s="109"/>
      <c r="UFZ19" s="109"/>
      <c r="UGA19" s="109"/>
      <c r="UGB19" s="109"/>
      <c r="UGC19" s="109"/>
      <c r="UGD19" s="109"/>
      <c r="UGE19" s="109"/>
      <c r="UGF19" s="109"/>
      <c r="UGG19" s="109"/>
      <c r="UGH19" s="109"/>
      <c r="UGI19" s="109"/>
      <c r="UGJ19" s="109"/>
      <c r="UGK19" s="109"/>
      <c r="UGL19" s="109"/>
      <c r="UGM19" s="109"/>
      <c r="UGN19" s="109"/>
      <c r="UGO19" s="109"/>
      <c r="UGP19" s="109"/>
      <c r="UGQ19" s="109"/>
      <c r="UGR19" s="109"/>
      <c r="UGS19" s="109"/>
      <c r="UGT19" s="109"/>
      <c r="UGU19" s="109"/>
      <c r="UGV19" s="109"/>
      <c r="UGW19" s="109"/>
      <c r="UGX19" s="109"/>
      <c r="UGY19" s="109"/>
      <c r="UGZ19" s="109"/>
      <c r="UHA19" s="109"/>
      <c r="UHB19" s="109"/>
      <c r="UHC19" s="109"/>
      <c r="UHD19" s="109"/>
      <c r="UHE19" s="109"/>
      <c r="UHF19" s="109"/>
      <c r="UHG19" s="109"/>
      <c r="UHH19" s="109"/>
      <c r="UHI19" s="109"/>
      <c r="UHJ19" s="109"/>
      <c r="UHK19" s="109"/>
      <c r="UHL19" s="109"/>
      <c r="UHM19" s="109"/>
      <c r="UHN19" s="109"/>
      <c r="UHO19" s="109"/>
      <c r="UHP19" s="109"/>
      <c r="UHQ19" s="109"/>
      <c r="UHR19" s="109"/>
      <c r="UHS19" s="109"/>
      <c r="UHT19" s="109"/>
      <c r="UHU19" s="109"/>
      <c r="UHV19" s="109"/>
      <c r="UHW19" s="109"/>
      <c r="UHX19" s="109"/>
      <c r="UHY19" s="109"/>
      <c r="UHZ19" s="109"/>
      <c r="UIA19" s="109"/>
      <c r="UIB19" s="109"/>
      <c r="UIC19" s="109"/>
      <c r="UID19" s="109"/>
      <c r="UIE19" s="109"/>
      <c r="UIF19" s="109"/>
      <c r="UIG19" s="109"/>
      <c r="UIH19" s="109"/>
      <c r="UII19" s="109"/>
      <c r="UIJ19" s="109"/>
      <c r="UIK19" s="109"/>
      <c r="UIL19" s="109"/>
      <c r="UIM19" s="109"/>
      <c r="UIN19" s="109"/>
      <c r="UIO19" s="109"/>
      <c r="UIP19" s="109"/>
      <c r="UIQ19" s="109"/>
      <c r="UIR19" s="109"/>
      <c r="UIS19" s="109"/>
      <c r="UIT19" s="109"/>
      <c r="UIU19" s="109"/>
      <c r="UIV19" s="109"/>
      <c r="UIW19" s="109"/>
      <c r="UIX19" s="109"/>
      <c r="UIY19" s="109"/>
      <c r="UIZ19" s="109"/>
      <c r="UJA19" s="109"/>
      <c r="UJB19" s="109"/>
      <c r="UJC19" s="109"/>
      <c r="UJD19" s="109"/>
      <c r="UJE19" s="109"/>
      <c r="UJF19" s="109"/>
      <c r="UJG19" s="109"/>
      <c r="UJH19" s="109"/>
      <c r="UJI19" s="109"/>
      <c r="UJJ19" s="109"/>
      <c r="UJK19" s="109"/>
      <c r="UJL19" s="109"/>
      <c r="UJM19" s="109"/>
      <c r="UJN19" s="109"/>
      <c r="UJO19" s="109"/>
      <c r="UJP19" s="109"/>
      <c r="UJQ19" s="109"/>
      <c r="UJR19" s="109"/>
      <c r="UJS19" s="109"/>
      <c r="UJT19" s="109"/>
      <c r="UJU19" s="109"/>
      <c r="UJV19" s="109"/>
      <c r="UJW19" s="109"/>
      <c r="UJX19" s="109"/>
      <c r="UJY19" s="109"/>
      <c r="UJZ19" s="109"/>
      <c r="UKA19" s="109"/>
      <c r="UKB19" s="109"/>
      <c r="UKC19" s="109"/>
      <c r="UKD19" s="109"/>
      <c r="UKE19" s="109"/>
      <c r="UKF19" s="109"/>
      <c r="UKG19" s="109"/>
      <c r="UKH19" s="109"/>
      <c r="UKI19" s="109"/>
      <c r="UKJ19" s="109"/>
      <c r="UKK19" s="109"/>
      <c r="UKL19" s="109"/>
      <c r="UKM19" s="109"/>
      <c r="UKN19" s="109"/>
      <c r="UKO19" s="109"/>
      <c r="UKP19" s="109"/>
      <c r="UKQ19" s="109"/>
      <c r="UKR19" s="109"/>
      <c r="UKS19" s="109"/>
      <c r="UKT19" s="109"/>
      <c r="UKU19" s="109"/>
      <c r="UKV19" s="109"/>
      <c r="UKW19" s="109"/>
      <c r="UKX19" s="109"/>
      <c r="UKY19" s="109"/>
      <c r="UKZ19" s="109"/>
      <c r="ULA19" s="109"/>
      <c r="ULB19" s="109"/>
      <c r="ULC19" s="109"/>
      <c r="ULD19" s="109"/>
      <c r="ULE19" s="109"/>
      <c r="ULF19" s="109"/>
      <c r="ULG19" s="109"/>
      <c r="ULH19" s="109"/>
      <c r="ULI19" s="109"/>
      <c r="ULJ19" s="109"/>
      <c r="ULK19" s="109"/>
      <c r="ULL19" s="109"/>
      <c r="ULM19" s="109"/>
      <c r="ULN19" s="109"/>
      <c r="ULO19" s="109"/>
      <c r="ULP19" s="109"/>
      <c r="ULQ19" s="109"/>
      <c r="ULR19" s="109"/>
      <c r="ULS19" s="109"/>
      <c r="ULT19" s="109"/>
      <c r="ULU19" s="109"/>
      <c r="ULV19" s="109"/>
      <c r="ULW19" s="109"/>
      <c r="ULX19" s="109"/>
      <c r="ULY19" s="109"/>
      <c r="ULZ19" s="109"/>
      <c r="UMA19" s="109"/>
      <c r="UMB19" s="109"/>
      <c r="UMC19" s="109"/>
      <c r="UMD19" s="109"/>
      <c r="UME19" s="109"/>
      <c r="UMF19" s="109"/>
      <c r="UMG19" s="109"/>
      <c r="UMH19" s="109"/>
      <c r="UMI19" s="109"/>
      <c r="UMJ19" s="109"/>
      <c r="UMK19" s="109"/>
      <c r="UML19" s="109"/>
      <c r="UMM19" s="109"/>
      <c r="UMN19" s="109"/>
      <c r="UMO19" s="109"/>
      <c r="UMP19" s="109"/>
      <c r="UMQ19" s="109"/>
      <c r="UMR19" s="109"/>
      <c r="UMS19" s="109"/>
      <c r="UMT19" s="109"/>
      <c r="UMU19" s="109"/>
      <c r="UMV19" s="109"/>
      <c r="UMW19" s="109"/>
      <c r="UMX19" s="109"/>
      <c r="UMY19" s="109"/>
      <c r="UMZ19" s="109"/>
      <c r="UNA19" s="109"/>
      <c r="UNB19" s="109"/>
      <c r="UNC19" s="109"/>
      <c r="UND19" s="109"/>
      <c r="UNE19" s="109"/>
      <c r="UNF19" s="109"/>
      <c r="UNG19" s="109"/>
      <c r="UNH19" s="109"/>
      <c r="UNI19" s="109"/>
      <c r="UNJ19" s="109"/>
      <c r="UNK19" s="109"/>
      <c r="UNL19" s="109"/>
      <c r="UNM19" s="109"/>
      <c r="UNN19" s="109"/>
      <c r="UNO19" s="109"/>
      <c r="UNP19" s="109"/>
      <c r="UNQ19" s="109"/>
      <c r="UNR19" s="109"/>
      <c r="UNS19" s="109"/>
      <c r="UNT19" s="109"/>
      <c r="UNU19" s="109"/>
      <c r="UNV19" s="109"/>
      <c r="UNW19" s="109"/>
      <c r="UNX19" s="109"/>
      <c r="UNY19" s="109"/>
      <c r="UNZ19" s="109"/>
      <c r="UOA19" s="109"/>
      <c r="UOB19" s="109"/>
      <c r="UOC19" s="109"/>
      <c r="UOD19" s="109"/>
      <c r="UOE19" s="109"/>
      <c r="UOF19" s="109"/>
      <c r="UOG19" s="109"/>
      <c r="UOH19" s="109"/>
      <c r="UOI19" s="109"/>
      <c r="UOJ19" s="109"/>
      <c r="UOK19" s="109"/>
      <c r="UOL19" s="109"/>
      <c r="UOM19" s="109"/>
      <c r="UON19" s="109"/>
      <c r="UOO19" s="109"/>
      <c r="UOP19" s="109"/>
      <c r="UOQ19" s="109"/>
      <c r="UOR19" s="109"/>
      <c r="UOS19" s="109"/>
      <c r="UOT19" s="109"/>
      <c r="UOU19" s="109"/>
      <c r="UOV19" s="109"/>
      <c r="UOW19" s="109"/>
      <c r="UOX19" s="109"/>
      <c r="UOY19" s="109"/>
      <c r="UOZ19" s="109"/>
      <c r="UPA19" s="109"/>
      <c r="UPB19" s="109"/>
      <c r="UPC19" s="109"/>
      <c r="UPD19" s="109"/>
      <c r="UPE19" s="109"/>
      <c r="UPF19" s="109"/>
      <c r="UPG19" s="109"/>
      <c r="UPH19" s="109"/>
      <c r="UPI19" s="109"/>
      <c r="UPJ19" s="109"/>
      <c r="UPK19" s="109"/>
      <c r="UPL19" s="109"/>
      <c r="UPM19" s="109"/>
      <c r="UPN19" s="109"/>
      <c r="UPO19" s="109"/>
      <c r="UPP19" s="109"/>
      <c r="UPQ19" s="109"/>
      <c r="UPR19" s="109"/>
      <c r="UPS19" s="109"/>
      <c r="UPT19" s="109"/>
      <c r="UPU19" s="109"/>
      <c r="UPV19" s="109"/>
      <c r="UPW19" s="109"/>
      <c r="UPX19" s="109"/>
      <c r="UPY19" s="109"/>
      <c r="UPZ19" s="109"/>
      <c r="UQA19" s="109"/>
      <c r="UQB19" s="109"/>
      <c r="UQC19" s="109"/>
      <c r="UQD19" s="109"/>
      <c r="UQE19" s="109"/>
      <c r="UQF19" s="109"/>
      <c r="UQG19" s="109"/>
      <c r="UQH19" s="109"/>
      <c r="UQI19" s="109"/>
      <c r="UQJ19" s="109"/>
      <c r="UQK19" s="109"/>
      <c r="UQL19" s="109"/>
      <c r="UQM19" s="109"/>
      <c r="UQN19" s="109"/>
      <c r="UQO19" s="109"/>
      <c r="UQP19" s="109"/>
      <c r="UQQ19" s="109"/>
      <c r="UQR19" s="109"/>
      <c r="UQS19" s="109"/>
      <c r="UQT19" s="109"/>
      <c r="UQU19" s="109"/>
      <c r="UQV19" s="109"/>
      <c r="UQW19" s="109"/>
      <c r="UQX19" s="109"/>
      <c r="UQY19" s="109"/>
      <c r="UQZ19" s="109"/>
      <c r="URA19" s="109"/>
      <c r="URB19" s="109"/>
      <c r="URC19" s="109"/>
      <c r="URD19" s="109"/>
      <c r="URE19" s="109"/>
      <c r="URF19" s="109"/>
      <c r="URG19" s="109"/>
      <c r="URH19" s="109"/>
      <c r="URI19" s="109"/>
      <c r="URJ19" s="109"/>
      <c r="URK19" s="109"/>
      <c r="URL19" s="109"/>
      <c r="URM19" s="109"/>
      <c r="URN19" s="109"/>
      <c r="URO19" s="109"/>
      <c r="URP19" s="109"/>
      <c r="URQ19" s="109"/>
      <c r="URR19" s="109"/>
      <c r="URS19" s="109"/>
      <c r="URT19" s="109"/>
      <c r="URU19" s="109"/>
      <c r="URV19" s="109"/>
      <c r="URW19" s="109"/>
      <c r="URX19" s="109"/>
      <c r="URY19" s="109"/>
      <c r="URZ19" s="109"/>
      <c r="USA19" s="109"/>
      <c r="USB19" s="109"/>
      <c r="USC19" s="109"/>
      <c r="USD19" s="109"/>
      <c r="USE19" s="109"/>
      <c r="USF19" s="109"/>
      <c r="USG19" s="109"/>
      <c r="USH19" s="109"/>
      <c r="USI19" s="109"/>
      <c r="USJ19" s="109"/>
      <c r="USK19" s="109"/>
      <c r="USL19" s="109"/>
      <c r="USM19" s="109"/>
      <c r="USN19" s="109"/>
      <c r="USO19" s="109"/>
      <c r="USP19" s="109"/>
      <c r="USQ19" s="109"/>
      <c r="USR19" s="109"/>
      <c r="USS19" s="109"/>
      <c r="UST19" s="109"/>
      <c r="USU19" s="109"/>
      <c r="USV19" s="109"/>
      <c r="USW19" s="109"/>
      <c r="USX19" s="109"/>
      <c r="USY19" s="109"/>
      <c r="USZ19" s="109"/>
      <c r="UTA19" s="109"/>
      <c r="UTB19" s="109"/>
      <c r="UTC19" s="109"/>
      <c r="UTD19" s="109"/>
      <c r="UTE19" s="109"/>
      <c r="UTF19" s="109"/>
      <c r="UTG19" s="109"/>
      <c r="UTH19" s="109"/>
      <c r="UTI19" s="109"/>
      <c r="UTJ19" s="109"/>
      <c r="UTK19" s="109"/>
      <c r="UTL19" s="109"/>
      <c r="UTM19" s="109"/>
      <c r="UTN19" s="109"/>
      <c r="UTO19" s="109"/>
      <c r="UTP19" s="109"/>
      <c r="UTQ19" s="109"/>
      <c r="UTR19" s="109"/>
      <c r="UTS19" s="109"/>
      <c r="UTT19" s="109"/>
      <c r="UTU19" s="109"/>
      <c r="UTV19" s="109"/>
      <c r="UTW19" s="109"/>
      <c r="UTX19" s="109"/>
      <c r="UTY19" s="109"/>
      <c r="UTZ19" s="109"/>
      <c r="UUA19" s="109"/>
      <c r="UUB19" s="109"/>
      <c r="UUC19" s="109"/>
      <c r="UUD19" s="109"/>
      <c r="UUE19" s="109"/>
      <c r="UUF19" s="109"/>
      <c r="UUG19" s="109"/>
      <c r="UUH19" s="109"/>
      <c r="UUI19" s="109"/>
      <c r="UUJ19" s="109"/>
      <c r="UUK19" s="109"/>
      <c r="UUL19" s="109"/>
      <c r="UUM19" s="109"/>
      <c r="UUN19" s="109"/>
      <c r="UUO19" s="109"/>
      <c r="UUP19" s="109"/>
      <c r="UUQ19" s="109"/>
      <c r="UUR19" s="109"/>
      <c r="UUS19" s="109"/>
      <c r="UUT19" s="109"/>
      <c r="UUU19" s="109"/>
      <c r="UUV19" s="109"/>
      <c r="UUW19" s="109"/>
      <c r="UUX19" s="109"/>
      <c r="UUY19" s="109"/>
      <c r="UUZ19" s="109"/>
      <c r="UVA19" s="109"/>
      <c r="UVB19" s="109"/>
      <c r="UVC19" s="109"/>
      <c r="UVD19" s="109"/>
      <c r="UVE19" s="109"/>
      <c r="UVF19" s="109"/>
      <c r="UVG19" s="109"/>
      <c r="UVH19" s="109"/>
      <c r="UVI19" s="109"/>
      <c r="UVJ19" s="109"/>
      <c r="UVK19" s="109"/>
      <c r="UVL19" s="109"/>
      <c r="UVM19" s="109"/>
      <c r="UVN19" s="109"/>
      <c r="UVO19" s="109"/>
      <c r="UVP19" s="109"/>
      <c r="UVQ19" s="109"/>
      <c r="UVR19" s="109"/>
      <c r="UVS19" s="109"/>
      <c r="UVT19" s="109"/>
      <c r="UVU19" s="109"/>
      <c r="UVV19" s="109"/>
      <c r="UVW19" s="109"/>
      <c r="UVX19" s="109"/>
      <c r="UVY19" s="109"/>
      <c r="UVZ19" s="109"/>
      <c r="UWA19" s="109"/>
      <c r="UWB19" s="109"/>
      <c r="UWC19" s="109"/>
      <c r="UWD19" s="109"/>
      <c r="UWE19" s="109"/>
      <c r="UWF19" s="109"/>
      <c r="UWG19" s="109"/>
      <c r="UWH19" s="109"/>
      <c r="UWI19" s="109"/>
      <c r="UWJ19" s="109"/>
      <c r="UWK19" s="109"/>
      <c r="UWL19" s="109"/>
      <c r="UWM19" s="109"/>
      <c r="UWN19" s="109"/>
      <c r="UWO19" s="109"/>
      <c r="UWP19" s="109"/>
      <c r="UWQ19" s="109"/>
      <c r="UWR19" s="109"/>
      <c r="UWS19" s="109"/>
      <c r="UWT19" s="109"/>
      <c r="UWU19" s="109"/>
      <c r="UWV19" s="109"/>
      <c r="UWW19" s="109"/>
      <c r="UWX19" s="109"/>
      <c r="UWY19" s="109"/>
      <c r="UWZ19" s="109"/>
      <c r="UXA19" s="109"/>
      <c r="UXB19" s="109"/>
      <c r="UXC19" s="109"/>
      <c r="UXD19" s="109"/>
      <c r="UXE19" s="109"/>
      <c r="UXF19" s="109"/>
      <c r="UXG19" s="109"/>
      <c r="UXH19" s="109"/>
      <c r="UXI19" s="109"/>
      <c r="UXJ19" s="109"/>
      <c r="UXK19" s="109"/>
      <c r="UXL19" s="109"/>
      <c r="UXM19" s="109"/>
      <c r="UXN19" s="109"/>
      <c r="UXO19" s="109"/>
      <c r="UXP19" s="109"/>
      <c r="UXQ19" s="109"/>
      <c r="UXR19" s="109"/>
      <c r="UXS19" s="109"/>
      <c r="UXT19" s="109"/>
      <c r="UXU19" s="109"/>
      <c r="UXV19" s="109"/>
      <c r="UXW19" s="109"/>
      <c r="UXX19" s="109"/>
      <c r="UXY19" s="109"/>
      <c r="UXZ19" s="109"/>
      <c r="UYA19" s="109"/>
      <c r="UYB19" s="109"/>
      <c r="UYC19" s="109"/>
      <c r="UYD19" s="109"/>
      <c r="UYE19" s="109"/>
      <c r="UYF19" s="109"/>
      <c r="UYG19" s="109"/>
      <c r="UYH19" s="109"/>
      <c r="UYI19" s="109"/>
      <c r="UYJ19" s="109"/>
      <c r="UYK19" s="109"/>
      <c r="UYL19" s="109"/>
      <c r="UYM19" s="109"/>
      <c r="UYN19" s="109"/>
      <c r="UYO19" s="109"/>
      <c r="UYP19" s="109"/>
      <c r="UYQ19" s="109"/>
      <c r="UYR19" s="109"/>
      <c r="UYS19" s="109"/>
      <c r="UYT19" s="109"/>
      <c r="UYU19" s="109"/>
      <c r="UYV19" s="109"/>
      <c r="UYW19" s="109"/>
      <c r="UYX19" s="109"/>
      <c r="UYY19" s="109"/>
      <c r="UYZ19" s="109"/>
      <c r="UZA19" s="109"/>
      <c r="UZB19" s="109"/>
      <c r="UZC19" s="109"/>
      <c r="UZD19" s="109"/>
      <c r="UZE19" s="109"/>
      <c r="UZF19" s="109"/>
      <c r="UZG19" s="109"/>
      <c r="UZH19" s="109"/>
      <c r="UZI19" s="109"/>
      <c r="UZJ19" s="109"/>
      <c r="UZK19" s="109"/>
      <c r="UZL19" s="109"/>
      <c r="UZM19" s="109"/>
      <c r="UZN19" s="109"/>
      <c r="UZO19" s="109"/>
      <c r="UZP19" s="109"/>
      <c r="UZQ19" s="109"/>
      <c r="UZR19" s="109"/>
      <c r="UZS19" s="109"/>
      <c r="UZT19" s="109"/>
      <c r="UZU19" s="109"/>
      <c r="UZV19" s="109"/>
      <c r="UZW19" s="109"/>
      <c r="UZX19" s="109"/>
      <c r="UZY19" s="109"/>
      <c r="UZZ19" s="109"/>
      <c r="VAA19" s="109"/>
      <c r="VAB19" s="109"/>
      <c r="VAC19" s="109"/>
      <c r="VAD19" s="109"/>
      <c r="VAE19" s="109"/>
      <c r="VAF19" s="109"/>
      <c r="VAG19" s="109"/>
      <c r="VAH19" s="109"/>
      <c r="VAI19" s="109"/>
      <c r="VAJ19" s="109"/>
      <c r="VAK19" s="109"/>
      <c r="VAL19" s="109"/>
      <c r="VAM19" s="109"/>
      <c r="VAN19" s="109"/>
      <c r="VAO19" s="109"/>
      <c r="VAP19" s="109"/>
      <c r="VAQ19" s="109"/>
      <c r="VAR19" s="109"/>
      <c r="VAS19" s="109"/>
      <c r="VAT19" s="109"/>
      <c r="VAU19" s="109"/>
      <c r="VAV19" s="109"/>
      <c r="VAW19" s="109"/>
      <c r="VAX19" s="109"/>
      <c r="VAY19" s="109"/>
      <c r="VAZ19" s="109"/>
      <c r="VBA19" s="109"/>
      <c r="VBB19" s="109"/>
      <c r="VBC19" s="109"/>
      <c r="VBD19" s="109"/>
      <c r="VBE19" s="109"/>
      <c r="VBF19" s="109"/>
      <c r="VBG19" s="109"/>
      <c r="VBH19" s="109"/>
      <c r="VBI19" s="109"/>
      <c r="VBJ19" s="109"/>
      <c r="VBK19" s="109"/>
      <c r="VBL19" s="109"/>
      <c r="VBM19" s="109"/>
      <c r="VBN19" s="109"/>
      <c r="VBO19" s="109"/>
      <c r="VBP19" s="109"/>
      <c r="VBQ19" s="109"/>
      <c r="VBR19" s="109"/>
      <c r="VBS19" s="109"/>
      <c r="VBT19" s="109"/>
      <c r="VBU19" s="109"/>
      <c r="VBV19" s="109"/>
      <c r="VBW19" s="109"/>
      <c r="VBX19" s="109"/>
      <c r="VBY19" s="109"/>
      <c r="VBZ19" s="109"/>
      <c r="VCA19" s="109"/>
      <c r="VCB19" s="109"/>
      <c r="VCC19" s="109"/>
      <c r="VCD19" s="109"/>
      <c r="VCE19" s="109"/>
      <c r="VCF19" s="109"/>
      <c r="VCG19" s="109"/>
      <c r="VCH19" s="109"/>
      <c r="VCI19" s="109"/>
      <c r="VCJ19" s="109"/>
      <c r="VCK19" s="109"/>
      <c r="VCL19" s="109"/>
      <c r="VCM19" s="109"/>
      <c r="VCN19" s="109"/>
      <c r="VCO19" s="109"/>
      <c r="VCP19" s="109"/>
      <c r="VCQ19" s="109"/>
      <c r="VCR19" s="109"/>
      <c r="VCS19" s="109"/>
      <c r="VCT19" s="109"/>
      <c r="VCU19" s="109"/>
      <c r="VCV19" s="109"/>
      <c r="VCW19" s="109"/>
      <c r="VCX19" s="109"/>
      <c r="VCY19" s="109"/>
      <c r="VCZ19" s="109"/>
      <c r="VDA19" s="109"/>
      <c r="VDB19" s="109"/>
      <c r="VDC19" s="109"/>
      <c r="VDD19" s="109"/>
      <c r="VDE19" s="109"/>
      <c r="VDF19" s="109"/>
      <c r="VDG19" s="109"/>
      <c r="VDH19" s="109"/>
      <c r="VDI19" s="109"/>
      <c r="VDJ19" s="109"/>
      <c r="VDK19" s="109"/>
      <c r="VDL19" s="109"/>
      <c r="VDM19" s="109"/>
      <c r="VDN19" s="109"/>
      <c r="VDO19" s="109"/>
      <c r="VDP19" s="109"/>
      <c r="VDQ19" s="109"/>
      <c r="VDR19" s="109"/>
      <c r="VDS19" s="109"/>
      <c r="VDT19" s="109"/>
      <c r="VDU19" s="109"/>
      <c r="VDV19" s="109"/>
      <c r="VDW19" s="109"/>
      <c r="VDX19" s="109"/>
      <c r="VDY19" s="109"/>
      <c r="VDZ19" s="109"/>
      <c r="VEA19" s="109"/>
      <c r="VEB19" s="109"/>
      <c r="VEC19" s="109"/>
      <c r="VED19" s="109"/>
      <c r="VEE19" s="109"/>
      <c r="VEF19" s="109"/>
      <c r="VEG19" s="109"/>
      <c r="VEH19" s="109"/>
      <c r="VEI19" s="109"/>
      <c r="VEJ19" s="109"/>
      <c r="VEK19" s="109"/>
      <c r="VEL19" s="109"/>
      <c r="VEM19" s="109"/>
      <c r="VEN19" s="109"/>
      <c r="VEO19" s="109"/>
      <c r="VEP19" s="109"/>
      <c r="VEQ19" s="109"/>
      <c r="VER19" s="109"/>
      <c r="VES19" s="109"/>
      <c r="VET19" s="109"/>
      <c r="VEU19" s="109"/>
      <c r="VEV19" s="109"/>
      <c r="VEW19" s="109"/>
      <c r="VEX19" s="109"/>
      <c r="VEY19" s="109"/>
      <c r="VEZ19" s="109"/>
      <c r="VFA19" s="109"/>
      <c r="VFB19" s="109"/>
      <c r="VFC19" s="109"/>
      <c r="VFD19" s="109"/>
      <c r="VFE19" s="109"/>
      <c r="VFF19" s="109"/>
      <c r="VFG19" s="109"/>
      <c r="VFH19" s="109"/>
      <c r="VFI19" s="109"/>
      <c r="VFJ19" s="109"/>
      <c r="VFK19" s="109"/>
      <c r="VFL19" s="109"/>
      <c r="VFM19" s="109"/>
      <c r="VFN19" s="109"/>
      <c r="VFO19" s="109"/>
      <c r="VFP19" s="109"/>
      <c r="VFQ19" s="109"/>
      <c r="VFR19" s="109"/>
      <c r="VFS19" s="109"/>
      <c r="VFT19" s="109"/>
      <c r="VFU19" s="109"/>
      <c r="VFV19" s="109"/>
      <c r="VFW19" s="109"/>
      <c r="VFX19" s="109"/>
      <c r="VFY19" s="109"/>
      <c r="VFZ19" s="109"/>
      <c r="VGA19" s="109"/>
      <c r="VGB19" s="109"/>
      <c r="VGC19" s="109"/>
      <c r="VGD19" s="109"/>
      <c r="VGE19" s="109"/>
      <c r="VGF19" s="109"/>
      <c r="VGG19" s="109"/>
      <c r="VGH19" s="109"/>
      <c r="VGI19" s="109"/>
      <c r="VGJ19" s="109"/>
      <c r="VGK19" s="109"/>
      <c r="VGL19" s="109"/>
      <c r="VGM19" s="109"/>
      <c r="VGN19" s="109"/>
      <c r="VGO19" s="109"/>
      <c r="VGP19" s="109"/>
      <c r="VGQ19" s="109"/>
      <c r="VGR19" s="109"/>
      <c r="VGS19" s="109"/>
      <c r="VGT19" s="109"/>
      <c r="VGU19" s="109"/>
      <c r="VGV19" s="109"/>
      <c r="VGW19" s="109"/>
      <c r="VGX19" s="109"/>
      <c r="VGY19" s="109"/>
      <c r="VGZ19" s="109"/>
      <c r="VHA19" s="109"/>
      <c r="VHB19" s="109"/>
      <c r="VHC19" s="109"/>
      <c r="VHD19" s="109"/>
      <c r="VHE19" s="109"/>
      <c r="VHF19" s="109"/>
      <c r="VHG19" s="109"/>
      <c r="VHH19" s="109"/>
      <c r="VHI19" s="109"/>
      <c r="VHJ19" s="109"/>
      <c r="VHK19" s="109"/>
      <c r="VHL19" s="109"/>
      <c r="VHM19" s="109"/>
      <c r="VHN19" s="109"/>
      <c r="VHO19" s="109"/>
      <c r="VHP19" s="109"/>
      <c r="VHQ19" s="109"/>
      <c r="VHR19" s="109"/>
      <c r="VHS19" s="109"/>
      <c r="VHT19" s="109"/>
      <c r="VHU19" s="109"/>
      <c r="VHV19" s="109"/>
      <c r="VHW19" s="109"/>
      <c r="VHX19" s="109"/>
      <c r="VHY19" s="109"/>
      <c r="VHZ19" s="109"/>
      <c r="VIA19" s="109"/>
      <c r="VIB19" s="109"/>
      <c r="VIC19" s="109"/>
      <c r="VID19" s="109"/>
      <c r="VIE19" s="109"/>
      <c r="VIF19" s="109"/>
      <c r="VIG19" s="109"/>
      <c r="VIH19" s="109"/>
      <c r="VII19" s="109"/>
      <c r="VIJ19" s="109"/>
      <c r="VIK19" s="109"/>
      <c r="VIL19" s="109"/>
      <c r="VIM19" s="109"/>
      <c r="VIN19" s="109"/>
      <c r="VIO19" s="109"/>
      <c r="VIP19" s="109"/>
      <c r="VIQ19" s="109"/>
      <c r="VIR19" s="109"/>
      <c r="VIS19" s="109"/>
      <c r="VIT19" s="109"/>
      <c r="VIU19" s="109"/>
      <c r="VIV19" s="109"/>
      <c r="VIW19" s="109"/>
      <c r="VIX19" s="109"/>
      <c r="VIY19" s="109"/>
      <c r="VIZ19" s="109"/>
      <c r="VJA19" s="109"/>
      <c r="VJB19" s="109"/>
      <c r="VJC19" s="109"/>
      <c r="VJD19" s="109"/>
      <c r="VJE19" s="109"/>
      <c r="VJF19" s="109"/>
      <c r="VJG19" s="109"/>
      <c r="VJH19" s="109"/>
      <c r="VJI19" s="109"/>
      <c r="VJJ19" s="109"/>
      <c r="VJK19" s="109"/>
      <c r="VJL19" s="109"/>
      <c r="VJM19" s="109"/>
      <c r="VJN19" s="109"/>
      <c r="VJO19" s="109"/>
      <c r="VJP19" s="109"/>
      <c r="VJQ19" s="109"/>
      <c r="VJR19" s="109"/>
      <c r="VJS19" s="109"/>
      <c r="VJT19" s="109"/>
      <c r="VJU19" s="109"/>
      <c r="VJV19" s="109"/>
      <c r="VJW19" s="109"/>
      <c r="VJX19" s="109"/>
      <c r="VJY19" s="109"/>
      <c r="VJZ19" s="109"/>
      <c r="VKA19" s="109"/>
      <c r="VKB19" s="109"/>
      <c r="VKC19" s="109"/>
      <c r="VKD19" s="109"/>
      <c r="VKE19" s="109"/>
      <c r="VKF19" s="109"/>
      <c r="VKG19" s="109"/>
      <c r="VKH19" s="109"/>
      <c r="VKI19" s="109"/>
      <c r="VKJ19" s="109"/>
      <c r="VKK19" s="109"/>
      <c r="VKL19" s="109"/>
      <c r="VKM19" s="109"/>
      <c r="VKN19" s="109"/>
      <c r="VKO19" s="109"/>
      <c r="VKP19" s="109"/>
      <c r="VKQ19" s="109"/>
      <c r="VKR19" s="109"/>
      <c r="VKS19" s="109"/>
      <c r="VKT19" s="109"/>
      <c r="VKU19" s="109"/>
      <c r="VKV19" s="109"/>
      <c r="VKW19" s="109"/>
      <c r="VKX19" s="109"/>
      <c r="VKY19" s="109"/>
      <c r="VKZ19" s="109"/>
      <c r="VLA19" s="109"/>
      <c r="VLB19" s="109"/>
      <c r="VLC19" s="109"/>
      <c r="VLD19" s="109"/>
      <c r="VLE19" s="109"/>
      <c r="VLF19" s="109"/>
      <c r="VLG19" s="109"/>
      <c r="VLH19" s="109"/>
      <c r="VLI19" s="109"/>
      <c r="VLJ19" s="109"/>
      <c r="VLK19" s="109"/>
      <c r="VLL19" s="109"/>
      <c r="VLM19" s="109"/>
      <c r="VLN19" s="109"/>
      <c r="VLO19" s="109"/>
      <c r="VLP19" s="109"/>
      <c r="VLQ19" s="109"/>
      <c r="VLR19" s="109"/>
      <c r="VLS19" s="109"/>
      <c r="VLT19" s="109"/>
      <c r="VLU19" s="109"/>
      <c r="VLV19" s="109"/>
      <c r="VLW19" s="109"/>
      <c r="VLX19" s="109"/>
      <c r="VLY19" s="109"/>
      <c r="VLZ19" s="109"/>
      <c r="VMA19" s="109"/>
      <c r="VMB19" s="109"/>
      <c r="VMC19" s="109"/>
      <c r="VMD19" s="109"/>
      <c r="VME19" s="109"/>
      <c r="VMF19" s="109"/>
      <c r="VMG19" s="109"/>
      <c r="VMH19" s="109"/>
      <c r="VMI19" s="109"/>
      <c r="VMJ19" s="109"/>
      <c r="VMK19" s="109"/>
      <c r="VML19" s="109"/>
      <c r="VMM19" s="109"/>
      <c r="VMN19" s="109"/>
      <c r="VMO19" s="109"/>
      <c r="VMP19" s="109"/>
      <c r="VMQ19" s="109"/>
      <c r="VMR19" s="109"/>
      <c r="VMS19" s="109"/>
      <c r="VMT19" s="109"/>
      <c r="VMU19" s="109"/>
      <c r="VMV19" s="109"/>
      <c r="VMW19" s="109"/>
      <c r="VMX19" s="109"/>
      <c r="VMY19" s="109"/>
      <c r="VMZ19" s="109"/>
      <c r="VNA19" s="109"/>
      <c r="VNB19" s="109"/>
      <c r="VNC19" s="109"/>
      <c r="VND19" s="109"/>
      <c r="VNE19" s="109"/>
      <c r="VNF19" s="109"/>
      <c r="VNG19" s="109"/>
      <c r="VNH19" s="109"/>
      <c r="VNI19" s="109"/>
      <c r="VNJ19" s="109"/>
      <c r="VNK19" s="109"/>
      <c r="VNL19" s="109"/>
      <c r="VNM19" s="109"/>
      <c r="VNN19" s="109"/>
      <c r="VNO19" s="109"/>
      <c r="VNP19" s="109"/>
      <c r="VNQ19" s="109"/>
      <c r="VNR19" s="109"/>
      <c r="VNS19" s="109"/>
      <c r="VNT19" s="109"/>
      <c r="VNU19" s="109"/>
      <c r="VNV19" s="109"/>
      <c r="VNW19" s="109"/>
      <c r="VNX19" s="109"/>
      <c r="VNY19" s="109"/>
      <c r="VNZ19" s="109"/>
      <c r="VOA19" s="109"/>
      <c r="VOB19" s="109"/>
      <c r="VOC19" s="109"/>
      <c r="VOD19" s="109"/>
      <c r="VOE19" s="109"/>
      <c r="VOF19" s="109"/>
      <c r="VOG19" s="109"/>
      <c r="VOH19" s="109"/>
      <c r="VOI19" s="109"/>
      <c r="VOJ19" s="109"/>
      <c r="VOK19" s="109"/>
      <c r="VOL19" s="109"/>
      <c r="VOM19" s="109"/>
      <c r="VON19" s="109"/>
      <c r="VOO19" s="109"/>
      <c r="VOP19" s="109"/>
      <c r="VOQ19" s="109"/>
      <c r="VOR19" s="109"/>
      <c r="VOS19" s="109"/>
      <c r="VOT19" s="109"/>
      <c r="VOU19" s="109"/>
      <c r="VOV19" s="109"/>
      <c r="VOW19" s="109"/>
      <c r="VOX19" s="109"/>
      <c r="VOY19" s="109"/>
      <c r="VOZ19" s="109"/>
      <c r="VPA19" s="109"/>
      <c r="VPB19" s="109"/>
      <c r="VPC19" s="109"/>
      <c r="VPD19" s="109"/>
      <c r="VPE19" s="109"/>
      <c r="VPF19" s="109"/>
      <c r="VPG19" s="109"/>
      <c r="VPH19" s="109"/>
      <c r="VPI19" s="109"/>
      <c r="VPJ19" s="109"/>
      <c r="VPK19" s="109"/>
      <c r="VPL19" s="109"/>
      <c r="VPM19" s="109"/>
      <c r="VPN19" s="109"/>
      <c r="VPO19" s="109"/>
      <c r="VPP19" s="109"/>
      <c r="VPQ19" s="109"/>
      <c r="VPR19" s="109"/>
      <c r="VPS19" s="109"/>
      <c r="VPT19" s="109"/>
      <c r="VPU19" s="109"/>
      <c r="VPV19" s="109"/>
      <c r="VPW19" s="109"/>
      <c r="VPX19" s="109"/>
      <c r="VPY19" s="109"/>
      <c r="VPZ19" s="109"/>
      <c r="VQA19" s="109"/>
      <c r="VQB19" s="109"/>
      <c r="VQC19" s="109"/>
      <c r="VQD19" s="109"/>
      <c r="VQE19" s="109"/>
      <c r="VQF19" s="109"/>
      <c r="VQG19" s="109"/>
      <c r="VQH19" s="109"/>
      <c r="VQI19" s="109"/>
      <c r="VQJ19" s="109"/>
      <c r="VQK19" s="109"/>
      <c r="VQL19" s="109"/>
      <c r="VQM19" s="109"/>
      <c r="VQN19" s="109"/>
      <c r="VQO19" s="109"/>
      <c r="VQP19" s="109"/>
      <c r="VQQ19" s="109"/>
      <c r="VQR19" s="109"/>
      <c r="VQS19" s="109"/>
      <c r="VQT19" s="109"/>
      <c r="VQU19" s="109"/>
      <c r="VQV19" s="109"/>
      <c r="VQW19" s="109"/>
      <c r="VQX19" s="109"/>
      <c r="VQY19" s="109"/>
      <c r="VQZ19" s="109"/>
      <c r="VRA19" s="109"/>
      <c r="VRB19" s="109"/>
      <c r="VRC19" s="109"/>
      <c r="VRD19" s="109"/>
      <c r="VRE19" s="109"/>
      <c r="VRF19" s="109"/>
      <c r="VRG19" s="109"/>
      <c r="VRH19" s="109"/>
      <c r="VRI19" s="109"/>
      <c r="VRJ19" s="109"/>
      <c r="VRK19" s="109"/>
      <c r="VRL19" s="109"/>
      <c r="VRM19" s="109"/>
      <c r="VRN19" s="109"/>
      <c r="VRO19" s="109"/>
      <c r="VRP19" s="109"/>
      <c r="VRQ19" s="109"/>
      <c r="VRR19" s="109"/>
      <c r="VRS19" s="109"/>
      <c r="VRT19" s="109"/>
      <c r="VRU19" s="109"/>
      <c r="VRV19" s="109"/>
      <c r="VRW19" s="109"/>
      <c r="VRX19" s="109"/>
      <c r="VRY19" s="109"/>
      <c r="VRZ19" s="109"/>
      <c r="VSA19" s="109"/>
      <c r="VSB19" s="109"/>
      <c r="VSC19" s="109"/>
      <c r="VSD19" s="109"/>
      <c r="VSE19" s="109"/>
      <c r="VSF19" s="109"/>
      <c r="VSG19" s="109"/>
      <c r="VSH19" s="109"/>
      <c r="VSI19" s="109"/>
      <c r="VSJ19" s="109"/>
      <c r="VSK19" s="109"/>
      <c r="VSL19" s="109"/>
      <c r="VSM19" s="109"/>
      <c r="VSN19" s="109"/>
      <c r="VSO19" s="109"/>
      <c r="VSP19" s="109"/>
      <c r="VSQ19" s="109"/>
      <c r="VSR19" s="109"/>
      <c r="VSS19" s="109"/>
      <c r="VST19" s="109"/>
      <c r="VSU19" s="109"/>
      <c r="VSV19" s="109"/>
      <c r="VSW19" s="109"/>
      <c r="VSX19" s="109"/>
      <c r="VSY19" s="109"/>
      <c r="VSZ19" s="109"/>
      <c r="VTA19" s="109"/>
      <c r="VTB19" s="109"/>
      <c r="VTC19" s="109"/>
      <c r="VTD19" s="109"/>
      <c r="VTE19" s="109"/>
      <c r="VTF19" s="109"/>
      <c r="VTG19" s="109"/>
      <c r="VTH19" s="109"/>
      <c r="VTI19" s="109"/>
      <c r="VTJ19" s="109"/>
      <c r="VTK19" s="109"/>
      <c r="VTL19" s="109"/>
      <c r="VTM19" s="109"/>
      <c r="VTN19" s="109"/>
      <c r="VTO19" s="109"/>
      <c r="VTP19" s="109"/>
      <c r="VTQ19" s="109"/>
      <c r="VTR19" s="109"/>
      <c r="VTS19" s="109"/>
      <c r="VTT19" s="109"/>
      <c r="VTU19" s="109"/>
      <c r="VTV19" s="109"/>
      <c r="VTW19" s="109"/>
      <c r="VTX19" s="109"/>
      <c r="VTY19" s="109"/>
      <c r="VTZ19" s="109"/>
      <c r="VUA19" s="109"/>
      <c r="VUB19" s="109"/>
      <c r="VUC19" s="109"/>
      <c r="VUD19" s="109"/>
      <c r="VUE19" s="109"/>
      <c r="VUF19" s="109"/>
      <c r="VUG19" s="109"/>
      <c r="VUH19" s="109"/>
      <c r="VUI19" s="109"/>
      <c r="VUJ19" s="109"/>
      <c r="VUK19" s="109"/>
      <c r="VUL19" s="109"/>
      <c r="VUM19" s="109"/>
      <c r="VUN19" s="109"/>
      <c r="VUO19" s="109"/>
      <c r="VUP19" s="109"/>
      <c r="VUQ19" s="109"/>
      <c r="VUR19" s="109"/>
      <c r="VUS19" s="109"/>
      <c r="VUT19" s="109"/>
      <c r="VUU19" s="109"/>
      <c r="VUV19" s="109"/>
      <c r="VUW19" s="109"/>
      <c r="VUX19" s="109"/>
      <c r="VUY19" s="109"/>
      <c r="VUZ19" s="109"/>
      <c r="VVA19" s="109"/>
      <c r="VVB19" s="109"/>
      <c r="VVC19" s="109"/>
      <c r="VVD19" s="109"/>
      <c r="VVE19" s="109"/>
      <c r="VVF19" s="109"/>
      <c r="VVG19" s="109"/>
      <c r="VVH19" s="109"/>
      <c r="VVI19" s="109"/>
      <c r="VVJ19" s="109"/>
      <c r="VVK19" s="109"/>
      <c r="VVL19" s="109"/>
      <c r="VVM19" s="109"/>
      <c r="VVN19" s="109"/>
      <c r="VVO19" s="109"/>
      <c r="VVP19" s="109"/>
      <c r="VVQ19" s="109"/>
      <c r="VVR19" s="109"/>
      <c r="VVS19" s="109"/>
      <c r="VVT19" s="109"/>
      <c r="VVU19" s="109"/>
      <c r="VVV19" s="109"/>
      <c r="VVW19" s="109"/>
      <c r="VVX19" s="109"/>
      <c r="VVY19" s="109"/>
      <c r="VVZ19" s="109"/>
      <c r="VWA19" s="109"/>
      <c r="VWB19" s="109"/>
      <c r="VWC19" s="109"/>
      <c r="VWD19" s="109"/>
      <c r="VWE19" s="109"/>
      <c r="VWF19" s="109"/>
      <c r="VWG19" s="109"/>
      <c r="VWH19" s="109"/>
      <c r="VWI19" s="109"/>
      <c r="VWJ19" s="109"/>
      <c r="VWK19" s="109"/>
      <c r="VWL19" s="109"/>
      <c r="VWM19" s="109"/>
      <c r="VWN19" s="109"/>
      <c r="VWO19" s="109"/>
      <c r="VWP19" s="109"/>
      <c r="VWQ19" s="109"/>
      <c r="VWR19" s="109"/>
      <c r="VWS19" s="109"/>
      <c r="VWT19" s="109"/>
      <c r="VWU19" s="109"/>
      <c r="VWV19" s="109"/>
      <c r="VWW19" s="109"/>
      <c r="VWX19" s="109"/>
      <c r="VWY19" s="109"/>
      <c r="VWZ19" s="109"/>
      <c r="VXA19" s="109"/>
      <c r="VXB19" s="109"/>
      <c r="VXC19" s="109"/>
      <c r="VXD19" s="109"/>
      <c r="VXE19" s="109"/>
      <c r="VXF19" s="109"/>
      <c r="VXG19" s="109"/>
      <c r="VXH19" s="109"/>
      <c r="VXI19" s="109"/>
      <c r="VXJ19" s="109"/>
      <c r="VXK19" s="109"/>
      <c r="VXL19" s="109"/>
      <c r="VXM19" s="109"/>
      <c r="VXN19" s="109"/>
      <c r="VXO19" s="109"/>
      <c r="VXP19" s="109"/>
      <c r="VXQ19" s="109"/>
      <c r="VXR19" s="109"/>
      <c r="VXS19" s="109"/>
      <c r="VXT19" s="109"/>
      <c r="VXU19" s="109"/>
      <c r="VXV19" s="109"/>
      <c r="VXW19" s="109"/>
      <c r="VXX19" s="109"/>
      <c r="VXY19" s="109"/>
      <c r="VXZ19" s="109"/>
      <c r="VYA19" s="109"/>
      <c r="VYB19" s="109"/>
      <c r="VYC19" s="109"/>
      <c r="VYD19" s="109"/>
      <c r="VYE19" s="109"/>
      <c r="VYF19" s="109"/>
      <c r="VYG19" s="109"/>
      <c r="VYH19" s="109"/>
      <c r="VYI19" s="109"/>
      <c r="VYJ19" s="109"/>
      <c r="VYK19" s="109"/>
      <c r="VYL19" s="109"/>
      <c r="VYM19" s="109"/>
      <c r="VYN19" s="109"/>
      <c r="VYO19" s="109"/>
      <c r="VYP19" s="109"/>
      <c r="VYQ19" s="109"/>
      <c r="VYR19" s="109"/>
      <c r="VYS19" s="109"/>
      <c r="VYT19" s="109"/>
      <c r="VYU19" s="109"/>
      <c r="VYV19" s="109"/>
      <c r="VYW19" s="109"/>
      <c r="VYX19" s="109"/>
      <c r="VYY19" s="109"/>
      <c r="VYZ19" s="109"/>
      <c r="VZA19" s="109"/>
      <c r="VZB19" s="109"/>
      <c r="VZC19" s="109"/>
      <c r="VZD19" s="109"/>
      <c r="VZE19" s="109"/>
      <c r="VZF19" s="109"/>
      <c r="VZG19" s="109"/>
      <c r="VZH19" s="109"/>
      <c r="VZI19" s="109"/>
      <c r="VZJ19" s="109"/>
      <c r="VZK19" s="109"/>
      <c r="VZL19" s="109"/>
      <c r="VZM19" s="109"/>
      <c r="VZN19" s="109"/>
      <c r="VZO19" s="109"/>
      <c r="VZP19" s="109"/>
      <c r="VZQ19" s="109"/>
      <c r="VZR19" s="109"/>
      <c r="VZS19" s="109"/>
      <c r="VZT19" s="109"/>
      <c r="VZU19" s="109"/>
      <c r="VZV19" s="109"/>
      <c r="VZW19" s="109"/>
      <c r="VZX19" s="109"/>
      <c r="VZY19" s="109"/>
      <c r="VZZ19" s="109"/>
      <c r="WAA19" s="109"/>
      <c r="WAB19" s="109"/>
      <c r="WAC19" s="109"/>
      <c r="WAD19" s="109"/>
      <c r="WAE19" s="109"/>
      <c r="WAF19" s="109"/>
      <c r="WAG19" s="109"/>
      <c r="WAH19" s="109"/>
      <c r="WAI19" s="109"/>
      <c r="WAJ19" s="109"/>
      <c r="WAK19" s="109"/>
      <c r="WAL19" s="109"/>
      <c r="WAM19" s="109"/>
      <c r="WAN19" s="109"/>
      <c r="WAO19" s="109"/>
      <c r="WAP19" s="109"/>
      <c r="WAQ19" s="109"/>
      <c r="WAR19" s="109"/>
      <c r="WAS19" s="109"/>
      <c r="WAT19" s="109"/>
      <c r="WAU19" s="109"/>
      <c r="WAV19" s="109"/>
      <c r="WAW19" s="109"/>
      <c r="WAX19" s="109"/>
      <c r="WAY19" s="109"/>
      <c r="WAZ19" s="109"/>
      <c r="WBA19" s="109"/>
      <c r="WBB19" s="109"/>
      <c r="WBC19" s="109"/>
      <c r="WBD19" s="109"/>
      <c r="WBE19" s="109"/>
      <c r="WBF19" s="109"/>
      <c r="WBG19" s="109"/>
      <c r="WBH19" s="109"/>
      <c r="WBI19" s="109"/>
      <c r="WBJ19" s="109"/>
      <c r="WBK19" s="109"/>
      <c r="WBL19" s="109"/>
      <c r="WBM19" s="109"/>
      <c r="WBN19" s="109"/>
      <c r="WBO19" s="109"/>
      <c r="WBP19" s="109"/>
      <c r="WBQ19" s="109"/>
      <c r="WBR19" s="109"/>
      <c r="WBS19" s="109"/>
      <c r="WBT19" s="109"/>
      <c r="WBU19" s="109"/>
      <c r="WBV19" s="109"/>
      <c r="WBW19" s="109"/>
      <c r="WBX19" s="109"/>
      <c r="WBY19" s="109"/>
      <c r="WBZ19" s="109"/>
      <c r="WCA19" s="109"/>
      <c r="WCB19" s="109"/>
      <c r="WCC19" s="109"/>
      <c r="WCD19" s="109"/>
      <c r="WCE19" s="109"/>
      <c r="WCF19" s="109"/>
      <c r="WCG19" s="109"/>
      <c r="WCH19" s="109"/>
      <c r="WCI19" s="109"/>
      <c r="WCJ19" s="109"/>
      <c r="WCK19" s="109"/>
      <c r="WCL19" s="109"/>
      <c r="WCM19" s="109"/>
      <c r="WCN19" s="109"/>
      <c r="WCO19" s="109"/>
      <c r="WCP19" s="109"/>
      <c r="WCQ19" s="109"/>
      <c r="WCR19" s="109"/>
      <c r="WCS19" s="109"/>
      <c r="WCT19" s="109"/>
      <c r="WCU19" s="109"/>
      <c r="WCV19" s="109"/>
      <c r="WCW19" s="109"/>
      <c r="WCX19" s="109"/>
      <c r="WCY19" s="109"/>
      <c r="WCZ19" s="109"/>
      <c r="WDA19" s="109"/>
      <c r="WDB19" s="109"/>
      <c r="WDC19" s="109"/>
      <c r="WDD19" s="109"/>
      <c r="WDE19" s="109"/>
      <c r="WDF19" s="109"/>
      <c r="WDG19" s="109"/>
      <c r="WDH19" s="109"/>
      <c r="WDI19" s="109"/>
      <c r="WDJ19" s="109"/>
      <c r="WDK19" s="109"/>
      <c r="WDL19" s="109"/>
      <c r="WDM19" s="109"/>
      <c r="WDN19" s="109"/>
      <c r="WDO19" s="109"/>
      <c r="WDP19" s="109"/>
      <c r="WDQ19" s="109"/>
      <c r="WDR19" s="109"/>
      <c r="WDS19" s="109"/>
      <c r="WDT19" s="109"/>
      <c r="WDU19" s="109"/>
      <c r="WDV19" s="109"/>
      <c r="WDW19" s="109"/>
      <c r="WDX19" s="109"/>
      <c r="WDY19" s="109"/>
      <c r="WDZ19" s="109"/>
      <c r="WEA19" s="109"/>
      <c r="WEB19" s="109"/>
      <c r="WEC19" s="109"/>
      <c r="WED19" s="109"/>
      <c r="WEE19" s="109"/>
      <c r="WEF19" s="109"/>
      <c r="WEG19" s="109"/>
      <c r="WEH19" s="109"/>
      <c r="WEI19" s="109"/>
      <c r="WEJ19" s="109"/>
      <c r="WEK19" s="109"/>
      <c r="WEL19" s="109"/>
      <c r="WEM19" s="109"/>
      <c r="WEN19" s="109"/>
      <c r="WEO19" s="109"/>
      <c r="WEP19" s="109"/>
      <c r="WEQ19" s="109"/>
      <c r="WER19" s="109"/>
      <c r="WES19" s="109"/>
      <c r="WET19" s="109"/>
      <c r="WEU19" s="109"/>
      <c r="WEV19" s="109"/>
      <c r="WEW19" s="109"/>
      <c r="WEX19" s="109"/>
      <c r="WEY19" s="109"/>
      <c r="WEZ19" s="109"/>
      <c r="WFA19" s="109"/>
      <c r="WFB19" s="109"/>
      <c r="WFC19" s="109"/>
      <c r="WFD19" s="109"/>
      <c r="WFE19" s="109"/>
      <c r="WFF19" s="109"/>
      <c r="WFG19" s="109"/>
      <c r="WFH19" s="109"/>
      <c r="WFI19" s="109"/>
      <c r="WFJ19" s="109"/>
      <c r="WFK19" s="109"/>
      <c r="WFL19" s="109"/>
      <c r="WFM19" s="109"/>
      <c r="WFN19" s="109"/>
      <c r="WFO19" s="109"/>
      <c r="WFP19" s="109"/>
      <c r="WFQ19" s="109"/>
      <c r="WFR19" s="109"/>
      <c r="WFS19" s="109"/>
      <c r="WFT19" s="109"/>
      <c r="WFU19" s="109"/>
      <c r="WFV19" s="109"/>
      <c r="WFW19" s="109"/>
      <c r="WFX19" s="109"/>
      <c r="WFY19" s="109"/>
      <c r="WFZ19" s="109"/>
      <c r="WGA19" s="109"/>
      <c r="WGB19" s="109"/>
      <c r="WGC19" s="109"/>
      <c r="WGD19" s="109"/>
      <c r="WGE19" s="109"/>
      <c r="WGF19" s="109"/>
      <c r="WGG19" s="109"/>
      <c r="WGH19" s="109"/>
      <c r="WGI19" s="109"/>
      <c r="WGJ19" s="109"/>
      <c r="WGK19" s="109"/>
      <c r="WGL19" s="109"/>
      <c r="WGM19" s="109"/>
      <c r="WGN19" s="109"/>
      <c r="WGO19" s="109"/>
      <c r="WGP19" s="109"/>
      <c r="WGQ19" s="109"/>
      <c r="WGR19" s="109"/>
      <c r="WGS19" s="109"/>
      <c r="WGT19" s="109"/>
      <c r="WGU19" s="109"/>
      <c r="WGV19" s="109"/>
      <c r="WGW19" s="109"/>
      <c r="WGX19" s="109"/>
      <c r="WGY19" s="109"/>
      <c r="WGZ19" s="109"/>
      <c r="WHA19" s="109"/>
      <c r="WHB19" s="109"/>
      <c r="WHC19" s="109"/>
      <c r="WHD19" s="109"/>
      <c r="WHE19" s="109"/>
      <c r="WHF19" s="109"/>
      <c r="WHG19" s="109"/>
      <c r="WHH19" s="109"/>
      <c r="WHI19" s="109"/>
      <c r="WHJ19" s="109"/>
      <c r="WHK19" s="109"/>
      <c r="WHL19" s="109"/>
      <c r="WHM19" s="109"/>
      <c r="WHN19" s="109"/>
      <c r="WHO19" s="109"/>
      <c r="WHP19" s="109"/>
      <c r="WHQ19" s="109"/>
      <c r="WHR19" s="109"/>
      <c r="WHS19" s="109"/>
      <c r="WHT19" s="109"/>
      <c r="WHU19" s="109"/>
      <c r="WHV19" s="109"/>
      <c r="WHW19" s="109"/>
      <c r="WHX19" s="109"/>
      <c r="WHY19" s="109"/>
      <c r="WHZ19" s="109"/>
      <c r="WIA19" s="109"/>
      <c r="WIB19" s="109"/>
      <c r="WIC19" s="109"/>
      <c r="WID19" s="109"/>
      <c r="WIE19" s="109"/>
      <c r="WIF19" s="109"/>
      <c r="WIG19" s="109"/>
      <c r="WIH19" s="109"/>
      <c r="WII19" s="109"/>
      <c r="WIJ19" s="109"/>
      <c r="WIK19" s="109"/>
      <c r="WIL19" s="109"/>
      <c r="WIM19" s="109"/>
      <c r="WIN19" s="109"/>
      <c r="WIO19" s="109"/>
      <c r="WIP19" s="109"/>
      <c r="WIQ19" s="109"/>
      <c r="WIR19" s="109"/>
      <c r="WIS19" s="109"/>
      <c r="WIT19" s="109"/>
      <c r="WIU19" s="109"/>
      <c r="WIV19" s="109"/>
      <c r="WIW19" s="109"/>
      <c r="WIX19" s="109"/>
      <c r="WIY19" s="109"/>
      <c r="WIZ19" s="109"/>
      <c r="WJA19" s="109"/>
      <c r="WJB19" s="109"/>
      <c r="WJC19" s="109"/>
      <c r="WJD19" s="109"/>
      <c r="WJE19" s="109"/>
      <c r="WJF19" s="109"/>
      <c r="WJG19" s="109"/>
      <c r="WJH19" s="109"/>
      <c r="WJI19" s="109"/>
      <c r="WJJ19" s="109"/>
      <c r="WJK19" s="109"/>
      <c r="WJL19" s="109"/>
      <c r="WJM19" s="109"/>
      <c r="WJN19" s="109"/>
      <c r="WJO19" s="109"/>
      <c r="WJP19" s="109"/>
      <c r="WJQ19" s="109"/>
      <c r="WJR19" s="109"/>
      <c r="WJS19" s="109"/>
      <c r="WJT19" s="109"/>
      <c r="WJU19" s="109"/>
      <c r="WJV19" s="109"/>
      <c r="WJW19" s="109"/>
      <c r="WJX19" s="109"/>
      <c r="WJY19" s="109"/>
      <c r="WJZ19" s="109"/>
      <c r="WKA19" s="109"/>
      <c r="WKB19" s="109"/>
      <c r="WKC19" s="109"/>
      <c r="WKD19" s="109"/>
      <c r="WKE19" s="109"/>
      <c r="WKF19" s="109"/>
      <c r="WKG19" s="109"/>
      <c r="WKH19" s="109"/>
      <c r="WKI19" s="109"/>
      <c r="WKJ19" s="109"/>
      <c r="WKK19" s="109"/>
      <c r="WKL19" s="109"/>
      <c r="WKM19" s="109"/>
      <c r="WKN19" s="109"/>
      <c r="WKO19" s="109"/>
      <c r="WKP19" s="109"/>
      <c r="WKQ19" s="109"/>
      <c r="WKR19" s="109"/>
      <c r="WKS19" s="109"/>
      <c r="WKT19" s="109"/>
      <c r="WKU19" s="109"/>
      <c r="WKV19" s="109"/>
      <c r="WKW19" s="109"/>
      <c r="WKX19" s="109"/>
      <c r="WKY19" s="109"/>
      <c r="WKZ19" s="109"/>
      <c r="WLA19" s="109"/>
      <c r="WLB19" s="109"/>
      <c r="WLC19" s="109"/>
      <c r="WLD19" s="109"/>
      <c r="WLE19" s="109"/>
      <c r="WLF19" s="109"/>
      <c r="WLG19" s="109"/>
      <c r="WLH19" s="109"/>
      <c r="WLI19" s="109"/>
      <c r="WLJ19" s="109"/>
      <c r="WLK19" s="109"/>
      <c r="WLL19" s="109"/>
      <c r="WLM19" s="109"/>
      <c r="WLN19" s="109"/>
      <c r="WLO19" s="109"/>
      <c r="WLP19" s="109"/>
      <c r="WLQ19" s="109"/>
      <c r="WLR19" s="109"/>
      <c r="WLS19" s="109"/>
      <c r="WLT19" s="109"/>
      <c r="WLU19" s="109"/>
      <c r="WLV19" s="109"/>
      <c r="WLW19" s="109"/>
      <c r="WLX19" s="109"/>
      <c r="WLY19" s="109"/>
      <c r="WLZ19" s="109"/>
      <c r="WMA19" s="109"/>
      <c r="WMB19" s="109"/>
      <c r="WMC19" s="109"/>
      <c r="WMD19" s="109"/>
      <c r="WME19" s="109"/>
      <c r="WMF19" s="109"/>
      <c r="WMG19" s="109"/>
      <c r="WMH19" s="109"/>
      <c r="WMI19" s="109"/>
      <c r="WMJ19" s="109"/>
      <c r="WMK19" s="109"/>
      <c r="WML19" s="109"/>
      <c r="WMM19" s="109"/>
      <c r="WMN19" s="109"/>
      <c r="WMO19" s="109"/>
      <c r="WMP19" s="109"/>
      <c r="WMQ19" s="109"/>
      <c r="WMR19" s="109"/>
      <c r="WMS19" s="109"/>
      <c r="WMT19" s="109"/>
      <c r="WMU19" s="109"/>
      <c r="WMV19" s="109"/>
      <c r="WMW19" s="109"/>
      <c r="WMX19" s="109"/>
      <c r="WMY19" s="109"/>
      <c r="WMZ19" s="109"/>
      <c r="WNA19" s="109"/>
      <c r="WNB19" s="109"/>
      <c r="WNC19" s="109"/>
      <c r="WND19" s="109"/>
      <c r="WNE19" s="109"/>
      <c r="WNF19" s="109"/>
      <c r="WNG19" s="109"/>
      <c r="WNH19" s="109"/>
      <c r="WNI19" s="109"/>
      <c r="WNJ19" s="109"/>
      <c r="WNK19" s="109"/>
      <c r="WNL19" s="109"/>
      <c r="WNM19" s="109"/>
      <c r="WNN19" s="109"/>
      <c r="WNO19" s="109"/>
      <c r="WNP19" s="109"/>
      <c r="WNQ19" s="109"/>
      <c r="WNR19" s="109"/>
      <c r="WNS19" s="109"/>
      <c r="WNT19" s="109"/>
      <c r="WNU19" s="109"/>
      <c r="WNV19" s="109"/>
      <c r="WNW19" s="109"/>
      <c r="WNX19" s="109"/>
      <c r="WNY19" s="109"/>
      <c r="WNZ19" s="109"/>
      <c r="WOA19" s="109"/>
      <c r="WOB19" s="109"/>
      <c r="WOC19" s="109"/>
      <c r="WOD19" s="109"/>
      <c r="WOE19" s="109"/>
      <c r="WOF19" s="109"/>
      <c r="WOG19" s="109"/>
      <c r="WOH19" s="109"/>
      <c r="WOI19" s="109"/>
      <c r="WOJ19" s="109"/>
      <c r="WOK19" s="109"/>
      <c r="WOL19" s="109"/>
      <c r="WOM19" s="109"/>
      <c r="WON19" s="109"/>
      <c r="WOO19" s="109"/>
      <c r="WOP19" s="109"/>
      <c r="WOQ19" s="109"/>
      <c r="WOR19" s="109"/>
      <c r="WOS19" s="109"/>
      <c r="WOT19" s="109"/>
      <c r="WOU19" s="109"/>
      <c r="WOV19" s="109"/>
      <c r="WOW19" s="109"/>
      <c r="WOX19" s="109"/>
      <c r="WOY19" s="109"/>
      <c r="WOZ19" s="109"/>
      <c r="WPA19" s="109"/>
      <c r="WPB19" s="109"/>
      <c r="WPC19" s="109"/>
      <c r="WPD19" s="109"/>
      <c r="WPE19" s="109"/>
      <c r="WPF19" s="109"/>
      <c r="WPG19" s="109"/>
      <c r="WPH19" s="109"/>
      <c r="WPI19" s="109"/>
      <c r="WPJ19" s="109"/>
      <c r="WPK19" s="109"/>
      <c r="WPL19" s="109"/>
      <c r="WPM19" s="109"/>
      <c r="WPN19" s="109"/>
      <c r="WPO19" s="109"/>
      <c r="WPP19" s="109"/>
      <c r="WPQ19" s="109"/>
      <c r="WPR19" s="109"/>
      <c r="WPS19" s="109"/>
      <c r="WPT19" s="109"/>
      <c r="WPU19" s="109"/>
      <c r="WPV19" s="109"/>
      <c r="WPW19" s="109"/>
      <c r="WPX19" s="109"/>
      <c r="WPY19" s="109"/>
      <c r="WPZ19" s="109"/>
      <c r="WQA19" s="109"/>
      <c r="WQB19" s="109"/>
      <c r="WQC19" s="109"/>
      <c r="WQD19" s="109"/>
      <c r="WQE19" s="109"/>
      <c r="WQF19" s="109"/>
      <c r="WQG19" s="109"/>
      <c r="WQH19" s="109"/>
      <c r="WQI19" s="109"/>
      <c r="WQJ19" s="109"/>
      <c r="WQK19" s="109"/>
      <c r="WQL19" s="109"/>
      <c r="WQM19" s="109"/>
      <c r="WQN19" s="109"/>
      <c r="WQO19" s="109"/>
      <c r="WQP19" s="109"/>
      <c r="WQQ19" s="109"/>
      <c r="WQR19" s="109"/>
      <c r="WQS19" s="109"/>
      <c r="WQT19" s="109"/>
      <c r="WQU19" s="109"/>
      <c r="WQV19" s="109"/>
      <c r="WQW19" s="109"/>
      <c r="WQX19" s="109"/>
      <c r="WQY19" s="109"/>
      <c r="WQZ19" s="109"/>
      <c r="WRA19" s="109"/>
      <c r="WRB19" s="109"/>
      <c r="WRC19" s="109"/>
      <c r="WRD19" s="109"/>
      <c r="WRE19" s="109"/>
      <c r="WRF19" s="109"/>
      <c r="WRG19" s="109"/>
      <c r="WRH19" s="109"/>
      <c r="WRI19" s="109"/>
      <c r="WRJ19" s="109"/>
      <c r="WRK19" s="109"/>
      <c r="WRL19" s="109"/>
      <c r="WRM19" s="109"/>
      <c r="WRN19" s="109"/>
      <c r="WRO19" s="109"/>
      <c r="WRP19" s="109"/>
      <c r="WRQ19" s="109"/>
      <c r="WRR19" s="109"/>
      <c r="WRS19" s="109"/>
      <c r="WRT19" s="109"/>
      <c r="WRU19" s="109"/>
      <c r="WRV19" s="109"/>
      <c r="WRW19" s="109"/>
      <c r="WRX19" s="109"/>
      <c r="WRY19" s="109"/>
      <c r="WRZ19" s="109"/>
      <c r="WSA19" s="109"/>
      <c r="WSB19" s="109"/>
      <c r="WSC19" s="109"/>
      <c r="WSD19" s="109"/>
      <c r="WSE19" s="109"/>
      <c r="WSF19" s="109"/>
      <c r="WSG19" s="109"/>
      <c r="WSH19" s="109"/>
      <c r="WSI19" s="109"/>
      <c r="WSJ19" s="109"/>
      <c r="WSK19" s="109"/>
      <c r="WSL19" s="109"/>
      <c r="WSM19" s="109"/>
      <c r="WSN19" s="109"/>
      <c r="WSO19" s="109"/>
      <c r="WSP19" s="109"/>
      <c r="WSQ19" s="109"/>
      <c r="WSR19" s="109"/>
      <c r="WSS19" s="109"/>
      <c r="WST19" s="109"/>
      <c r="WSU19" s="109"/>
      <c r="WSV19" s="109"/>
      <c r="WSW19" s="109"/>
      <c r="WSX19" s="109"/>
      <c r="WSY19" s="109"/>
      <c r="WSZ19" s="109"/>
      <c r="WTA19" s="109"/>
      <c r="WTB19" s="109"/>
      <c r="WTC19" s="109"/>
      <c r="WTD19" s="109"/>
      <c r="WTE19" s="109"/>
      <c r="WTF19" s="109"/>
      <c r="WTG19" s="109"/>
      <c r="WTH19" s="109"/>
      <c r="WTI19" s="109"/>
      <c r="WTJ19" s="109"/>
      <c r="WTK19" s="109"/>
      <c r="WTL19" s="109"/>
      <c r="WTM19" s="109"/>
      <c r="WTN19" s="109"/>
      <c r="WTO19" s="109"/>
      <c r="WTP19" s="109"/>
      <c r="WTQ19" s="109"/>
      <c r="WTR19" s="109"/>
      <c r="WTS19" s="109"/>
      <c r="WTT19" s="109"/>
      <c r="WTU19" s="109"/>
      <c r="WTV19" s="109"/>
      <c r="WTW19" s="109"/>
      <c r="WTX19" s="109"/>
      <c r="WTY19" s="109"/>
      <c r="WTZ19" s="109"/>
      <c r="WUA19" s="109"/>
      <c r="WUB19" s="109"/>
      <c r="WUC19" s="109"/>
      <c r="WUD19" s="109"/>
      <c r="WUE19" s="109"/>
      <c r="WUF19" s="109"/>
      <c r="WUG19" s="109"/>
      <c r="WUH19" s="109"/>
      <c r="WUI19" s="109"/>
      <c r="WUJ19" s="109"/>
      <c r="WUK19" s="109"/>
      <c r="WUL19" s="109"/>
      <c r="WUM19" s="109"/>
      <c r="WUN19" s="109"/>
      <c r="WUO19" s="109"/>
      <c r="WUP19" s="109"/>
      <c r="WUQ19" s="109"/>
      <c r="WUR19" s="109"/>
      <c r="WUS19" s="109"/>
      <c r="WUT19" s="109"/>
      <c r="WUU19" s="109"/>
      <c r="WUV19" s="109"/>
      <c r="WUW19" s="109"/>
      <c r="WUX19" s="109"/>
      <c r="WUY19" s="109"/>
      <c r="WUZ19" s="109"/>
      <c r="WVA19" s="109"/>
      <c r="WVB19" s="109"/>
      <c r="WVC19" s="109"/>
      <c r="WVD19" s="109"/>
      <c r="WVE19" s="109"/>
      <c r="WVF19" s="109"/>
      <c r="WVG19" s="109"/>
      <c r="WVH19" s="109"/>
      <c r="WVI19" s="109"/>
      <c r="WVJ19" s="109"/>
      <c r="WVK19" s="109"/>
      <c r="WVL19" s="109"/>
      <c r="WVM19" s="109"/>
      <c r="WVN19" s="109"/>
      <c r="WVO19" s="109"/>
      <c r="WVP19" s="109"/>
      <c r="WVQ19" s="109"/>
      <c r="WVR19" s="109"/>
      <c r="WVS19" s="109"/>
      <c r="WVT19" s="109"/>
      <c r="WVU19" s="109"/>
      <c r="WVV19" s="109"/>
      <c r="WVW19" s="109"/>
      <c r="WVX19" s="109"/>
      <c r="WVY19" s="109"/>
      <c r="WVZ19" s="109"/>
      <c r="WWA19" s="109"/>
      <c r="WWB19" s="109"/>
      <c r="WWC19" s="109"/>
      <c r="WWD19" s="109"/>
      <c r="WWE19" s="109"/>
      <c r="WWF19" s="109"/>
      <c r="WWG19" s="109"/>
      <c r="WWH19" s="109"/>
      <c r="WWI19" s="109"/>
      <c r="WWJ19" s="109"/>
      <c r="WWK19" s="109"/>
      <c r="WWL19" s="109"/>
      <c r="WWM19" s="109"/>
      <c r="WWN19" s="109"/>
      <c r="WWO19" s="109"/>
      <c r="WWP19" s="109"/>
      <c r="WWQ19" s="109"/>
      <c r="WWR19" s="109"/>
      <c r="WWS19" s="109"/>
      <c r="WWT19" s="109"/>
      <c r="WWU19" s="109"/>
      <c r="WWV19" s="109"/>
      <c r="WWW19" s="109"/>
      <c r="WWX19" s="109"/>
      <c r="WWY19" s="109"/>
      <c r="WWZ19" s="109"/>
      <c r="WXA19" s="109"/>
      <c r="WXB19" s="109"/>
      <c r="WXC19" s="109"/>
      <c r="WXD19" s="109"/>
      <c r="WXE19" s="109"/>
      <c r="WXF19" s="109"/>
      <c r="WXG19" s="109"/>
      <c r="WXH19" s="109"/>
      <c r="WXI19" s="109"/>
      <c r="WXJ19" s="109"/>
      <c r="WXK19" s="109"/>
      <c r="WXL19" s="109"/>
      <c r="WXM19" s="109"/>
      <c r="WXN19" s="109"/>
      <c r="WXO19" s="109"/>
      <c r="WXP19" s="109"/>
      <c r="WXQ19" s="109"/>
      <c r="WXR19" s="109"/>
      <c r="WXS19" s="109"/>
      <c r="WXT19" s="109"/>
      <c r="WXU19" s="109"/>
      <c r="WXV19" s="109"/>
      <c r="WXW19" s="109"/>
      <c r="WXX19" s="109"/>
      <c r="WXY19" s="109"/>
      <c r="WXZ19" s="109"/>
      <c r="WYA19" s="109"/>
      <c r="WYB19" s="109"/>
      <c r="WYC19" s="109"/>
      <c r="WYD19" s="109"/>
      <c r="WYE19" s="109"/>
      <c r="WYF19" s="109"/>
      <c r="WYG19" s="109"/>
      <c r="WYH19" s="109"/>
      <c r="WYI19" s="109"/>
      <c r="WYJ19" s="109"/>
      <c r="WYK19" s="109"/>
      <c r="WYL19" s="109"/>
      <c r="WYM19" s="109"/>
      <c r="WYN19" s="109"/>
      <c r="WYO19" s="109"/>
      <c r="WYP19" s="109"/>
      <c r="WYQ19" s="109"/>
      <c r="WYR19" s="109"/>
      <c r="WYS19" s="109"/>
      <c r="WYT19" s="109"/>
      <c r="WYU19" s="109"/>
      <c r="WYV19" s="109"/>
      <c r="WYW19" s="109"/>
      <c r="WYX19" s="109"/>
      <c r="WYY19" s="109"/>
      <c r="WYZ19" s="109"/>
      <c r="WZA19" s="109"/>
      <c r="WZB19" s="109"/>
      <c r="WZC19" s="109"/>
      <c r="WZD19" s="109"/>
      <c r="WZE19" s="109"/>
      <c r="WZF19" s="109"/>
      <c r="WZG19" s="109"/>
      <c r="WZH19" s="109"/>
      <c r="WZI19" s="109"/>
      <c r="WZJ19" s="109"/>
      <c r="WZK19" s="109"/>
      <c r="WZL19" s="109"/>
      <c r="WZM19" s="109"/>
      <c r="WZN19" s="109"/>
      <c r="WZO19" s="109"/>
      <c r="WZP19" s="109"/>
      <c r="WZQ19" s="109"/>
      <c r="WZR19" s="109"/>
      <c r="WZS19" s="109"/>
      <c r="WZT19" s="109"/>
      <c r="WZU19" s="109"/>
      <c r="WZV19" s="109"/>
      <c r="WZW19" s="109"/>
      <c r="WZX19" s="109"/>
      <c r="WZY19" s="109"/>
      <c r="WZZ19" s="109"/>
      <c r="XAA19" s="109"/>
      <c r="XAB19" s="109"/>
      <c r="XAC19" s="109"/>
      <c r="XAD19" s="109"/>
      <c r="XAE19" s="109"/>
      <c r="XAF19" s="109"/>
      <c r="XAG19" s="109"/>
      <c r="XAH19" s="109"/>
      <c r="XAI19" s="109"/>
      <c r="XAJ19" s="109"/>
      <c r="XAK19" s="109"/>
      <c r="XAL19" s="109"/>
      <c r="XAM19" s="109"/>
      <c r="XAN19" s="109"/>
      <c r="XAO19" s="109"/>
      <c r="XAP19" s="109"/>
      <c r="XAQ19" s="109"/>
      <c r="XAR19" s="109"/>
      <c r="XAS19" s="109"/>
      <c r="XAT19" s="109"/>
      <c r="XAU19" s="109"/>
      <c r="XAV19" s="109"/>
      <c r="XAW19" s="109"/>
      <c r="XAX19" s="109"/>
      <c r="XAY19" s="109"/>
      <c r="XAZ19" s="109"/>
      <c r="XBA19" s="109"/>
      <c r="XBB19" s="109"/>
      <c r="XBC19" s="109"/>
      <c r="XBD19" s="109"/>
      <c r="XBE19" s="109"/>
      <c r="XBF19" s="109"/>
      <c r="XBG19" s="109"/>
      <c r="XBH19" s="109"/>
      <c r="XBI19" s="109"/>
      <c r="XBJ19" s="109"/>
      <c r="XBK19" s="109"/>
      <c r="XBL19" s="109"/>
      <c r="XBM19" s="109"/>
      <c r="XBN19" s="109"/>
      <c r="XBO19" s="109"/>
      <c r="XBP19" s="109"/>
      <c r="XBQ19" s="109"/>
      <c r="XBR19" s="109"/>
      <c r="XBS19" s="109"/>
      <c r="XBT19" s="109"/>
      <c r="XBU19" s="109"/>
      <c r="XBV19" s="109"/>
      <c r="XBW19" s="109"/>
      <c r="XBX19" s="109"/>
      <c r="XBY19" s="109"/>
      <c r="XBZ19" s="109"/>
      <c r="XCA19" s="109"/>
      <c r="XCB19" s="109"/>
      <c r="XCC19" s="109"/>
      <c r="XCD19" s="109"/>
      <c r="XCE19" s="109"/>
      <c r="XCF19" s="109"/>
      <c r="XCG19" s="109"/>
      <c r="XCH19" s="109"/>
      <c r="XCI19" s="109"/>
      <c r="XCJ19" s="109"/>
      <c r="XCK19" s="109"/>
      <c r="XCL19" s="109"/>
      <c r="XCM19" s="109"/>
      <c r="XCN19" s="109"/>
      <c r="XCO19" s="109"/>
      <c r="XCP19" s="109"/>
      <c r="XCQ19" s="109"/>
      <c r="XCR19" s="109"/>
      <c r="XCS19" s="109"/>
      <c r="XCT19" s="109"/>
      <c r="XCU19" s="109"/>
      <c r="XCV19" s="109"/>
      <c r="XCW19" s="109"/>
      <c r="XCX19" s="109"/>
      <c r="XCY19" s="109"/>
      <c r="XCZ19" s="109"/>
      <c r="XDA19" s="109"/>
      <c r="XDB19" s="109"/>
      <c r="XDC19" s="109"/>
      <c r="XDD19" s="109"/>
      <c r="XDE19" s="109"/>
      <c r="XDF19" s="109"/>
      <c r="XDG19" s="109"/>
      <c r="XDH19" s="109"/>
      <c r="XDI19" s="109"/>
      <c r="XDJ19" s="109"/>
      <c r="XDK19" s="109"/>
      <c r="XDL19" s="109"/>
      <c r="XDM19" s="109"/>
      <c r="XDN19" s="109"/>
      <c r="XDO19" s="109"/>
      <c r="XDP19" s="109"/>
      <c r="XDQ19" s="109"/>
      <c r="XDR19" s="109"/>
      <c r="XDS19" s="109"/>
      <c r="XDT19" s="109"/>
      <c r="XDU19" s="109"/>
      <c r="XDV19" s="109"/>
      <c r="XDW19" s="109"/>
      <c r="XDX19" s="109"/>
      <c r="XDY19" s="109"/>
      <c r="XDZ19" s="109"/>
      <c r="XEA19" s="109"/>
      <c r="XEB19" s="109"/>
      <c r="XEC19" s="109"/>
      <c r="XED19" s="109"/>
      <c r="XEE19" s="109"/>
      <c r="XEF19" s="109"/>
      <c r="XEG19" s="109"/>
      <c r="XEH19" s="109"/>
      <c r="XEI19" s="109"/>
      <c r="XEJ19" s="109"/>
      <c r="XEK19" s="109"/>
      <c r="XEL19" s="109"/>
      <c r="XEM19" s="109"/>
      <c r="XEN19" s="109"/>
      <c r="XEO19" s="109"/>
      <c r="XEP19" s="109"/>
      <c r="XEQ19" s="109"/>
      <c r="XER19" s="109"/>
      <c r="XES19" s="109"/>
      <c r="XET19" s="109"/>
      <c r="XEU19" s="109"/>
      <c r="XEV19" s="109"/>
      <c r="XEW19" s="109"/>
      <c r="XEX19" s="109"/>
      <c r="XEY19" s="109"/>
      <c r="XEZ19" s="109"/>
    </row>
    <row r="20" spans="1:16380" s="110" customFormat="1">
      <c r="A20" s="111" t="s">
        <v>128</v>
      </c>
      <c r="B20" s="105">
        <v>2</v>
      </c>
      <c r="C20" s="64"/>
      <c r="D20" s="67"/>
      <c r="E20" s="64"/>
      <c r="F20" s="67"/>
      <c r="G20" s="64"/>
      <c r="H20" s="64"/>
      <c r="I20" s="64"/>
      <c r="J20" s="64"/>
      <c r="K20" s="64"/>
      <c r="L20" s="64"/>
      <c r="M20" s="64"/>
      <c r="N20" s="64"/>
      <c r="O20" s="65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9"/>
      <c r="BT20" s="109"/>
      <c r="BU20" s="109"/>
      <c r="BV20" s="109"/>
      <c r="BW20" s="109"/>
      <c r="BX20" s="109"/>
      <c r="BY20" s="109"/>
      <c r="BZ20" s="109"/>
      <c r="CA20" s="109"/>
      <c r="CB20" s="109"/>
      <c r="CC20" s="109"/>
      <c r="CD20" s="109"/>
      <c r="CE20" s="109"/>
      <c r="CF20" s="109"/>
      <c r="CG20" s="109"/>
      <c r="CH20" s="109"/>
      <c r="CI20" s="109"/>
      <c r="CJ20" s="109"/>
      <c r="CK20" s="109"/>
      <c r="CL20" s="109"/>
      <c r="CM20" s="109"/>
      <c r="CN20" s="109"/>
      <c r="CO20" s="109"/>
      <c r="CP20" s="109"/>
      <c r="CQ20" s="109"/>
      <c r="CR20" s="109"/>
      <c r="CS20" s="109"/>
      <c r="CT20" s="109"/>
      <c r="CU20" s="109"/>
      <c r="CV20" s="109"/>
      <c r="CW20" s="109"/>
      <c r="CX20" s="109"/>
      <c r="CY20" s="109"/>
      <c r="CZ20" s="109"/>
      <c r="DA20" s="109"/>
      <c r="DB20" s="109"/>
      <c r="DC20" s="109"/>
      <c r="DD20" s="109"/>
      <c r="DE20" s="109"/>
      <c r="DF20" s="109"/>
      <c r="DG20" s="109"/>
      <c r="DH20" s="109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09"/>
      <c r="EI20" s="109"/>
      <c r="EJ20" s="109"/>
      <c r="EK20" s="109"/>
      <c r="EL20" s="109"/>
      <c r="EM20" s="109"/>
      <c r="EN20" s="109"/>
      <c r="EO20" s="109"/>
      <c r="EP20" s="109"/>
      <c r="EQ20" s="109"/>
      <c r="ER20" s="109"/>
      <c r="ES20" s="109"/>
      <c r="ET20" s="109"/>
      <c r="EU20" s="109"/>
      <c r="EV20" s="109"/>
      <c r="EW20" s="109"/>
      <c r="EX20" s="109"/>
      <c r="EY20" s="109"/>
      <c r="EZ20" s="109"/>
      <c r="FA20" s="109"/>
      <c r="FB20" s="109"/>
      <c r="FC20" s="109"/>
      <c r="FD20" s="109"/>
      <c r="FE20" s="109"/>
      <c r="FF20" s="109"/>
      <c r="FG20" s="109"/>
      <c r="FH20" s="109"/>
      <c r="FI20" s="109"/>
      <c r="FJ20" s="109"/>
      <c r="FK20" s="109"/>
      <c r="FL20" s="109"/>
      <c r="FM20" s="109"/>
      <c r="FN20" s="109"/>
      <c r="FO20" s="109"/>
      <c r="FP20" s="109"/>
      <c r="FQ20" s="109"/>
      <c r="FR20" s="109"/>
      <c r="FS20" s="109"/>
      <c r="FT20" s="109"/>
      <c r="FU20" s="109"/>
      <c r="FV20" s="109"/>
      <c r="FW20" s="109"/>
      <c r="FX20" s="109"/>
      <c r="FY20" s="109"/>
      <c r="FZ20" s="109"/>
      <c r="GA20" s="109"/>
      <c r="GB20" s="109"/>
      <c r="GC20" s="109"/>
      <c r="GD20" s="109"/>
      <c r="GE20" s="109"/>
      <c r="GF20" s="109"/>
      <c r="GG20" s="109"/>
      <c r="GH20" s="109"/>
      <c r="GI20" s="109"/>
      <c r="GJ20" s="109"/>
      <c r="GK20" s="109"/>
      <c r="GL20" s="109"/>
      <c r="GM20" s="109"/>
      <c r="GN20" s="109"/>
      <c r="GO20" s="109"/>
      <c r="GP20" s="109"/>
      <c r="GQ20" s="109"/>
      <c r="GR20" s="109"/>
      <c r="GS20" s="109"/>
      <c r="GT20" s="109"/>
      <c r="GU20" s="109"/>
      <c r="GV20" s="109"/>
      <c r="GW20" s="109"/>
      <c r="GX20" s="109"/>
      <c r="GY20" s="109"/>
      <c r="GZ20" s="109"/>
      <c r="HA20" s="109"/>
      <c r="HB20" s="109"/>
      <c r="HC20" s="109"/>
      <c r="HD20" s="109"/>
      <c r="HE20" s="109"/>
      <c r="HF20" s="109"/>
      <c r="HG20" s="109"/>
      <c r="HH20" s="109"/>
      <c r="HI20" s="109"/>
      <c r="HJ20" s="109"/>
      <c r="HK20" s="109"/>
      <c r="HL20" s="109"/>
      <c r="HM20" s="109"/>
      <c r="HN20" s="109"/>
      <c r="HO20" s="109"/>
      <c r="HP20" s="109"/>
      <c r="HQ20" s="109"/>
      <c r="HR20" s="109"/>
      <c r="HS20" s="109"/>
      <c r="HT20" s="109"/>
      <c r="HU20" s="109"/>
      <c r="HV20" s="109"/>
      <c r="HW20" s="109"/>
      <c r="HX20" s="109"/>
      <c r="HY20" s="109"/>
      <c r="HZ20" s="109"/>
      <c r="IA20" s="109"/>
      <c r="IB20" s="109"/>
      <c r="IC20" s="109"/>
      <c r="ID20" s="109"/>
      <c r="IE20" s="109"/>
      <c r="IF20" s="109"/>
      <c r="IG20" s="109"/>
      <c r="IH20" s="109"/>
      <c r="II20" s="109"/>
      <c r="IJ20" s="109"/>
      <c r="IK20" s="109"/>
      <c r="IL20" s="109"/>
      <c r="IM20" s="109"/>
      <c r="IN20" s="109"/>
      <c r="IO20" s="109"/>
      <c r="IP20" s="109"/>
      <c r="IQ20" s="109"/>
      <c r="IR20" s="109"/>
      <c r="IS20" s="109"/>
      <c r="IT20" s="109"/>
      <c r="IU20" s="109"/>
      <c r="IV20" s="109"/>
      <c r="IW20" s="109"/>
      <c r="IX20" s="109"/>
      <c r="IY20" s="109"/>
      <c r="IZ20" s="109"/>
      <c r="JA20" s="109"/>
      <c r="JB20" s="109"/>
      <c r="JC20" s="109"/>
      <c r="JD20" s="109"/>
      <c r="JE20" s="109"/>
      <c r="JF20" s="109"/>
      <c r="JG20" s="109"/>
      <c r="JH20" s="109"/>
      <c r="JI20" s="109"/>
      <c r="JJ20" s="109"/>
      <c r="JK20" s="109"/>
      <c r="JL20" s="109"/>
      <c r="JM20" s="109"/>
      <c r="JN20" s="109"/>
      <c r="JO20" s="109"/>
      <c r="JP20" s="109"/>
      <c r="JQ20" s="109"/>
      <c r="JR20" s="109"/>
      <c r="JS20" s="109"/>
      <c r="JT20" s="109"/>
      <c r="JU20" s="109"/>
      <c r="JV20" s="109"/>
      <c r="JW20" s="109"/>
      <c r="JX20" s="109"/>
      <c r="JY20" s="109"/>
      <c r="JZ20" s="109"/>
      <c r="KA20" s="109"/>
      <c r="KB20" s="109"/>
      <c r="KC20" s="109"/>
      <c r="KD20" s="109"/>
      <c r="KE20" s="109"/>
      <c r="KF20" s="109"/>
      <c r="KG20" s="109"/>
      <c r="KH20" s="109"/>
      <c r="KI20" s="109"/>
      <c r="KJ20" s="109"/>
      <c r="KK20" s="109"/>
      <c r="KL20" s="109"/>
      <c r="KM20" s="109"/>
      <c r="KN20" s="109"/>
      <c r="KO20" s="109"/>
      <c r="KP20" s="109"/>
      <c r="KQ20" s="109"/>
      <c r="KR20" s="109"/>
      <c r="KS20" s="109"/>
      <c r="KT20" s="109"/>
      <c r="KU20" s="109"/>
      <c r="KV20" s="109"/>
      <c r="KW20" s="109"/>
      <c r="KX20" s="109"/>
      <c r="KY20" s="109"/>
      <c r="KZ20" s="109"/>
      <c r="LA20" s="109"/>
      <c r="LB20" s="109"/>
      <c r="LC20" s="109"/>
      <c r="LD20" s="109"/>
      <c r="LE20" s="109"/>
      <c r="LF20" s="109"/>
      <c r="LG20" s="109"/>
      <c r="LH20" s="109"/>
      <c r="LI20" s="109"/>
      <c r="LJ20" s="109"/>
      <c r="LK20" s="109"/>
      <c r="LL20" s="109"/>
      <c r="LM20" s="109"/>
      <c r="LN20" s="109"/>
      <c r="LO20" s="109"/>
      <c r="LP20" s="109"/>
      <c r="LQ20" s="109"/>
      <c r="LR20" s="109"/>
      <c r="LS20" s="109"/>
      <c r="LT20" s="109"/>
      <c r="LU20" s="109"/>
      <c r="LV20" s="109"/>
      <c r="LW20" s="109"/>
      <c r="LX20" s="109"/>
      <c r="LY20" s="109"/>
      <c r="LZ20" s="109"/>
      <c r="MA20" s="109"/>
      <c r="MB20" s="109"/>
      <c r="MC20" s="109"/>
      <c r="MD20" s="109"/>
      <c r="ME20" s="109"/>
      <c r="MF20" s="109"/>
      <c r="MG20" s="109"/>
      <c r="MH20" s="109"/>
      <c r="MI20" s="109"/>
      <c r="MJ20" s="109"/>
      <c r="MK20" s="109"/>
      <c r="ML20" s="109"/>
      <c r="MM20" s="109"/>
      <c r="MN20" s="109"/>
      <c r="MO20" s="109"/>
      <c r="MP20" s="109"/>
      <c r="MQ20" s="109"/>
      <c r="MR20" s="109"/>
      <c r="MS20" s="109"/>
      <c r="MT20" s="109"/>
      <c r="MU20" s="109"/>
      <c r="MV20" s="109"/>
      <c r="MW20" s="109"/>
      <c r="MX20" s="109"/>
      <c r="MY20" s="109"/>
      <c r="MZ20" s="109"/>
      <c r="NA20" s="109"/>
      <c r="NB20" s="109"/>
      <c r="NC20" s="109"/>
      <c r="ND20" s="109"/>
      <c r="NE20" s="109"/>
      <c r="NF20" s="109"/>
      <c r="NG20" s="109"/>
      <c r="NH20" s="109"/>
      <c r="NI20" s="109"/>
      <c r="NJ20" s="109"/>
      <c r="NK20" s="109"/>
      <c r="NL20" s="109"/>
      <c r="NM20" s="109"/>
      <c r="NN20" s="109"/>
      <c r="NO20" s="109"/>
      <c r="NP20" s="109"/>
      <c r="NQ20" s="109"/>
      <c r="NR20" s="109"/>
      <c r="NS20" s="109"/>
      <c r="NT20" s="109"/>
      <c r="NU20" s="109"/>
      <c r="NV20" s="109"/>
      <c r="NW20" s="109"/>
      <c r="NX20" s="109"/>
      <c r="NY20" s="109"/>
      <c r="NZ20" s="109"/>
      <c r="OA20" s="109"/>
      <c r="OB20" s="109"/>
      <c r="OC20" s="109"/>
      <c r="OD20" s="109"/>
      <c r="OE20" s="109"/>
      <c r="OF20" s="109"/>
      <c r="OG20" s="109"/>
      <c r="OH20" s="109"/>
      <c r="OI20" s="109"/>
      <c r="OJ20" s="109"/>
      <c r="OK20" s="109"/>
      <c r="OL20" s="109"/>
      <c r="OM20" s="109"/>
      <c r="ON20" s="109"/>
      <c r="OO20" s="109"/>
      <c r="OP20" s="109"/>
      <c r="OQ20" s="109"/>
      <c r="OR20" s="109"/>
      <c r="OS20" s="109"/>
      <c r="OT20" s="109"/>
      <c r="OU20" s="109"/>
      <c r="OV20" s="109"/>
      <c r="OW20" s="109"/>
      <c r="OX20" s="109"/>
      <c r="OY20" s="109"/>
      <c r="OZ20" s="109"/>
      <c r="PA20" s="109"/>
      <c r="PB20" s="109"/>
      <c r="PC20" s="109"/>
      <c r="PD20" s="109"/>
      <c r="PE20" s="109"/>
      <c r="PF20" s="109"/>
      <c r="PG20" s="109"/>
      <c r="PH20" s="109"/>
      <c r="PI20" s="109"/>
      <c r="PJ20" s="109"/>
      <c r="PK20" s="109"/>
      <c r="PL20" s="109"/>
      <c r="PM20" s="109"/>
      <c r="PN20" s="109"/>
      <c r="PO20" s="109"/>
      <c r="PP20" s="109"/>
      <c r="PQ20" s="109"/>
      <c r="PR20" s="109"/>
      <c r="PS20" s="109"/>
      <c r="PT20" s="109"/>
      <c r="PU20" s="109"/>
      <c r="PV20" s="109"/>
      <c r="PW20" s="109"/>
      <c r="PX20" s="109"/>
      <c r="PY20" s="109"/>
      <c r="PZ20" s="109"/>
      <c r="QA20" s="109"/>
      <c r="QB20" s="109"/>
      <c r="QC20" s="109"/>
      <c r="QD20" s="109"/>
      <c r="QE20" s="109"/>
      <c r="QF20" s="109"/>
      <c r="QG20" s="109"/>
      <c r="QH20" s="109"/>
      <c r="QI20" s="109"/>
      <c r="QJ20" s="109"/>
      <c r="QK20" s="109"/>
      <c r="QL20" s="109"/>
      <c r="QM20" s="109"/>
      <c r="QN20" s="109"/>
      <c r="QO20" s="109"/>
      <c r="QP20" s="109"/>
      <c r="QQ20" s="109"/>
      <c r="QR20" s="109"/>
      <c r="QS20" s="109"/>
      <c r="QT20" s="109"/>
      <c r="QU20" s="109"/>
      <c r="QV20" s="109"/>
      <c r="QW20" s="109"/>
      <c r="QX20" s="109"/>
      <c r="QY20" s="109"/>
      <c r="QZ20" s="109"/>
      <c r="RA20" s="109"/>
      <c r="RB20" s="109"/>
      <c r="RC20" s="109"/>
      <c r="RD20" s="109"/>
      <c r="RE20" s="109"/>
      <c r="RF20" s="109"/>
      <c r="RG20" s="109"/>
      <c r="RH20" s="109"/>
      <c r="RI20" s="109"/>
      <c r="RJ20" s="109"/>
      <c r="RK20" s="109"/>
      <c r="RL20" s="109"/>
      <c r="RM20" s="109"/>
      <c r="RN20" s="109"/>
      <c r="RO20" s="109"/>
      <c r="RP20" s="109"/>
      <c r="RQ20" s="109"/>
      <c r="RR20" s="109"/>
      <c r="RS20" s="109"/>
      <c r="RT20" s="109"/>
      <c r="RU20" s="109"/>
      <c r="RV20" s="109"/>
      <c r="RW20" s="109"/>
      <c r="RX20" s="109"/>
      <c r="RY20" s="109"/>
      <c r="RZ20" s="109"/>
      <c r="SA20" s="109"/>
      <c r="SB20" s="109"/>
      <c r="SC20" s="109"/>
      <c r="SD20" s="109"/>
      <c r="SE20" s="109"/>
      <c r="SF20" s="109"/>
      <c r="SG20" s="109"/>
      <c r="SH20" s="109"/>
      <c r="SI20" s="109"/>
      <c r="SJ20" s="109"/>
      <c r="SK20" s="109"/>
      <c r="SL20" s="109"/>
      <c r="SM20" s="109"/>
      <c r="SN20" s="109"/>
      <c r="SO20" s="109"/>
      <c r="SP20" s="109"/>
      <c r="SQ20" s="109"/>
      <c r="SR20" s="109"/>
      <c r="SS20" s="109"/>
      <c r="ST20" s="109"/>
      <c r="SU20" s="109"/>
      <c r="SV20" s="109"/>
      <c r="SW20" s="109"/>
      <c r="SX20" s="109"/>
      <c r="SY20" s="109"/>
      <c r="SZ20" s="109"/>
      <c r="TA20" s="109"/>
      <c r="TB20" s="109"/>
      <c r="TC20" s="109"/>
      <c r="TD20" s="109"/>
      <c r="TE20" s="109"/>
      <c r="TF20" s="109"/>
      <c r="TG20" s="109"/>
      <c r="TH20" s="109"/>
      <c r="TI20" s="109"/>
      <c r="TJ20" s="109"/>
      <c r="TK20" s="109"/>
      <c r="TL20" s="109"/>
      <c r="TM20" s="109"/>
      <c r="TN20" s="109"/>
      <c r="TO20" s="109"/>
      <c r="TP20" s="109"/>
      <c r="TQ20" s="109"/>
      <c r="TR20" s="109"/>
      <c r="TS20" s="109"/>
      <c r="TT20" s="109"/>
      <c r="TU20" s="109"/>
      <c r="TV20" s="109"/>
      <c r="TW20" s="109"/>
      <c r="TX20" s="109"/>
      <c r="TY20" s="109"/>
      <c r="TZ20" s="109"/>
      <c r="UA20" s="109"/>
      <c r="UB20" s="109"/>
      <c r="UC20" s="109"/>
      <c r="UD20" s="109"/>
      <c r="UE20" s="109"/>
      <c r="UF20" s="109"/>
      <c r="UG20" s="109"/>
      <c r="UH20" s="109"/>
      <c r="UI20" s="109"/>
      <c r="UJ20" s="109"/>
      <c r="UK20" s="109"/>
      <c r="UL20" s="109"/>
      <c r="UM20" s="109"/>
      <c r="UN20" s="109"/>
      <c r="UO20" s="109"/>
      <c r="UP20" s="109"/>
      <c r="UQ20" s="109"/>
      <c r="UR20" s="109"/>
      <c r="US20" s="109"/>
      <c r="UT20" s="109"/>
      <c r="UU20" s="109"/>
      <c r="UV20" s="109"/>
      <c r="UW20" s="109"/>
      <c r="UX20" s="109"/>
      <c r="UY20" s="109"/>
      <c r="UZ20" s="109"/>
      <c r="VA20" s="109"/>
      <c r="VB20" s="109"/>
      <c r="VC20" s="109"/>
      <c r="VD20" s="109"/>
      <c r="VE20" s="109"/>
      <c r="VF20" s="109"/>
      <c r="VG20" s="109"/>
      <c r="VH20" s="109"/>
      <c r="VI20" s="109"/>
      <c r="VJ20" s="109"/>
      <c r="VK20" s="109"/>
      <c r="VL20" s="109"/>
      <c r="VM20" s="109"/>
      <c r="VN20" s="109"/>
      <c r="VO20" s="109"/>
      <c r="VP20" s="109"/>
      <c r="VQ20" s="109"/>
      <c r="VR20" s="109"/>
      <c r="VS20" s="109"/>
      <c r="VT20" s="109"/>
      <c r="VU20" s="109"/>
      <c r="VV20" s="109"/>
      <c r="VW20" s="109"/>
      <c r="VX20" s="109"/>
      <c r="VY20" s="109"/>
      <c r="VZ20" s="109"/>
      <c r="WA20" s="109"/>
      <c r="WB20" s="109"/>
      <c r="WC20" s="109"/>
      <c r="WD20" s="109"/>
      <c r="WE20" s="109"/>
      <c r="WF20" s="109"/>
      <c r="WG20" s="109"/>
      <c r="WH20" s="109"/>
      <c r="WI20" s="109"/>
      <c r="WJ20" s="109"/>
      <c r="WK20" s="109"/>
      <c r="WL20" s="109"/>
      <c r="WM20" s="109"/>
      <c r="WN20" s="109"/>
      <c r="WO20" s="109"/>
      <c r="WP20" s="109"/>
      <c r="WQ20" s="109"/>
      <c r="WR20" s="109"/>
      <c r="WS20" s="109"/>
      <c r="WT20" s="109"/>
      <c r="WU20" s="109"/>
      <c r="WV20" s="109"/>
      <c r="WW20" s="109"/>
      <c r="WX20" s="109"/>
      <c r="WY20" s="109"/>
      <c r="WZ20" s="109"/>
      <c r="XA20" s="109"/>
      <c r="XB20" s="109"/>
      <c r="XC20" s="109"/>
      <c r="XD20" s="109"/>
      <c r="XE20" s="109"/>
      <c r="XF20" s="109"/>
      <c r="XG20" s="109"/>
      <c r="XH20" s="109"/>
      <c r="XI20" s="109"/>
      <c r="XJ20" s="109"/>
      <c r="XK20" s="109"/>
      <c r="XL20" s="109"/>
      <c r="XM20" s="109"/>
      <c r="XN20" s="109"/>
      <c r="XO20" s="109"/>
      <c r="XP20" s="109"/>
      <c r="XQ20" s="109"/>
      <c r="XR20" s="109"/>
      <c r="XS20" s="109"/>
      <c r="XT20" s="109"/>
      <c r="XU20" s="109"/>
      <c r="XV20" s="109"/>
      <c r="XW20" s="109"/>
      <c r="XX20" s="109"/>
      <c r="XY20" s="109"/>
      <c r="XZ20" s="109"/>
      <c r="YA20" s="109"/>
      <c r="YB20" s="109"/>
      <c r="YC20" s="109"/>
      <c r="YD20" s="109"/>
      <c r="YE20" s="109"/>
      <c r="YF20" s="109"/>
      <c r="YG20" s="109"/>
      <c r="YH20" s="109"/>
      <c r="YI20" s="109"/>
      <c r="YJ20" s="109"/>
      <c r="YK20" s="109"/>
      <c r="YL20" s="109"/>
      <c r="YM20" s="109"/>
      <c r="YN20" s="109"/>
      <c r="YO20" s="109"/>
      <c r="YP20" s="109"/>
      <c r="YQ20" s="109"/>
      <c r="YR20" s="109"/>
      <c r="YS20" s="109"/>
      <c r="YT20" s="109"/>
      <c r="YU20" s="109"/>
      <c r="YV20" s="109"/>
      <c r="YW20" s="109"/>
      <c r="YX20" s="109"/>
      <c r="YY20" s="109"/>
      <c r="YZ20" s="109"/>
      <c r="ZA20" s="109"/>
      <c r="ZB20" s="109"/>
      <c r="ZC20" s="109"/>
      <c r="ZD20" s="109"/>
      <c r="ZE20" s="109"/>
      <c r="ZF20" s="109"/>
      <c r="ZG20" s="109"/>
      <c r="ZH20" s="109"/>
      <c r="ZI20" s="109"/>
      <c r="ZJ20" s="109"/>
      <c r="ZK20" s="109"/>
      <c r="ZL20" s="109"/>
      <c r="ZM20" s="109"/>
      <c r="ZN20" s="109"/>
      <c r="ZO20" s="109"/>
      <c r="ZP20" s="109"/>
      <c r="ZQ20" s="109"/>
      <c r="ZR20" s="109"/>
      <c r="ZS20" s="109"/>
      <c r="ZT20" s="109"/>
      <c r="ZU20" s="109"/>
      <c r="ZV20" s="109"/>
      <c r="ZW20" s="109"/>
      <c r="ZX20" s="109"/>
      <c r="ZY20" s="109"/>
      <c r="ZZ20" s="109"/>
      <c r="AAA20" s="109"/>
      <c r="AAB20" s="109"/>
      <c r="AAC20" s="109"/>
      <c r="AAD20" s="109"/>
      <c r="AAE20" s="109"/>
      <c r="AAF20" s="109"/>
      <c r="AAG20" s="109"/>
      <c r="AAH20" s="109"/>
      <c r="AAI20" s="109"/>
      <c r="AAJ20" s="109"/>
      <c r="AAK20" s="109"/>
      <c r="AAL20" s="109"/>
      <c r="AAM20" s="109"/>
      <c r="AAN20" s="109"/>
      <c r="AAO20" s="109"/>
      <c r="AAP20" s="109"/>
      <c r="AAQ20" s="109"/>
      <c r="AAR20" s="109"/>
      <c r="AAS20" s="109"/>
      <c r="AAT20" s="109"/>
      <c r="AAU20" s="109"/>
      <c r="AAV20" s="109"/>
      <c r="AAW20" s="109"/>
      <c r="AAX20" s="109"/>
      <c r="AAY20" s="109"/>
      <c r="AAZ20" s="109"/>
      <c r="ABA20" s="109"/>
      <c r="ABB20" s="109"/>
      <c r="ABC20" s="109"/>
      <c r="ABD20" s="109"/>
      <c r="ABE20" s="109"/>
      <c r="ABF20" s="109"/>
      <c r="ABG20" s="109"/>
      <c r="ABH20" s="109"/>
      <c r="ABI20" s="109"/>
      <c r="ABJ20" s="109"/>
      <c r="ABK20" s="109"/>
      <c r="ABL20" s="109"/>
      <c r="ABM20" s="109"/>
      <c r="ABN20" s="109"/>
      <c r="ABO20" s="109"/>
      <c r="ABP20" s="109"/>
      <c r="ABQ20" s="109"/>
      <c r="ABR20" s="109"/>
      <c r="ABS20" s="109"/>
      <c r="ABT20" s="109"/>
      <c r="ABU20" s="109"/>
      <c r="ABV20" s="109"/>
      <c r="ABW20" s="109"/>
      <c r="ABX20" s="109"/>
      <c r="ABY20" s="109"/>
      <c r="ABZ20" s="109"/>
      <c r="ACA20" s="109"/>
      <c r="ACB20" s="109"/>
      <c r="ACC20" s="109"/>
      <c r="ACD20" s="109"/>
      <c r="ACE20" s="109"/>
      <c r="ACF20" s="109"/>
      <c r="ACG20" s="109"/>
      <c r="ACH20" s="109"/>
      <c r="ACI20" s="109"/>
      <c r="ACJ20" s="109"/>
      <c r="ACK20" s="109"/>
      <c r="ACL20" s="109"/>
      <c r="ACM20" s="109"/>
      <c r="ACN20" s="109"/>
      <c r="ACO20" s="109"/>
      <c r="ACP20" s="109"/>
      <c r="ACQ20" s="109"/>
      <c r="ACR20" s="109"/>
      <c r="ACS20" s="109"/>
      <c r="ACT20" s="109"/>
      <c r="ACU20" s="109"/>
      <c r="ACV20" s="109"/>
      <c r="ACW20" s="109"/>
      <c r="ACX20" s="109"/>
      <c r="ACY20" s="109"/>
      <c r="ACZ20" s="109"/>
      <c r="ADA20" s="109"/>
      <c r="ADB20" s="109"/>
      <c r="ADC20" s="109"/>
      <c r="ADD20" s="109"/>
      <c r="ADE20" s="109"/>
      <c r="ADF20" s="109"/>
      <c r="ADG20" s="109"/>
      <c r="ADH20" s="109"/>
      <c r="ADI20" s="109"/>
      <c r="ADJ20" s="109"/>
      <c r="ADK20" s="109"/>
      <c r="ADL20" s="109"/>
      <c r="ADM20" s="109"/>
      <c r="ADN20" s="109"/>
      <c r="ADO20" s="109"/>
      <c r="ADP20" s="109"/>
      <c r="ADQ20" s="109"/>
      <c r="ADR20" s="109"/>
      <c r="ADS20" s="109"/>
      <c r="ADT20" s="109"/>
      <c r="ADU20" s="109"/>
      <c r="ADV20" s="109"/>
      <c r="ADW20" s="109"/>
      <c r="ADX20" s="109"/>
      <c r="ADY20" s="109"/>
      <c r="ADZ20" s="109"/>
      <c r="AEA20" s="109"/>
      <c r="AEB20" s="109"/>
      <c r="AEC20" s="109"/>
      <c r="AED20" s="109"/>
      <c r="AEE20" s="109"/>
      <c r="AEF20" s="109"/>
      <c r="AEG20" s="109"/>
      <c r="AEH20" s="109"/>
      <c r="AEI20" s="109"/>
      <c r="AEJ20" s="109"/>
      <c r="AEK20" s="109"/>
      <c r="AEL20" s="109"/>
      <c r="AEM20" s="109"/>
      <c r="AEN20" s="109"/>
      <c r="AEO20" s="109"/>
      <c r="AEP20" s="109"/>
      <c r="AEQ20" s="109"/>
      <c r="AER20" s="109"/>
      <c r="AES20" s="109"/>
      <c r="AET20" s="109"/>
      <c r="AEU20" s="109"/>
      <c r="AEV20" s="109"/>
      <c r="AEW20" s="109"/>
      <c r="AEX20" s="109"/>
      <c r="AEY20" s="109"/>
      <c r="AEZ20" s="109"/>
      <c r="AFA20" s="109"/>
      <c r="AFB20" s="109"/>
      <c r="AFC20" s="109"/>
      <c r="AFD20" s="109"/>
      <c r="AFE20" s="109"/>
      <c r="AFF20" s="109"/>
      <c r="AFG20" s="109"/>
      <c r="AFH20" s="109"/>
      <c r="AFI20" s="109"/>
      <c r="AFJ20" s="109"/>
      <c r="AFK20" s="109"/>
      <c r="AFL20" s="109"/>
      <c r="AFM20" s="109"/>
      <c r="AFN20" s="109"/>
      <c r="AFO20" s="109"/>
      <c r="AFP20" s="109"/>
      <c r="AFQ20" s="109"/>
      <c r="AFR20" s="109"/>
      <c r="AFS20" s="109"/>
      <c r="AFT20" s="109"/>
      <c r="AFU20" s="109"/>
      <c r="AFV20" s="109"/>
      <c r="AFW20" s="109"/>
      <c r="AFX20" s="109"/>
      <c r="AFY20" s="109"/>
      <c r="AFZ20" s="109"/>
      <c r="AGA20" s="109"/>
      <c r="AGB20" s="109"/>
      <c r="AGC20" s="109"/>
      <c r="AGD20" s="109"/>
      <c r="AGE20" s="109"/>
      <c r="AGF20" s="109"/>
      <c r="AGG20" s="109"/>
      <c r="AGH20" s="109"/>
      <c r="AGI20" s="109"/>
      <c r="AGJ20" s="109"/>
      <c r="AGK20" s="109"/>
      <c r="AGL20" s="109"/>
      <c r="AGM20" s="109"/>
      <c r="AGN20" s="109"/>
      <c r="AGO20" s="109"/>
      <c r="AGP20" s="109"/>
      <c r="AGQ20" s="109"/>
      <c r="AGR20" s="109"/>
      <c r="AGS20" s="109"/>
      <c r="AGT20" s="109"/>
      <c r="AGU20" s="109"/>
      <c r="AGV20" s="109"/>
      <c r="AGW20" s="109"/>
      <c r="AGX20" s="109"/>
      <c r="AGY20" s="109"/>
      <c r="AGZ20" s="109"/>
      <c r="AHA20" s="109"/>
      <c r="AHB20" s="109"/>
      <c r="AHC20" s="109"/>
      <c r="AHD20" s="109"/>
      <c r="AHE20" s="109"/>
      <c r="AHF20" s="109"/>
      <c r="AHG20" s="109"/>
      <c r="AHH20" s="109"/>
      <c r="AHI20" s="109"/>
      <c r="AHJ20" s="109"/>
      <c r="AHK20" s="109"/>
      <c r="AHL20" s="109"/>
      <c r="AHM20" s="109"/>
      <c r="AHN20" s="109"/>
      <c r="AHO20" s="109"/>
      <c r="AHP20" s="109"/>
      <c r="AHQ20" s="109"/>
      <c r="AHR20" s="109"/>
      <c r="AHS20" s="109"/>
      <c r="AHT20" s="109"/>
      <c r="AHU20" s="109"/>
      <c r="AHV20" s="109"/>
      <c r="AHW20" s="109"/>
      <c r="AHX20" s="109"/>
      <c r="AHY20" s="109"/>
      <c r="AHZ20" s="109"/>
      <c r="AIA20" s="109"/>
      <c r="AIB20" s="109"/>
      <c r="AIC20" s="109"/>
      <c r="AID20" s="109"/>
      <c r="AIE20" s="109"/>
      <c r="AIF20" s="109"/>
      <c r="AIG20" s="109"/>
      <c r="AIH20" s="109"/>
      <c r="AII20" s="109"/>
      <c r="AIJ20" s="109"/>
      <c r="AIK20" s="109"/>
      <c r="AIL20" s="109"/>
      <c r="AIM20" s="109"/>
      <c r="AIN20" s="109"/>
      <c r="AIO20" s="109"/>
      <c r="AIP20" s="109"/>
      <c r="AIQ20" s="109"/>
      <c r="AIR20" s="109"/>
      <c r="AIS20" s="109"/>
      <c r="AIT20" s="109"/>
      <c r="AIU20" s="109"/>
      <c r="AIV20" s="109"/>
      <c r="AIW20" s="109"/>
      <c r="AIX20" s="109"/>
      <c r="AIY20" s="109"/>
      <c r="AIZ20" s="109"/>
      <c r="AJA20" s="109"/>
      <c r="AJB20" s="109"/>
      <c r="AJC20" s="109"/>
      <c r="AJD20" s="109"/>
      <c r="AJE20" s="109"/>
      <c r="AJF20" s="109"/>
      <c r="AJG20" s="109"/>
      <c r="AJH20" s="109"/>
      <c r="AJI20" s="109"/>
      <c r="AJJ20" s="109"/>
      <c r="AJK20" s="109"/>
      <c r="AJL20" s="109"/>
      <c r="AJM20" s="109"/>
      <c r="AJN20" s="109"/>
      <c r="AJO20" s="109"/>
      <c r="AJP20" s="109"/>
      <c r="AJQ20" s="109"/>
      <c r="AJR20" s="109"/>
      <c r="AJS20" s="109"/>
      <c r="AJT20" s="109"/>
      <c r="AJU20" s="109"/>
      <c r="AJV20" s="109"/>
      <c r="AJW20" s="109"/>
      <c r="AJX20" s="109"/>
      <c r="AJY20" s="109"/>
      <c r="AJZ20" s="109"/>
      <c r="AKA20" s="109"/>
      <c r="AKB20" s="109"/>
      <c r="AKC20" s="109"/>
      <c r="AKD20" s="109"/>
      <c r="AKE20" s="109"/>
      <c r="AKF20" s="109"/>
      <c r="AKG20" s="109"/>
      <c r="AKH20" s="109"/>
      <c r="AKI20" s="109"/>
      <c r="AKJ20" s="109"/>
      <c r="AKK20" s="109"/>
      <c r="AKL20" s="109"/>
      <c r="AKM20" s="109"/>
      <c r="AKN20" s="109"/>
      <c r="AKO20" s="109"/>
      <c r="AKP20" s="109"/>
      <c r="AKQ20" s="109"/>
      <c r="AKR20" s="109"/>
      <c r="AKS20" s="109"/>
      <c r="AKT20" s="109"/>
      <c r="AKU20" s="109"/>
      <c r="AKV20" s="109"/>
      <c r="AKW20" s="109"/>
      <c r="AKX20" s="109"/>
      <c r="AKY20" s="109"/>
      <c r="AKZ20" s="109"/>
      <c r="ALA20" s="109"/>
      <c r="ALB20" s="109"/>
      <c r="ALC20" s="109"/>
      <c r="ALD20" s="109"/>
      <c r="ALE20" s="109"/>
      <c r="ALF20" s="109"/>
      <c r="ALG20" s="109"/>
      <c r="ALH20" s="109"/>
      <c r="ALI20" s="109"/>
      <c r="ALJ20" s="109"/>
      <c r="ALK20" s="109"/>
      <c r="ALL20" s="109"/>
      <c r="ALM20" s="109"/>
      <c r="ALN20" s="109"/>
      <c r="ALO20" s="109"/>
      <c r="ALP20" s="109"/>
      <c r="ALQ20" s="109"/>
      <c r="ALR20" s="109"/>
      <c r="ALS20" s="109"/>
      <c r="ALT20" s="109"/>
      <c r="ALU20" s="109"/>
      <c r="ALV20" s="109"/>
      <c r="ALW20" s="109"/>
      <c r="ALX20" s="109"/>
      <c r="ALY20" s="109"/>
      <c r="ALZ20" s="109"/>
      <c r="AMA20" s="109"/>
      <c r="AMB20" s="109"/>
      <c r="AMC20" s="109"/>
      <c r="AMD20" s="109"/>
      <c r="AME20" s="109"/>
      <c r="AMF20" s="109"/>
      <c r="AMG20" s="109"/>
      <c r="AMH20" s="109"/>
      <c r="AMI20" s="109"/>
      <c r="AMJ20" s="109"/>
      <c r="AMK20" s="109"/>
      <c r="AML20" s="109"/>
      <c r="AMM20" s="109"/>
      <c r="AMN20" s="109"/>
      <c r="AMO20" s="109"/>
      <c r="AMP20" s="109"/>
      <c r="AMQ20" s="109"/>
      <c r="AMR20" s="109"/>
      <c r="AMS20" s="109"/>
      <c r="AMT20" s="109"/>
      <c r="AMU20" s="109"/>
      <c r="AMV20" s="109"/>
      <c r="AMW20" s="109"/>
      <c r="AMX20" s="109"/>
      <c r="AMY20" s="109"/>
      <c r="AMZ20" s="109"/>
      <c r="ANA20" s="109"/>
      <c r="ANB20" s="109"/>
      <c r="ANC20" s="109"/>
      <c r="AND20" s="109"/>
      <c r="ANE20" s="109"/>
      <c r="ANF20" s="109"/>
      <c r="ANG20" s="109"/>
      <c r="ANH20" s="109"/>
      <c r="ANI20" s="109"/>
      <c r="ANJ20" s="109"/>
      <c r="ANK20" s="109"/>
      <c r="ANL20" s="109"/>
      <c r="ANM20" s="109"/>
      <c r="ANN20" s="109"/>
      <c r="ANO20" s="109"/>
      <c r="ANP20" s="109"/>
      <c r="ANQ20" s="109"/>
      <c r="ANR20" s="109"/>
      <c r="ANS20" s="109"/>
      <c r="ANT20" s="109"/>
      <c r="ANU20" s="109"/>
      <c r="ANV20" s="109"/>
      <c r="ANW20" s="109"/>
      <c r="ANX20" s="109"/>
      <c r="ANY20" s="109"/>
      <c r="ANZ20" s="109"/>
      <c r="AOA20" s="109"/>
      <c r="AOB20" s="109"/>
      <c r="AOC20" s="109"/>
      <c r="AOD20" s="109"/>
      <c r="AOE20" s="109"/>
      <c r="AOF20" s="109"/>
      <c r="AOG20" s="109"/>
      <c r="AOH20" s="109"/>
      <c r="AOI20" s="109"/>
      <c r="AOJ20" s="109"/>
      <c r="AOK20" s="109"/>
      <c r="AOL20" s="109"/>
      <c r="AOM20" s="109"/>
      <c r="AON20" s="109"/>
      <c r="AOO20" s="109"/>
      <c r="AOP20" s="109"/>
      <c r="AOQ20" s="109"/>
      <c r="AOR20" s="109"/>
      <c r="AOS20" s="109"/>
      <c r="AOT20" s="109"/>
      <c r="AOU20" s="109"/>
      <c r="AOV20" s="109"/>
      <c r="AOW20" s="109"/>
      <c r="AOX20" s="109"/>
      <c r="AOY20" s="109"/>
      <c r="AOZ20" s="109"/>
      <c r="APA20" s="109"/>
      <c r="APB20" s="109"/>
      <c r="APC20" s="109"/>
      <c r="APD20" s="109"/>
      <c r="APE20" s="109"/>
      <c r="APF20" s="109"/>
      <c r="APG20" s="109"/>
      <c r="APH20" s="109"/>
      <c r="API20" s="109"/>
      <c r="APJ20" s="109"/>
      <c r="APK20" s="109"/>
      <c r="APL20" s="109"/>
      <c r="APM20" s="109"/>
      <c r="APN20" s="109"/>
      <c r="APO20" s="109"/>
      <c r="APP20" s="109"/>
      <c r="APQ20" s="109"/>
      <c r="APR20" s="109"/>
      <c r="APS20" s="109"/>
      <c r="APT20" s="109"/>
      <c r="APU20" s="109"/>
      <c r="APV20" s="109"/>
      <c r="APW20" s="109"/>
      <c r="APX20" s="109"/>
      <c r="APY20" s="109"/>
      <c r="APZ20" s="109"/>
      <c r="AQA20" s="109"/>
      <c r="AQB20" s="109"/>
      <c r="AQC20" s="109"/>
      <c r="AQD20" s="109"/>
      <c r="AQE20" s="109"/>
      <c r="AQF20" s="109"/>
      <c r="AQG20" s="109"/>
      <c r="AQH20" s="109"/>
      <c r="AQI20" s="109"/>
      <c r="AQJ20" s="109"/>
      <c r="AQK20" s="109"/>
      <c r="AQL20" s="109"/>
      <c r="AQM20" s="109"/>
      <c r="AQN20" s="109"/>
      <c r="AQO20" s="109"/>
      <c r="AQP20" s="109"/>
      <c r="AQQ20" s="109"/>
      <c r="AQR20" s="109"/>
      <c r="AQS20" s="109"/>
      <c r="AQT20" s="109"/>
      <c r="AQU20" s="109"/>
      <c r="AQV20" s="109"/>
      <c r="AQW20" s="109"/>
      <c r="AQX20" s="109"/>
      <c r="AQY20" s="109"/>
      <c r="AQZ20" s="109"/>
      <c r="ARA20" s="109"/>
      <c r="ARB20" s="109"/>
      <c r="ARC20" s="109"/>
      <c r="ARD20" s="109"/>
      <c r="ARE20" s="109"/>
      <c r="ARF20" s="109"/>
      <c r="ARG20" s="109"/>
      <c r="ARH20" s="109"/>
      <c r="ARI20" s="109"/>
      <c r="ARJ20" s="109"/>
      <c r="ARK20" s="109"/>
      <c r="ARL20" s="109"/>
      <c r="ARM20" s="109"/>
      <c r="ARN20" s="109"/>
      <c r="ARO20" s="109"/>
      <c r="ARP20" s="109"/>
      <c r="ARQ20" s="109"/>
      <c r="ARR20" s="109"/>
      <c r="ARS20" s="109"/>
      <c r="ART20" s="109"/>
      <c r="ARU20" s="109"/>
      <c r="ARV20" s="109"/>
      <c r="ARW20" s="109"/>
      <c r="ARX20" s="109"/>
      <c r="ARY20" s="109"/>
      <c r="ARZ20" s="109"/>
      <c r="ASA20" s="109"/>
      <c r="ASB20" s="109"/>
      <c r="ASC20" s="109"/>
      <c r="ASD20" s="109"/>
      <c r="ASE20" s="109"/>
      <c r="ASF20" s="109"/>
      <c r="ASG20" s="109"/>
      <c r="ASH20" s="109"/>
      <c r="ASI20" s="109"/>
      <c r="ASJ20" s="109"/>
      <c r="ASK20" s="109"/>
      <c r="ASL20" s="109"/>
      <c r="ASM20" s="109"/>
      <c r="ASN20" s="109"/>
      <c r="ASO20" s="109"/>
      <c r="ASP20" s="109"/>
      <c r="ASQ20" s="109"/>
      <c r="ASR20" s="109"/>
      <c r="ASS20" s="109"/>
      <c r="AST20" s="109"/>
      <c r="ASU20" s="109"/>
      <c r="ASV20" s="109"/>
      <c r="ASW20" s="109"/>
      <c r="ASX20" s="109"/>
      <c r="ASY20" s="109"/>
      <c r="ASZ20" s="109"/>
      <c r="ATA20" s="109"/>
      <c r="ATB20" s="109"/>
      <c r="ATC20" s="109"/>
      <c r="ATD20" s="109"/>
      <c r="ATE20" s="109"/>
      <c r="ATF20" s="109"/>
      <c r="ATG20" s="109"/>
      <c r="ATH20" s="109"/>
      <c r="ATI20" s="109"/>
      <c r="ATJ20" s="109"/>
      <c r="ATK20" s="109"/>
      <c r="ATL20" s="109"/>
      <c r="ATM20" s="109"/>
      <c r="ATN20" s="109"/>
      <c r="ATO20" s="109"/>
      <c r="ATP20" s="109"/>
      <c r="ATQ20" s="109"/>
      <c r="ATR20" s="109"/>
      <c r="ATS20" s="109"/>
      <c r="ATT20" s="109"/>
      <c r="ATU20" s="109"/>
      <c r="ATV20" s="109"/>
      <c r="ATW20" s="109"/>
      <c r="ATX20" s="109"/>
      <c r="ATY20" s="109"/>
      <c r="ATZ20" s="109"/>
      <c r="AUA20" s="109"/>
      <c r="AUB20" s="109"/>
      <c r="AUC20" s="109"/>
      <c r="AUD20" s="109"/>
      <c r="AUE20" s="109"/>
      <c r="AUF20" s="109"/>
      <c r="AUG20" s="109"/>
      <c r="AUH20" s="109"/>
      <c r="AUI20" s="109"/>
      <c r="AUJ20" s="109"/>
      <c r="AUK20" s="109"/>
      <c r="AUL20" s="109"/>
      <c r="AUM20" s="109"/>
      <c r="AUN20" s="109"/>
      <c r="AUO20" s="109"/>
      <c r="AUP20" s="109"/>
      <c r="AUQ20" s="109"/>
      <c r="AUR20" s="109"/>
      <c r="AUS20" s="109"/>
      <c r="AUT20" s="109"/>
      <c r="AUU20" s="109"/>
      <c r="AUV20" s="109"/>
      <c r="AUW20" s="109"/>
      <c r="AUX20" s="109"/>
      <c r="AUY20" s="109"/>
      <c r="AUZ20" s="109"/>
      <c r="AVA20" s="109"/>
      <c r="AVB20" s="109"/>
      <c r="AVC20" s="109"/>
      <c r="AVD20" s="109"/>
      <c r="AVE20" s="109"/>
      <c r="AVF20" s="109"/>
      <c r="AVG20" s="109"/>
      <c r="AVH20" s="109"/>
      <c r="AVI20" s="109"/>
      <c r="AVJ20" s="109"/>
      <c r="AVK20" s="109"/>
      <c r="AVL20" s="109"/>
      <c r="AVM20" s="109"/>
      <c r="AVN20" s="109"/>
      <c r="AVO20" s="109"/>
      <c r="AVP20" s="109"/>
      <c r="AVQ20" s="109"/>
      <c r="AVR20" s="109"/>
      <c r="AVS20" s="109"/>
      <c r="AVT20" s="109"/>
      <c r="AVU20" s="109"/>
      <c r="AVV20" s="109"/>
      <c r="AVW20" s="109"/>
      <c r="AVX20" s="109"/>
      <c r="AVY20" s="109"/>
      <c r="AVZ20" s="109"/>
      <c r="AWA20" s="109"/>
      <c r="AWB20" s="109"/>
      <c r="AWC20" s="109"/>
      <c r="AWD20" s="109"/>
      <c r="AWE20" s="109"/>
      <c r="AWF20" s="109"/>
      <c r="AWG20" s="109"/>
      <c r="AWH20" s="109"/>
      <c r="AWI20" s="109"/>
      <c r="AWJ20" s="109"/>
      <c r="AWK20" s="109"/>
      <c r="AWL20" s="109"/>
      <c r="AWM20" s="109"/>
      <c r="AWN20" s="109"/>
      <c r="AWO20" s="109"/>
      <c r="AWP20" s="109"/>
      <c r="AWQ20" s="109"/>
      <c r="AWR20" s="109"/>
      <c r="AWS20" s="109"/>
      <c r="AWT20" s="109"/>
      <c r="AWU20" s="109"/>
      <c r="AWV20" s="109"/>
      <c r="AWW20" s="109"/>
      <c r="AWX20" s="109"/>
      <c r="AWY20" s="109"/>
      <c r="AWZ20" s="109"/>
      <c r="AXA20" s="109"/>
      <c r="AXB20" s="109"/>
      <c r="AXC20" s="109"/>
      <c r="AXD20" s="109"/>
      <c r="AXE20" s="109"/>
      <c r="AXF20" s="109"/>
      <c r="AXG20" s="109"/>
      <c r="AXH20" s="109"/>
      <c r="AXI20" s="109"/>
      <c r="AXJ20" s="109"/>
      <c r="AXK20" s="109"/>
      <c r="AXL20" s="109"/>
      <c r="AXM20" s="109"/>
      <c r="AXN20" s="109"/>
      <c r="AXO20" s="109"/>
      <c r="AXP20" s="109"/>
      <c r="AXQ20" s="109"/>
      <c r="AXR20" s="109"/>
      <c r="AXS20" s="109"/>
      <c r="AXT20" s="109"/>
      <c r="AXU20" s="109"/>
      <c r="AXV20" s="109"/>
      <c r="AXW20" s="109"/>
      <c r="AXX20" s="109"/>
      <c r="AXY20" s="109"/>
      <c r="AXZ20" s="109"/>
      <c r="AYA20" s="109"/>
      <c r="AYB20" s="109"/>
      <c r="AYC20" s="109"/>
      <c r="AYD20" s="109"/>
      <c r="AYE20" s="109"/>
      <c r="AYF20" s="109"/>
      <c r="AYG20" s="109"/>
      <c r="AYH20" s="109"/>
      <c r="AYI20" s="109"/>
      <c r="AYJ20" s="109"/>
      <c r="AYK20" s="109"/>
      <c r="AYL20" s="109"/>
      <c r="AYM20" s="109"/>
      <c r="AYN20" s="109"/>
      <c r="AYO20" s="109"/>
      <c r="AYP20" s="109"/>
      <c r="AYQ20" s="109"/>
      <c r="AYR20" s="109"/>
      <c r="AYS20" s="109"/>
      <c r="AYT20" s="109"/>
      <c r="AYU20" s="109"/>
      <c r="AYV20" s="109"/>
      <c r="AYW20" s="109"/>
      <c r="AYX20" s="109"/>
      <c r="AYY20" s="109"/>
      <c r="AYZ20" s="109"/>
      <c r="AZA20" s="109"/>
      <c r="AZB20" s="109"/>
      <c r="AZC20" s="109"/>
      <c r="AZD20" s="109"/>
      <c r="AZE20" s="109"/>
      <c r="AZF20" s="109"/>
      <c r="AZG20" s="109"/>
      <c r="AZH20" s="109"/>
      <c r="AZI20" s="109"/>
      <c r="AZJ20" s="109"/>
      <c r="AZK20" s="109"/>
      <c r="AZL20" s="109"/>
      <c r="AZM20" s="109"/>
      <c r="AZN20" s="109"/>
      <c r="AZO20" s="109"/>
      <c r="AZP20" s="109"/>
      <c r="AZQ20" s="109"/>
      <c r="AZR20" s="109"/>
      <c r="AZS20" s="109"/>
      <c r="AZT20" s="109"/>
      <c r="AZU20" s="109"/>
      <c r="AZV20" s="109"/>
      <c r="AZW20" s="109"/>
      <c r="AZX20" s="109"/>
      <c r="AZY20" s="109"/>
      <c r="AZZ20" s="109"/>
      <c r="BAA20" s="109"/>
      <c r="BAB20" s="109"/>
      <c r="BAC20" s="109"/>
      <c r="BAD20" s="109"/>
      <c r="BAE20" s="109"/>
      <c r="BAF20" s="109"/>
      <c r="BAG20" s="109"/>
      <c r="BAH20" s="109"/>
      <c r="BAI20" s="109"/>
      <c r="BAJ20" s="109"/>
      <c r="BAK20" s="109"/>
      <c r="BAL20" s="109"/>
      <c r="BAM20" s="109"/>
      <c r="BAN20" s="109"/>
      <c r="BAO20" s="109"/>
      <c r="BAP20" s="109"/>
      <c r="BAQ20" s="109"/>
      <c r="BAR20" s="109"/>
      <c r="BAS20" s="109"/>
      <c r="BAT20" s="109"/>
      <c r="BAU20" s="109"/>
      <c r="BAV20" s="109"/>
      <c r="BAW20" s="109"/>
      <c r="BAX20" s="109"/>
      <c r="BAY20" s="109"/>
      <c r="BAZ20" s="109"/>
      <c r="BBA20" s="109"/>
      <c r="BBB20" s="109"/>
      <c r="BBC20" s="109"/>
      <c r="BBD20" s="109"/>
      <c r="BBE20" s="109"/>
      <c r="BBF20" s="109"/>
      <c r="BBG20" s="109"/>
      <c r="BBH20" s="109"/>
      <c r="BBI20" s="109"/>
      <c r="BBJ20" s="109"/>
      <c r="BBK20" s="109"/>
      <c r="BBL20" s="109"/>
      <c r="BBM20" s="109"/>
      <c r="BBN20" s="109"/>
      <c r="BBO20" s="109"/>
      <c r="BBP20" s="109"/>
      <c r="BBQ20" s="109"/>
      <c r="BBR20" s="109"/>
      <c r="BBS20" s="109"/>
      <c r="BBT20" s="109"/>
      <c r="BBU20" s="109"/>
      <c r="BBV20" s="109"/>
      <c r="BBW20" s="109"/>
      <c r="BBX20" s="109"/>
      <c r="BBY20" s="109"/>
      <c r="BBZ20" s="109"/>
      <c r="BCA20" s="109"/>
      <c r="BCB20" s="109"/>
      <c r="BCC20" s="109"/>
      <c r="BCD20" s="109"/>
      <c r="BCE20" s="109"/>
      <c r="BCF20" s="109"/>
      <c r="BCG20" s="109"/>
      <c r="BCH20" s="109"/>
      <c r="BCI20" s="109"/>
      <c r="BCJ20" s="109"/>
      <c r="BCK20" s="109"/>
      <c r="BCL20" s="109"/>
      <c r="BCM20" s="109"/>
      <c r="BCN20" s="109"/>
      <c r="BCO20" s="109"/>
      <c r="BCP20" s="109"/>
      <c r="BCQ20" s="109"/>
      <c r="BCR20" s="109"/>
      <c r="BCS20" s="109"/>
      <c r="BCT20" s="109"/>
      <c r="BCU20" s="109"/>
      <c r="BCV20" s="109"/>
      <c r="BCW20" s="109"/>
      <c r="BCX20" s="109"/>
      <c r="BCY20" s="109"/>
      <c r="BCZ20" s="109"/>
      <c r="BDA20" s="109"/>
      <c r="BDB20" s="109"/>
      <c r="BDC20" s="109"/>
      <c r="BDD20" s="109"/>
      <c r="BDE20" s="109"/>
      <c r="BDF20" s="109"/>
      <c r="BDG20" s="109"/>
      <c r="BDH20" s="109"/>
      <c r="BDI20" s="109"/>
      <c r="BDJ20" s="109"/>
      <c r="BDK20" s="109"/>
      <c r="BDL20" s="109"/>
      <c r="BDM20" s="109"/>
      <c r="BDN20" s="109"/>
      <c r="BDO20" s="109"/>
      <c r="BDP20" s="109"/>
      <c r="BDQ20" s="109"/>
      <c r="BDR20" s="109"/>
      <c r="BDS20" s="109"/>
      <c r="BDT20" s="109"/>
      <c r="BDU20" s="109"/>
      <c r="BDV20" s="109"/>
      <c r="BDW20" s="109"/>
      <c r="BDX20" s="109"/>
      <c r="BDY20" s="109"/>
      <c r="BDZ20" s="109"/>
      <c r="BEA20" s="109"/>
      <c r="BEB20" s="109"/>
      <c r="BEC20" s="109"/>
      <c r="BED20" s="109"/>
      <c r="BEE20" s="109"/>
      <c r="BEF20" s="109"/>
      <c r="BEG20" s="109"/>
      <c r="BEH20" s="109"/>
      <c r="BEI20" s="109"/>
      <c r="BEJ20" s="109"/>
      <c r="BEK20" s="109"/>
      <c r="BEL20" s="109"/>
      <c r="BEM20" s="109"/>
      <c r="BEN20" s="109"/>
      <c r="BEO20" s="109"/>
      <c r="BEP20" s="109"/>
      <c r="BEQ20" s="109"/>
      <c r="BER20" s="109"/>
      <c r="BES20" s="109"/>
      <c r="BET20" s="109"/>
      <c r="BEU20" s="109"/>
      <c r="BEV20" s="109"/>
      <c r="BEW20" s="109"/>
      <c r="BEX20" s="109"/>
      <c r="BEY20" s="109"/>
      <c r="BEZ20" s="109"/>
      <c r="BFA20" s="109"/>
      <c r="BFB20" s="109"/>
      <c r="BFC20" s="109"/>
      <c r="BFD20" s="109"/>
      <c r="BFE20" s="109"/>
      <c r="BFF20" s="109"/>
      <c r="BFG20" s="109"/>
      <c r="BFH20" s="109"/>
      <c r="BFI20" s="109"/>
      <c r="BFJ20" s="109"/>
      <c r="BFK20" s="109"/>
      <c r="BFL20" s="109"/>
      <c r="BFM20" s="109"/>
      <c r="BFN20" s="109"/>
      <c r="BFO20" s="109"/>
      <c r="BFP20" s="109"/>
      <c r="BFQ20" s="109"/>
      <c r="BFR20" s="109"/>
      <c r="BFS20" s="109"/>
      <c r="BFT20" s="109"/>
      <c r="BFU20" s="109"/>
      <c r="BFV20" s="109"/>
      <c r="BFW20" s="109"/>
      <c r="BFX20" s="109"/>
      <c r="BFY20" s="109"/>
      <c r="BFZ20" s="109"/>
      <c r="BGA20" s="109"/>
      <c r="BGB20" s="109"/>
      <c r="BGC20" s="109"/>
      <c r="BGD20" s="109"/>
      <c r="BGE20" s="109"/>
      <c r="BGF20" s="109"/>
      <c r="BGG20" s="109"/>
      <c r="BGH20" s="109"/>
      <c r="BGI20" s="109"/>
      <c r="BGJ20" s="109"/>
      <c r="BGK20" s="109"/>
      <c r="BGL20" s="109"/>
      <c r="BGM20" s="109"/>
      <c r="BGN20" s="109"/>
      <c r="BGO20" s="109"/>
      <c r="BGP20" s="109"/>
      <c r="BGQ20" s="109"/>
      <c r="BGR20" s="109"/>
      <c r="BGS20" s="109"/>
      <c r="BGT20" s="109"/>
      <c r="BGU20" s="109"/>
      <c r="BGV20" s="109"/>
      <c r="BGW20" s="109"/>
      <c r="BGX20" s="109"/>
      <c r="BGY20" s="109"/>
      <c r="BGZ20" s="109"/>
      <c r="BHA20" s="109"/>
      <c r="BHB20" s="109"/>
      <c r="BHC20" s="109"/>
      <c r="BHD20" s="109"/>
      <c r="BHE20" s="109"/>
      <c r="BHF20" s="109"/>
      <c r="BHG20" s="109"/>
      <c r="BHH20" s="109"/>
      <c r="BHI20" s="109"/>
      <c r="BHJ20" s="109"/>
      <c r="BHK20" s="109"/>
      <c r="BHL20" s="109"/>
      <c r="BHM20" s="109"/>
      <c r="BHN20" s="109"/>
      <c r="BHO20" s="109"/>
      <c r="BHP20" s="109"/>
      <c r="BHQ20" s="109"/>
      <c r="BHR20" s="109"/>
      <c r="BHS20" s="109"/>
      <c r="BHT20" s="109"/>
      <c r="BHU20" s="109"/>
      <c r="BHV20" s="109"/>
      <c r="BHW20" s="109"/>
      <c r="BHX20" s="109"/>
      <c r="BHY20" s="109"/>
      <c r="BHZ20" s="109"/>
      <c r="BIA20" s="109"/>
      <c r="BIB20" s="109"/>
      <c r="BIC20" s="109"/>
      <c r="BID20" s="109"/>
      <c r="BIE20" s="109"/>
      <c r="BIF20" s="109"/>
      <c r="BIG20" s="109"/>
      <c r="BIH20" s="109"/>
      <c r="BII20" s="109"/>
      <c r="BIJ20" s="109"/>
      <c r="BIK20" s="109"/>
      <c r="BIL20" s="109"/>
      <c r="BIM20" s="109"/>
      <c r="BIN20" s="109"/>
      <c r="BIO20" s="109"/>
      <c r="BIP20" s="109"/>
      <c r="BIQ20" s="109"/>
      <c r="BIR20" s="109"/>
      <c r="BIS20" s="109"/>
      <c r="BIT20" s="109"/>
      <c r="BIU20" s="109"/>
      <c r="BIV20" s="109"/>
      <c r="BIW20" s="109"/>
      <c r="BIX20" s="109"/>
      <c r="BIY20" s="109"/>
      <c r="BIZ20" s="109"/>
      <c r="BJA20" s="109"/>
      <c r="BJB20" s="109"/>
      <c r="BJC20" s="109"/>
      <c r="BJD20" s="109"/>
      <c r="BJE20" s="109"/>
      <c r="BJF20" s="109"/>
      <c r="BJG20" s="109"/>
      <c r="BJH20" s="109"/>
      <c r="BJI20" s="109"/>
      <c r="BJJ20" s="109"/>
      <c r="BJK20" s="109"/>
      <c r="BJL20" s="109"/>
      <c r="BJM20" s="109"/>
      <c r="BJN20" s="109"/>
      <c r="BJO20" s="109"/>
      <c r="BJP20" s="109"/>
      <c r="BJQ20" s="109"/>
      <c r="BJR20" s="109"/>
      <c r="BJS20" s="109"/>
      <c r="BJT20" s="109"/>
      <c r="BJU20" s="109"/>
      <c r="BJV20" s="109"/>
      <c r="BJW20" s="109"/>
      <c r="BJX20" s="109"/>
      <c r="BJY20" s="109"/>
      <c r="BJZ20" s="109"/>
      <c r="BKA20" s="109"/>
      <c r="BKB20" s="109"/>
      <c r="BKC20" s="109"/>
      <c r="BKD20" s="109"/>
      <c r="BKE20" s="109"/>
      <c r="BKF20" s="109"/>
      <c r="BKG20" s="109"/>
      <c r="BKH20" s="109"/>
      <c r="BKI20" s="109"/>
      <c r="BKJ20" s="109"/>
      <c r="BKK20" s="109"/>
      <c r="BKL20" s="109"/>
      <c r="BKM20" s="109"/>
      <c r="BKN20" s="109"/>
      <c r="BKO20" s="109"/>
      <c r="BKP20" s="109"/>
      <c r="BKQ20" s="109"/>
      <c r="BKR20" s="109"/>
      <c r="BKS20" s="109"/>
      <c r="BKT20" s="109"/>
      <c r="BKU20" s="109"/>
      <c r="BKV20" s="109"/>
      <c r="BKW20" s="109"/>
      <c r="BKX20" s="109"/>
      <c r="BKY20" s="109"/>
      <c r="BKZ20" s="109"/>
      <c r="BLA20" s="109"/>
      <c r="BLB20" s="109"/>
      <c r="BLC20" s="109"/>
      <c r="BLD20" s="109"/>
      <c r="BLE20" s="109"/>
      <c r="BLF20" s="109"/>
      <c r="BLG20" s="109"/>
      <c r="BLH20" s="109"/>
      <c r="BLI20" s="109"/>
      <c r="BLJ20" s="109"/>
      <c r="BLK20" s="109"/>
      <c r="BLL20" s="109"/>
      <c r="BLM20" s="109"/>
      <c r="BLN20" s="109"/>
      <c r="BLO20" s="109"/>
      <c r="BLP20" s="109"/>
      <c r="BLQ20" s="109"/>
      <c r="BLR20" s="109"/>
      <c r="BLS20" s="109"/>
      <c r="BLT20" s="109"/>
      <c r="BLU20" s="109"/>
      <c r="BLV20" s="109"/>
      <c r="BLW20" s="109"/>
      <c r="BLX20" s="109"/>
      <c r="BLY20" s="109"/>
      <c r="BLZ20" s="109"/>
      <c r="BMA20" s="109"/>
      <c r="BMB20" s="109"/>
      <c r="BMC20" s="109"/>
      <c r="BMD20" s="109"/>
      <c r="BME20" s="109"/>
      <c r="BMF20" s="109"/>
      <c r="BMG20" s="109"/>
      <c r="BMH20" s="109"/>
      <c r="BMI20" s="109"/>
      <c r="BMJ20" s="109"/>
      <c r="BMK20" s="109"/>
      <c r="BML20" s="109"/>
      <c r="BMM20" s="109"/>
      <c r="BMN20" s="109"/>
      <c r="BMO20" s="109"/>
      <c r="BMP20" s="109"/>
      <c r="BMQ20" s="109"/>
      <c r="BMR20" s="109"/>
      <c r="BMS20" s="109"/>
      <c r="BMT20" s="109"/>
      <c r="BMU20" s="109"/>
      <c r="BMV20" s="109"/>
      <c r="BMW20" s="109"/>
      <c r="BMX20" s="109"/>
      <c r="BMY20" s="109"/>
      <c r="BMZ20" s="109"/>
      <c r="BNA20" s="109"/>
      <c r="BNB20" s="109"/>
      <c r="BNC20" s="109"/>
      <c r="BND20" s="109"/>
      <c r="BNE20" s="109"/>
      <c r="BNF20" s="109"/>
      <c r="BNG20" s="109"/>
      <c r="BNH20" s="109"/>
      <c r="BNI20" s="109"/>
      <c r="BNJ20" s="109"/>
      <c r="BNK20" s="109"/>
      <c r="BNL20" s="109"/>
      <c r="BNM20" s="109"/>
      <c r="BNN20" s="109"/>
      <c r="BNO20" s="109"/>
      <c r="BNP20" s="109"/>
      <c r="BNQ20" s="109"/>
      <c r="BNR20" s="109"/>
      <c r="BNS20" s="109"/>
      <c r="BNT20" s="109"/>
      <c r="BNU20" s="109"/>
      <c r="BNV20" s="109"/>
      <c r="BNW20" s="109"/>
      <c r="BNX20" s="109"/>
      <c r="BNY20" s="109"/>
      <c r="BNZ20" s="109"/>
      <c r="BOA20" s="109"/>
      <c r="BOB20" s="109"/>
      <c r="BOC20" s="109"/>
      <c r="BOD20" s="109"/>
      <c r="BOE20" s="109"/>
      <c r="BOF20" s="109"/>
      <c r="BOG20" s="109"/>
      <c r="BOH20" s="109"/>
      <c r="BOI20" s="109"/>
      <c r="BOJ20" s="109"/>
      <c r="BOK20" s="109"/>
      <c r="BOL20" s="109"/>
      <c r="BOM20" s="109"/>
      <c r="BON20" s="109"/>
      <c r="BOO20" s="109"/>
      <c r="BOP20" s="109"/>
      <c r="BOQ20" s="109"/>
      <c r="BOR20" s="109"/>
      <c r="BOS20" s="109"/>
      <c r="BOT20" s="109"/>
      <c r="BOU20" s="109"/>
      <c r="BOV20" s="109"/>
      <c r="BOW20" s="109"/>
      <c r="BOX20" s="109"/>
      <c r="BOY20" s="109"/>
      <c r="BOZ20" s="109"/>
      <c r="BPA20" s="109"/>
      <c r="BPB20" s="109"/>
      <c r="BPC20" s="109"/>
      <c r="BPD20" s="109"/>
      <c r="BPE20" s="109"/>
      <c r="BPF20" s="109"/>
      <c r="BPG20" s="109"/>
      <c r="BPH20" s="109"/>
      <c r="BPI20" s="109"/>
      <c r="BPJ20" s="109"/>
      <c r="BPK20" s="109"/>
      <c r="BPL20" s="109"/>
      <c r="BPM20" s="109"/>
      <c r="BPN20" s="109"/>
      <c r="BPO20" s="109"/>
      <c r="BPP20" s="109"/>
      <c r="BPQ20" s="109"/>
      <c r="BPR20" s="109"/>
      <c r="BPS20" s="109"/>
      <c r="BPT20" s="109"/>
      <c r="BPU20" s="109"/>
      <c r="BPV20" s="109"/>
      <c r="BPW20" s="109"/>
      <c r="BPX20" s="109"/>
      <c r="BPY20" s="109"/>
      <c r="BPZ20" s="109"/>
      <c r="BQA20" s="109"/>
      <c r="BQB20" s="109"/>
      <c r="BQC20" s="109"/>
      <c r="BQD20" s="109"/>
      <c r="BQE20" s="109"/>
      <c r="BQF20" s="109"/>
      <c r="BQG20" s="109"/>
      <c r="BQH20" s="109"/>
      <c r="BQI20" s="109"/>
      <c r="BQJ20" s="109"/>
      <c r="BQK20" s="109"/>
      <c r="BQL20" s="109"/>
      <c r="BQM20" s="109"/>
      <c r="BQN20" s="109"/>
      <c r="BQO20" s="109"/>
      <c r="BQP20" s="109"/>
      <c r="BQQ20" s="109"/>
      <c r="BQR20" s="109"/>
      <c r="BQS20" s="109"/>
      <c r="BQT20" s="109"/>
      <c r="BQU20" s="109"/>
      <c r="BQV20" s="109"/>
      <c r="BQW20" s="109"/>
      <c r="BQX20" s="109"/>
      <c r="BQY20" s="109"/>
      <c r="BQZ20" s="109"/>
      <c r="BRA20" s="109"/>
      <c r="BRB20" s="109"/>
      <c r="BRC20" s="109"/>
      <c r="BRD20" s="109"/>
      <c r="BRE20" s="109"/>
      <c r="BRF20" s="109"/>
      <c r="BRG20" s="109"/>
      <c r="BRH20" s="109"/>
      <c r="BRI20" s="109"/>
      <c r="BRJ20" s="109"/>
      <c r="BRK20" s="109"/>
      <c r="BRL20" s="109"/>
      <c r="BRM20" s="109"/>
      <c r="BRN20" s="109"/>
      <c r="BRO20" s="109"/>
      <c r="BRP20" s="109"/>
      <c r="BRQ20" s="109"/>
      <c r="BRR20" s="109"/>
      <c r="BRS20" s="109"/>
      <c r="BRT20" s="109"/>
      <c r="BRU20" s="109"/>
      <c r="BRV20" s="109"/>
      <c r="BRW20" s="109"/>
      <c r="BRX20" s="109"/>
      <c r="BRY20" s="109"/>
      <c r="BRZ20" s="109"/>
      <c r="BSA20" s="109"/>
      <c r="BSB20" s="109"/>
      <c r="BSC20" s="109"/>
      <c r="BSD20" s="109"/>
      <c r="BSE20" s="109"/>
      <c r="BSF20" s="109"/>
      <c r="BSG20" s="109"/>
      <c r="BSH20" s="109"/>
      <c r="BSI20" s="109"/>
      <c r="BSJ20" s="109"/>
      <c r="BSK20" s="109"/>
      <c r="BSL20" s="109"/>
      <c r="BSM20" s="109"/>
      <c r="BSN20" s="109"/>
      <c r="BSO20" s="109"/>
      <c r="BSP20" s="109"/>
      <c r="BSQ20" s="109"/>
      <c r="BSR20" s="109"/>
      <c r="BSS20" s="109"/>
      <c r="BST20" s="109"/>
      <c r="BSU20" s="109"/>
      <c r="BSV20" s="109"/>
      <c r="BSW20" s="109"/>
      <c r="BSX20" s="109"/>
      <c r="BSY20" s="109"/>
      <c r="BSZ20" s="109"/>
      <c r="BTA20" s="109"/>
      <c r="BTB20" s="109"/>
      <c r="BTC20" s="109"/>
      <c r="BTD20" s="109"/>
      <c r="BTE20" s="109"/>
      <c r="BTF20" s="109"/>
      <c r="BTG20" s="109"/>
      <c r="BTH20" s="109"/>
      <c r="BTI20" s="109"/>
      <c r="BTJ20" s="109"/>
      <c r="BTK20" s="109"/>
      <c r="BTL20" s="109"/>
      <c r="BTM20" s="109"/>
      <c r="BTN20" s="109"/>
      <c r="BTO20" s="109"/>
      <c r="BTP20" s="109"/>
      <c r="BTQ20" s="109"/>
      <c r="BTR20" s="109"/>
      <c r="BTS20" s="109"/>
      <c r="BTT20" s="109"/>
      <c r="BTU20" s="109"/>
      <c r="BTV20" s="109"/>
      <c r="BTW20" s="109"/>
      <c r="BTX20" s="109"/>
      <c r="BTY20" s="109"/>
      <c r="BTZ20" s="109"/>
      <c r="BUA20" s="109"/>
      <c r="BUB20" s="109"/>
      <c r="BUC20" s="109"/>
      <c r="BUD20" s="109"/>
      <c r="BUE20" s="109"/>
      <c r="BUF20" s="109"/>
      <c r="BUG20" s="109"/>
      <c r="BUH20" s="109"/>
      <c r="BUI20" s="109"/>
      <c r="BUJ20" s="109"/>
      <c r="BUK20" s="109"/>
      <c r="BUL20" s="109"/>
      <c r="BUM20" s="109"/>
      <c r="BUN20" s="109"/>
      <c r="BUO20" s="109"/>
      <c r="BUP20" s="109"/>
      <c r="BUQ20" s="109"/>
      <c r="BUR20" s="109"/>
      <c r="BUS20" s="109"/>
      <c r="BUT20" s="109"/>
      <c r="BUU20" s="109"/>
      <c r="BUV20" s="109"/>
      <c r="BUW20" s="109"/>
      <c r="BUX20" s="109"/>
      <c r="BUY20" s="109"/>
      <c r="BUZ20" s="109"/>
      <c r="BVA20" s="109"/>
      <c r="BVB20" s="109"/>
      <c r="BVC20" s="109"/>
      <c r="BVD20" s="109"/>
      <c r="BVE20" s="109"/>
      <c r="BVF20" s="109"/>
      <c r="BVG20" s="109"/>
      <c r="BVH20" s="109"/>
      <c r="BVI20" s="109"/>
      <c r="BVJ20" s="109"/>
      <c r="BVK20" s="109"/>
      <c r="BVL20" s="109"/>
      <c r="BVM20" s="109"/>
      <c r="BVN20" s="109"/>
      <c r="BVO20" s="109"/>
      <c r="BVP20" s="109"/>
      <c r="BVQ20" s="109"/>
      <c r="BVR20" s="109"/>
      <c r="BVS20" s="109"/>
      <c r="BVT20" s="109"/>
      <c r="BVU20" s="109"/>
      <c r="BVV20" s="109"/>
      <c r="BVW20" s="109"/>
      <c r="BVX20" s="109"/>
      <c r="BVY20" s="109"/>
      <c r="BVZ20" s="109"/>
      <c r="BWA20" s="109"/>
      <c r="BWB20" s="109"/>
      <c r="BWC20" s="109"/>
      <c r="BWD20" s="109"/>
      <c r="BWE20" s="109"/>
      <c r="BWF20" s="109"/>
      <c r="BWG20" s="109"/>
      <c r="BWH20" s="109"/>
      <c r="BWI20" s="109"/>
      <c r="BWJ20" s="109"/>
      <c r="BWK20" s="109"/>
      <c r="BWL20" s="109"/>
      <c r="BWM20" s="109"/>
      <c r="BWN20" s="109"/>
      <c r="BWO20" s="109"/>
      <c r="BWP20" s="109"/>
      <c r="BWQ20" s="109"/>
      <c r="BWR20" s="109"/>
      <c r="BWS20" s="109"/>
      <c r="BWT20" s="109"/>
      <c r="BWU20" s="109"/>
      <c r="BWV20" s="109"/>
      <c r="BWW20" s="109"/>
      <c r="BWX20" s="109"/>
      <c r="BWY20" s="109"/>
      <c r="BWZ20" s="109"/>
      <c r="BXA20" s="109"/>
      <c r="BXB20" s="109"/>
      <c r="BXC20" s="109"/>
      <c r="BXD20" s="109"/>
      <c r="BXE20" s="109"/>
      <c r="BXF20" s="109"/>
      <c r="BXG20" s="109"/>
      <c r="BXH20" s="109"/>
      <c r="BXI20" s="109"/>
      <c r="BXJ20" s="109"/>
      <c r="BXK20" s="109"/>
      <c r="BXL20" s="109"/>
      <c r="BXM20" s="109"/>
      <c r="BXN20" s="109"/>
      <c r="BXO20" s="109"/>
      <c r="BXP20" s="109"/>
      <c r="BXQ20" s="109"/>
      <c r="BXR20" s="109"/>
      <c r="BXS20" s="109"/>
      <c r="BXT20" s="109"/>
      <c r="BXU20" s="109"/>
      <c r="BXV20" s="109"/>
      <c r="BXW20" s="109"/>
      <c r="BXX20" s="109"/>
      <c r="BXY20" s="109"/>
      <c r="BXZ20" s="109"/>
      <c r="BYA20" s="109"/>
      <c r="BYB20" s="109"/>
      <c r="BYC20" s="109"/>
      <c r="BYD20" s="109"/>
      <c r="BYE20" s="109"/>
      <c r="BYF20" s="109"/>
      <c r="BYG20" s="109"/>
      <c r="BYH20" s="109"/>
      <c r="BYI20" s="109"/>
      <c r="BYJ20" s="109"/>
      <c r="BYK20" s="109"/>
      <c r="BYL20" s="109"/>
      <c r="BYM20" s="109"/>
      <c r="BYN20" s="109"/>
      <c r="BYO20" s="109"/>
      <c r="BYP20" s="109"/>
      <c r="BYQ20" s="109"/>
      <c r="BYR20" s="109"/>
      <c r="BYS20" s="109"/>
      <c r="BYT20" s="109"/>
      <c r="BYU20" s="109"/>
      <c r="BYV20" s="109"/>
      <c r="BYW20" s="109"/>
      <c r="BYX20" s="109"/>
      <c r="BYY20" s="109"/>
      <c r="BYZ20" s="109"/>
      <c r="BZA20" s="109"/>
      <c r="BZB20" s="109"/>
      <c r="BZC20" s="109"/>
      <c r="BZD20" s="109"/>
      <c r="BZE20" s="109"/>
      <c r="BZF20" s="109"/>
      <c r="BZG20" s="109"/>
      <c r="BZH20" s="109"/>
      <c r="BZI20" s="109"/>
      <c r="BZJ20" s="109"/>
      <c r="BZK20" s="109"/>
      <c r="BZL20" s="109"/>
      <c r="BZM20" s="109"/>
      <c r="BZN20" s="109"/>
      <c r="BZO20" s="109"/>
      <c r="BZP20" s="109"/>
      <c r="BZQ20" s="109"/>
      <c r="BZR20" s="109"/>
      <c r="BZS20" s="109"/>
      <c r="BZT20" s="109"/>
      <c r="BZU20" s="109"/>
      <c r="BZV20" s="109"/>
      <c r="BZW20" s="109"/>
      <c r="BZX20" s="109"/>
      <c r="BZY20" s="109"/>
      <c r="BZZ20" s="109"/>
      <c r="CAA20" s="109"/>
      <c r="CAB20" s="109"/>
      <c r="CAC20" s="109"/>
      <c r="CAD20" s="109"/>
      <c r="CAE20" s="109"/>
      <c r="CAF20" s="109"/>
      <c r="CAG20" s="109"/>
      <c r="CAH20" s="109"/>
      <c r="CAI20" s="109"/>
      <c r="CAJ20" s="109"/>
      <c r="CAK20" s="109"/>
      <c r="CAL20" s="109"/>
      <c r="CAM20" s="109"/>
      <c r="CAN20" s="109"/>
      <c r="CAO20" s="109"/>
      <c r="CAP20" s="109"/>
      <c r="CAQ20" s="109"/>
      <c r="CAR20" s="109"/>
      <c r="CAS20" s="109"/>
      <c r="CAT20" s="109"/>
      <c r="CAU20" s="109"/>
      <c r="CAV20" s="109"/>
      <c r="CAW20" s="109"/>
      <c r="CAX20" s="109"/>
      <c r="CAY20" s="109"/>
      <c r="CAZ20" s="109"/>
      <c r="CBA20" s="109"/>
      <c r="CBB20" s="109"/>
      <c r="CBC20" s="109"/>
      <c r="CBD20" s="109"/>
      <c r="CBE20" s="109"/>
      <c r="CBF20" s="109"/>
      <c r="CBG20" s="109"/>
      <c r="CBH20" s="109"/>
      <c r="CBI20" s="109"/>
      <c r="CBJ20" s="109"/>
      <c r="CBK20" s="109"/>
      <c r="CBL20" s="109"/>
      <c r="CBM20" s="109"/>
      <c r="CBN20" s="109"/>
      <c r="CBO20" s="109"/>
      <c r="CBP20" s="109"/>
      <c r="CBQ20" s="109"/>
      <c r="CBR20" s="109"/>
      <c r="CBS20" s="109"/>
      <c r="CBT20" s="109"/>
      <c r="CBU20" s="109"/>
      <c r="CBV20" s="109"/>
      <c r="CBW20" s="109"/>
      <c r="CBX20" s="109"/>
      <c r="CBY20" s="109"/>
      <c r="CBZ20" s="109"/>
      <c r="CCA20" s="109"/>
      <c r="CCB20" s="109"/>
      <c r="CCC20" s="109"/>
      <c r="CCD20" s="109"/>
      <c r="CCE20" s="109"/>
      <c r="CCF20" s="109"/>
      <c r="CCG20" s="109"/>
      <c r="CCH20" s="109"/>
      <c r="CCI20" s="109"/>
      <c r="CCJ20" s="109"/>
      <c r="CCK20" s="109"/>
      <c r="CCL20" s="109"/>
      <c r="CCM20" s="109"/>
      <c r="CCN20" s="109"/>
      <c r="CCO20" s="109"/>
      <c r="CCP20" s="109"/>
      <c r="CCQ20" s="109"/>
      <c r="CCR20" s="109"/>
      <c r="CCS20" s="109"/>
      <c r="CCT20" s="109"/>
      <c r="CCU20" s="109"/>
      <c r="CCV20" s="109"/>
      <c r="CCW20" s="109"/>
      <c r="CCX20" s="109"/>
      <c r="CCY20" s="109"/>
      <c r="CCZ20" s="109"/>
      <c r="CDA20" s="109"/>
      <c r="CDB20" s="109"/>
      <c r="CDC20" s="109"/>
      <c r="CDD20" s="109"/>
      <c r="CDE20" s="109"/>
      <c r="CDF20" s="109"/>
      <c r="CDG20" s="109"/>
      <c r="CDH20" s="109"/>
      <c r="CDI20" s="109"/>
      <c r="CDJ20" s="109"/>
      <c r="CDK20" s="109"/>
      <c r="CDL20" s="109"/>
      <c r="CDM20" s="109"/>
      <c r="CDN20" s="109"/>
      <c r="CDO20" s="109"/>
      <c r="CDP20" s="109"/>
      <c r="CDQ20" s="109"/>
      <c r="CDR20" s="109"/>
      <c r="CDS20" s="109"/>
      <c r="CDT20" s="109"/>
      <c r="CDU20" s="109"/>
      <c r="CDV20" s="109"/>
      <c r="CDW20" s="109"/>
      <c r="CDX20" s="109"/>
      <c r="CDY20" s="109"/>
      <c r="CDZ20" s="109"/>
      <c r="CEA20" s="109"/>
      <c r="CEB20" s="109"/>
      <c r="CEC20" s="109"/>
      <c r="CED20" s="109"/>
      <c r="CEE20" s="109"/>
      <c r="CEF20" s="109"/>
      <c r="CEG20" s="109"/>
      <c r="CEH20" s="109"/>
      <c r="CEI20" s="109"/>
      <c r="CEJ20" s="109"/>
      <c r="CEK20" s="109"/>
      <c r="CEL20" s="109"/>
      <c r="CEM20" s="109"/>
      <c r="CEN20" s="109"/>
      <c r="CEO20" s="109"/>
      <c r="CEP20" s="109"/>
      <c r="CEQ20" s="109"/>
      <c r="CER20" s="109"/>
      <c r="CES20" s="109"/>
      <c r="CET20" s="109"/>
      <c r="CEU20" s="109"/>
      <c r="CEV20" s="109"/>
      <c r="CEW20" s="109"/>
      <c r="CEX20" s="109"/>
      <c r="CEY20" s="109"/>
      <c r="CEZ20" s="109"/>
      <c r="CFA20" s="109"/>
      <c r="CFB20" s="109"/>
      <c r="CFC20" s="109"/>
      <c r="CFD20" s="109"/>
      <c r="CFE20" s="109"/>
      <c r="CFF20" s="109"/>
      <c r="CFG20" s="109"/>
      <c r="CFH20" s="109"/>
      <c r="CFI20" s="109"/>
      <c r="CFJ20" s="109"/>
      <c r="CFK20" s="109"/>
      <c r="CFL20" s="109"/>
      <c r="CFM20" s="109"/>
      <c r="CFN20" s="109"/>
      <c r="CFO20" s="109"/>
      <c r="CFP20" s="109"/>
      <c r="CFQ20" s="109"/>
      <c r="CFR20" s="109"/>
      <c r="CFS20" s="109"/>
      <c r="CFT20" s="109"/>
      <c r="CFU20" s="109"/>
      <c r="CFV20" s="109"/>
      <c r="CFW20" s="109"/>
      <c r="CFX20" s="109"/>
      <c r="CFY20" s="109"/>
      <c r="CFZ20" s="109"/>
      <c r="CGA20" s="109"/>
      <c r="CGB20" s="109"/>
      <c r="CGC20" s="109"/>
      <c r="CGD20" s="109"/>
      <c r="CGE20" s="109"/>
      <c r="CGF20" s="109"/>
      <c r="CGG20" s="109"/>
      <c r="CGH20" s="109"/>
      <c r="CGI20" s="109"/>
      <c r="CGJ20" s="109"/>
      <c r="CGK20" s="109"/>
      <c r="CGL20" s="109"/>
      <c r="CGM20" s="109"/>
      <c r="CGN20" s="109"/>
      <c r="CGO20" s="109"/>
      <c r="CGP20" s="109"/>
      <c r="CGQ20" s="109"/>
      <c r="CGR20" s="109"/>
      <c r="CGS20" s="109"/>
      <c r="CGT20" s="109"/>
      <c r="CGU20" s="109"/>
      <c r="CGV20" s="109"/>
      <c r="CGW20" s="109"/>
      <c r="CGX20" s="109"/>
      <c r="CGY20" s="109"/>
      <c r="CGZ20" s="109"/>
      <c r="CHA20" s="109"/>
      <c r="CHB20" s="109"/>
      <c r="CHC20" s="109"/>
      <c r="CHD20" s="109"/>
      <c r="CHE20" s="109"/>
      <c r="CHF20" s="109"/>
      <c r="CHG20" s="109"/>
      <c r="CHH20" s="109"/>
      <c r="CHI20" s="109"/>
      <c r="CHJ20" s="109"/>
      <c r="CHK20" s="109"/>
      <c r="CHL20" s="109"/>
      <c r="CHM20" s="109"/>
      <c r="CHN20" s="109"/>
      <c r="CHO20" s="109"/>
      <c r="CHP20" s="109"/>
      <c r="CHQ20" s="109"/>
      <c r="CHR20" s="109"/>
      <c r="CHS20" s="109"/>
      <c r="CHT20" s="109"/>
      <c r="CHU20" s="109"/>
      <c r="CHV20" s="109"/>
      <c r="CHW20" s="109"/>
      <c r="CHX20" s="109"/>
      <c r="CHY20" s="109"/>
      <c r="CHZ20" s="109"/>
      <c r="CIA20" s="109"/>
      <c r="CIB20" s="109"/>
      <c r="CIC20" s="109"/>
      <c r="CID20" s="109"/>
      <c r="CIE20" s="109"/>
      <c r="CIF20" s="109"/>
      <c r="CIG20" s="109"/>
      <c r="CIH20" s="109"/>
      <c r="CII20" s="109"/>
      <c r="CIJ20" s="109"/>
      <c r="CIK20" s="109"/>
      <c r="CIL20" s="109"/>
      <c r="CIM20" s="109"/>
      <c r="CIN20" s="109"/>
      <c r="CIO20" s="109"/>
      <c r="CIP20" s="109"/>
      <c r="CIQ20" s="109"/>
      <c r="CIR20" s="109"/>
      <c r="CIS20" s="109"/>
      <c r="CIT20" s="109"/>
      <c r="CIU20" s="109"/>
      <c r="CIV20" s="109"/>
      <c r="CIW20" s="109"/>
      <c r="CIX20" s="109"/>
      <c r="CIY20" s="109"/>
      <c r="CIZ20" s="109"/>
      <c r="CJA20" s="109"/>
      <c r="CJB20" s="109"/>
      <c r="CJC20" s="109"/>
      <c r="CJD20" s="109"/>
      <c r="CJE20" s="109"/>
      <c r="CJF20" s="109"/>
      <c r="CJG20" s="109"/>
      <c r="CJH20" s="109"/>
      <c r="CJI20" s="109"/>
      <c r="CJJ20" s="109"/>
      <c r="CJK20" s="109"/>
      <c r="CJL20" s="109"/>
      <c r="CJM20" s="109"/>
      <c r="CJN20" s="109"/>
      <c r="CJO20" s="109"/>
      <c r="CJP20" s="109"/>
      <c r="CJQ20" s="109"/>
      <c r="CJR20" s="109"/>
      <c r="CJS20" s="109"/>
      <c r="CJT20" s="109"/>
      <c r="CJU20" s="109"/>
      <c r="CJV20" s="109"/>
      <c r="CJW20" s="109"/>
      <c r="CJX20" s="109"/>
      <c r="CJY20" s="109"/>
      <c r="CJZ20" s="109"/>
      <c r="CKA20" s="109"/>
      <c r="CKB20" s="109"/>
      <c r="CKC20" s="109"/>
      <c r="CKD20" s="109"/>
      <c r="CKE20" s="109"/>
      <c r="CKF20" s="109"/>
      <c r="CKG20" s="109"/>
      <c r="CKH20" s="109"/>
      <c r="CKI20" s="109"/>
      <c r="CKJ20" s="109"/>
      <c r="CKK20" s="109"/>
      <c r="CKL20" s="109"/>
      <c r="CKM20" s="109"/>
      <c r="CKN20" s="109"/>
      <c r="CKO20" s="109"/>
      <c r="CKP20" s="109"/>
      <c r="CKQ20" s="109"/>
      <c r="CKR20" s="109"/>
      <c r="CKS20" s="109"/>
      <c r="CKT20" s="109"/>
      <c r="CKU20" s="109"/>
      <c r="CKV20" s="109"/>
      <c r="CKW20" s="109"/>
      <c r="CKX20" s="109"/>
      <c r="CKY20" s="109"/>
      <c r="CKZ20" s="109"/>
      <c r="CLA20" s="109"/>
      <c r="CLB20" s="109"/>
      <c r="CLC20" s="109"/>
      <c r="CLD20" s="109"/>
      <c r="CLE20" s="109"/>
      <c r="CLF20" s="109"/>
      <c r="CLG20" s="109"/>
      <c r="CLH20" s="109"/>
      <c r="CLI20" s="109"/>
      <c r="CLJ20" s="109"/>
      <c r="CLK20" s="109"/>
      <c r="CLL20" s="109"/>
      <c r="CLM20" s="109"/>
      <c r="CLN20" s="109"/>
      <c r="CLO20" s="109"/>
      <c r="CLP20" s="109"/>
      <c r="CLQ20" s="109"/>
      <c r="CLR20" s="109"/>
      <c r="CLS20" s="109"/>
      <c r="CLT20" s="109"/>
      <c r="CLU20" s="109"/>
      <c r="CLV20" s="109"/>
      <c r="CLW20" s="109"/>
      <c r="CLX20" s="109"/>
      <c r="CLY20" s="109"/>
      <c r="CLZ20" s="109"/>
      <c r="CMA20" s="109"/>
      <c r="CMB20" s="109"/>
      <c r="CMC20" s="109"/>
      <c r="CMD20" s="109"/>
      <c r="CME20" s="109"/>
      <c r="CMF20" s="109"/>
      <c r="CMG20" s="109"/>
      <c r="CMH20" s="109"/>
      <c r="CMI20" s="109"/>
      <c r="CMJ20" s="109"/>
      <c r="CMK20" s="109"/>
      <c r="CML20" s="109"/>
      <c r="CMM20" s="109"/>
      <c r="CMN20" s="109"/>
      <c r="CMO20" s="109"/>
      <c r="CMP20" s="109"/>
      <c r="CMQ20" s="109"/>
      <c r="CMR20" s="109"/>
      <c r="CMS20" s="109"/>
      <c r="CMT20" s="109"/>
      <c r="CMU20" s="109"/>
      <c r="CMV20" s="109"/>
      <c r="CMW20" s="109"/>
      <c r="CMX20" s="109"/>
      <c r="CMY20" s="109"/>
      <c r="CMZ20" s="109"/>
      <c r="CNA20" s="109"/>
      <c r="CNB20" s="109"/>
      <c r="CNC20" s="109"/>
      <c r="CND20" s="109"/>
      <c r="CNE20" s="109"/>
      <c r="CNF20" s="109"/>
      <c r="CNG20" s="109"/>
      <c r="CNH20" s="109"/>
      <c r="CNI20" s="109"/>
      <c r="CNJ20" s="109"/>
      <c r="CNK20" s="109"/>
      <c r="CNL20" s="109"/>
      <c r="CNM20" s="109"/>
      <c r="CNN20" s="109"/>
      <c r="CNO20" s="109"/>
      <c r="CNP20" s="109"/>
      <c r="CNQ20" s="109"/>
      <c r="CNR20" s="109"/>
      <c r="CNS20" s="109"/>
      <c r="CNT20" s="109"/>
      <c r="CNU20" s="109"/>
      <c r="CNV20" s="109"/>
      <c r="CNW20" s="109"/>
      <c r="CNX20" s="109"/>
      <c r="CNY20" s="109"/>
      <c r="CNZ20" s="109"/>
      <c r="COA20" s="109"/>
      <c r="COB20" s="109"/>
      <c r="COC20" s="109"/>
      <c r="COD20" s="109"/>
      <c r="COE20" s="109"/>
      <c r="COF20" s="109"/>
      <c r="COG20" s="109"/>
      <c r="COH20" s="109"/>
      <c r="COI20" s="109"/>
      <c r="COJ20" s="109"/>
      <c r="COK20" s="109"/>
      <c r="COL20" s="109"/>
      <c r="COM20" s="109"/>
      <c r="CON20" s="109"/>
      <c r="COO20" s="109"/>
      <c r="COP20" s="109"/>
      <c r="COQ20" s="109"/>
      <c r="COR20" s="109"/>
      <c r="COS20" s="109"/>
      <c r="COT20" s="109"/>
      <c r="COU20" s="109"/>
      <c r="COV20" s="109"/>
      <c r="COW20" s="109"/>
      <c r="COX20" s="109"/>
      <c r="COY20" s="109"/>
      <c r="COZ20" s="109"/>
      <c r="CPA20" s="109"/>
      <c r="CPB20" s="109"/>
      <c r="CPC20" s="109"/>
      <c r="CPD20" s="109"/>
      <c r="CPE20" s="109"/>
      <c r="CPF20" s="109"/>
      <c r="CPG20" s="109"/>
      <c r="CPH20" s="109"/>
      <c r="CPI20" s="109"/>
      <c r="CPJ20" s="109"/>
      <c r="CPK20" s="109"/>
      <c r="CPL20" s="109"/>
      <c r="CPM20" s="109"/>
      <c r="CPN20" s="109"/>
      <c r="CPO20" s="109"/>
      <c r="CPP20" s="109"/>
      <c r="CPQ20" s="109"/>
      <c r="CPR20" s="109"/>
      <c r="CPS20" s="109"/>
      <c r="CPT20" s="109"/>
      <c r="CPU20" s="109"/>
      <c r="CPV20" s="109"/>
      <c r="CPW20" s="109"/>
      <c r="CPX20" s="109"/>
      <c r="CPY20" s="109"/>
      <c r="CPZ20" s="109"/>
      <c r="CQA20" s="109"/>
      <c r="CQB20" s="109"/>
      <c r="CQC20" s="109"/>
      <c r="CQD20" s="109"/>
      <c r="CQE20" s="109"/>
      <c r="CQF20" s="109"/>
      <c r="CQG20" s="109"/>
      <c r="CQH20" s="109"/>
      <c r="CQI20" s="109"/>
      <c r="CQJ20" s="109"/>
      <c r="CQK20" s="109"/>
      <c r="CQL20" s="109"/>
      <c r="CQM20" s="109"/>
      <c r="CQN20" s="109"/>
      <c r="CQO20" s="109"/>
      <c r="CQP20" s="109"/>
      <c r="CQQ20" s="109"/>
      <c r="CQR20" s="109"/>
      <c r="CQS20" s="109"/>
      <c r="CQT20" s="109"/>
      <c r="CQU20" s="109"/>
      <c r="CQV20" s="109"/>
      <c r="CQW20" s="109"/>
      <c r="CQX20" s="109"/>
      <c r="CQY20" s="109"/>
      <c r="CQZ20" s="109"/>
      <c r="CRA20" s="109"/>
      <c r="CRB20" s="109"/>
      <c r="CRC20" s="109"/>
      <c r="CRD20" s="109"/>
      <c r="CRE20" s="109"/>
      <c r="CRF20" s="109"/>
      <c r="CRG20" s="109"/>
      <c r="CRH20" s="109"/>
      <c r="CRI20" s="109"/>
      <c r="CRJ20" s="109"/>
      <c r="CRK20" s="109"/>
      <c r="CRL20" s="109"/>
      <c r="CRM20" s="109"/>
      <c r="CRN20" s="109"/>
      <c r="CRO20" s="109"/>
      <c r="CRP20" s="109"/>
      <c r="CRQ20" s="109"/>
      <c r="CRR20" s="109"/>
      <c r="CRS20" s="109"/>
      <c r="CRT20" s="109"/>
      <c r="CRU20" s="109"/>
      <c r="CRV20" s="109"/>
      <c r="CRW20" s="109"/>
      <c r="CRX20" s="109"/>
      <c r="CRY20" s="109"/>
      <c r="CRZ20" s="109"/>
      <c r="CSA20" s="109"/>
      <c r="CSB20" s="109"/>
      <c r="CSC20" s="109"/>
      <c r="CSD20" s="109"/>
      <c r="CSE20" s="109"/>
      <c r="CSF20" s="109"/>
      <c r="CSG20" s="109"/>
      <c r="CSH20" s="109"/>
      <c r="CSI20" s="109"/>
      <c r="CSJ20" s="109"/>
      <c r="CSK20" s="109"/>
      <c r="CSL20" s="109"/>
      <c r="CSM20" s="109"/>
      <c r="CSN20" s="109"/>
      <c r="CSO20" s="109"/>
      <c r="CSP20" s="109"/>
      <c r="CSQ20" s="109"/>
      <c r="CSR20" s="109"/>
      <c r="CSS20" s="109"/>
      <c r="CST20" s="109"/>
      <c r="CSU20" s="109"/>
      <c r="CSV20" s="109"/>
      <c r="CSW20" s="109"/>
      <c r="CSX20" s="109"/>
      <c r="CSY20" s="109"/>
      <c r="CSZ20" s="109"/>
      <c r="CTA20" s="109"/>
      <c r="CTB20" s="109"/>
      <c r="CTC20" s="109"/>
      <c r="CTD20" s="109"/>
      <c r="CTE20" s="109"/>
      <c r="CTF20" s="109"/>
      <c r="CTG20" s="109"/>
      <c r="CTH20" s="109"/>
      <c r="CTI20" s="109"/>
      <c r="CTJ20" s="109"/>
      <c r="CTK20" s="109"/>
      <c r="CTL20" s="109"/>
      <c r="CTM20" s="109"/>
      <c r="CTN20" s="109"/>
      <c r="CTO20" s="109"/>
      <c r="CTP20" s="109"/>
      <c r="CTQ20" s="109"/>
      <c r="CTR20" s="109"/>
      <c r="CTS20" s="109"/>
      <c r="CTT20" s="109"/>
      <c r="CTU20" s="109"/>
      <c r="CTV20" s="109"/>
      <c r="CTW20" s="109"/>
      <c r="CTX20" s="109"/>
      <c r="CTY20" s="109"/>
      <c r="CTZ20" s="109"/>
      <c r="CUA20" s="109"/>
      <c r="CUB20" s="109"/>
      <c r="CUC20" s="109"/>
      <c r="CUD20" s="109"/>
      <c r="CUE20" s="109"/>
      <c r="CUF20" s="109"/>
      <c r="CUG20" s="109"/>
      <c r="CUH20" s="109"/>
      <c r="CUI20" s="109"/>
      <c r="CUJ20" s="109"/>
      <c r="CUK20" s="109"/>
      <c r="CUL20" s="109"/>
      <c r="CUM20" s="109"/>
      <c r="CUN20" s="109"/>
      <c r="CUO20" s="109"/>
      <c r="CUP20" s="109"/>
      <c r="CUQ20" s="109"/>
      <c r="CUR20" s="109"/>
      <c r="CUS20" s="109"/>
      <c r="CUT20" s="109"/>
      <c r="CUU20" s="109"/>
      <c r="CUV20" s="109"/>
      <c r="CUW20" s="109"/>
      <c r="CUX20" s="109"/>
      <c r="CUY20" s="109"/>
      <c r="CUZ20" s="109"/>
      <c r="CVA20" s="109"/>
      <c r="CVB20" s="109"/>
      <c r="CVC20" s="109"/>
      <c r="CVD20" s="109"/>
      <c r="CVE20" s="109"/>
      <c r="CVF20" s="109"/>
      <c r="CVG20" s="109"/>
      <c r="CVH20" s="109"/>
      <c r="CVI20" s="109"/>
      <c r="CVJ20" s="109"/>
      <c r="CVK20" s="109"/>
      <c r="CVL20" s="109"/>
      <c r="CVM20" s="109"/>
      <c r="CVN20" s="109"/>
      <c r="CVO20" s="109"/>
      <c r="CVP20" s="109"/>
      <c r="CVQ20" s="109"/>
      <c r="CVR20" s="109"/>
      <c r="CVS20" s="109"/>
      <c r="CVT20" s="109"/>
      <c r="CVU20" s="109"/>
      <c r="CVV20" s="109"/>
      <c r="CVW20" s="109"/>
      <c r="CVX20" s="109"/>
      <c r="CVY20" s="109"/>
      <c r="CVZ20" s="109"/>
      <c r="CWA20" s="109"/>
      <c r="CWB20" s="109"/>
      <c r="CWC20" s="109"/>
      <c r="CWD20" s="109"/>
      <c r="CWE20" s="109"/>
      <c r="CWF20" s="109"/>
      <c r="CWG20" s="109"/>
      <c r="CWH20" s="109"/>
      <c r="CWI20" s="109"/>
      <c r="CWJ20" s="109"/>
      <c r="CWK20" s="109"/>
      <c r="CWL20" s="109"/>
      <c r="CWM20" s="109"/>
      <c r="CWN20" s="109"/>
      <c r="CWO20" s="109"/>
      <c r="CWP20" s="109"/>
      <c r="CWQ20" s="109"/>
      <c r="CWR20" s="109"/>
      <c r="CWS20" s="109"/>
      <c r="CWT20" s="109"/>
      <c r="CWU20" s="109"/>
      <c r="CWV20" s="109"/>
      <c r="CWW20" s="109"/>
      <c r="CWX20" s="109"/>
      <c r="CWY20" s="109"/>
      <c r="CWZ20" s="109"/>
      <c r="CXA20" s="109"/>
      <c r="CXB20" s="109"/>
      <c r="CXC20" s="109"/>
      <c r="CXD20" s="109"/>
      <c r="CXE20" s="109"/>
      <c r="CXF20" s="109"/>
      <c r="CXG20" s="109"/>
      <c r="CXH20" s="109"/>
      <c r="CXI20" s="109"/>
      <c r="CXJ20" s="109"/>
      <c r="CXK20" s="109"/>
      <c r="CXL20" s="109"/>
      <c r="CXM20" s="109"/>
      <c r="CXN20" s="109"/>
      <c r="CXO20" s="109"/>
      <c r="CXP20" s="109"/>
      <c r="CXQ20" s="109"/>
      <c r="CXR20" s="109"/>
      <c r="CXS20" s="109"/>
      <c r="CXT20" s="109"/>
      <c r="CXU20" s="109"/>
      <c r="CXV20" s="109"/>
      <c r="CXW20" s="109"/>
      <c r="CXX20" s="109"/>
      <c r="CXY20" s="109"/>
      <c r="CXZ20" s="109"/>
      <c r="CYA20" s="109"/>
      <c r="CYB20" s="109"/>
      <c r="CYC20" s="109"/>
      <c r="CYD20" s="109"/>
      <c r="CYE20" s="109"/>
      <c r="CYF20" s="109"/>
      <c r="CYG20" s="109"/>
      <c r="CYH20" s="109"/>
      <c r="CYI20" s="109"/>
      <c r="CYJ20" s="109"/>
      <c r="CYK20" s="109"/>
      <c r="CYL20" s="109"/>
      <c r="CYM20" s="109"/>
      <c r="CYN20" s="109"/>
      <c r="CYO20" s="109"/>
      <c r="CYP20" s="109"/>
      <c r="CYQ20" s="109"/>
      <c r="CYR20" s="109"/>
      <c r="CYS20" s="109"/>
      <c r="CYT20" s="109"/>
      <c r="CYU20" s="109"/>
      <c r="CYV20" s="109"/>
      <c r="CYW20" s="109"/>
      <c r="CYX20" s="109"/>
      <c r="CYY20" s="109"/>
      <c r="CYZ20" s="109"/>
      <c r="CZA20" s="109"/>
      <c r="CZB20" s="109"/>
      <c r="CZC20" s="109"/>
      <c r="CZD20" s="109"/>
      <c r="CZE20" s="109"/>
      <c r="CZF20" s="109"/>
      <c r="CZG20" s="109"/>
      <c r="CZH20" s="109"/>
      <c r="CZI20" s="109"/>
      <c r="CZJ20" s="109"/>
      <c r="CZK20" s="109"/>
      <c r="CZL20" s="109"/>
      <c r="CZM20" s="109"/>
      <c r="CZN20" s="109"/>
      <c r="CZO20" s="109"/>
      <c r="CZP20" s="109"/>
      <c r="CZQ20" s="109"/>
      <c r="CZR20" s="109"/>
      <c r="CZS20" s="109"/>
      <c r="CZT20" s="109"/>
      <c r="CZU20" s="109"/>
      <c r="CZV20" s="109"/>
      <c r="CZW20" s="109"/>
      <c r="CZX20" s="109"/>
      <c r="CZY20" s="109"/>
      <c r="CZZ20" s="109"/>
      <c r="DAA20" s="109"/>
      <c r="DAB20" s="109"/>
      <c r="DAC20" s="109"/>
      <c r="DAD20" s="109"/>
      <c r="DAE20" s="109"/>
      <c r="DAF20" s="109"/>
      <c r="DAG20" s="109"/>
      <c r="DAH20" s="109"/>
      <c r="DAI20" s="109"/>
      <c r="DAJ20" s="109"/>
      <c r="DAK20" s="109"/>
      <c r="DAL20" s="109"/>
      <c r="DAM20" s="109"/>
      <c r="DAN20" s="109"/>
      <c r="DAO20" s="109"/>
      <c r="DAP20" s="109"/>
      <c r="DAQ20" s="109"/>
      <c r="DAR20" s="109"/>
      <c r="DAS20" s="109"/>
      <c r="DAT20" s="109"/>
      <c r="DAU20" s="109"/>
      <c r="DAV20" s="109"/>
      <c r="DAW20" s="109"/>
      <c r="DAX20" s="109"/>
      <c r="DAY20" s="109"/>
      <c r="DAZ20" s="109"/>
      <c r="DBA20" s="109"/>
      <c r="DBB20" s="109"/>
      <c r="DBC20" s="109"/>
      <c r="DBD20" s="109"/>
      <c r="DBE20" s="109"/>
      <c r="DBF20" s="109"/>
      <c r="DBG20" s="109"/>
      <c r="DBH20" s="109"/>
      <c r="DBI20" s="109"/>
      <c r="DBJ20" s="109"/>
      <c r="DBK20" s="109"/>
      <c r="DBL20" s="109"/>
      <c r="DBM20" s="109"/>
      <c r="DBN20" s="109"/>
      <c r="DBO20" s="109"/>
      <c r="DBP20" s="109"/>
      <c r="DBQ20" s="109"/>
      <c r="DBR20" s="109"/>
      <c r="DBS20" s="109"/>
      <c r="DBT20" s="109"/>
      <c r="DBU20" s="109"/>
      <c r="DBV20" s="109"/>
      <c r="DBW20" s="109"/>
      <c r="DBX20" s="109"/>
      <c r="DBY20" s="109"/>
      <c r="DBZ20" s="109"/>
      <c r="DCA20" s="109"/>
      <c r="DCB20" s="109"/>
      <c r="DCC20" s="109"/>
      <c r="DCD20" s="109"/>
      <c r="DCE20" s="109"/>
      <c r="DCF20" s="109"/>
      <c r="DCG20" s="109"/>
      <c r="DCH20" s="109"/>
      <c r="DCI20" s="109"/>
      <c r="DCJ20" s="109"/>
      <c r="DCK20" s="109"/>
      <c r="DCL20" s="109"/>
      <c r="DCM20" s="109"/>
      <c r="DCN20" s="109"/>
      <c r="DCO20" s="109"/>
      <c r="DCP20" s="109"/>
      <c r="DCQ20" s="109"/>
      <c r="DCR20" s="109"/>
      <c r="DCS20" s="109"/>
      <c r="DCT20" s="109"/>
      <c r="DCU20" s="109"/>
      <c r="DCV20" s="109"/>
      <c r="DCW20" s="109"/>
      <c r="DCX20" s="109"/>
      <c r="DCY20" s="109"/>
      <c r="DCZ20" s="109"/>
      <c r="DDA20" s="109"/>
      <c r="DDB20" s="109"/>
      <c r="DDC20" s="109"/>
      <c r="DDD20" s="109"/>
      <c r="DDE20" s="109"/>
      <c r="DDF20" s="109"/>
      <c r="DDG20" s="109"/>
      <c r="DDH20" s="109"/>
      <c r="DDI20" s="109"/>
      <c r="DDJ20" s="109"/>
      <c r="DDK20" s="109"/>
      <c r="DDL20" s="109"/>
      <c r="DDM20" s="109"/>
      <c r="DDN20" s="109"/>
      <c r="DDO20" s="109"/>
      <c r="DDP20" s="109"/>
      <c r="DDQ20" s="109"/>
      <c r="DDR20" s="109"/>
      <c r="DDS20" s="109"/>
      <c r="DDT20" s="109"/>
      <c r="DDU20" s="109"/>
      <c r="DDV20" s="109"/>
      <c r="DDW20" s="109"/>
      <c r="DDX20" s="109"/>
      <c r="DDY20" s="109"/>
      <c r="DDZ20" s="109"/>
      <c r="DEA20" s="109"/>
      <c r="DEB20" s="109"/>
      <c r="DEC20" s="109"/>
      <c r="DED20" s="109"/>
      <c r="DEE20" s="109"/>
      <c r="DEF20" s="109"/>
      <c r="DEG20" s="109"/>
      <c r="DEH20" s="109"/>
      <c r="DEI20" s="109"/>
      <c r="DEJ20" s="109"/>
      <c r="DEK20" s="109"/>
      <c r="DEL20" s="109"/>
      <c r="DEM20" s="109"/>
      <c r="DEN20" s="109"/>
      <c r="DEO20" s="109"/>
      <c r="DEP20" s="109"/>
      <c r="DEQ20" s="109"/>
      <c r="DER20" s="109"/>
      <c r="DES20" s="109"/>
      <c r="DET20" s="109"/>
      <c r="DEU20" s="109"/>
      <c r="DEV20" s="109"/>
      <c r="DEW20" s="109"/>
      <c r="DEX20" s="109"/>
      <c r="DEY20" s="109"/>
      <c r="DEZ20" s="109"/>
      <c r="DFA20" s="109"/>
      <c r="DFB20" s="109"/>
      <c r="DFC20" s="109"/>
      <c r="DFD20" s="109"/>
      <c r="DFE20" s="109"/>
      <c r="DFF20" s="109"/>
      <c r="DFG20" s="109"/>
      <c r="DFH20" s="109"/>
      <c r="DFI20" s="109"/>
      <c r="DFJ20" s="109"/>
      <c r="DFK20" s="109"/>
      <c r="DFL20" s="109"/>
      <c r="DFM20" s="109"/>
      <c r="DFN20" s="109"/>
      <c r="DFO20" s="109"/>
      <c r="DFP20" s="109"/>
      <c r="DFQ20" s="109"/>
      <c r="DFR20" s="109"/>
      <c r="DFS20" s="109"/>
      <c r="DFT20" s="109"/>
      <c r="DFU20" s="109"/>
      <c r="DFV20" s="109"/>
      <c r="DFW20" s="109"/>
      <c r="DFX20" s="109"/>
      <c r="DFY20" s="109"/>
      <c r="DFZ20" s="109"/>
      <c r="DGA20" s="109"/>
      <c r="DGB20" s="109"/>
      <c r="DGC20" s="109"/>
      <c r="DGD20" s="109"/>
      <c r="DGE20" s="109"/>
      <c r="DGF20" s="109"/>
      <c r="DGG20" s="109"/>
      <c r="DGH20" s="109"/>
      <c r="DGI20" s="109"/>
      <c r="DGJ20" s="109"/>
      <c r="DGK20" s="109"/>
      <c r="DGL20" s="109"/>
      <c r="DGM20" s="109"/>
      <c r="DGN20" s="109"/>
      <c r="DGO20" s="109"/>
      <c r="DGP20" s="109"/>
      <c r="DGQ20" s="109"/>
      <c r="DGR20" s="109"/>
      <c r="DGS20" s="109"/>
      <c r="DGT20" s="109"/>
      <c r="DGU20" s="109"/>
      <c r="DGV20" s="109"/>
      <c r="DGW20" s="109"/>
      <c r="DGX20" s="109"/>
      <c r="DGY20" s="109"/>
      <c r="DGZ20" s="109"/>
      <c r="DHA20" s="109"/>
      <c r="DHB20" s="109"/>
      <c r="DHC20" s="109"/>
      <c r="DHD20" s="109"/>
      <c r="DHE20" s="109"/>
      <c r="DHF20" s="109"/>
      <c r="DHG20" s="109"/>
      <c r="DHH20" s="109"/>
      <c r="DHI20" s="109"/>
      <c r="DHJ20" s="109"/>
      <c r="DHK20" s="109"/>
      <c r="DHL20" s="109"/>
      <c r="DHM20" s="109"/>
      <c r="DHN20" s="109"/>
      <c r="DHO20" s="109"/>
      <c r="DHP20" s="109"/>
      <c r="DHQ20" s="109"/>
      <c r="DHR20" s="109"/>
      <c r="DHS20" s="109"/>
      <c r="DHT20" s="109"/>
      <c r="DHU20" s="109"/>
      <c r="DHV20" s="109"/>
      <c r="DHW20" s="109"/>
      <c r="DHX20" s="109"/>
      <c r="DHY20" s="109"/>
      <c r="DHZ20" s="109"/>
      <c r="DIA20" s="109"/>
      <c r="DIB20" s="109"/>
      <c r="DIC20" s="109"/>
      <c r="DID20" s="109"/>
      <c r="DIE20" s="109"/>
      <c r="DIF20" s="109"/>
      <c r="DIG20" s="109"/>
      <c r="DIH20" s="109"/>
      <c r="DII20" s="109"/>
      <c r="DIJ20" s="109"/>
      <c r="DIK20" s="109"/>
      <c r="DIL20" s="109"/>
      <c r="DIM20" s="109"/>
      <c r="DIN20" s="109"/>
      <c r="DIO20" s="109"/>
      <c r="DIP20" s="109"/>
      <c r="DIQ20" s="109"/>
      <c r="DIR20" s="109"/>
      <c r="DIS20" s="109"/>
      <c r="DIT20" s="109"/>
      <c r="DIU20" s="109"/>
      <c r="DIV20" s="109"/>
      <c r="DIW20" s="109"/>
      <c r="DIX20" s="109"/>
      <c r="DIY20" s="109"/>
      <c r="DIZ20" s="109"/>
      <c r="DJA20" s="109"/>
      <c r="DJB20" s="109"/>
      <c r="DJC20" s="109"/>
      <c r="DJD20" s="109"/>
      <c r="DJE20" s="109"/>
      <c r="DJF20" s="109"/>
      <c r="DJG20" s="109"/>
      <c r="DJH20" s="109"/>
      <c r="DJI20" s="109"/>
      <c r="DJJ20" s="109"/>
      <c r="DJK20" s="109"/>
      <c r="DJL20" s="109"/>
      <c r="DJM20" s="109"/>
      <c r="DJN20" s="109"/>
      <c r="DJO20" s="109"/>
      <c r="DJP20" s="109"/>
      <c r="DJQ20" s="109"/>
      <c r="DJR20" s="109"/>
      <c r="DJS20" s="109"/>
      <c r="DJT20" s="109"/>
      <c r="DJU20" s="109"/>
      <c r="DJV20" s="109"/>
      <c r="DJW20" s="109"/>
      <c r="DJX20" s="109"/>
      <c r="DJY20" s="109"/>
      <c r="DJZ20" s="109"/>
      <c r="DKA20" s="109"/>
      <c r="DKB20" s="109"/>
      <c r="DKC20" s="109"/>
      <c r="DKD20" s="109"/>
      <c r="DKE20" s="109"/>
      <c r="DKF20" s="109"/>
      <c r="DKG20" s="109"/>
      <c r="DKH20" s="109"/>
      <c r="DKI20" s="109"/>
      <c r="DKJ20" s="109"/>
      <c r="DKK20" s="109"/>
      <c r="DKL20" s="109"/>
      <c r="DKM20" s="109"/>
      <c r="DKN20" s="109"/>
      <c r="DKO20" s="109"/>
      <c r="DKP20" s="109"/>
      <c r="DKQ20" s="109"/>
      <c r="DKR20" s="109"/>
      <c r="DKS20" s="109"/>
      <c r="DKT20" s="109"/>
      <c r="DKU20" s="109"/>
      <c r="DKV20" s="109"/>
      <c r="DKW20" s="109"/>
      <c r="DKX20" s="109"/>
      <c r="DKY20" s="109"/>
      <c r="DKZ20" s="109"/>
      <c r="DLA20" s="109"/>
      <c r="DLB20" s="109"/>
      <c r="DLC20" s="109"/>
      <c r="DLD20" s="109"/>
      <c r="DLE20" s="109"/>
      <c r="DLF20" s="109"/>
      <c r="DLG20" s="109"/>
      <c r="DLH20" s="109"/>
      <c r="DLI20" s="109"/>
      <c r="DLJ20" s="109"/>
      <c r="DLK20" s="109"/>
      <c r="DLL20" s="109"/>
      <c r="DLM20" s="109"/>
      <c r="DLN20" s="109"/>
      <c r="DLO20" s="109"/>
      <c r="DLP20" s="109"/>
      <c r="DLQ20" s="109"/>
      <c r="DLR20" s="109"/>
      <c r="DLS20" s="109"/>
      <c r="DLT20" s="109"/>
      <c r="DLU20" s="109"/>
      <c r="DLV20" s="109"/>
      <c r="DLW20" s="109"/>
      <c r="DLX20" s="109"/>
      <c r="DLY20" s="109"/>
      <c r="DLZ20" s="109"/>
      <c r="DMA20" s="109"/>
      <c r="DMB20" s="109"/>
      <c r="DMC20" s="109"/>
      <c r="DMD20" s="109"/>
      <c r="DME20" s="109"/>
      <c r="DMF20" s="109"/>
      <c r="DMG20" s="109"/>
      <c r="DMH20" s="109"/>
      <c r="DMI20" s="109"/>
      <c r="DMJ20" s="109"/>
      <c r="DMK20" s="109"/>
      <c r="DML20" s="109"/>
      <c r="DMM20" s="109"/>
      <c r="DMN20" s="109"/>
      <c r="DMO20" s="109"/>
      <c r="DMP20" s="109"/>
      <c r="DMQ20" s="109"/>
      <c r="DMR20" s="109"/>
      <c r="DMS20" s="109"/>
      <c r="DMT20" s="109"/>
      <c r="DMU20" s="109"/>
      <c r="DMV20" s="109"/>
      <c r="DMW20" s="109"/>
      <c r="DMX20" s="109"/>
      <c r="DMY20" s="109"/>
      <c r="DMZ20" s="109"/>
      <c r="DNA20" s="109"/>
      <c r="DNB20" s="109"/>
      <c r="DNC20" s="109"/>
      <c r="DND20" s="109"/>
      <c r="DNE20" s="109"/>
      <c r="DNF20" s="109"/>
      <c r="DNG20" s="109"/>
      <c r="DNH20" s="109"/>
      <c r="DNI20" s="109"/>
      <c r="DNJ20" s="109"/>
      <c r="DNK20" s="109"/>
      <c r="DNL20" s="109"/>
      <c r="DNM20" s="109"/>
      <c r="DNN20" s="109"/>
      <c r="DNO20" s="109"/>
      <c r="DNP20" s="109"/>
      <c r="DNQ20" s="109"/>
      <c r="DNR20" s="109"/>
      <c r="DNS20" s="109"/>
      <c r="DNT20" s="109"/>
      <c r="DNU20" s="109"/>
      <c r="DNV20" s="109"/>
      <c r="DNW20" s="109"/>
      <c r="DNX20" s="109"/>
      <c r="DNY20" s="109"/>
      <c r="DNZ20" s="109"/>
      <c r="DOA20" s="109"/>
      <c r="DOB20" s="109"/>
      <c r="DOC20" s="109"/>
      <c r="DOD20" s="109"/>
      <c r="DOE20" s="109"/>
      <c r="DOF20" s="109"/>
      <c r="DOG20" s="109"/>
      <c r="DOH20" s="109"/>
      <c r="DOI20" s="109"/>
      <c r="DOJ20" s="109"/>
      <c r="DOK20" s="109"/>
      <c r="DOL20" s="109"/>
      <c r="DOM20" s="109"/>
      <c r="DON20" s="109"/>
      <c r="DOO20" s="109"/>
      <c r="DOP20" s="109"/>
      <c r="DOQ20" s="109"/>
      <c r="DOR20" s="109"/>
      <c r="DOS20" s="109"/>
      <c r="DOT20" s="109"/>
      <c r="DOU20" s="109"/>
      <c r="DOV20" s="109"/>
      <c r="DOW20" s="109"/>
      <c r="DOX20" s="109"/>
      <c r="DOY20" s="109"/>
      <c r="DOZ20" s="109"/>
      <c r="DPA20" s="109"/>
      <c r="DPB20" s="109"/>
      <c r="DPC20" s="109"/>
      <c r="DPD20" s="109"/>
      <c r="DPE20" s="109"/>
      <c r="DPF20" s="109"/>
      <c r="DPG20" s="109"/>
      <c r="DPH20" s="109"/>
      <c r="DPI20" s="109"/>
      <c r="DPJ20" s="109"/>
      <c r="DPK20" s="109"/>
      <c r="DPL20" s="109"/>
      <c r="DPM20" s="109"/>
      <c r="DPN20" s="109"/>
      <c r="DPO20" s="109"/>
      <c r="DPP20" s="109"/>
      <c r="DPQ20" s="109"/>
      <c r="DPR20" s="109"/>
      <c r="DPS20" s="109"/>
      <c r="DPT20" s="109"/>
      <c r="DPU20" s="109"/>
      <c r="DPV20" s="109"/>
      <c r="DPW20" s="109"/>
      <c r="DPX20" s="109"/>
      <c r="DPY20" s="109"/>
      <c r="DPZ20" s="109"/>
      <c r="DQA20" s="109"/>
      <c r="DQB20" s="109"/>
      <c r="DQC20" s="109"/>
      <c r="DQD20" s="109"/>
      <c r="DQE20" s="109"/>
      <c r="DQF20" s="109"/>
      <c r="DQG20" s="109"/>
      <c r="DQH20" s="109"/>
      <c r="DQI20" s="109"/>
      <c r="DQJ20" s="109"/>
      <c r="DQK20" s="109"/>
      <c r="DQL20" s="109"/>
      <c r="DQM20" s="109"/>
      <c r="DQN20" s="109"/>
      <c r="DQO20" s="109"/>
      <c r="DQP20" s="109"/>
      <c r="DQQ20" s="109"/>
      <c r="DQR20" s="109"/>
      <c r="DQS20" s="109"/>
      <c r="DQT20" s="109"/>
      <c r="DQU20" s="109"/>
      <c r="DQV20" s="109"/>
      <c r="DQW20" s="109"/>
      <c r="DQX20" s="109"/>
      <c r="DQY20" s="109"/>
      <c r="DQZ20" s="109"/>
      <c r="DRA20" s="109"/>
      <c r="DRB20" s="109"/>
      <c r="DRC20" s="109"/>
      <c r="DRD20" s="109"/>
      <c r="DRE20" s="109"/>
      <c r="DRF20" s="109"/>
      <c r="DRG20" s="109"/>
      <c r="DRH20" s="109"/>
      <c r="DRI20" s="109"/>
      <c r="DRJ20" s="109"/>
      <c r="DRK20" s="109"/>
      <c r="DRL20" s="109"/>
      <c r="DRM20" s="109"/>
      <c r="DRN20" s="109"/>
      <c r="DRO20" s="109"/>
      <c r="DRP20" s="109"/>
      <c r="DRQ20" s="109"/>
      <c r="DRR20" s="109"/>
      <c r="DRS20" s="109"/>
      <c r="DRT20" s="109"/>
      <c r="DRU20" s="109"/>
      <c r="DRV20" s="109"/>
      <c r="DRW20" s="109"/>
      <c r="DRX20" s="109"/>
      <c r="DRY20" s="109"/>
      <c r="DRZ20" s="109"/>
      <c r="DSA20" s="109"/>
      <c r="DSB20" s="109"/>
      <c r="DSC20" s="109"/>
      <c r="DSD20" s="109"/>
      <c r="DSE20" s="109"/>
      <c r="DSF20" s="109"/>
      <c r="DSG20" s="109"/>
      <c r="DSH20" s="109"/>
      <c r="DSI20" s="109"/>
      <c r="DSJ20" s="109"/>
      <c r="DSK20" s="109"/>
      <c r="DSL20" s="109"/>
      <c r="DSM20" s="109"/>
      <c r="DSN20" s="109"/>
      <c r="DSO20" s="109"/>
      <c r="DSP20" s="109"/>
      <c r="DSQ20" s="109"/>
      <c r="DSR20" s="109"/>
      <c r="DSS20" s="109"/>
      <c r="DST20" s="109"/>
      <c r="DSU20" s="109"/>
      <c r="DSV20" s="109"/>
      <c r="DSW20" s="109"/>
      <c r="DSX20" s="109"/>
      <c r="DSY20" s="109"/>
      <c r="DSZ20" s="109"/>
      <c r="DTA20" s="109"/>
      <c r="DTB20" s="109"/>
      <c r="DTC20" s="109"/>
      <c r="DTD20" s="109"/>
      <c r="DTE20" s="109"/>
      <c r="DTF20" s="109"/>
      <c r="DTG20" s="109"/>
      <c r="DTH20" s="109"/>
      <c r="DTI20" s="109"/>
      <c r="DTJ20" s="109"/>
      <c r="DTK20" s="109"/>
      <c r="DTL20" s="109"/>
      <c r="DTM20" s="109"/>
      <c r="DTN20" s="109"/>
      <c r="DTO20" s="109"/>
      <c r="DTP20" s="109"/>
      <c r="DTQ20" s="109"/>
      <c r="DTR20" s="109"/>
      <c r="DTS20" s="109"/>
      <c r="DTT20" s="109"/>
      <c r="DTU20" s="109"/>
      <c r="DTV20" s="109"/>
      <c r="DTW20" s="109"/>
      <c r="DTX20" s="109"/>
      <c r="DTY20" s="109"/>
      <c r="DTZ20" s="109"/>
      <c r="DUA20" s="109"/>
      <c r="DUB20" s="109"/>
      <c r="DUC20" s="109"/>
      <c r="DUD20" s="109"/>
      <c r="DUE20" s="109"/>
      <c r="DUF20" s="109"/>
      <c r="DUG20" s="109"/>
      <c r="DUH20" s="109"/>
      <c r="DUI20" s="109"/>
      <c r="DUJ20" s="109"/>
      <c r="DUK20" s="109"/>
      <c r="DUL20" s="109"/>
      <c r="DUM20" s="109"/>
      <c r="DUN20" s="109"/>
      <c r="DUO20" s="109"/>
      <c r="DUP20" s="109"/>
      <c r="DUQ20" s="109"/>
      <c r="DUR20" s="109"/>
      <c r="DUS20" s="109"/>
      <c r="DUT20" s="109"/>
      <c r="DUU20" s="109"/>
      <c r="DUV20" s="109"/>
      <c r="DUW20" s="109"/>
      <c r="DUX20" s="109"/>
      <c r="DUY20" s="109"/>
      <c r="DUZ20" s="109"/>
      <c r="DVA20" s="109"/>
      <c r="DVB20" s="109"/>
      <c r="DVC20" s="109"/>
      <c r="DVD20" s="109"/>
      <c r="DVE20" s="109"/>
      <c r="DVF20" s="109"/>
      <c r="DVG20" s="109"/>
      <c r="DVH20" s="109"/>
      <c r="DVI20" s="109"/>
      <c r="DVJ20" s="109"/>
      <c r="DVK20" s="109"/>
      <c r="DVL20" s="109"/>
      <c r="DVM20" s="109"/>
      <c r="DVN20" s="109"/>
      <c r="DVO20" s="109"/>
      <c r="DVP20" s="109"/>
      <c r="DVQ20" s="109"/>
      <c r="DVR20" s="109"/>
      <c r="DVS20" s="109"/>
      <c r="DVT20" s="109"/>
      <c r="DVU20" s="109"/>
      <c r="DVV20" s="109"/>
      <c r="DVW20" s="109"/>
      <c r="DVX20" s="109"/>
      <c r="DVY20" s="109"/>
      <c r="DVZ20" s="109"/>
      <c r="DWA20" s="109"/>
      <c r="DWB20" s="109"/>
      <c r="DWC20" s="109"/>
      <c r="DWD20" s="109"/>
      <c r="DWE20" s="109"/>
      <c r="DWF20" s="109"/>
      <c r="DWG20" s="109"/>
      <c r="DWH20" s="109"/>
      <c r="DWI20" s="109"/>
      <c r="DWJ20" s="109"/>
      <c r="DWK20" s="109"/>
      <c r="DWL20" s="109"/>
      <c r="DWM20" s="109"/>
      <c r="DWN20" s="109"/>
      <c r="DWO20" s="109"/>
      <c r="DWP20" s="109"/>
      <c r="DWQ20" s="109"/>
      <c r="DWR20" s="109"/>
      <c r="DWS20" s="109"/>
      <c r="DWT20" s="109"/>
      <c r="DWU20" s="109"/>
      <c r="DWV20" s="109"/>
      <c r="DWW20" s="109"/>
      <c r="DWX20" s="109"/>
      <c r="DWY20" s="109"/>
      <c r="DWZ20" s="109"/>
      <c r="DXA20" s="109"/>
      <c r="DXB20" s="109"/>
      <c r="DXC20" s="109"/>
      <c r="DXD20" s="109"/>
      <c r="DXE20" s="109"/>
      <c r="DXF20" s="109"/>
      <c r="DXG20" s="109"/>
      <c r="DXH20" s="109"/>
      <c r="DXI20" s="109"/>
      <c r="DXJ20" s="109"/>
      <c r="DXK20" s="109"/>
      <c r="DXL20" s="109"/>
      <c r="DXM20" s="109"/>
      <c r="DXN20" s="109"/>
      <c r="DXO20" s="109"/>
      <c r="DXP20" s="109"/>
      <c r="DXQ20" s="109"/>
      <c r="DXR20" s="109"/>
      <c r="DXS20" s="109"/>
      <c r="DXT20" s="109"/>
      <c r="DXU20" s="109"/>
      <c r="DXV20" s="109"/>
      <c r="DXW20" s="109"/>
      <c r="DXX20" s="109"/>
      <c r="DXY20" s="109"/>
      <c r="DXZ20" s="109"/>
      <c r="DYA20" s="109"/>
      <c r="DYB20" s="109"/>
      <c r="DYC20" s="109"/>
      <c r="DYD20" s="109"/>
      <c r="DYE20" s="109"/>
      <c r="DYF20" s="109"/>
      <c r="DYG20" s="109"/>
      <c r="DYH20" s="109"/>
      <c r="DYI20" s="109"/>
      <c r="DYJ20" s="109"/>
      <c r="DYK20" s="109"/>
      <c r="DYL20" s="109"/>
      <c r="DYM20" s="109"/>
      <c r="DYN20" s="109"/>
      <c r="DYO20" s="109"/>
      <c r="DYP20" s="109"/>
      <c r="DYQ20" s="109"/>
      <c r="DYR20" s="109"/>
      <c r="DYS20" s="109"/>
      <c r="DYT20" s="109"/>
      <c r="DYU20" s="109"/>
      <c r="DYV20" s="109"/>
      <c r="DYW20" s="109"/>
      <c r="DYX20" s="109"/>
      <c r="DYY20" s="109"/>
      <c r="DYZ20" s="109"/>
      <c r="DZA20" s="109"/>
      <c r="DZB20" s="109"/>
      <c r="DZC20" s="109"/>
      <c r="DZD20" s="109"/>
      <c r="DZE20" s="109"/>
      <c r="DZF20" s="109"/>
      <c r="DZG20" s="109"/>
      <c r="DZH20" s="109"/>
      <c r="DZI20" s="109"/>
      <c r="DZJ20" s="109"/>
      <c r="DZK20" s="109"/>
      <c r="DZL20" s="109"/>
      <c r="DZM20" s="109"/>
      <c r="DZN20" s="109"/>
      <c r="DZO20" s="109"/>
      <c r="DZP20" s="109"/>
      <c r="DZQ20" s="109"/>
      <c r="DZR20" s="109"/>
      <c r="DZS20" s="109"/>
      <c r="DZT20" s="109"/>
      <c r="DZU20" s="109"/>
      <c r="DZV20" s="109"/>
      <c r="DZW20" s="109"/>
      <c r="DZX20" s="109"/>
      <c r="DZY20" s="109"/>
      <c r="DZZ20" s="109"/>
      <c r="EAA20" s="109"/>
      <c r="EAB20" s="109"/>
      <c r="EAC20" s="109"/>
      <c r="EAD20" s="109"/>
      <c r="EAE20" s="109"/>
      <c r="EAF20" s="109"/>
      <c r="EAG20" s="109"/>
      <c r="EAH20" s="109"/>
      <c r="EAI20" s="109"/>
      <c r="EAJ20" s="109"/>
      <c r="EAK20" s="109"/>
      <c r="EAL20" s="109"/>
      <c r="EAM20" s="109"/>
      <c r="EAN20" s="109"/>
      <c r="EAO20" s="109"/>
      <c r="EAP20" s="109"/>
      <c r="EAQ20" s="109"/>
      <c r="EAR20" s="109"/>
      <c r="EAS20" s="109"/>
      <c r="EAT20" s="109"/>
      <c r="EAU20" s="109"/>
      <c r="EAV20" s="109"/>
      <c r="EAW20" s="109"/>
      <c r="EAX20" s="109"/>
      <c r="EAY20" s="109"/>
      <c r="EAZ20" s="109"/>
      <c r="EBA20" s="109"/>
      <c r="EBB20" s="109"/>
      <c r="EBC20" s="109"/>
      <c r="EBD20" s="109"/>
      <c r="EBE20" s="109"/>
      <c r="EBF20" s="109"/>
      <c r="EBG20" s="109"/>
      <c r="EBH20" s="109"/>
      <c r="EBI20" s="109"/>
      <c r="EBJ20" s="109"/>
      <c r="EBK20" s="109"/>
      <c r="EBL20" s="109"/>
      <c r="EBM20" s="109"/>
      <c r="EBN20" s="109"/>
      <c r="EBO20" s="109"/>
      <c r="EBP20" s="109"/>
      <c r="EBQ20" s="109"/>
      <c r="EBR20" s="109"/>
      <c r="EBS20" s="109"/>
      <c r="EBT20" s="109"/>
      <c r="EBU20" s="109"/>
      <c r="EBV20" s="109"/>
      <c r="EBW20" s="109"/>
      <c r="EBX20" s="109"/>
      <c r="EBY20" s="109"/>
      <c r="EBZ20" s="109"/>
      <c r="ECA20" s="109"/>
      <c r="ECB20" s="109"/>
      <c r="ECC20" s="109"/>
      <c r="ECD20" s="109"/>
      <c r="ECE20" s="109"/>
      <c r="ECF20" s="109"/>
      <c r="ECG20" s="109"/>
      <c r="ECH20" s="109"/>
      <c r="ECI20" s="109"/>
      <c r="ECJ20" s="109"/>
      <c r="ECK20" s="109"/>
      <c r="ECL20" s="109"/>
      <c r="ECM20" s="109"/>
      <c r="ECN20" s="109"/>
      <c r="ECO20" s="109"/>
      <c r="ECP20" s="109"/>
      <c r="ECQ20" s="109"/>
      <c r="ECR20" s="109"/>
      <c r="ECS20" s="109"/>
      <c r="ECT20" s="109"/>
      <c r="ECU20" s="109"/>
      <c r="ECV20" s="109"/>
      <c r="ECW20" s="109"/>
      <c r="ECX20" s="109"/>
      <c r="ECY20" s="109"/>
      <c r="ECZ20" s="109"/>
      <c r="EDA20" s="109"/>
      <c r="EDB20" s="109"/>
      <c r="EDC20" s="109"/>
      <c r="EDD20" s="109"/>
      <c r="EDE20" s="109"/>
      <c r="EDF20" s="109"/>
      <c r="EDG20" s="109"/>
      <c r="EDH20" s="109"/>
      <c r="EDI20" s="109"/>
      <c r="EDJ20" s="109"/>
      <c r="EDK20" s="109"/>
      <c r="EDL20" s="109"/>
      <c r="EDM20" s="109"/>
      <c r="EDN20" s="109"/>
      <c r="EDO20" s="109"/>
      <c r="EDP20" s="109"/>
      <c r="EDQ20" s="109"/>
      <c r="EDR20" s="109"/>
      <c r="EDS20" s="109"/>
      <c r="EDT20" s="109"/>
      <c r="EDU20" s="109"/>
      <c r="EDV20" s="109"/>
      <c r="EDW20" s="109"/>
      <c r="EDX20" s="109"/>
      <c r="EDY20" s="109"/>
      <c r="EDZ20" s="109"/>
      <c r="EEA20" s="109"/>
      <c r="EEB20" s="109"/>
      <c r="EEC20" s="109"/>
      <c r="EED20" s="109"/>
      <c r="EEE20" s="109"/>
      <c r="EEF20" s="109"/>
      <c r="EEG20" s="109"/>
      <c r="EEH20" s="109"/>
      <c r="EEI20" s="109"/>
      <c r="EEJ20" s="109"/>
      <c r="EEK20" s="109"/>
      <c r="EEL20" s="109"/>
      <c r="EEM20" s="109"/>
      <c r="EEN20" s="109"/>
      <c r="EEO20" s="109"/>
      <c r="EEP20" s="109"/>
      <c r="EEQ20" s="109"/>
      <c r="EER20" s="109"/>
      <c r="EES20" s="109"/>
      <c r="EET20" s="109"/>
      <c r="EEU20" s="109"/>
      <c r="EEV20" s="109"/>
      <c r="EEW20" s="109"/>
      <c r="EEX20" s="109"/>
      <c r="EEY20" s="109"/>
      <c r="EEZ20" s="109"/>
      <c r="EFA20" s="109"/>
      <c r="EFB20" s="109"/>
      <c r="EFC20" s="109"/>
      <c r="EFD20" s="109"/>
      <c r="EFE20" s="109"/>
      <c r="EFF20" s="109"/>
      <c r="EFG20" s="109"/>
      <c r="EFH20" s="109"/>
      <c r="EFI20" s="109"/>
      <c r="EFJ20" s="109"/>
      <c r="EFK20" s="109"/>
      <c r="EFL20" s="109"/>
      <c r="EFM20" s="109"/>
      <c r="EFN20" s="109"/>
      <c r="EFO20" s="109"/>
      <c r="EFP20" s="109"/>
      <c r="EFQ20" s="109"/>
      <c r="EFR20" s="109"/>
      <c r="EFS20" s="109"/>
      <c r="EFT20" s="109"/>
      <c r="EFU20" s="109"/>
      <c r="EFV20" s="109"/>
      <c r="EFW20" s="109"/>
      <c r="EFX20" s="109"/>
      <c r="EFY20" s="109"/>
      <c r="EFZ20" s="109"/>
      <c r="EGA20" s="109"/>
      <c r="EGB20" s="109"/>
      <c r="EGC20" s="109"/>
      <c r="EGD20" s="109"/>
      <c r="EGE20" s="109"/>
      <c r="EGF20" s="109"/>
      <c r="EGG20" s="109"/>
      <c r="EGH20" s="109"/>
      <c r="EGI20" s="109"/>
      <c r="EGJ20" s="109"/>
      <c r="EGK20" s="109"/>
      <c r="EGL20" s="109"/>
      <c r="EGM20" s="109"/>
      <c r="EGN20" s="109"/>
      <c r="EGO20" s="109"/>
      <c r="EGP20" s="109"/>
      <c r="EGQ20" s="109"/>
      <c r="EGR20" s="109"/>
      <c r="EGS20" s="109"/>
      <c r="EGT20" s="109"/>
      <c r="EGU20" s="109"/>
      <c r="EGV20" s="109"/>
      <c r="EGW20" s="109"/>
      <c r="EGX20" s="109"/>
      <c r="EGY20" s="109"/>
      <c r="EGZ20" s="109"/>
      <c r="EHA20" s="109"/>
      <c r="EHB20" s="109"/>
      <c r="EHC20" s="109"/>
      <c r="EHD20" s="109"/>
      <c r="EHE20" s="109"/>
      <c r="EHF20" s="109"/>
      <c r="EHG20" s="109"/>
      <c r="EHH20" s="109"/>
      <c r="EHI20" s="109"/>
      <c r="EHJ20" s="109"/>
      <c r="EHK20" s="109"/>
      <c r="EHL20" s="109"/>
      <c r="EHM20" s="109"/>
      <c r="EHN20" s="109"/>
      <c r="EHO20" s="109"/>
      <c r="EHP20" s="109"/>
      <c r="EHQ20" s="109"/>
      <c r="EHR20" s="109"/>
      <c r="EHS20" s="109"/>
      <c r="EHT20" s="109"/>
      <c r="EHU20" s="109"/>
      <c r="EHV20" s="109"/>
      <c r="EHW20" s="109"/>
      <c r="EHX20" s="109"/>
      <c r="EHY20" s="109"/>
      <c r="EHZ20" s="109"/>
      <c r="EIA20" s="109"/>
      <c r="EIB20" s="109"/>
      <c r="EIC20" s="109"/>
      <c r="EID20" s="109"/>
      <c r="EIE20" s="109"/>
      <c r="EIF20" s="109"/>
      <c r="EIG20" s="109"/>
      <c r="EIH20" s="109"/>
      <c r="EII20" s="109"/>
      <c r="EIJ20" s="109"/>
      <c r="EIK20" s="109"/>
      <c r="EIL20" s="109"/>
      <c r="EIM20" s="109"/>
      <c r="EIN20" s="109"/>
      <c r="EIO20" s="109"/>
      <c r="EIP20" s="109"/>
      <c r="EIQ20" s="109"/>
      <c r="EIR20" s="109"/>
      <c r="EIS20" s="109"/>
      <c r="EIT20" s="109"/>
      <c r="EIU20" s="109"/>
      <c r="EIV20" s="109"/>
      <c r="EIW20" s="109"/>
      <c r="EIX20" s="109"/>
      <c r="EIY20" s="109"/>
      <c r="EIZ20" s="109"/>
      <c r="EJA20" s="109"/>
      <c r="EJB20" s="109"/>
      <c r="EJC20" s="109"/>
      <c r="EJD20" s="109"/>
      <c r="EJE20" s="109"/>
      <c r="EJF20" s="109"/>
      <c r="EJG20" s="109"/>
      <c r="EJH20" s="109"/>
      <c r="EJI20" s="109"/>
      <c r="EJJ20" s="109"/>
      <c r="EJK20" s="109"/>
      <c r="EJL20" s="109"/>
      <c r="EJM20" s="109"/>
      <c r="EJN20" s="109"/>
      <c r="EJO20" s="109"/>
      <c r="EJP20" s="109"/>
      <c r="EJQ20" s="109"/>
      <c r="EJR20" s="109"/>
      <c r="EJS20" s="109"/>
      <c r="EJT20" s="109"/>
      <c r="EJU20" s="109"/>
      <c r="EJV20" s="109"/>
      <c r="EJW20" s="109"/>
      <c r="EJX20" s="109"/>
      <c r="EJY20" s="109"/>
      <c r="EJZ20" s="109"/>
      <c r="EKA20" s="109"/>
      <c r="EKB20" s="109"/>
      <c r="EKC20" s="109"/>
      <c r="EKD20" s="109"/>
      <c r="EKE20" s="109"/>
      <c r="EKF20" s="109"/>
      <c r="EKG20" s="109"/>
      <c r="EKH20" s="109"/>
      <c r="EKI20" s="109"/>
      <c r="EKJ20" s="109"/>
      <c r="EKK20" s="109"/>
      <c r="EKL20" s="109"/>
      <c r="EKM20" s="109"/>
      <c r="EKN20" s="109"/>
      <c r="EKO20" s="109"/>
      <c r="EKP20" s="109"/>
      <c r="EKQ20" s="109"/>
      <c r="EKR20" s="109"/>
      <c r="EKS20" s="109"/>
      <c r="EKT20" s="109"/>
      <c r="EKU20" s="109"/>
      <c r="EKV20" s="109"/>
      <c r="EKW20" s="109"/>
      <c r="EKX20" s="109"/>
      <c r="EKY20" s="109"/>
      <c r="EKZ20" s="109"/>
      <c r="ELA20" s="109"/>
      <c r="ELB20" s="109"/>
      <c r="ELC20" s="109"/>
      <c r="ELD20" s="109"/>
      <c r="ELE20" s="109"/>
      <c r="ELF20" s="109"/>
      <c r="ELG20" s="109"/>
      <c r="ELH20" s="109"/>
      <c r="ELI20" s="109"/>
      <c r="ELJ20" s="109"/>
      <c r="ELK20" s="109"/>
      <c r="ELL20" s="109"/>
      <c r="ELM20" s="109"/>
      <c r="ELN20" s="109"/>
      <c r="ELO20" s="109"/>
      <c r="ELP20" s="109"/>
      <c r="ELQ20" s="109"/>
      <c r="ELR20" s="109"/>
      <c r="ELS20" s="109"/>
      <c r="ELT20" s="109"/>
      <c r="ELU20" s="109"/>
      <c r="ELV20" s="109"/>
      <c r="ELW20" s="109"/>
      <c r="ELX20" s="109"/>
      <c r="ELY20" s="109"/>
      <c r="ELZ20" s="109"/>
      <c r="EMA20" s="109"/>
      <c r="EMB20" s="109"/>
      <c r="EMC20" s="109"/>
      <c r="EMD20" s="109"/>
      <c r="EME20" s="109"/>
      <c r="EMF20" s="109"/>
      <c r="EMG20" s="109"/>
      <c r="EMH20" s="109"/>
      <c r="EMI20" s="109"/>
      <c r="EMJ20" s="109"/>
      <c r="EMK20" s="109"/>
      <c r="EML20" s="109"/>
      <c r="EMM20" s="109"/>
      <c r="EMN20" s="109"/>
      <c r="EMO20" s="109"/>
      <c r="EMP20" s="109"/>
      <c r="EMQ20" s="109"/>
      <c r="EMR20" s="109"/>
      <c r="EMS20" s="109"/>
      <c r="EMT20" s="109"/>
      <c r="EMU20" s="109"/>
      <c r="EMV20" s="109"/>
      <c r="EMW20" s="109"/>
      <c r="EMX20" s="109"/>
      <c r="EMY20" s="109"/>
      <c r="EMZ20" s="109"/>
      <c r="ENA20" s="109"/>
      <c r="ENB20" s="109"/>
      <c r="ENC20" s="109"/>
      <c r="END20" s="109"/>
      <c r="ENE20" s="109"/>
      <c r="ENF20" s="109"/>
      <c r="ENG20" s="109"/>
      <c r="ENH20" s="109"/>
      <c r="ENI20" s="109"/>
      <c r="ENJ20" s="109"/>
      <c r="ENK20" s="109"/>
      <c r="ENL20" s="109"/>
      <c r="ENM20" s="109"/>
      <c r="ENN20" s="109"/>
      <c r="ENO20" s="109"/>
      <c r="ENP20" s="109"/>
      <c r="ENQ20" s="109"/>
      <c r="ENR20" s="109"/>
      <c r="ENS20" s="109"/>
      <c r="ENT20" s="109"/>
      <c r="ENU20" s="109"/>
      <c r="ENV20" s="109"/>
      <c r="ENW20" s="109"/>
      <c r="ENX20" s="109"/>
      <c r="ENY20" s="109"/>
      <c r="ENZ20" s="109"/>
      <c r="EOA20" s="109"/>
      <c r="EOB20" s="109"/>
      <c r="EOC20" s="109"/>
      <c r="EOD20" s="109"/>
      <c r="EOE20" s="109"/>
      <c r="EOF20" s="109"/>
      <c r="EOG20" s="109"/>
      <c r="EOH20" s="109"/>
      <c r="EOI20" s="109"/>
      <c r="EOJ20" s="109"/>
      <c r="EOK20" s="109"/>
      <c r="EOL20" s="109"/>
      <c r="EOM20" s="109"/>
      <c r="EON20" s="109"/>
      <c r="EOO20" s="109"/>
      <c r="EOP20" s="109"/>
      <c r="EOQ20" s="109"/>
      <c r="EOR20" s="109"/>
      <c r="EOS20" s="109"/>
      <c r="EOT20" s="109"/>
      <c r="EOU20" s="109"/>
      <c r="EOV20" s="109"/>
      <c r="EOW20" s="109"/>
      <c r="EOX20" s="109"/>
      <c r="EOY20" s="109"/>
      <c r="EOZ20" s="109"/>
      <c r="EPA20" s="109"/>
      <c r="EPB20" s="109"/>
      <c r="EPC20" s="109"/>
      <c r="EPD20" s="109"/>
      <c r="EPE20" s="109"/>
      <c r="EPF20" s="109"/>
      <c r="EPG20" s="109"/>
      <c r="EPH20" s="109"/>
      <c r="EPI20" s="109"/>
      <c r="EPJ20" s="109"/>
      <c r="EPK20" s="109"/>
      <c r="EPL20" s="109"/>
      <c r="EPM20" s="109"/>
      <c r="EPN20" s="109"/>
      <c r="EPO20" s="109"/>
      <c r="EPP20" s="109"/>
      <c r="EPQ20" s="109"/>
      <c r="EPR20" s="109"/>
      <c r="EPS20" s="109"/>
      <c r="EPT20" s="109"/>
      <c r="EPU20" s="109"/>
      <c r="EPV20" s="109"/>
      <c r="EPW20" s="109"/>
      <c r="EPX20" s="109"/>
      <c r="EPY20" s="109"/>
      <c r="EPZ20" s="109"/>
      <c r="EQA20" s="109"/>
      <c r="EQB20" s="109"/>
      <c r="EQC20" s="109"/>
      <c r="EQD20" s="109"/>
      <c r="EQE20" s="109"/>
      <c r="EQF20" s="109"/>
      <c r="EQG20" s="109"/>
      <c r="EQH20" s="109"/>
      <c r="EQI20" s="109"/>
      <c r="EQJ20" s="109"/>
      <c r="EQK20" s="109"/>
      <c r="EQL20" s="109"/>
      <c r="EQM20" s="109"/>
      <c r="EQN20" s="109"/>
      <c r="EQO20" s="109"/>
      <c r="EQP20" s="109"/>
      <c r="EQQ20" s="109"/>
      <c r="EQR20" s="109"/>
      <c r="EQS20" s="109"/>
      <c r="EQT20" s="109"/>
      <c r="EQU20" s="109"/>
      <c r="EQV20" s="109"/>
      <c r="EQW20" s="109"/>
      <c r="EQX20" s="109"/>
      <c r="EQY20" s="109"/>
      <c r="EQZ20" s="109"/>
      <c r="ERA20" s="109"/>
      <c r="ERB20" s="109"/>
      <c r="ERC20" s="109"/>
      <c r="ERD20" s="109"/>
      <c r="ERE20" s="109"/>
      <c r="ERF20" s="109"/>
      <c r="ERG20" s="109"/>
      <c r="ERH20" s="109"/>
      <c r="ERI20" s="109"/>
      <c r="ERJ20" s="109"/>
      <c r="ERK20" s="109"/>
      <c r="ERL20" s="109"/>
      <c r="ERM20" s="109"/>
      <c r="ERN20" s="109"/>
      <c r="ERO20" s="109"/>
      <c r="ERP20" s="109"/>
      <c r="ERQ20" s="109"/>
      <c r="ERR20" s="109"/>
      <c r="ERS20" s="109"/>
      <c r="ERT20" s="109"/>
      <c r="ERU20" s="109"/>
      <c r="ERV20" s="109"/>
      <c r="ERW20" s="109"/>
      <c r="ERX20" s="109"/>
      <c r="ERY20" s="109"/>
      <c r="ERZ20" s="109"/>
      <c r="ESA20" s="109"/>
      <c r="ESB20" s="109"/>
      <c r="ESC20" s="109"/>
      <c r="ESD20" s="109"/>
      <c r="ESE20" s="109"/>
      <c r="ESF20" s="109"/>
      <c r="ESG20" s="109"/>
      <c r="ESH20" s="109"/>
      <c r="ESI20" s="109"/>
      <c r="ESJ20" s="109"/>
      <c r="ESK20" s="109"/>
      <c r="ESL20" s="109"/>
      <c r="ESM20" s="109"/>
      <c r="ESN20" s="109"/>
      <c r="ESO20" s="109"/>
      <c r="ESP20" s="109"/>
      <c r="ESQ20" s="109"/>
      <c r="ESR20" s="109"/>
      <c r="ESS20" s="109"/>
      <c r="EST20" s="109"/>
      <c r="ESU20" s="109"/>
      <c r="ESV20" s="109"/>
      <c r="ESW20" s="109"/>
      <c r="ESX20" s="109"/>
      <c r="ESY20" s="109"/>
      <c r="ESZ20" s="109"/>
      <c r="ETA20" s="109"/>
      <c r="ETB20" s="109"/>
      <c r="ETC20" s="109"/>
      <c r="ETD20" s="109"/>
      <c r="ETE20" s="109"/>
      <c r="ETF20" s="109"/>
      <c r="ETG20" s="109"/>
      <c r="ETH20" s="109"/>
      <c r="ETI20" s="109"/>
      <c r="ETJ20" s="109"/>
      <c r="ETK20" s="109"/>
      <c r="ETL20" s="109"/>
      <c r="ETM20" s="109"/>
      <c r="ETN20" s="109"/>
      <c r="ETO20" s="109"/>
      <c r="ETP20" s="109"/>
      <c r="ETQ20" s="109"/>
      <c r="ETR20" s="109"/>
      <c r="ETS20" s="109"/>
      <c r="ETT20" s="109"/>
      <c r="ETU20" s="109"/>
      <c r="ETV20" s="109"/>
      <c r="ETW20" s="109"/>
      <c r="ETX20" s="109"/>
      <c r="ETY20" s="109"/>
      <c r="ETZ20" s="109"/>
      <c r="EUA20" s="109"/>
      <c r="EUB20" s="109"/>
      <c r="EUC20" s="109"/>
      <c r="EUD20" s="109"/>
      <c r="EUE20" s="109"/>
      <c r="EUF20" s="109"/>
      <c r="EUG20" s="109"/>
      <c r="EUH20" s="109"/>
      <c r="EUI20" s="109"/>
      <c r="EUJ20" s="109"/>
      <c r="EUK20" s="109"/>
      <c r="EUL20" s="109"/>
      <c r="EUM20" s="109"/>
      <c r="EUN20" s="109"/>
      <c r="EUO20" s="109"/>
      <c r="EUP20" s="109"/>
      <c r="EUQ20" s="109"/>
      <c r="EUR20" s="109"/>
      <c r="EUS20" s="109"/>
      <c r="EUT20" s="109"/>
      <c r="EUU20" s="109"/>
      <c r="EUV20" s="109"/>
      <c r="EUW20" s="109"/>
      <c r="EUX20" s="109"/>
      <c r="EUY20" s="109"/>
      <c r="EUZ20" s="109"/>
      <c r="EVA20" s="109"/>
      <c r="EVB20" s="109"/>
      <c r="EVC20" s="109"/>
      <c r="EVD20" s="109"/>
      <c r="EVE20" s="109"/>
      <c r="EVF20" s="109"/>
      <c r="EVG20" s="109"/>
      <c r="EVH20" s="109"/>
      <c r="EVI20" s="109"/>
      <c r="EVJ20" s="109"/>
      <c r="EVK20" s="109"/>
      <c r="EVL20" s="109"/>
      <c r="EVM20" s="109"/>
      <c r="EVN20" s="109"/>
      <c r="EVO20" s="109"/>
      <c r="EVP20" s="109"/>
      <c r="EVQ20" s="109"/>
      <c r="EVR20" s="109"/>
      <c r="EVS20" s="109"/>
      <c r="EVT20" s="109"/>
      <c r="EVU20" s="109"/>
      <c r="EVV20" s="109"/>
      <c r="EVW20" s="109"/>
      <c r="EVX20" s="109"/>
      <c r="EVY20" s="109"/>
      <c r="EVZ20" s="109"/>
      <c r="EWA20" s="109"/>
      <c r="EWB20" s="109"/>
      <c r="EWC20" s="109"/>
      <c r="EWD20" s="109"/>
      <c r="EWE20" s="109"/>
      <c r="EWF20" s="109"/>
      <c r="EWG20" s="109"/>
      <c r="EWH20" s="109"/>
      <c r="EWI20" s="109"/>
      <c r="EWJ20" s="109"/>
      <c r="EWK20" s="109"/>
      <c r="EWL20" s="109"/>
      <c r="EWM20" s="109"/>
      <c r="EWN20" s="109"/>
      <c r="EWO20" s="109"/>
      <c r="EWP20" s="109"/>
      <c r="EWQ20" s="109"/>
      <c r="EWR20" s="109"/>
      <c r="EWS20" s="109"/>
      <c r="EWT20" s="109"/>
      <c r="EWU20" s="109"/>
      <c r="EWV20" s="109"/>
      <c r="EWW20" s="109"/>
      <c r="EWX20" s="109"/>
      <c r="EWY20" s="109"/>
      <c r="EWZ20" s="109"/>
      <c r="EXA20" s="109"/>
      <c r="EXB20" s="109"/>
      <c r="EXC20" s="109"/>
      <c r="EXD20" s="109"/>
      <c r="EXE20" s="109"/>
      <c r="EXF20" s="109"/>
      <c r="EXG20" s="109"/>
      <c r="EXH20" s="109"/>
      <c r="EXI20" s="109"/>
      <c r="EXJ20" s="109"/>
      <c r="EXK20" s="109"/>
      <c r="EXL20" s="109"/>
      <c r="EXM20" s="109"/>
      <c r="EXN20" s="109"/>
      <c r="EXO20" s="109"/>
      <c r="EXP20" s="109"/>
      <c r="EXQ20" s="109"/>
      <c r="EXR20" s="109"/>
      <c r="EXS20" s="109"/>
      <c r="EXT20" s="109"/>
      <c r="EXU20" s="109"/>
      <c r="EXV20" s="109"/>
      <c r="EXW20" s="109"/>
      <c r="EXX20" s="109"/>
      <c r="EXY20" s="109"/>
      <c r="EXZ20" s="109"/>
      <c r="EYA20" s="109"/>
      <c r="EYB20" s="109"/>
      <c r="EYC20" s="109"/>
      <c r="EYD20" s="109"/>
      <c r="EYE20" s="109"/>
      <c r="EYF20" s="109"/>
      <c r="EYG20" s="109"/>
      <c r="EYH20" s="109"/>
      <c r="EYI20" s="109"/>
      <c r="EYJ20" s="109"/>
      <c r="EYK20" s="109"/>
      <c r="EYL20" s="109"/>
      <c r="EYM20" s="109"/>
      <c r="EYN20" s="109"/>
      <c r="EYO20" s="109"/>
      <c r="EYP20" s="109"/>
      <c r="EYQ20" s="109"/>
      <c r="EYR20" s="109"/>
      <c r="EYS20" s="109"/>
      <c r="EYT20" s="109"/>
      <c r="EYU20" s="109"/>
      <c r="EYV20" s="109"/>
      <c r="EYW20" s="109"/>
      <c r="EYX20" s="109"/>
      <c r="EYY20" s="109"/>
      <c r="EYZ20" s="109"/>
      <c r="EZA20" s="109"/>
      <c r="EZB20" s="109"/>
      <c r="EZC20" s="109"/>
      <c r="EZD20" s="109"/>
      <c r="EZE20" s="109"/>
      <c r="EZF20" s="109"/>
      <c r="EZG20" s="109"/>
      <c r="EZH20" s="109"/>
      <c r="EZI20" s="109"/>
      <c r="EZJ20" s="109"/>
      <c r="EZK20" s="109"/>
      <c r="EZL20" s="109"/>
      <c r="EZM20" s="109"/>
      <c r="EZN20" s="109"/>
      <c r="EZO20" s="109"/>
      <c r="EZP20" s="109"/>
      <c r="EZQ20" s="109"/>
      <c r="EZR20" s="109"/>
      <c r="EZS20" s="109"/>
      <c r="EZT20" s="109"/>
      <c r="EZU20" s="109"/>
      <c r="EZV20" s="109"/>
      <c r="EZW20" s="109"/>
      <c r="EZX20" s="109"/>
      <c r="EZY20" s="109"/>
      <c r="EZZ20" s="109"/>
      <c r="FAA20" s="109"/>
      <c r="FAB20" s="109"/>
      <c r="FAC20" s="109"/>
      <c r="FAD20" s="109"/>
      <c r="FAE20" s="109"/>
      <c r="FAF20" s="109"/>
      <c r="FAG20" s="109"/>
      <c r="FAH20" s="109"/>
      <c r="FAI20" s="109"/>
      <c r="FAJ20" s="109"/>
      <c r="FAK20" s="109"/>
      <c r="FAL20" s="109"/>
      <c r="FAM20" s="109"/>
      <c r="FAN20" s="109"/>
      <c r="FAO20" s="109"/>
      <c r="FAP20" s="109"/>
      <c r="FAQ20" s="109"/>
      <c r="FAR20" s="109"/>
      <c r="FAS20" s="109"/>
      <c r="FAT20" s="109"/>
      <c r="FAU20" s="109"/>
      <c r="FAV20" s="109"/>
      <c r="FAW20" s="109"/>
      <c r="FAX20" s="109"/>
      <c r="FAY20" s="109"/>
      <c r="FAZ20" s="109"/>
      <c r="FBA20" s="109"/>
      <c r="FBB20" s="109"/>
      <c r="FBC20" s="109"/>
      <c r="FBD20" s="109"/>
      <c r="FBE20" s="109"/>
      <c r="FBF20" s="109"/>
      <c r="FBG20" s="109"/>
      <c r="FBH20" s="109"/>
      <c r="FBI20" s="109"/>
      <c r="FBJ20" s="109"/>
      <c r="FBK20" s="109"/>
      <c r="FBL20" s="109"/>
      <c r="FBM20" s="109"/>
      <c r="FBN20" s="109"/>
      <c r="FBO20" s="109"/>
      <c r="FBP20" s="109"/>
      <c r="FBQ20" s="109"/>
      <c r="FBR20" s="109"/>
      <c r="FBS20" s="109"/>
      <c r="FBT20" s="109"/>
      <c r="FBU20" s="109"/>
      <c r="FBV20" s="109"/>
      <c r="FBW20" s="109"/>
      <c r="FBX20" s="109"/>
      <c r="FBY20" s="109"/>
      <c r="FBZ20" s="109"/>
      <c r="FCA20" s="109"/>
      <c r="FCB20" s="109"/>
      <c r="FCC20" s="109"/>
      <c r="FCD20" s="109"/>
      <c r="FCE20" s="109"/>
      <c r="FCF20" s="109"/>
      <c r="FCG20" s="109"/>
      <c r="FCH20" s="109"/>
      <c r="FCI20" s="109"/>
      <c r="FCJ20" s="109"/>
      <c r="FCK20" s="109"/>
      <c r="FCL20" s="109"/>
      <c r="FCM20" s="109"/>
      <c r="FCN20" s="109"/>
      <c r="FCO20" s="109"/>
      <c r="FCP20" s="109"/>
      <c r="FCQ20" s="109"/>
      <c r="FCR20" s="109"/>
      <c r="FCS20" s="109"/>
      <c r="FCT20" s="109"/>
      <c r="FCU20" s="109"/>
      <c r="FCV20" s="109"/>
      <c r="FCW20" s="109"/>
      <c r="FCX20" s="109"/>
      <c r="FCY20" s="109"/>
      <c r="FCZ20" s="109"/>
      <c r="FDA20" s="109"/>
      <c r="FDB20" s="109"/>
      <c r="FDC20" s="109"/>
      <c r="FDD20" s="109"/>
      <c r="FDE20" s="109"/>
      <c r="FDF20" s="109"/>
      <c r="FDG20" s="109"/>
      <c r="FDH20" s="109"/>
      <c r="FDI20" s="109"/>
      <c r="FDJ20" s="109"/>
      <c r="FDK20" s="109"/>
      <c r="FDL20" s="109"/>
      <c r="FDM20" s="109"/>
      <c r="FDN20" s="109"/>
      <c r="FDO20" s="109"/>
      <c r="FDP20" s="109"/>
      <c r="FDQ20" s="109"/>
      <c r="FDR20" s="109"/>
      <c r="FDS20" s="109"/>
      <c r="FDT20" s="109"/>
      <c r="FDU20" s="109"/>
      <c r="FDV20" s="109"/>
      <c r="FDW20" s="109"/>
      <c r="FDX20" s="109"/>
      <c r="FDY20" s="109"/>
      <c r="FDZ20" s="109"/>
      <c r="FEA20" s="109"/>
      <c r="FEB20" s="109"/>
      <c r="FEC20" s="109"/>
      <c r="FED20" s="109"/>
      <c r="FEE20" s="109"/>
      <c r="FEF20" s="109"/>
      <c r="FEG20" s="109"/>
      <c r="FEH20" s="109"/>
      <c r="FEI20" s="109"/>
      <c r="FEJ20" s="109"/>
      <c r="FEK20" s="109"/>
      <c r="FEL20" s="109"/>
      <c r="FEM20" s="109"/>
      <c r="FEN20" s="109"/>
      <c r="FEO20" s="109"/>
      <c r="FEP20" s="109"/>
      <c r="FEQ20" s="109"/>
      <c r="FER20" s="109"/>
      <c r="FES20" s="109"/>
      <c r="FET20" s="109"/>
      <c r="FEU20" s="109"/>
      <c r="FEV20" s="109"/>
      <c r="FEW20" s="109"/>
      <c r="FEX20" s="109"/>
      <c r="FEY20" s="109"/>
      <c r="FEZ20" s="109"/>
      <c r="FFA20" s="109"/>
      <c r="FFB20" s="109"/>
      <c r="FFC20" s="109"/>
      <c r="FFD20" s="109"/>
      <c r="FFE20" s="109"/>
      <c r="FFF20" s="109"/>
      <c r="FFG20" s="109"/>
      <c r="FFH20" s="109"/>
      <c r="FFI20" s="109"/>
      <c r="FFJ20" s="109"/>
      <c r="FFK20" s="109"/>
      <c r="FFL20" s="109"/>
      <c r="FFM20" s="109"/>
      <c r="FFN20" s="109"/>
      <c r="FFO20" s="109"/>
      <c r="FFP20" s="109"/>
      <c r="FFQ20" s="109"/>
      <c r="FFR20" s="109"/>
      <c r="FFS20" s="109"/>
      <c r="FFT20" s="109"/>
      <c r="FFU20" s="109"/>
      <c r="FFV20" s="109"/>
      <c r="FFW20" s="109"/>
      <c r="FFX20" s="109"/>
      <c r="FFY20" s="109"/>
      <c r="FFZ20" s="109"/>
      <c r="FGA20" s="109"/>
      <c r="FGB20" s="109"/>
      <c r="FGC20" s="109"/>
      <c r="FGD20" s="109"/>
      <c r="FGE20" s="109"/>
      <c r="FGF20" s="109"/>
      <c r="FGG20" s="109"/>
      <c r="FGH20" s="109"/>
      <c r="FGI20" s="109"/>
      <c r="FGJ20" s="109"/>
      <c r="FGK20" s="109"/>
      <c r="FGL20" s="109"/>
      <c r="FGM20" s="109"/>
      <c r="FGN20" s="109"/>
      <c r="FGO20" s="109"/>
      <c r="FGP20" s="109"/>
      <c r="FGQ20" s="109"/>
      <c r="FGR20" s="109"/>
      <c r="FGS20" s="109"/>
      <c r="FGT20" s="109"/>
      <c r="FGU20" s="109"/>
      <c r="FGV20" s="109"/>
      <c r="FGW20" s="109"/>
      <c r="FGX20" s="109"/>
      <c r="FGY20" s="109"/>
      <c r="FGZ20" s="109"/>
      <c r="FHA20" s="109"/>
      <c r="FHB20" s="109"/>
      <c r="FHC20" s="109"/>
      <c r="FHD20" s="109"/>
      <c r="FHE20" s="109"/>
      <c r="FHF20" s="109"/>
      <c r="FHG20" s="109"/>
      <c r="FHH20" s="109"/>
      <c r="FHI20" s="109"/>
      <c r="FHJ20" s="109"/>
      <c r="FHK20" s="109"/>
      <c r="FHL20" s="109"/>
      <c r="FHM20" s="109"/>
      <c r="FHN20" s="109"/>
      <c r="FHO20" s="109"/>
      <c r="FHP20" s="109"/>
      <c r="FHQ20" s="109"/>
      <c r="FHR20" s="109"/>
      <c r="FHS20" s="109"/>
      <c r="FHT20" s="109"/>
      <c r="FHU20" s="109"/>
      <c r="FHV20" s="109"/>
      <c r="FHW20" s="109"/>
      <c r="FHX20" s="109"/>
      <c r="FHY20" s="109"/>
      <c r="FHZ20" s="109"/>
      <c r="FIA20" s="109"/>
      <c r="FIB20" s="109"/>
      <c r="FIC20" s="109"/>
      <c r="FID20" s="109"/>
      <c r="FIE20" s="109"/>
      <c r="FIF20" s="109"/>
      <c r="FIG20" s="109"/>
      <c r="FIH20" s="109"/>
      <c r="FII20" s="109"/>
      <c r="FIJ20" s="109"/>
      <c r="FIK20" s="109"/>
      <c r="FIL20" s="109"/>
      <c r="FIM20" s="109"/>
      <c r="FIN20" s="109"/>
      <c r="FIO20" s="109"/>
      <c r="FIP20" s="109"/>
      <c r="FIQ20" s="109"/>
      <c r="FIR20" s="109"/>
      <c r="FIS20" s="109"/>
      <c r="FIT20" s="109"/>
      <c r="FIU20" s="109"/>
      <c r="FIV20" s="109"/>
      <c r="FIW20" s="109"/>
      <c r="FIX20" s="109"/>
      <c r="FIY20" s="109"/>
      <c r="FIZ20" s="109"/>
      <c r="FJA20" s="109"/>
      <c r="FJB20" s="109"/>
      <c r="FJC20" s="109"/>
      <c r="FJD20" s="109"/>
      <c r="FJE20" s="109"/>
      <c r="FJF20" s="109"/>
      <c r="FJG20" s="109"/>
      <c r="FJH20" s="109"/>
      <c r="FJI20" s="109"/>
      <c r="FJJ20" s="109"/>
      <c r="FJK20" s="109"/>
      <c r="FJL20" s="109"/>
      <c r="FJM20" s="109"/>
      <c r="FJN20" s="109"/>
      <c r="FJO20" s="109"/>
      <c r="FJP20" s="109"/>
      <c r="FJQ20" s="109"/>
      <c r="FJR20" s="109"/>
      <c r="FJS20" s="109"/>
      <c r="FJT20" s="109"/>
      <c r="FJU20" s="109"/>
      <c r="FJV20" s="109"/>
      <c r="FJW20" s="109"/>
      <c r="FJX20" s="109"/>
      <c r="FJY20" s="109"/>
      <c r="FJZ20" s="109"/>
      <c r="FKA20" s="109"/>
      <c r="FKB20" s="109"/>
      <c r="FKC20" s="109"/>
      <c r="FKD20" s="109"/>
      <c r="FKE20" s="109"/>
      <c r="FKF20" s="109"/>
      <c r="FKG20" s="109"/>
      <c r="FKH20" s="109"/>
      <c r="FKI20" s="109"/>
      <c r="FKJ20" s="109"/>
      <c r="FKK20" s="109"/>
      <c r="FKL20" s="109"/>
      <c r="FKM20" s="109"/>
      <c r="FKN20" s="109"/>
      <c r="FKO20" s="109"/>
      <c r="FKP20" s="109"/>
      <c r="FKQ20" s="109"/>
      <c r="FKR20" s="109"/>
      <c r="FKS20" s="109"/>
      <c r="FKT20" s="109"/>
      <c r="FKU20" s="109"/>
      <c r="FKV20" s="109"/>
      <c r="FKW20" s="109"/>
      <c r="FKX20" s="109"/>
      <c r="FKY20" s="109"/>
      <c r="FKZ20" s="109"/>
      <c r="FLA20" s="109"/>
      <c r="FLB20" s="109"/>
      <c r="FLC20" s="109"/>
      <c r="FLD20" s="109"/>
      <c r="FLE20" s="109"/>
      <c r="FLF20" s="109"/>
      <c r="FLG20" s="109"/>
      <c r="FLH20" s="109"/>
      <c r="FLI20" s="109"/>
      <c r="FLJ20" s="109"/>
      <c r="FLK20" s="109"/>
      <c r="FLL20" s="109"/>
      <c r="FLM20" s="109"/>
      <c r="FLN20" s="109"/>
      <c r="FLO20" s="109"/>
      <c r="FLP20" s="109"/>
      <c r="FLQ20" s="109"/>
      <c r="FLR20" s="109"/>
      <c r="FLS20" s="109"/>
      <c r="FLT20" s="109"/>
      <c r="FLU20" s="109"/>
      <c r="FLV20" s="109"/>
      <c r="FLW20" s="109"/>
      <c r="FLX20" s="109"/>
      <c r="FLY20" s="109"/>
      <c r="FLZ20" s="109"/>
      <c r="FMA20" s="109"/>
      <c r="FMB20" s="109"/>
      <c r="FMC20" s="109"/>
      <c r="FMD20" s="109"/>
      <c r="FME20" s="109"/>
      <c r="FMF20" s="109"/>
      <c r="FMG20" s="109"/>
      <c r="FMH20" s="109"/>
      <c r="FMI20" s="109"/>
      <c r="FMJ20" s="109"/>
      <c r="FMK20" s="109"/>
      <c r="FML20" s="109"/>
      <c r="FMM20" s="109"/>
      <c r="FMN20" s="109"/>
      <c r="FMO20" s="109"/>
      <c r="FMP20" s="109"/>
      <c r="FMQ20" s="109"/>
      <c r="FMR20" s="109"/>
      <c r="FMS20" s="109"/>
      <c r="FMT20" s="109"/>
      <c r="FMU20" s="109"/>
      <c r="FMV20" s="109"/>
      <c r="FMW20" s="109"/>
      <c r="FMX20" s="109"/>
      <c r="FMY20" s="109"/>
      <c r="FMZ20" s="109"/>
      <c r="FNA20" s="109"/>
      <c r="FNB20" s="109"/>
      <c r="FNC20" s="109"/>
      <c r="FND20" s="109"/>
      <c r="FNE20" s="109"/>
      <c r="FNF20" s="109"/>
      <c r="FNG20" s="109"/>
      <c r="FNH20" s="109"/>
      <c r="FNI20" s="109"/>
      <c r="FNJ20" s="109"/>
      <c r="FNK20" s="109"/>
      <c r="FNL20" s="109"/>
      <c r="FNM20" s="109"/>
      <c r="FNN20" s="109"/>
      <c r="FNO20" s="109"/>
      <c r="FNP20" s="109"/>
      <c r="FNQ20" s="109"/>
      <c r="FNR20" s="109"/>
      <c r="FNS20" s="109"/>
      <c r="FNT20" s="109"/>
      <c r="FNU20" s="109"/>
      <c r="FNV20" s="109"/>
      <c r="FNW20" s="109"/>
      <c r="FNX20" s="109"/>
      <c r="FNY20" s="109"/>
      <c r="FNZ20" s="109"/>
      <c r="FOA20" s="109"/>
      <c r="FOB20" s="109"/>
      <c r="FOC20" s="109"/>
      <c r="FOD20" s="109"/>
      <c r="FOE20" s="109"/>
      <c r="FOF20" s="109"/>
      <c r="FOG20" s="109"/>
      <c r="FOH20" s="109"/>
      <c r="FOI20" s="109"/>
      <c r="FOJ20" s="109"/>
      <c r="FOK20" s="109"/>
      <c r="FOL20" s="109"/>
      <c r="FOM20" s="109"/>
      <c r="FON20" s="109"/>
      <c r="FOO20" s="109"/>
      <c r="FOP20" s="109"/>
      <c r="FOQ20" s="109"/>
      <c r="FOR20" s="109"/>
      <c r="FOS20" s="109"/>
      <c r="FOT20" s="109"/>
      <c r="FOU20" s="109"/>
      <c r="FOV20" s="109"/>
      <c r="FOW20" s="109"/>
      <c r="FOX20" s="109"/>
      <c r="FOY20" s="109"/>
      <c r="FOZ20" s="109"/>
      <c r="FPA20" s="109"/>
      <c r="FPB20" s="109"/>
      <c r="FPC20" s="109"/>
      <c r="FPD20" s="109"/>
      <c r="FPE20" s="109"/>
      <c r="FPF20" s="109"/>
      <c r="FPG20" s="109"/>
      <c r="FPH20" s="109"/>
      <c r="FPI20" s="109"/>
      <c r="FPJ20" s="109"/>
      <c r="FPK20" s="109"/>
      <c r="FPL20" s="109"/>
      <c r="FPM20" s="109"/>
      <c r="FPN20" s="109"/>
      <c r="FPO20" s="109"/>
      <c r="FPP20" s="109"/>
      <c r="FPQ20" s="109"/>
      <c r="FPR20" s="109"/>
      <c r="FPS20" s="109"/>
      <c r="FPT20" s="109"/>
      <c r="FPU20" s="109"/>
      <c r="FPV20" s="109"/>
      <c r="FPW20" s="109"/>
      <c r="FPX20" s="109"/>
      <c r="FPY20" s="109"/>
      <c r="FPZ20" s="109"/>
      <c r="FQA20" s="109"/>
      <c r="FQB20" s="109"/>
      <c r="FQC20" s="109"/>
      <c r="FQD20" s="109"/>
      <c r="FQE20" s="109"/>
      <c r="FQF20" s="109"/>
      <c r="FQG20" s="109"/>
      <c r="FQH20" s="109"/>
      <c r="FQI20" s="109"/>
      <c r="FQJ20" s="109"/>
      <c r="FQK20" s="109"/>
      <c r="FQL20" s="109"/>
      <c r="FQM20" s="109"/>
      <c r="FQN20" s="109"/>
      <c r="FQO20" s="109"/>
      <c r="FQP20" s="109"/>
      <c r="FQQ20" s="109"/>
      <c r="FQR20" s="109"/>
      <c r="FQS20" s="109"/>
      <c r="FQT20" s="109"/>
      <c r="FQU20" s="109"/>
      <c r="FQV20" s="109"/>
      <c r="FQW20" s="109"/>
      <c r="FQX20" s="109"/>
      <c r="FQY20" s="109"/>
      <c r="FQZ20" s="109"/>
      <c r="FRA20" s="109"/>
      <c r="FRB20" s="109"/>
      <c r="FRC20" s="109"/>
      <c r="FRD20" s="109"/>
      <c r="FRE20" s="109"/>
      <c r="FRF20" s="109"/>
      <c r="FRG20" s="109"/>
      <c r="FRH20" s="109"/>
      <c r="FRI20" s="109"/>
      <c r="FRJ20" s="109"/>
      <c r="FRK20" s="109"/>
      <c r="FRL20" s="109"/>
      <c r="FRM20" s="109"/>
      <c r="FRN20" s="109"/>
      <c r="FRO20" s="109"/>
      <c r="FRP20" s="109"/>
      <c r="FRQ20" s="109"/>
      <c r="FRR20" s="109"/>
      <c r="FRS20" s="109"/>
      <c r="FRT20" s="109"/>
      <c r="FRU20" s="109"/>
      <c r="FRV20" s="109"/>
      <c r="FRW20" s="109"/>
      <c r="FRX20" s="109"/>
      <c r="FRY20" s="109"/>
      <c r="FRZ20" s="109"/>
      <c r="FSA20" s="109"/>
      <c r="FSB20" s="109"/>
      <c r="FSC20" s="109"/>
      <c r="FSD20" s="109"/>
      <c r="FSE20" s="109"/>
      <c r="FSF20" s="109"/>
      <c r="FSG20" s="109"/>
      <c r="FSH20" s="109"/>
      <c r="FSI20" s="109"/>
      <c r="FSJ20" s="109"/>
      <c r="FSK20" s="109"/>
      <c r="FSL20" s="109"/>
      <c r="FSM20" s="109"/>
      <c r="FSN20" s="109"/>
      <c r="FSO20" s="109"/>
      <c r="FSP20" s="109"/>
      <c r="FSQ20" s="109"/>
      <c r="FSR20" s="109"/>
      <c r="FSS20" s="109"/>
      <c r="FST20" s="109"/>
      <c r="FSU20" s="109"/>
      <c r="FSV20" s="109"/>
      <c r="FSW20" s="109"/>
      <c r="FSX20" s="109"/>
      <c r="FSY20" s="109"/>
      <c r="FSZ20" s="109"/>
      <c r="FTA20" s="109"/>
      <c r="FTB20" s="109"/>
      <c r="FTC20" s="109"/>
      <c r="FTD20" s="109"/>
      <c r="FTE20" s="109"/>
      <c r="FTF20" s="109"/>
      <c r="FTG20" s="109"/>
      <c r="FTH20" s="109"/>
      <c r="FTI20" s="109"/>
      <c r="FTJ20" s="109"/>
      <c r="FTK20" s="109"/>
      <c r="FTL20" s="109"/>
      <c r="FTM20" s="109"/>
      <c r="FTN20" s="109"/>
      <c r="FTO20" s="109"/>
      <c r="FTP20" s="109"/>
      <c r="FTQ20" s="109"/>
      <c r="FTR20" s="109"/>
      <c r="FTS20" s="109"/>
      <c r="FTT20" s="109"/>
      <c r="FTU20" s="109"/>
      <c r="FTV20" s="109"/>
      <c r="FTW20" s="109"/>
      <c r="FTX20" s="109"/>
      <c r="FTY20" s="109"/>
      <c r="FTZ20" s="109"/>
      <c r="FUA20" s="109"/>
      <c r="FUB20" s="109"/>
      <c r="FUC20" s="109"/>
      <c r="FUD20" s="109"/>
      <c r="FUE20" s="109"/>
      <c r="FUF20" s="109"/>
      <c r="FUG20" s="109"/>
      <c r="FUH20" s="109"/>
      <c r="FUI20" s="109"/>
      <c r="FUJ20" s="109"/>
      <c r="FUK20" s="109"/>
      <c r="FUL20" s="109"/>
      <c r="FUM20" s="109"/>
      <c r="FUN20" s="109"/>
      <c r="FUO20" s="109"/>
      <c r="FUP20" s="109"/>
      <c r="FUQ20" s="109"/>
      <c r="FUR20" s="109"/>
      <c r="FUS20" s="109"/>
      <c r="FUT20" s="109"/>
      <c r="FUU20" s="109"/>
      <c r="FUV20" s="109"/>
      <c r="FUW20" s="109"/>
      <c r="FUX20" s="109"/>
      <c r="FUY20" s="109"/>
      <c r="FUZ20" s="109"/>
      <c r="FVA20" s="109"/>
      <c r="FVB20" s="109"/>
      <c r="FVC20" s="109"/>
      <c r="FVD20" s="109"/>
      <c r="FVE20" s="109"/>
      <c r="FVF20" s="109"/>
      <c r="FVG20" s="109"/>
      <c r="FVH20" s="109"/>
      <c r="FVI20" s="109"/>
      <c r="FVJ20" s="109"/>
      <c r="FVK20" s="109"/>
      <c r="FVL20" s="109"/>
      <c r="FVM20" s="109"/>
      <c r="FVN20" s="109"/>
      <c r="FVO20" s="109"/>
      <c r="FVP20" s="109"/>
      <c r="FVQ20" s="109"/>
      <c r="FVR20" s="109"/>
      <c r="FVS20" s="109"/>
      <c r="FVT20" s="109"/>
      <c r="FVU20" s="109"/>
      <c r="FVV20" s="109"/>
      <c r="FVW20" s="109"/>
      <c r="FVX20" s="109"/>
      <c r="FVY20" s="109"/>
      <c r="FVZ20" s="109"/>
      <c r="FWA20" s="109"/>
      <c r="FWB20" s="109"/>
      <c r="FWC20" s="109"/>
      <c r="FWD20" s="109"/>
      <c r="FWE20" s="109"/>
      <c r="FWF20" s="109"/>
      <c r="FWG20" s="109"/>
      <c r="FWH20" s="109"/>
      <c r="FWI20" s="109"/>
      <c r="FWJ20" s="109"/>
      <c r="FWK20" s="109"/>
      <c r="FWL20" s="109"/>
      <c r="FWM20" s="109"/>
      <c r="FWN20" s="109"/>
      <c r="FWO20" s="109"/>
      <c r="FWP20" s="109"/>
      <c r="FWQ20" s="109"/>
      <c r="FWR20" s="109"/>
      <c r="FWS20" s="109"/>
      <c r="FWT20" s="109"/>
      <c r="FWU20" s="109"/>
      <c r="FWV20" s="109"/>
      <c r="FWW20" s="109"/>
      <c r="FWX20" s="109"/>
      <c r="FWY20" s="109"/>
      <c r="FWZ20" s="109"/>
      <c r="FXA20" s="109"/>
      <c r="FXB20" s="109"/>
      <c r="FXC20" s="109"/>
      <c r="FXD20" s="109"/>
      <c r="FXE20" s="109"/>
      <c r="FXF20" s="109"/>
      <c r="FXG20" s="109"/>
      <c r="FXH20" s="109"/>
      <c r="FXI20" s="109"/>
      <c r="FXJ20" s="109"/>
      <c r="FXK20" s="109"/>
      <c r="FXL20" s="109"/>
      <c r="FXM20" s="109"/>
      <c r="FXN20" s="109"/>
      <c r="FXO20" s="109"/>
      <c r="FXP20" s="109"/>
      <c r="FXQ20" s="109"/>
      <c r="FXR20" s="109"/>
      <c r="FXS20" s="109"/>
      <c r="FXT20" s="109"/>
      <c r="FXU20" s="109"/>
      <c r="FXV20" s="109"/>
      <c r="FXW20" s="109"/>
      <c r="FXX20" s="109"/>
      <c r="FXY20" s="109"/>
      <c r="FXZ20" s="109"/>
      <c r="FYA20" s="109"/>
      <c r="FYB20" s="109"/>
      <c r="FYC20" s="109"/>
      <c r="FYD20" s="109"/>
      <c r="FYE20" s="109"/>
      <c r="FYF20" s="109"/>
      <c r="FYG20" s="109"/>
      <c r="FYH20" s="109"/>
      <c r="FYI20" s="109"/>
      <c r="FYJ20" s="109"/>
      <c r="FYK20" s="109"/>
      <c r="FYL20" s="109"/>
      <c r="FYM20" s="109"/>
      <c r="FYN20" s="109"/>
      <c r="FYO20" s="109"/>
      <c r="FYP20" s="109"/>
      <c r="FYQ20" s="109"/>
      <c r="FYR20" s="109"/>
      <c r="FYS20" s="109"/>
      <c r="FYT20" s="109"/>
      <c r="FYU20" s="109"/>
      <c r="FYV20" s="109"/>
      <c r="FYW20" s="109"/>
      <c r="FYX20" s="109"/>
      <c r="FYY20" s="109"/>
      <c r="FYZ20" s="109"/>
      <c r="FZA20" s="109"/>
      <c r="FZB20" s="109"/>
      <c r="FZC20" s="109"/>
      <c r="FZD20" s="109"/>
      <c r="FZE20" s="109"/>
      <c r="FZF20" s="109"/>
      <c r="FZG20" s="109"/>
      <c r="FZH20" s="109"/>
      <c r="FZI20" s="109"/>
      <c r="FZJ20" s="109"/>
      <c r="FZK20" s="109"/>
      <c r="FZL20" s="109"/>
      <c r="FZM20" s="109"/>
      <c r="FZN20" s="109"/>
      <c r="FZO20" s="109"/>
      <c r="FZP20" s="109"/>
      <c r="FZQ20" s="109"/>
      <c r="FZR20" s="109"/>
      <c r="FZS20" s="109"/>
      <c r="FZT20" s="109"/>
      <c r="FZU20" s="109"/>
      <c r="FZV20" s="109"/>
      <c r="FZW20" s="109"/>
      <c r="FZX20" s="109"/>
      <c r="FZY20" s="109"/>
      <c r="FZZ20" s="109"/>
      <c r="GAA20" s="109"/>
      <c r="GAB20" s="109"/>
      <c r="GAC20" s="109"/>
      <c r="GAD20" s="109"/>
      <c r="GAE20" s="109"/>
      <c r="GAF20" s="109"/>
      <c r="GAG20" s="109"/>
      <c r="GAH20" s="109"/>
      <c r="GAI20" s="109"/>
      <c r="GAJ20" s="109"/>
      <c r="GAK20" s="109"/>
      <c r="GAL20" s="109"/>
      <c r="GAM20" s="109"/>
      <c r="GAN20" s="109"/>
      <c r="GAO20" s="109"/>
      <c r="GAP20" s="109"/>
      <c r="GAQ20" s="109"/>
      <c r="GAR20" s="109"/>
      <c r="GAS20" s="109"/>
      <c r="GAT20" s="109"/>
      <c r="GAU20" s="109"/>
      <c r="GAV20" s="109"/>
      <c r="GAW20" s="109"/>
      <c r="GAX20" s="109"/>
      <c r="GAY20" s="109"/>
      <c r="GAZ20" s="109"/>
      <c r="GBA20" s="109"/>
      <c r="GBB20" s="109"/>
      <c r="GBC20" s="109"/>
      <c r="GBD20" s="109"/>
      <c r="GBE20" s="109"/>
      <c r="GBF20" s="109"/>
      <c r="GBG20" s="109"/>
      <c r="GBH20" s="109"/>
      <c r="GBI20" s="109"/>
      <c r="GBJ20" s="109"/>
      <c r="GBK20" s="109"/>
      <c r="GBL20" s="109"/>
      <c r="GBM20" s="109"/>
      <c r="GBN20" s="109"/>
      <c r="GBO20" s="109"/>
      <c r="GBP20" s="109"/>
      <c r="GBQ20" s="109"/>
      <c r="GBR20" s="109"/>
      <c r="GBS20" s="109"/>
      <c r="GBT20" s="109"/>
      <c r="GBU20" s="109"/>
      <c r="GBV20" s="109"/>
      <c r="GBW20" s="109"/>
      <c r="GBX20" s="109"/>
      <c r="GBY20" s="109"/>
      <c r="GBZ20" s="109"/>
      <c r="GCA20" s="109"/>
      <c r="GCB20" s="109"/>
      <c r="GCC20" s="109"/>
      <c r="GCD20" s="109"/>
      <c r="GCE20" s="109"/>
      <c r="GCF20" s="109"/>
      <c r="GCG20" s="109"/>
      <c r="GCH20" s="109"/>
      <c r="GCI20" s="109"/>
      <c r="GCJ20" s="109"/>
      <c r="GCK20" s="109"/>
      <c r="GCL20" s="109"/>
      <c r="GCM20" s="109"/>
      <c r="GCN20" s="109"/>
      <c r="GCO20" s="109"/>
      <c r="GCP20" s="109"/>
      <c r="GCQ20" s="109"/>
      <c r="GCR20" s="109"/>
      <c r="GCS20" s="109"/>
      <c r="GCT20" s="109"/>
      <c r="GCU20" s="109"/>
      <c r="GCV20" s="109"/>
      <c r="GCW20" s="109"/>
      <c r="GCX20" s="109"/>
      <c r="GCY20" s="109"/>
      <c r="GCZ20" s="109"/>
      <c r="GDA20" s="109"/>
      <c r="GDB20" s="109"/>
      <c r="GDC20" s="109"/>
      <c r="GDD20" s="109"/>
      <c r="GDE20" s="109"/>
      <c r="GDF20" s="109"/>
      <c r="GDG20" s="109"/>
      <c r="GDH20" s="109"/>
      <c r="GDI20" s="109"/>
      <c r="GDJ20" s="109"/>
      <c r="GDK20" s="109"/>
      <c r="GDL20" s="109"/>
      <c r="GDM20" s="109"/>
      <c r="GDN20" s="109"/>
      <c r="GDO20" s="109"/>
      <c r="GDP20" s="109"/>
      <c r="GDQ20" s="109"/>
      <c r="GDR20" s="109"/>
      <c r="GDS20" s="109"/>
      <c r="GDT20" s="109"/>
      <c r="GDU20" s="109"/>
      <c r="GDV20" s="109"/>
      <c r="GDW20" s="109"/>
      <c r="GDX20" s="109"/>
      <c r="GDY20" s="109"/>
      <c r="GDZ20" s="109"/>
      <c r="GEA20" s="109"/>
      <c r="GEB20" s="109"/>
      <c r="GEC20" s="109"/>
      <c r="GED20" s="109"/>
      <c r="GEE20" s="109"/>
      <c r="GEF20" s="109"/>
      <c r="GEG20" s="109"/>
      <c r="GEH20" s="109"/>
      <c r="GEI20" s="109"/>
      <c r="GEJ20" s="109"/>
      <c r="GEK20" s="109"/>
      <c r="GEL20" s="109"/>
      <c r="GEM20" s="109"/>
      <c r="GEN20" s="109"/>
      <c r="GEO20" s="109"/>
      <c r="GEP20" s="109"/>
      <c r="GEQ20" s="109"/>
      <c r="GER20" s="109"/>
      <c r="GES20" s="109"/>
      <c r="GET20" s="109"/>
      <c r="GEU20" s="109"/>
      <c r="GEV20" s="109"/>
      <c r="GEW20" s="109"/>
      <c r="GEX20" s="109"/>
      <c r="GEY20" s="109"/>
      <c r="GEZ20" s="109"/>
      <c r="GFA20" s="109"/>
      <c r="GFB20" s="109"/>
      <c r="GFC20" s="109"/>
      <c r="GFD20" s="109"/>
      <c r="GFE20" s="109"/>
      <c r="GFF20" s="109"/>
      <c r="GFG20" s="109"/>
      <c r="GFH20" s="109"/>
      <c r="GFI20" s="109"/>
      <c r="GFJ20" s="109"/>
      <c r="GFK20" s="109"/>
      <c r="GFL20" s="109"/>
      <c r="GFM20" s="109"/>
      <c r="GFN20" s="109"/>
      <c r="GFO20" s="109"/>
      <c r="GFP20" s="109"/>
      <c r="GFQ20" s="109"/>
      <c r="GFR20" s="109"/>
      <c r="GFS20" s="109"/>
      <c r="GFT20" s="109"/>
      <c r="GFU20" s="109"/>
      <c r="GFV20" s="109"/>
      <c r="GFW20" s="109"/>
      <c r="GFX20" s="109"/>
      <c r="GFY20" s="109"/>
      <c r="GFZ20" s="109"/>
      <c r="GGA20" s="109"/>
      <c r="GGB20" s="109"/>
      <c r="GGC20" s="109"/>
      <c r="GGD20" s="109"/>
      <c r="GGE20" s="109"/>
      <c r="GGF20" s="109"/>
      <c r="GGG20" s="109"/>
      <c r="GGH20" s="109"/>
      <c r="GGI20" s="109"/>
      <c r="GGJ20" s="109"/>
      <c r="GGK20" s="109"/>
      <c r="GGL20" s="109"/>
      <c r="GGM20" s="109"/>
      <c r="GGN20" s="109"/>
      <c r="GGO20" s="109"/>
      <c r="GGP20" s="109"/>
      <c r="GGQ20" s="109"/>
      <c r="GGR20" s="109"/>
      <c r="GGS20" s="109"/>
      <c r="GGT20" s="109"/>
      <c r="GGU20" s="109"/>
      <c r="GGV20" s="109"/>
      <c r="GGW20" s="109"/>
      <c r="GGX20" s="109"/>
      <c r="GGY20" s="109"/>
      <c r="GGZ20" s="109"/>
      <c r="GHA20" s="109"/>
      <c r="GHB20" s="109"/>
      <c r="GHC20" s="109"/>
      <c r="GHD20" s="109"/>
      <c r="GHE20" s="109"/>
      <c r="GHF20" s="109"/>
      <c r="GHG20" s="109"/>
      <c r="GHH20" s="109"/>
      <c r="GHI20" s="109"/>
      <c r="GHJ20" s="109"/>
      <c r="GHK20" s="109"/>
      <c r="GHL20" s="109"/>
      <c r="GHM20" s="109"/>
      <c r="GHN20" s="109"/>
      <c r="GHO20" s="109"/>
      <c r="GHP20" s="109"/>
      <c r="GHQ20" s="109"/>
      <c r="GHR20" s="109"/>
      <c r="GHS20" s="109"/>
      <c r="GHT20" s="109"/>
      <c r="GHU20" s="109"/>
      <c r="GHV20" s="109"/>
      <c r="GHW20" s="109"/>
      <c r="GHX20" s="109"/>
      <c r="GHY20" s="109"/>
      <c r="GHZ20" s="109"/>
      <c r="GIA20" s="109"/>
      <c r="GIB20" s="109"/>
      <c r="GIC20" s="109"/>
      <c r="GID20" s="109"/>
      <c r="GIE20" s="109"/>
      <c r="GIF20" s="109"/>
      <c r="GIG20" s="109"/>
      <c r="GIH20" s="109"/>
      <c r="GII20" s="109"/>
      <c r="GIJ20" s="109"/>
      <c r="GIK20" s="109"/>
      <c r="GIL20" s="109"/>
      <c r="GIM20" s="109"/>
      <c r="GIN20" s="109"/>
      <c r="GIO20" s="109"/>
      <c r="GIP20" s="109"/>
      <c r="GIQ20" s="109"/>
      <c r="GIR20" s="109"/>
      <c r="GIS20" s="109"/>
      <c r="GIT20" s="109"/>
      <c r="GIU20" s="109"/>
      <c r="GIV20" s="109"/>
      <c r="GIW20" s="109"/>
      <c r="GIX20" s="109"/>
      <c r="GIY20" s="109"/>
      <c r="GIZ20" s="109"/>
      <c r="GJA20" s="109"/>
      <c r="GJB20" s="109"/>
      <c r="GJC20" s="109"/>
      <c r="GJD20" s="109"/>
      <c r="GJE20" s="109"/>
      <c r="GJF20" s="109"/>
      <c r="GJG20" s="109"/>
      <c r="GJH20" s="109"/>
      <c r="GJI20" s="109"/>
      <c r="GJJ20" s="109"/>
      <c r="GJK20" s="109"/>
      <c r="GJL20" s="109"/>
      <c r="GJM20" s="109"/>
      <c r="GJN20" s="109"/>
      <c r="GJO20" s="109"/>
      <c r="GJP20" s="109"/>
      <c r="GJQ20" s="109"/>
      <c r="GJR20" s="109"/>
      <c r="GJS20" s="109"/>
      <c r="GJT20" s="109"/>
      <c r="GJU20" s="109"/>
      <c r="GJV20" s="109"/>
      <c r="GJW20" s="109"/>
      <c r="GJX20" s="109"/>
      <c r="GJY20" s="109"/>
      <c r="GJZ20" s="109"/>
      <c r="GKA20" s="109"/>
      <c r="GKB20" s="109"/>
      <c r="GKC20" s="109"/>
      <c r="GKD20" s="109"/>
      <c r="GKE20" s="109"/>
      <c r="GKF20" s="109"/>
      <c r="GKG20" s="109"/>
      <c r="GKH20" s="109"/>
      <c r="GKI20" s="109"/>
      <c r="GKJ20" s="109"/>
      <c r="GKK20" s="109"/>
      <c r="GKL20" s="109"/>
      <c r="GKM20" s="109"/>
      <c r="GKN20" s="109"/>
      <c r="GKO20" s="109"/>
      <c r="GKP20" s="109"/>
      <c r="GKQ20" s="109"/>
      <c r="GKR20" s="109"/>
      <c r="GKS20" s="109"/>
      <c r="GKT20" s="109"/>
      <c r="GKU20" s="109"/>
      <c r="GKV20" s="109"/>
      <c r="GKW20" s="109"/>
      <c r="GKX20" s="109"/>
      <c r="GKY20" s="109"/>
      <c r="GKZ20" s="109"/>
      <c r="GLA20" s="109"/>
      <c r="GLB20" s="109"/>
      <c r="GLC20" s="109"/>
      <c r="GLD20" s="109"/>
      <c r="GLE20" s="109"/>
      <c r="GLF20" s="109"/>
      <c r="GLG20" s="109"/>
      <c r="GLH20" s="109"/>
      <c r="GLI20" s="109"/>
      <c r="GLJ20" s="109"/>
      <c r="GLK20" s="109"/>
      <c r="GLL20" s="109"/>
      <c r="GLM20" s="109"/>
      <c r="GLN20" s="109"/>
      <c r="GLO20" s="109"/>
      <c r="GLP20" s="109"/>
      <c r="GLQ20" s="109"/>
      <c r="GLR20" s="109"/>
      <c r="GLS20" s="109"/>
      <c r="GLT20" s="109"/>
      <c r="GLU20" s="109"/>
      <c r="GLV20" s="109"/>
      <c r="GLW20" s="109"/>
      <c r="GLX20" s="109"/>
      <c r="GLY20" s="109"/>
      <c r="GLZ20" s="109"/>
      <c r="GMA20" s="109"/>
      <c r="GMB20" s="109"/>
      <c r="GMC20" s="109"/>
      <c r="GMD20" s="109"/>
      <c r="GME20" s="109"/>
      <c r="GMF20" s="109"/>
      <c r="GMG20" s="109"/>
      <c r="GMH20" s="109"/>
      <c r="GMI20" s="109"/>
      <c r="GMJ20" s="109"/>
      <c r="GMK20" s="109"/>
      <c r="GML20" s="109"/>
      <c r="GMM20" s="109"/>
      <c r="GMN20" s="109"/>
      <c r="GMO20" s="109"/>
      <c r="GMP20" s="109"/>
      <c r="GMQ20" s="109"/>
      <c r="GMR20" s="109"/>
      <c r="GMS20" s="109"/>
      <c r="GMT20" s="109"/>
      <c r="GMU20" s="109"/>
      <c r="GMV20" s="109"/>
      <c r="GMW20" s="109"/>
      <c r="GMX20" s="109"/>
      <c r="GMY20" s="109"/>
      <c r="GMZ20" s="109"/>
      <c r="GNA20" s="109"/>
      <c r="GNB20" s="109"/>
      <c r="GNC20" s="109"/>
      <c r="GND20" s="109"/>
      <c r="GNE20" s="109"/>
      <c r="GNF20" s="109"/>
      <c r="GNG20" s="109"/>
      <c r="GNH20" s="109"/>
      <c r="GNI20" s="109"/>
      <c r="GNJ20" s="109"/>
      <c r="GNK20" s="109"/>
      <c r="GNL20" s="109"/>
      <c r="GNM20" s="109"/>
      <c r="GNN20" s="109"/>
      <c r="GNO20" s="109"/>
      <c r="GNP20" s="109"/>
      <c r="GNQ20" s="109"/>
      <c r="GNR20" s="109"/>
      <c r="GNS20" s="109"/>
      <c r="GNT20" s="109"/>
      <c r="GNU20" s="109"/>
      <c r="GNV20" s="109"/>
      <c r="GNW20" s="109"/>
      <c r="GNX20" s="109"/>
      <c r="GNY20" s="109"/>
      <c r="GNZ20" s="109"/>
      <c r="GOA20" s="109"/>
      <c r="GOB20" s="109"/>
      <c r="GOC20" s="109"/>
      <c r="GOD20" s="109"/>
      <c r="GOE20" s="109"/>
      <c r="GOF20" s="109"/>
      <c r="GOG20" s="109"/>
      <c r="GOH20" s="109"/>
      <c r="GOI20" s="109"/>
      <c r="GOJ20" s="109"/>
      <c r="GOK20" s="109"/>
      <c r="GOL20" s="109"/>
      <c r="GOM20" s="109"/>
      <c r="GON20" s="109"/>
      <c r="GOO20" s="109"/>
      <c r="GOP20" s="109"/>
      <c r="GOQ20" s="109"/>
      <c r="GOR20" s="109"/>
      <c r="GOS20" s="109"/>
      <c r="GOT20" s="109"/>
      <c r="GOU20" s="109"/>
      <c r="GOV20" s="109"/>
      <c r="GOW20" s="109"/>
      <c r="GOX20" s="109"/>
      <c r="GOY20" s="109"/>
      <c r="GOZ20" s="109"/>
      <c r="GPA20" s="109"/>
      <c r="GPB20" s="109"/>
      <c r="GPC20" s="109"/>
      <c r="GPD20" s="109"/>
      <c r="GPE20" s="109"/>
      <c r="GPF20" s="109"/>
      <c r="GPG20" s="109"/>
      <c r="GPH20" s="109"/>
      <c r="GPI20" s="109"/>
      <c r="GPJ20" s="109"/>
      <c r="GPK20" s="109"/>
      <c r="GPL20" s="109"/>
      <c r="GPM20" s="109"/>
      <c r="GPN20" s="109"/>
      <c r="GPO20" s="109"/>
      <c r="GPP20" s="109"/>
      <c r="GPQ20" s="109"/>
      <c r="GPR20" s="109"/>
      <c r="GPS20" s="109"/>
      <c r="GPT20" s="109"/>
      <c r="GPU20" s="109"/>
      <c r="GPV20" s="109"/>
      <c r="GPW20" s="109"/>
      <c r="GPX20" s="109"/>
      <c r="GPY20" s="109"/>
      <c r="GPZ20" s="109"/>
      <c r="GQA20" s="109"/>
      <c r="GQB20" s="109"/>
      <c r="GQC20" s="109"/>
      <c r="GQD20" s="109"/>
      <c r="GQE20" s="109"/>
      <c r="GQF20" s="109"/>
      <c r="GQG20" s="109"/>
      <c r="GQH20" s="109"/>
      <c r="GQI20" s="109"/>
      <c r="GQJ20" s="109"/>
      <c r="GQK20" s="109"/>
      <c r="GQL20" s="109"/>
      <c r="GQM20" s="109"/>
      <c r="GQN20" s="109"/>
      <c r="GQO20" s="109"/>
      <c r="GQP20" s="109"/>
      <c r="GQQ20" s="109"/>
      <c r="GQR20" s="109"/>
      <c r="GQS20" s="109"/>
      <c r="GQT20" s="109"/>
      <c r="GQU20" s="109"/>
      <c r="GQV20" s="109"/>
      <c r="GQW20" s="109"/>
      <c r="GQX20" s="109"/>
      <c r="GQY20" s="109"/>
      <c r="GQZ20" s="109"/>
      <c r="GRA20" s="109"/>
      <c r="GRB20" s="109"/>
      <c r="GRC20" s="109"/>
      <c r="GRD20" s="109"/>
      <c r="GRE20" s="109"/>
      <c r="GRF20" s="109"/>
      <c r="GRG20" s="109"/>
      <c r="GRH20" s="109"/>
      <c r="GRI20" s="109"/>
      <c r="GRJ20" s="109"/>
      <c r="GRK20" s="109"/>
      <c r="GRL20" s="109"/>
      <c r="GRM20" s="109"/>
      <c r="GRN20" s="109"/>
      <c r="GRO20" s="109"/>
      <c r="GRP20" s="109"/>
      <c r="GRQ20" s="109"/>
      <c r="GRR20" s="109"/>
      <c r="GRS20" s="109"/>
      <c r="GRT20" s="109"/>
      <c r="GRU20" s="109"/>
      <c r="GRV20" s="109"/>
      <c r="GRW20" s="109"/>
      <c r="GRX20" s="109"/>
      <c r="GRY20" s="109"/>
      <c r="GRZ20" s="109"/>
      <c r="GSA20" s="109"/>
      <c r="GSB20" s="109"/>
      <c r="GSC20" s="109"/>
      <c r="GSD20" s="109"/>
      <c r="GSE20" s="109"/>
      <c r="GSF20" s="109"/>
      <c r="GSG20" s="109"/>
      <c r="GSH20" s="109"/>
      <c r="GSI20" s="109"/>
      <c r="GSJ20" s="109"/>
      <c r="GSK20" s="109"/>
      <c r="GSL20" s="109"/>
      <c r="GSM20" s="109"/>
      <c r="GSN20" s="109"/>
      <c r="GSO20" s="109"/>
      <c r="GSP20" s="109"/>
      <c r="GSQ20" s="109"/>
      <c r="GSR20" s="109"/>
      <c r="GSS20" s="109"/>
      <c r="GST20" s="109"/>
      <c r="GSU20" s="109"/>
      <c r="GSV20" s="109"/>
      <c r="GSW20" s="109"/>
      <c r="GSX20" s="109"/>
      <c r="GSY20" s="109"/>
      <c r="GSZ20" s="109"/>
      <c r="GTA20" s="109"/>
      <c r="GTB20" s="109"/>
      <c r="GTC20" s="109"/>
      <c r="GTD20" s="109"/>
      <c r="GTE20" s="109"/>
      <c r="GTF20" s="109"/>
      <c r="GTG20" s="109"/>
      <c r="GTH20" s="109"/>
      <c r="GTI20" s="109"/>
      <c r="GTJ20" s="109"/>
      <c r="GTK20" s="109"/>
      <c r="GTL20" s="109"/>
      <c r="GTM20" s="109"/>
      <c r="GTN20" s="109"/>
      <c r="GTO20" s="109"/>
      <c r="GTP20" s="109"/>
      <c r="GTQ20" s="109"/>
      <c r="GTR20" s="109"/>
      <c r="GTS20" s="109"/>
      <c r="GTT20" s="109"/>
      <c r="GTU20" s="109"/>
      <c r="GTV20" s="109"/>
      <c r="GTW20" s="109"/>
      <c r="GTX20" s="109"/>
      <c r="GTY20" s="109"/>
      <c r="GTZ20" s="109"/>
      <c r="GUA20" s="109"/>
      <c r="GUB20" s="109"/>
      <c r="GUC20" s="109"/>
      <c r="GUD20" s="109"/>
      <c r="GUE20" s="109"/>
      <c r="GUF20" s="109"/>
      <c r="GUG20" s="109"/>
      <c r="GUH20" s="109"/>
      <c r="GUI20" s="109"/>
      <c r="GUJ20" s="109"/>
      <c r="GUK20" s="109"/>
      <c r="GUL20" s="109"/>
      <c r="GUM20" s="109"/>
      <c r="GUN20" s="109"/>
      <c r="GUO20" s="109"/>
      <c r="GUP20" s="109"/>
      <c r="GUQ20" s="109"/>
      <c r="GUR20" s="109"/>
      <c r="GUS20" s="109"/>
      <c r="GUT20" s="109"/>
      <c r="GUU20" s="109"/>
      <c r="GUV20" s="109"/>
      <c r="GUW20" s="109"/>
      <c r="GUX20" s="109"/>
      <c r="GUY20" s="109"/>
      <c r="GUZ20" s="109"/>
      <c r="GVA20" s="109"/>
      <c r="GVB20" s="109"/>
      <c r="GVC20" s="109"/>
      <c r="GVD20" s="109"/>
      <c r="GVE20" s="109"/>
      <c r="GVF20" s="109"/>
      <c r="GVG20" s="109"/>
      <c r="GVH20" s="109"/>
      <c r="GVI20" s="109"/>
      <c r="GVJ20" s="109"/>
      <c r="GVK20" s="109"/>
      <c r="GVL20" s="109"/>
      <c r="GVM20" s="109"/>
      <c r="GVN20" s="109"/>
      <c r="GVO20" s="109"/>
      <c r="GVP20" s="109"/>
      <c r="GVQ20" s="109"/>
      <c r="GVR20" s="109"/>
      <c r="GVS20" s="109"/>
      <c r="GVT20" s="109"/>
      <c r="GVU20" s="109"/>
      <c r="GVV20" s="109"/>
      <c r="GVW20" s="109"/>
      <c r="GVX20" s="109"/>
      <c r="GVY20" s="109"/>
      <c r="GVZ20" s="109"/>
      <c r="GWA20" s="109"/>
      <c r="GWB20" s="109"/>
      <c r="GWC20" s="109"/>
      <c r="GWD20" s="109"/>
      <c r="GWE20" s="109"/>
      <c r="GWF20" s="109"/>
      <c r="GWG20" s="109"/>
      <c r="GWH20" s="109"/>
      <c r="GWI20" s="109"/>
      <c r="GWJ20" s="109"/>
      <c r="GWK20" s="109"/>
      <c r="GWL20" s="109"/>
      <c r="GWM20" s="109"/>
      <c r="GWN20" s="109"/>
      <c r="GWO20" s="109"/>
      <c r="GWP20" s="109"/>
      <c r="GWQ20" s="109"/>
      <c r="GWR20" s="109"/>
      <c r="GWS20" s="109"/>
      <c r="GWT20" s="109"/>
      <c r="GWU20" s="109"/>
      <c r="GWV20" s="109"/>
      <c r="GWW20" s="109"/>
      <c r="GWX20" s="109"/>
      <c r="GWY20" s="109"/>
      <c r="GWZ20" s="109"/>
      <c r="GXA20" s="109"/>
      <c r="GXB20" s="109"/>
      <c r="GXC20" s="109"/>
      <c r="GXD20" s="109"/>
      <c r="GXE20" s="109"/>
      <c r="GXF20" s="109"/>
      <c r="GXG20" s="109"/>
      <c r="GXH20" s="109"/>
      <c r="GXI20" s="109"/>
      <c r="GXJ20" s="109"/>
      <c r="GXK20" s="109"/>
      <c r="GXL20" s="109"/>
      <c r="GXM20" s="109"/>
      <c r="GXN20" s="109"/>
      <c r="GXO20" s="109"/>
      <c r="GXP20" s="109"/>
      <c r="GXQ20" s="109"/>
      <c r="GXR20" s="109"/>
      <c r="GXS20" s="109"/>
      <c r="GXT20" s="109"/>
      <c r="GXU20" s="109"/>
      <c r="GXV20" s="109"/>
      <c r="GXW20" s="109"/>
      <c r="GXX20" s="109"/>
      <c r="GXY20" s="109"/>
      <c r="GXZ20" s="109"/>
      <c r="GYA20" s="109"/>
      <c r="GYB20" s="109"/>
      <c r="GYC20" s="109"/>
      <c r="GYD20" s="109"/>
      <c r="GYE20" s="109"/>
      <c r="GYF20" s="109"/>
      <c r="GYG20" s="109"/>
      <c r="GYH20" s="109"/>
      <c r="GYI20" s="109"/>
      <c r="GYJ20" s="109"/>
      <c r="GYK20" s="109"/>
      <c r="GYL20" s="109"/>
      <c r="GYM20" s="109"/>
      <c r="GYN20" s="109"/>
      <c r="GYO20" s="109"/>
      <c r="GYP20" s="109"/>
      <c r="GYQ20" s="109"/>
      <c r="GYR20" s="109"/>
      <c r="GYS20" s="109"/>
      <c r="GYT20" s="109"/>
      <c r="GYU20" s="109"/>
      <c r="GYV20" s="109"/>
      <c r="GYW20" s="109"/>
      <c r="GYX20" s="109"/>
      <c r="GYY20" s="109"/>
      <c r="GYZ20" s="109"/>
      <c r="GZA20" s="109"/>
      <c r="GZB20" s="109"/>
      <c r="GZC20" s="109"/>
      <c r="GZD20" s="109"/>
      <c r="GZE20" s="109"/>
      <c r="GZF20" s="109"/>
      <c r="GZG20" s="109"/>
      <c r="GZH20" s="109"/>
      <c r="GZI20" s="109"/>
      <c r="GZJ20" s="109"/>
      <c r="GZK20" s="109"/>
      <c r="GZL20" s="109"/>
      <c r="GZM20" s="109"/>
      <c r="GZN20" s="109"/>
      <c r="GZO20" s="109"/>
      <c r="GZP20" s="109"/>
      <c r="GZQ20" s="109"/>
      <c r="GZR20" s="109"/>
      <c r="GZS20" s="109"/>
      <c r="GZT20" s="109"/>
      <c r="GZU20" s="109"/>
      <c r="GZV20" s="109"/>
      <c r="GZW20" s="109"/>
      <c r="GZX20" s="109"/>
      <c r="GZY20" s="109"/>
      <c r="GZZ20" s="109"/>
      <c r="HAA20" s="109"/>
      <c r="HAB20" s="109"/>
      <c r="HAC20" s="109"/>
      <c r="HAD20" s="109"/>
      <c r="HAE20" s="109"/>
      <c r="HAF20" s="109"/>
      <c r="HAG20" s="109"/>
      <c r="HAH20" s="109"/>
      <c r="HAI20" s="109"/>
      <c r="HAJ20" s="109"/>
      <c r="HAK20" s="109"/>
      <c r="HAL20" s="109"/>
      <c r="HAM20" s="109"/>
      <c r="HAN20" s="109"/>
      <c r="HAO20" s="109"/>
      <c r="HAP20" s="109"/>
      <c r="HAQ20" s="109"/>
      <c r="HAR20" s="109"/>
      <c r="HAS20" s="109"/>
      <c r="HAT20" s="109"/>
      <c r="HAU20" s="109"/>
      <c r="HAV20" s="109"/>
      <c r="HAW20" s="109"/>
      <c r="HAX20" s="109"/>
      <c r="HAY20" s="109"/>
      <c r="HAZ20" s="109"/>
      <c r="HBA20" s="109"/>
      <c r="HBB20" s="109"/>
      <c r="HBC20" s="109"/>
      <c r="HBD20" s="109"/>
      <c r="HBE20" s="109"/>
      <c r="HBF20" s="109"/>
      <c r="HBG20" s="109"/>
      <c r="HBH20" s="109"/>
      <c r="HBI20" s="109"/>
      <c r="HBJ20" s="109"/>
      <c r="HBK20" s="109"/>
      <c r="HBL20" s="109"/>
      <c r="HBM20" s="109"/>
      <c r="HBN20" s="109"/>
      <c r="HBO20" s="109"/>
      <c r="HBP20" s="109"/>
      <c r="HBQ20" s="109"/>
      <c r="HBR20" s="109"/>
      <c r="HBS20" s="109"/>
      <c r="HBT20" s="109"/>
      <c r="HBU20" s="109"/>
      <c r="HBV20" s="109"/>
      <c r="HBW20" s="109"/>
      <c r="HBX20" s="109"/>
      <c r="HBY20" s="109"/>
      <c r="HBZ20" s="109"/>
      <c r="HCA20" s="109"/>
      <c r="HCB20" s="109"/>
      <c r="HCC20" s="109"/>
      <c r="HCD20" s="109"/>
      <c r="HCE20" s="109"/>
      <c r="HCF20" s="109"/>
      <c r="HCG20" s="109"/>
      <c r="HCH20" s="109"/>
      <c r="HCI20" s="109"/>
      <c r="HCJ20" s="109"/>
      <c r="HCK20" s="109"/>
      <c r="HCL20" s="109"/>
      <c r="HCM20" s="109"/>
      <c r="HCN20" s="109"/>
      <c r="HCO20" s="109"/>
      <c r="HCP20" s="109"/>
      <c r="HCQ20" s="109"/>
      <c r="HCR20" s="109"/>
      <c r="HCS20" s="109"/>
      <c r="HCT20" s="109"/>
      <c r="HCU20" s="109"/>
      <c r="HCV20" s="109"/>
      <c r="HCW20" s="109"/>
      <c r="HCX20" s="109"/>
      <c r="HCY20" s="109"/>
      <c r="HCZ20" s="109"/>
      <c r="HDA20" s="109"/>
      <c r="HDB20" s="109"/>
      <c r="HDC20" s="109"/>
      <c r="HDD20" s="109"/>
      <c r="HDE20" s="109"/>
      <c r="HDF20" s="109"/>
      <c r="HDG20" s="109"/>
      <c r="HDH20" s="109"/>
      <c r="HDI20" s="109"/>
      <c r="HDJ20" s="109"/>
      <c r="HDK20" s="109"/>
      <c r="HDL20" s="109"/>
      <c r="HDM20" s="109"/>
      <c r="HDN20" s="109"/>
      <c r="HDO20" s="109"/>
      <c r="HDP20" s="109"/>
      <c r="HDQ20" s="109"/>
      <c r="HDR20" s="109"/>
      <c r="HDS20" s="109"/>
      <c r="HDT20" s="109"/>
      <c r="HDU20" s="109"/>
      <c r="HDV20" s="109"/>
      <c r="HDW20" s="109"/>
      <c r="HDX20" s="109"/>
      <c r="HDY20" s="109"/>
      <c r="HDZ20" s="109"/>
      <c r="HEA20" s="109"/>
      <c r="HEB20" s="109"/>
      <c r="HEC20" s="109"/>
      <c r="HED20" s="109"/>
      <c r="HEE20" s="109"/>
      <c r="HEF20" s="109"/>
      <c r="HEG20" s="109"/>
      <c r="HEH20" s="109"/>
      <c r="HEI20" s="109"/>
      <c r="HEJ20" s="109"/>
      <c r="HEK20" s="109"/>
      <c r="HEL20" s="109"/>
      <c r="HEM20" s="109"/>
      <c r="HEN20" s="109"/>
      <c r="HEO20" s="109"/>
      <c r="HEP20" s="109"/>
      <c r="HEQ20" s="109"/>
      <c r="HER20" s="109"/>
      <c r="HES20" s="109"/>
      <c r="HET20" s="109"/>
      <c r="HEU20" s="109"/>
      <c r="HEV20" s="109"/>
      <c r="HEW20" s="109"/>
      <c r="HEX20" s="109"/>
      <c r="HEY20" s="109"/>
      <c r="HEZ20" s="109"/>
      <c r="HFA20" s="109"/>
      <c r="HFB20" s="109"/>
      <c r="HFC20" s="109"/>
      <c r="HFD20" s="109"/>
      <c r="HFE20" s="109"/>
      <c r="HFF20" s="109"/>
      <c r="HFG20" s="109"/>
      <c r="HFH20" s="109"/>
      <c r="HFI20" s="109"/>
      <c r="HFJ20" s="109"/>
      <c r="HFK20" s="109"/>
      <c r="HFL20" s="109"/>
      <c r="HFM20" s="109"/>
      <c r="HFN20" s="109"/>
      <c r="HFO20" s="109"/>
      <c r="HFP20" s="109"/>
      <c r="HFQ20" s="109"/>
      <c r="HFR20" s="109"/>
      <c r="HFS20" s="109"/>
      <c r="HFT20" s="109"/>
      <c r="HFU20" s="109"/>
      <c r="HFV20" s="109"/>
      <c r="HFW20" s="109"/>
      <c r="HFX20" s="109"/>
      <c r="HFY20" s="109"/>
      <c r="HFZ20" s="109"/>
      <c r="HGA20" s="109"/>
      <c r="HGB20" s="109"/>
      <c r="HGC20" s="109"/>
      <c r="HGD20" s="109"/>
      <c r="HGE20" s="109"/>
      <c r="HGF20" s="109"/>
      <c r="HGG20" s="109"/>
      <c r="HGH20" s="109"/>
      <c r="HGI20" s="109"/>
      <c r="HGJ20" s="109"/>
      <c r="HGK20" s="109"/>
      <c r="HGL20" s="109"/>
      <c r="HGM20" s="109"/>
      <c r="HGN20" s="109"/>
      <c r="HGO20" s="109"/>
      <c r="HGP20" s="109"/>
      <c r="HGQ20" s="109"/>
      <c r="HGR20" s="109"/>
      <c r="HGS20" s="109"/>
      <c r="HGT20" s="109"/>
      <c r="HGU20" s="109"/>
      <c r="HGV20" s="109"/>
      <c r="HGW20" s="109"/>
      <c r="HGX20" s="109"/>
      <c r="HGY20" s="109"/>
      <c r="HGZ20" s="109"/>
      <c r="HHA20" s="109"/>
      <c r="HHB20" s="109"/>
      <c r="HHC20" s="109"/>
      <c r="HHD20" s="109"/>
      <c r="HHE20" s="109"/>
      <c r="HHF20" s="109"/>
      <c r="HHG20" s="109"/>
      <c r="HHH20" s="109"/>
      <c r="HHI20" s="109"/>
      <c r="HHJ20" s="109"/>
      <c r="HHK20" s="109"/>
      <c r="HHL20" s="109"/>
      <c r="HHM20" s="109"/>
      <c r="HHN20" s="109"/>
      <c r="HHO20" s="109"/>
      <c r="HHP20" s="109"/>
      <c r="HHQ20" s="109"/>
      <c r="HHR20" s="109"/>
      <c r="HHS20" s="109"/>
      <c r="HHT20" s="109"/>
      <c r="HHU20" s="109"/>
      <c r="HHV20" s="109"/>
      <c r="HHW20" s="109"/>
      <c r="HHX20" s="109"/>
      <c r="HHY20" s="109"/>
      <c r="HHZ20" s="109"/>
      <c r="HIA20" s="109"/>
      <c r="HIB20" s="109"/>
      <c r="HIC20" s="109"/>
      <c r="HID20" s="109"/>
      <c r="HIE20" s="109"/>
      <c r="HIF20" s="109"/>
      <c r="HIG20" s="109"/>
      <c r="HIH20" s="109"/>
      <c r="HII20" s="109"/>
      <c r="HIJ20" s="109"/>
      <c r="HIK20" s="109"/>
      <c r="HIL20" s="109"/>
      <c r="HIM20" s="109"/>
      <c r="HIN20" s="109"/>
      <c r="HIO20" s="109"/>
      <c r="HIP20" s="109"/>
      <c r="HIQ20" s="109"/>
      <c r="HIR20" s="109"/>
      <c r="HIS20" s="109"/>
      <c r="HIT20" s="109"/>
      <c r="HIU20" s="109"/>
      <c r="HIV20" s="109"/>
      <c r="HIW20" s="109"/>
      <c r="HIX20" s="109"/>
      <c r="HIY20" s="109"/>
      <c r="HIZ20" s="109"/>
      <c r="HJA20" s="109"/>
      <c r="HJB20" s="109"/>
      <c r="HJC20" s="109"/>
      <c r="HJD20" s="109"/>
      <c r="HJE20" s="109"/>
      <c r="HJF20" s="109"/>
      <c r="HJG20" s="109"/>
      <c r="HJH20" s="109"/>
      <c r="HJI20" s="109"/>
      <c r="HJJ20" s="109"/>
      <c r="HJK20" s="109"/>
      <c r="HJL20" s="109"/>
      <c r="HJM20" s="109"/>
      <c r="HJN20" s="109"/>
      <c r="HJO20" s="109"/>
      <c r="HJP20" s="109"/>
      <c r="HJQ20" s="109"/>
      <c r="HJR20" s="109"/>
      <c r="HJS20" s="109"/>
      <c r="HJT20" s="109"/>
      <c r="HJU20" s="109"/>
      <c r="HJV20" s="109"/>
      <c r="HJW20" s="109"/>
      <c r="HJX20" s="109"/>
      <c r="HJY20" s="109"/>
      <c r="HJZ20" s="109"/>
      <c r="HKA20" s="109"/>
      <c r="HKB20" s="109"/>
      <c r="HKC20" s="109"/>
      <c r="HKD20" s="109"/>
      <c r="HKE20" s="109"/>
      <c r="HKF20" s="109"/>
      <c r="HKG20" s="109"/>
      <c r="HKH20" s="109"/>
      <c r="HKI20" s="109"/>
      <c r="HKJ20" s="109"/>
      <c r="HKK20" s="109"/>
      <c r="HKL20" s="109"/>
      <c r="HKM20" s="109"/>
      <c r="HKN20" s="109"/>
      <c r="HKO20" s="109"/>
      <c r="HKP20" s="109"/>
      <c r="HKQ20" s="109"/>
      <c r="HKR20" s="109"/>
      <c r="HKS20" s="109"/>
      <c r="HKT20" s="109"/>
      <c r="HKU20" s="109"/>
      <c r="HKV20" s="109"/>
      <c r="HKW20" s="109"/>
      <c r="HKX20" s="109"/>
      <c r="HKY20" s="109"/>
      <c r="HKZ20" s="109"/>
      <c r="HLA20" s="109"/>
      <c r="HLB20" s="109"/>
      <c r="HLC20" s="109"/>
      <c r="HLD20" s="109"/>
      <c r="HLE20" s="109"/>
      <c r="HLF20" s="109"/>
      <c r="HLG20" s="109"/>
      <c r="HLH20" s="109"/>
      <c r="HLI20" s="109"/>
      <c r="HLJ20" s="109"/>
      <c r="HLK20" s="109"/>
      <c r="HLL20" s="109"/>
      <c r="HLM20" s="109"/>
      <c r="HLN20" s="109"/>
      <c r="HLO20" s="109"/>
      <c r="HLP20" s="109"/>
      <c r="HLQ20" s="109"/>
      <c r="HLR20" s="109"/>
      <c r="HLS20" s="109"/>
      <c r="HLT20" s="109"/>
      <c r="HLU20" s="109"/>
      <c r="HLV20" s="109"/>
      <c r="HLW20" s="109"/>
      <c r="HLX20" s="109"/>
      <c r="HLY20" s="109"/>
      <c r="HLZ20" s="109"/>
      <c r="HMA20" s="109"/>
      <c r="HMB20" s="109"/>
      <c r="HMC20" s="109"/>
      <c r="HMD20" s="109"/>
      <c r="HME20" s="109"/>
      <c r="HMF20" s="109"/>
      <c r="HMG20" s="109"/>
      <c r="HMH20" s="109"/>
      <c r="HMI20" s="109"/>
      <c r="HMJ20" s="109"/>
      <c r="HMK20" s="109"/>
      <c r="HML20" s="109"/>
      <c r="HMM20" s="109"/>
      <c r="HMN20" s="109"/>
      <c r="HMO20" s="109"/>
      <c r="HMP20" s="109"/>
      <c r="HMQ20" s="109"/>
      <c r="HMR20" s="109"/>
      <c r="HMS20" s="109"/>
      <c r="HMT20" s="109"/>
      <c r="HMU20" s="109"/>
      <c r="HMV20" s="109"/>
      <c r="HMW20" s="109"/>
      <c r="HMX20" s="109"/>
      <c r="HMY20" s="109"/>
      <c r="HMZ20" s="109"/>
      <c r="HNA20" s="109"/>
      <c r="HNB20" s="109"/>
      <c r="HNC20" s="109"/>
      <c r="HND20" s="109"/>
      <c r="HNE20" s="109"/>
      <c r="HNF20" s="109"/>
      <c r="HNG20" s="109"/>
      <c r="HNH20" s="109"/>
      <c r="HNI20" s="109"/>
      <c r="HNJ20" s="109"/>
      <c r="HNK20" s="109"/>
      <c r="HNL20" s="109"/>
      <c r="HNM20" s="109"/>
      <c r="HNN20" s="109"/>
      <c r="HNO20" s="109"/>
      <c r="HNP20" s="109"/>
      <c r="HNQ20" s="109"/>
      <c r="HNR20" s="109"/>
      <c r="HNS20" s="109"/>
      <c r="HNT20" s="109"/>
      <c r="HNU20" s="109"/>
      <c r="HNV20" s="109"/>
      <c r="HNW20" s="109"/>
      <c r="HNX20" s="109"/>
      <c r="HNY20" s="109"/>
      <c r="HNZ20" s="109"/>
      <c r="HOA20" s="109"/>
      <c r="HOB20" s="109"/>
      <c r="HOC20" s="109"/>
      <c r="HOD20" s="109"/>
      <c r="HOE20" s="109"/>
      <c r="HOF20" s="109"/>
      <c r="HOG20" s="109"/>
      <c r="HOH20" s="109"/>
      <c r="HOI20" s="109"/>
      <c r="HOJ20" s="109"/>
      <c r="HOK20" s="109"/>
      <c r="HOL20" s="109"/>
      <c r="HOM20" s="109"/>
      <c r="HON20" s="109"/>
      <c r="HOO20" s="109"/>
      <c r="HOP20" s="109"/>
      <c r="HOQ20" s="109"/>
      <c r="HOR20" s="109"/>
      <c r="HOS20" s="109"/>
      <c r="HOT20" s="109"/>
      <c r="HOU20" s="109"/>
      <c r="HOV20" s="109"/>
      <c r="HOW20" s="109"/>
      <c r="HOX20" s="109"/>
      <c r="HOY20" s="109"/>
      <c r="HOZ20" s="109"/>
      <c r="HPA20" s="109"/>
      <c r="HPB20" s="109"/>
      <c r="HPC20" s="109"/>
      <c r="HPD20" s="109"/>
      <c r="HPE20" s="109"/>
      <c r="HPF20" s="109"/>
      <c r="HPG20" s="109"/>
      <c r="HPH20" s="109"/>
      <c r="HPI20" s="109"/>
      <c r="HPJ20" s="109"/>
      <c r="HPK20" s="109"/>
      <c r="HPL20" s="109"/>
      <c r="HPM20" s="109"/>
      <c r="HPN20" s="109"/>
      <c r="HPO20" s="109"/>
      <c r="HPP20" s="109"/>
      <c r="HPQ20" s="109"/>
      <c r="HPR20" s="109"/>
      <c r="HPS20" s="109"/>
      <c r="HPT20" s="109"/>
      <c r="HPU20" s="109"/>
      <c r="HPV20" s="109"/>
      <c r="HPW20" s="109"/>
      <c r="HPX20" s="109"/>
      <c r="HPY20" s="109"/>
      <c r="HPZ20" s="109"/>
      <c r="HQA20" s="109"/>
      <c r="HQB20" s="109"/>
      <c r="HQC20" s="109"/>
      <c r="HQD20" s="109"/>
      <c r="HQE20" s="109"/>
      <c r="HQF20" s="109"/>
      <c r="HQG20" s="109"/>
      <c r="HQH20" s="109"/>
      <c r="HQI20" s="109"/>
      <c r="HQJ20" s="109"/>
      <c r="HQK20" s="109"/>
      <c r="HQL20" s="109"/>
      <c r="HQM20" s="109"/>
      <c r="HQN20" s="109"/>
      <c r="HQO20" s="109"/>
      <c r="HQP20" s="109"/>
      <c r="HQQ20" s="109"/>
      <c r="HQR20" s="109"/>
      <c r="HQS20" s="109"/>
      <c r="HQT20" s="109"/>
      <c r="HQU20" s="109"/>
      <c r="HQV20" s="109"/>
      <c r="HQW20" s="109"/>
      <c r="HQX20" s="109"/>
      <c r="HQY20" s="109"/>
      <c r="HQZ20" s="109"/>
      <c r="HRA20" s="109"/>
      <c r="HRB20" s="109"/>
      <c r="HRC20" s="109"/>
      <c r="HRD20" s="109"/>
      <c r="HRE20" s="109"/>
      <c r="HRF20" s="109"/>
      <c r="HRG20" s="109"/>
      <c r="HRH20" s="109"/>
      <c r="HRI20" s="109"/>
      <c r="HRJ20" s="109"/>
      <c r="HRK20" s="109"/>
      <c r="HRL20" s="109"/>
      <c r="HRM20" s="109"/>
      <c r="HRN20" s="109"/>
      <c r="HRO20" s="109"/>
      <c r="HRP20" s="109"/>
      <c r="HRQ20" s="109"/>
      <c r="HRR20" s="109"/>
      <c r="HRS20" s="109"/>
      <c r="HRT20" s="109"/>
      <c r="HRU20" s="109"/>
      <c r="HRV20" s="109"/>
      <c r="HRW20" s="109"/>
      <c r="HRX20" s="109"/>
      <c r="HRY20" s="109"/>
      <c r="HRZ20" s="109"/>
      <c r="HSA20" s="109"/>
      <c r="HSB20" s="109"/>
      <c r="HSC20" s="109"/>
      <c r="HSD20" s="109"/>
      <c r="HSE20" s="109"/>
      <c r="HSF20" s="109"/>
      <c r="HSG20" s="109"/>
      <c r="HSH20" s="109"/>
      <c r="HSI20" s="109"/>
      <c r="HSJ20" s="109"/>
      <c r="HSK20" s="109"/>
      <c r="HSL20" s="109"/>
      <c r="HSM20" s="109"/>
      <c r="HSN20" s="109"/>
      <c r="HSO20" s="109"/>
      <c r="HSP20" s="109"/>
      <c r="HSQ20" s="109"/>
      <c r="HSR20" s="109"/>
      <c r="HSS20" s="109"/>
      <c r="HST20" s="109"/>
      <c r="HSU20" s="109"/>
      <c r="HSV20" s="109"/>
      <c r="HSW20" s="109"/>
      <c r="HSX20" s="109"/>
      <c r="HSY20" s="109"/>
      <c r="HSZ20" s="109"/>
      <c r="HTA20" s="109"/>
      <c r="HTB20" s="109"/>
      <c r="HTC20" s="109"/>
      <c r="HTD20" s="109"/>
      <c r="HTE20" s="109"/>
      <c r="HTF20" s="109"/>
      <c r="HTG20" s="109"/>
      <c r="HTH20" s="109"/>
      <c r="HTI20" s="109"/>
      <c r="HTJ20" s="109"/>
      <c r="HTK20" s="109"/>
      <c r="HTL20" s="109"/>
      <c r="HTM20" s="109"/>
      <c r="HTN20" s="109"/>
      <c r="HTO20" s="109"/>
      <c r="HTP20" s="109"/>
      <c r="HTQ20" s="109"/>
      <c r="HTR20" s="109"/>
      <c r="HTS20" s="109"/>
      <c r="HTT20" s="109"/>
      <c r="HTU20" s="109"/>
      <c r="HTV20" s="109"/>
      <c r="HTW20" s="109"/>
      <c r="HTX20" s="109"/>
      <c r="HTY20" s="109"/>
      <c r="HTZ20" s="109"/>
      <c r="HUA20" s="109"/>
      <c r="HUB20" s="109"/>
      <c r="HUC20" s="109"/>
      <c r="HUD20" s="109"/>
      <c r="HUE20" s="109"/>
      <c r="HUF20" s="109"/>
      <c r="HUG20" s="109"/>
      <c r="HUH20" s="109"/>
      <c r="HUI20" s="109"/>
      <c r="HUJ20" s="109"/>
      <c r="HUK20" s="109"/>
      <c r="HUL20" s="109"/>
      <c r="HUM20" s="109"/>
      <c r="HUN20" s="109"/>
      <c r="HUO20" s="109"/>
      <c r="HUP20" s="109"/>
      <c r="HUQ20" s="109"/>
      <c r="HUR20" s="109"/>
      <c r="HUS20" s="109"/>
      <c r="HUT20" s="109"/>
      <c r="HUU20" s="109"/>
      <c r="HUV20" s="109"/>
      <c r="HUW20" s="109"/>
      <c r="HUX20" s="109"/>
      <c r="HUY20" s="109"/>
      <c r="HUZ20" s="109"/>
      <c r="HVA20" s="109"/>
      <c r="HVB20" s="109"/>
      <c r="HVC20" s="109"/>
      <c r="HVD20" s="109"/>
      <c r="HVE20" s="109"/>
      <c r="HVF20" s="109"/>
      <c r="HVG20" s="109"/>
      <c r="HVH20" s="109"/>
      <c r="HVI20" s="109"/>
      <c r="HVJ20" s="109"/>
      <c r="HVK20" s="109"/>
      <c r="HVL20" s="109"/>
      <c r="HVM20" s="109"/>
      <c r="HVN20" s="109"/>
      <c r="HVO20" s="109"/>
      <c r="HVP20" s="109"/>
      <c r="HVQ20" s="109"/>
      <c r="HVR20" s="109"/>
      <c r="HVS20" s="109"/>
      <c r="HVT20" s="109"/>
      <c r="HVU20" s="109"/>
      <c r="HVV20" s="109"/>
      <c r="HVW20" s="109"/>
      <c r="HVX20" s="109"/>
      <c r="HVY20" s="109"/>
      <c r="HVZ20" s="109"/>
      <c r="HWA20" s="109"/>
      <c r="HWB20" s="109"/>
      <c r="HWC20" s="109"/>
      <c r="HWD20" s="109"/>
      <c r="HWE20" s="109"/>
      <c r="HWF20" s="109"/>
      <c r="HWG20" s="109"/>
      <c r="HWH20" s="109"/>
      <c r="HWI20" s="109"/>
      <c r="HWJ20" s="109"/>
      <c r="HWK20" s="109"/>
      <c r="HWL20" s="109"/>
      <c r="HWM20" s="109"/>
      <c r="HWN20" s="109"/>
      <c r="HWO20" s="109"/>
      <c r="HWP20" s="109"/>
      <c r="HWQ20" s="109"/>
      <c r="HWR20" s="109"/>
      <c r="HWS20" s="109"/>
      <c r="HWT20" s="109"/>
      <c r="HWU20" s="109"/>
      <c r="HWV20" s="109"/>
      <c r="HWW20" s="109"/>
      <c r="HWX20" s="109"/>
      <c r="HWY20" s="109"/>
      <c r="HWZ20" s="109"/>
      <c r="HXA20" s="109"/>
      <c r="HXB20" s="109"/>
      <c r="HXC20" s="109"/>
      <c r="HXD20" s="109"/>
      <c r="HXE20" s="109"/>
      <c r="HXF20" s="109"/>
      <c r="HXG20" s="109"/>
      <c r="HXH20" s="109"/>
      <c r="HXI20" s="109"/>
      <c r="HXJ20" s="109"/>
      <c r="HXK20" s="109"/>
      <c r="HXL20" s="109"/>
      <c r="HXM20" s="109"/>
      <c r="HXN20" s="109"/>
      <c r="HXO20" s="109"/>
      <c r="HXP20" s="109"/>
      <c r="HXQ20" s="109"/>
      <c r="HXR20" s="109"/>
      <c r="HXS20" s="109"/>
      <c r="HXT20" s="109"/>
      <c r="HXU20" s="109"/>
      <c r="HXV20" s="109"/>
      <c r="HXW20" s="109"/>
      <c r="HXX20" s="109"/>
      <c r="HXY20" s="109"/>
      <c r="HXZ20" s="109"/>
      <c r="HYA20" s="109"/>
      <c r="HYB20" s="109"/>
      <c r="HYC20" s="109"/>
      <c r="HYD20" s="109"/>
      <c r="HYE20" s="109"/>
      <c r="HYF20" s="109"/>
      <c r="HYG20" s="109"/>
      <c r="HYH20" s="109"/>
      <c r="HYI20" s="109"/>
      <c r="HYJ20" s="109"/>
      <c r="HYK20" s="109"/>
      <c r="HYL20" s="109"/>
      <c r="HYM20" s="109"/>
      <c r="HYN20" s="109"/>
      <c r="HYO20" s="109"/>
      <c r="HYP20" s="109"/>
      <c r="HYQ20" s="109"/>
      <c r="HYR20" s="109"/>
      <c r="HYS20" s="109"/>
      <c r="HYT20" s="109"/>
      <c r="HYU20" s="109"/>
      <c r="HYV20" s="109"/>
      <c r="HYW20" s="109"/>
      <c r="HYX20" s="109"/>
      <c r="HYY20" s="109"/>
      <c r="HYZ20" s="109"/>
      <c r="HZA20" s="109"/>
      <c r="HZB20" s="109"/>
      <c r="HZC20" s="109"/>
      <c r="HZD20" s="109"/>
      <c r="HZE20" s="109"/>
      <c r="HZF20" s="109"/>
      <c r="HZG20" s="109"/>
      <c r="HZH20" s="109"/>
      <c r="HZI20" s="109"/>
      <c r="HZJ20" s="109"/>
      <c r="HZK20" s="109"/>
      <c r="HZL20" s="109"/>
      <c r="HZM20" s="109"/>
      <c r="HZN20" s="109"/>
      <c r="HZO20" s="109"/>
      <c r="HZP20" s="109"/>
      <c r="HZQ20" s="109"/>
      <c r="HZR20" s="109"/>
      <c r="HZS20" s="109"/>
      <c r="HZT20" s="109"/>
      <c r="HZU20" s="109"/>
      <c r="HZV20" s="109"/>
      <c r="HZW20" s="109"/>
      <c r="HZX20" s="109"/>
      <c r="HZY20" s="109"/>
      <c r="HZZ20" s="109"/>
      <c r="IAA20" s="109"/>
      <c r="IAB20" s="109"/>
      <c r="IAC20" s="109"/>
      <c r="IAD20" s="109"/>
      <c r="IAE20" s="109"/>
      <c r="IAF20" s="109"/>
      <c r="IAG20" s="109"/>
      <c r="IAH20" s="109"/>
      <c r="IAI20" s="109"/>
      <c r="IAJ20" s="109"/>
      <c r="IAK20" s="109"/>
      <c r="IAL20" s="109"/>
      <c r="IAM20" s="109"/>
      <c r="IAN20" s="109"/>
      <c r="IAO20" s="109"/>
      <c r="IAP20" s="109"/>
      <c r="IAQ20" s="109"/>
      <c r="IAR20" s="109"/>
      <c r="IAS20" s="109"/>
      <c r="IAT20" s="109"/>
      <c r="IAU20" s="109"/>
      <c r="IAV20" s="109"/>
      <c r="IAW20" s="109"/>
      <c r="IAX20" s="109"/>
      <c r="IAY20" s="109"/>
      <c r="IAZ20" s="109"/>
      <c r="IBA20" s="109"/>
      <c r="IBB20" s="109"/>
      <c r="IBC20" s="109"/>
      <c r="IBD20" s="109"/>
      <c r="IBE20" s="109"/>
      <c r="IBF20" s="109"/>
      <c r="IBG20" s="109"/>
      <c r="IBH20" s="109"/>
      <c r="IBI20" s="109"/>
      <c r="IBJ20" s="109"/>
      <c r="IBK20" s="109"/>
      <c r="IBL20" s="109"/>
      <c r="IBM20" s="109"/>
      <c r="IBN20" s="109"/>
      <c r="IBO20" s="109"/>
      <c r="IBP20" s="109"/>
      <c r="IBQ20" s="109"/>
      <c r="IBR20" s="109"/>
      <c r="IBS20" s="109"/>
      <c r="IBT20" s="109"/>
      <c r="IBU20" s="109"/>
      <c r="IBV20" s="109"/>
      <c r="IBW20" s="109"/>
      <c r="IBX20" s="109"/>
      <c r="IBY20" s="109"/>
      <c r="IBZ20" s="109"/>
      <c r="ICA20" s="109"/>
      <c r="ICB20" s="109"/>
      <c r="ICC20" s="109"/>
      <c r="ICD20" s="109"/>
      <c r="ICE20" s="109"/>
      <c r="ICF20" s="109"/>
      <c r="ICG20" s="109"/>
      <c r="ICH20" s="109"/>
      <c r="ICI20" s="109"/>
      <c r="ICJ20" s="109"/>
      <c r="ICK20" s="109"/>
      <c r="ICL20" s="109"/>
      <c r="ICM20" s="109"/>
      <c r="ICN20" s="109"/>
      <c r="ICO20" s="109"/>
      <c r="ICP20" s="109"/>
      <c r="ICQ20" s="109"/>
      <c r="ICR20" s="109"/>
      <c r="ICS20" s="109"/>
      <c r="ICT20" s="109"/>
      <c r="ICU20" s="109"/>
      <c r="ICV20" s="109"/>
      <c r="ICW20" s="109"/>
      <c r="ICX20" s="109"/>
      <c r="ICY20" s="109"/>
      <c r="ICZ20" s="109"/>
      <c r="IDA20" s="109"/>
      <c r="IDB20" s="109"/>
      <c r="IDC20" s="109"/>
      <c r="IDD20" s="109"/>
      <c r="IDE20" s="109"/>
      <c r="IDF20" s="109"/>
      <c r="IDG20" s="109"/>
      <c r="IDH20" s="109"/>
      <c r="IDI20" s="109"/>
      <c r="IDJ20" s="109"/>
      <c r="IDK20" s="109"/>
      <c r="IDL20" s="109"/>
      <c r="IDM20" s="109"/>
      <c r="IDN20" s="109"/>
      <c r="IDO20" s="109"/>
      <c r="IDP20" s="109"/>
      <c r="IDQ20" s="109"/>
      <c r="IDR20" s="109"/>
      <c r="IDS20" s="109"/>
      <c r="IDT20" s="109"/>
      <c r="IDU20" s="109"/>
      <c r="IDV20" s="109"/>
      <c r="IDW20" s="109"/>
      <c r="IDX20" s="109"/>
      <c r="IDY20" s="109"/>
      <c r="IDZ20" s="109"/>
      <c r="IEA20" s="109"/>
      <c r="IEB20" s="109"/>
      <c r="IEC20" s="109"/>
      <c r="IED20" s="109"/>
      <c r="IEE20" s="109"/>
      <c r="IEF20" s="109"/>
      <c r="IEG20" s="109"/>
      <c r="IEH20" s="109"/>
      <c r="IEI20" s="109"/>
      <c r="IEJ20" s="109"/>
      <c r="IEK20" s="109"/>
      <c r="IEL20" s="109"/>
      <c r="IEM20" s="109"/>
      <c r="IEN20" s="109"/>
      <c r="IEO20" s="109"/>
      <c r="IEP20" s="109"/>
      <c r="IEQ20" s="109"/>
      <c r="IER20" s="109"/>
      <c r="IES20" s="109"/>
      <c r="IET20" s="109"/>
      <c r="IEU20" s="109"/>
      <c r="IEV20" s="109"/>
      <c r="IEW20" s="109"/>
      <c r="IEX20" s="109"/>
      <c r="IEY20" s="109"/>
      <c r="IEZ20" s="109"/>
      <c r="IFA20" s="109"/>
      <c r="IFB20" s="109"/>
      <c r="IFC20" s="109"/>
      <c r="IFD20" s="109"/>
      <c r="IFE20" s="109"/>
      <c r="IFF20" s="109"/>
      <c r="IFG20" s="109"/>
      <c r="IFH20" s="109"/>
      <c r="IFI20" s="109"/>
      <c r="IFJ20" s="109"/>
      <c r="IFK20" s="109"/>
      <c r="IFL20" s="109"/>
      <c r="IFM20" s="109"/>
      <c r="IFN20" s="109"/>
      <c r="IFO20" s="109"/>
      <c r="IFP20" s="109"/>
      <c r="IFQ20" s="109"/>
      <c r="IFR20" s="109"/>
      <c r="IFS20" s="109"/>
      <c r="IFT20" s="109"/>
      <c r="IFU20" s="109"/>
      <c r="IFV20" s="109"/>
      <c r="IFW20" s="109"/>
      <c r="IFX20" s="109"/>
      <c r="IFY20" s="109"/>
      <c r="IFZ20" s="109"/>
      <c r="IGA20" s="109"/>
      <c r="IGB20" s="109"/>
      <c r="IGC20" s="109"/>
      <c r="IGD20" s="109"/>
      <c r="IGE20" s="109"/>
      <c r="IGF20" s="109"/>
      <c r="IGG20" s="109"/>
      <c r="IGH20" s="109"/>
      <c r="IGI20" s="109"/>
      <c r="IGJ20" s="109"/>
      <c r="IGK20" s="109"/>
      <c r="IGL20" s="109"/>
      <c r="IGM20" s="109"/>
      <c r="IGN20" s="109"/>
      <c r="IGO20" s="109"/>
      <c r="IGP20" s="109"/>
      <c r="IGQ20" s="109"/>
      <c r="IGR20" s="109"/>
      <c r="IGS20" s="109"/>
      <c r="IGT20" s="109"/>
      <c r="IGU20" s="109"/>
      <c r="IGV20" s="109"/>
      <c r="IGW20" s="109"/>
      <c r="IGX20" s="109"/>
      <c r="IGY20" s="109"/>
      <c r="IGZ20" s="109"/>
      <c r="IHA20" s="109"/>
      <c r="IHB20" s="109"/>
      <c r="IHC20" s="109"/>
      <c r="IHD20" s="109"/>
      <c r="IHE20" s="109"/>
      <c r="IHF20" s="109"/>
      <c r="IHG20" s="109"/>
      <c r="IHH20" s="109"/>
      <c r="IHI20" s="109"/>
      <c r="IHJ20" s="109"/>
      <c r="IHK20" s="109"/>
      <c r="IHL20" s="109"/>
      <c r="IHM20" s="109"/>
      <c r="IHN20" s="109"/>
      <c r="IHO20" s="109"/>
      <c r="IHP20" s="109"/>
      <c r="IHQ20" s="109"/>
      <c r="IHR20" s="109"/>
      <c r="IHS20" s="109"/>
      <c r="IHT20" s="109"/>
      <c r="IHU20" s="109"/>
      <c r="IHV20" s="109"/>
      <c r="IHW20" s="109"/>
      <c r="IHX20" s="109"/>
      <c r="IHY20" s="109"/>
      <c r="IHZ20" s="109"/>
      <c r="IIA20" s="109"/>
      <c r="IIB20" s="109"/>
      <c r="IIC20" s="109"/>
      <c r="IID20" s="109"/>
      <c r="IIE20" s="109"/>
      <c r="IIF20" s="109"/>
      <c r="IIG20" s="109"/>
      <c r="IIH20" s="109"/>
      <c r="III20" s="109"/>
      <c r="IIJ20" s="109"/>
      <c r="IIK20" s="109"/>
      <c r="IIL20" s="109"/>
      <c r="IIM20" s="109"/>
      <c r="IIN20" s="109"/>
      <c r="IIO20" s="109"/>
      <c r="IIP20" s="109"/>
      <c r="IIQ20" s="109"/>
      <c r="IIR20" s="109"/>
      <c r="IIS20" s="109"/>
      <c r="IIT20" s="109"/>
      <c r="IIU20" s="109"/>
      <c r="IIV20" s="109"/>
      <c r="IIW20" s="109"/>
      <c r="IIX20" s="109"/>
      <c r="IIY20" s="109"/>
      <c r="IIZ20" s="109"/>
      <c r="IJA20" s="109"/>
      <c r="IJB20" s="109"/>
      <c r="IJC20" s="109"/>
      <c r="IJD20" s="109"/>
      <c r="IJE20" s="109"/>
      <c r="IJF20" s="109"/>
      <c r="IJG20" s="109"/>
      <c r="IJH20" s="109"/>
      <c r="IJI20" s="109"/>
      <c r="IJJ20" s="109"/>
      <c r="IJK20" s="109"/>
      <c r="IJL20" s="109"/>
      <c r="IJM20" s="109"/>
      <c r="IJN20" s="109"/>
      <c r="IJO20" s="109"/>
      <c r="IJP20" s="109"/>
      <c r="IJQ20" s="109"/>
      <c r="IJR20" s="109"/>
      <c r="IJS20" s="109"/>
      <c r="IJT20" s="109"/>
      <c r="IJU20" s="109"/>
      <c r="IJV20" s="109"/>
      <c r="IJW20" s="109"/>
      <c r="IJX20" s="109"/>
      <c r="IJY20" s="109"/>
      <c r="IJZ20" s="109"/>
      <c r="IKA20" s="109"/>
      <c r="IKB20" s="109"/>
      <c r="IKC20" s="109"/>
      <c r="IKD20" s="109"/>
      <c r="IKE20" s="109"/>
      <c r="IKF20" s="109"/>
      <c r="IKG20" s="109"/>
      <c r="IKH20" s="109"/>
      <c r="IKI20" s="109"/>
      <c r="IKJ20" s="109"/>
      <c r="IKK20" s="109"/>
      <c r="IKL20" s="109"/>
      <c r="IKM20" s="109"/>
      <c r="IKN20" s="109"/>
      <c r="IKO20" s="109"/>
      <c r="IKP20" s="109"/>
      <c r="IKQ20" s="109"/>
      <c r="IKR20" s="109"/>
      <c r="IKS20" s="109"/>
      <c r="IKT20" s="109"/>
      <c r="IKU20" s="109"/>
      <c r="IKV20" s="109"/>
      <c r="IKW20" s="109"/>
      <c r="IKX20" s="109"/>
      <c r="IKY20" s="109"/>
      <c r="IKZ20" s="109"/>
      <c r="ILA20" s="109"/>
      <c r="ILB20" s="109"/>
      <c r="ILC20" s="109"/>
      <c r="ILD20" s="109"/>
      <c r="ILE20" s="109"/>
      <c r="ILF20" s="109"/>
      <c r="ILG20" s="109"/>
      <c r="ILH20" s="109"/>
      <c r="ILI20" s="109"/>
      <c r="ILJ20" s="109"/>
      <c r="ILK20" s="109"/>
      <c r="ILL20" s="109"/>
      <c r="ILM20" s="109"/>
      <c r="ILN20" s="109"/>
      <c r="ILO20" s="109"/>
      <c r="ILP20" s="109"/>
      <c r="ILQ20" s="109"/>
      <c r="ILR20" s="109"/>
      <c r="ILS20" s="109"/>
      <c r="ILT20" s="109"/>
      <c r="ILU20" s="109"/>
      <c r="ILV20" s="109"/>
      <c r="ILW20" s="109"/>
      <c r="ILX20" s="109"/>
      <c r="ILY20" s="109"/>
      <c r="ILZ20" s="109"/>
      <c r="IMA20" s="109"/>
      <c r="IMB20" s="109"/>
      <c r="IMC20" s="109"/>
      <c r="IMD20" s="109"/>
      <c r="IME20" s="109"/>
      <c r="IMF20" s="109"/>
      <c r="IMG20" s="109"/>
      <c r="IMH20" s="109"/>
      <c r="IMI20" s="109"/>
      <c r="IMJ20" s="109"/>
      <c r="IMK20" s="109"/>
      <c r="IML20" s="109"/>
      <c r="IMM20" s="109"/>
      <c r="IMN20" s="109"/>
      <c r="IMO20" s="109"/>
      <c r="IMP20" s="109"/>
      <c r="IMQ20" s="109"/>
      <c r="IMR20" s="109"/>
      <c r="IMS20" s="109"/>
      <c r="IMT20" s="109"/>
      <c r="IMU20" s="109"/>
      <c r="IMV20" s="109"/>
      <c r="IMW20" s="109"/>
      <c r="IMX20" s="109"/>
      <c r="IMY20" s="109"/>
      <c r="IMZ20" s="109"/>
      <c r="INA20" s="109"/>
      <c r="INB20" s="109"/>
      <c r="INC20" s="109"/>
      <c r="IND20" s="109"/>
      <c r="INE20" s="109"/>
      <c r="INF20" s="109"/>
      <c r="ING20" s="109"/>
      <c r="INH20" s="109"/>
      <c r="INI20" s="109"/>
      <c r="INJ20" s="109"/>
      <c r="INK20" s="109"/>
      <c r="INL20" s="109"/>
      <c r="INM20" s="109"/>
      <c r="INN20" s="109"/>
      <c r="INO20" s="109"/>
      <c r="INP20" s="109"/>
      <c r="INQ20" s="109"/>
      <c r="INR20" s="109"/>
      <c r="INS20" s="109"/>
      <c r="INT20" s="109"/>
      <c r="INU20" s="109"/>
      <c r="INV20" s="109"/>
      <c r="INW20" s="109"/>
      <c r="INX20" s="109"/>
      <c r="INY20" s="109"/>
      <c r="INZ20" s="109"/>
      <c r="IOA20" s="109"/>
      <c r="IOB20" s="109"/>
      <c r="IOC20" s="109"/>
      <c r="IOD20" s="109"/>
      <c r="IOE20" s="109"/>
      <c r="IOF20" s="109"/>
      <c r="IOG20" s="109"/>
      <c r="IOH20" s="109"/>
      <c r="IOI20" s="109"/>
      <c r="IOJ20" s="109"/>
      <c r="IOK20" s="109"/>
      <c r="IOL20" s="109"/>
      <c r="IOM20" s="109"/>
      <c r="ION20" s="109"/>
      <c r="IOO20" s="109"/>
      <c r="IOP20" s="109"/>
      <c r="IOQ20" s="109"/>
      <c r="IOR20" s="109"/>
      <c r="IOS20" s="109"/>
      <c r="IOT20" s="109"/>
      <c r="IOU20" s="109"/>
      <c r="IOV20" s="109"/>
      <c r="IOW20" s="109"/>
      <c r="IOX20" s="109"/>
      <c r="IOY20" s="109"/>
      <c r="IOZ20" s="109"/>
      <c r="IPA20" s="109"/>
      <c r="IPB20" s="109"/>
      <c r="IPC20" s="109"/>
      <c r="IPD20" s="109"/>
      <c r="IPE20" s="109"/>
      <c r="IPF20" s="109"/>
      <c r="IPG20" s="109"/>
      <c r="IPH20" s="109"/>
      <c r="IPI20" s="109"/>
      <c r="IPJ20" s="109"/>
      <c r="IPK20" s="109"/>
      <c r="IPL20" s="109"/>
      <c r="IPM20" s="109"/>
      <c r="IPN20" s="109"/>
      <c r="IPO20" s="109"/>
      <c r="IPP20" s="109"/>
      <c r="IPQ20" s="109"/>
      <c r="IPR20" s="109"/>
      <c r="IPS20" s="109"/>
      <c r="IPT20" s="109"/>
      <c r="IPU20" s="109"/>
      <c r="IPV20" s="109"/>
      <c r="IPW20" s="109"/>
      <c r="IPX20" s="109"/>
      <c r="IPY20" s="109"/>
      <c r="IPZ20" s="109"/>
      <c r="IQA20" s="109"/>
      <c r="IQB20" s="109"/>
      <c r="IQC20" s="109"/>
      <c r="IQD20" s="109"/>
      <c r="IQE20" s="109"/>
      <c r="IQF20" s="109"/>
      <c r="IQG20" s="109"/>
      <c r="IQH20" s="109"/>
      <c r="IQI20" s="109"/>
      <c r="IQJ20" s="109"/>
      <c r="IQK20" s="109"/>
      <c r="IQL20" s="109"/>
      <c r="IQM20" s="109"/>
      <c r="IQN20" s="109"/>
      <c r="IQO20" s="109"/>
      <c r="IQP20" s="109"/>
      <c r="IQQ20" s="109"/>
      <c r="IQR20" s="109"/>
      <c r="IQS20" s="109"/>
      <c r="IQT20" s="109"/>
      <c r="IQU20" s="109"/>
      <c r="IQV20" s="109"/>
      <c r="IQW20" s="109"/>
      <c r="IQX20" s="109"/>
      <c r="IQY20" s="109"/>
      <c r="IQZ20" s="109"/>
      <c r="IRA20" s="109"/>
      <c r="IRB20" s="109"/>
      <c r="IRC20" s="109"/>
      <c r="IRD20" s="109"/>
      <c r="IRE20" s="109"/>
      <c r="IRF20" s="109"/>
      <c r="IRG20" s="109"/>
      <c r="IRH20" s="109"/>
      <c r="IRI20" s="109"/>
      <c r="IRJ20" s="109"/>
      <c r="IRK20" s="109"/>
      <c r="IRL20" s="109"/>
      <c r="IRM20" s="109"/>
      <c r="IRN20" s="109"/>
      <c r="IRO20" s="109"/>
      <c r="IRP20" s="109"/>
      <c r="IRQ20" s="109"/>
      <c r="IRR20" s="109"/>
      <c r="IRS20" s="109"/>
      <c r="IRT20" s="109"/>
      <c r="IRU20" s="109"/>
      <c r="IRV20" s="109"/>
      <c r="IRW20" s="109"/>
      <c r="IRX20" s="109"/>
      <c r="IRY20" s="109"/>
      <c r="IRZ20" s="109"/>
      <c r="ISA20" s="109"/>
      <c r="ISB20" s="109"/>
      <c r="ISC20" s="109"/>
      <c r="ISD20" s="109"/>
      <c r="ISE20" s="109"/>
      <c r="ISF20" s="109"/>
      <c r="ISG20" s="109"/>
      <c r="ISH20" s="109"/>
      <c r="ISI20" s="109"/>
      <c r="ISJ20" s="109"/>
      <c r="ISK20" s="109"/>
      <c r="ISL20" s="109"/>
      <c r="ISM20" s="109"/>
      <c r="ISN20" s="109"/>
      <c r="ISO20" s="109"/>
      <c r="ISP20" s="109"/>
      <c r="ISQ20" s="109"/>
      <c r="ISR20" s="109"/>
      <c r="ISS20" s="109"/>
      <c r="IST20" s="109"/>
      <c r="ISU20" s="109"/>
      <c r="ISV20" s="109"/>
      <c r="ISW20" s="109"/>
      <c r="ISX20" s="109"/>
      <c r="ISY20" s="109"/>
      <c r="ISZ20" s="109"/>
      <c r="ITA20" s="109"/>
      <c r="ITB20" s="109"/>
      <c r="ITC20" s="109"/>
      <c r="ITD20" s="109"/>
      <c r="ITE20" s="109"/>
      <c r="ITF20" s="109"/>
      <c r="ITG20" s="109"/>
      <c r="ITH20" s="109"/>
      <c r="ITI20" s="109"/>
      <c r="ITJ20" s="109"/>
      <c r="ITK20" s="109"/>
      <c r="ITL20" s="109"/>
      <c r="ITM20" s="109"/>
      <c r="ITN20" s="109"/>
      <c r="ITO20" s="109"/>
      <c r="ITP20" s="109"/>
      <c r="ITQ20" s="109"/>
      <c r="ITR20" s="109"/>
      <c r="ITS20" s="109"/>
      <c r="ITT20" s="109"/>
      <c r="ITU20" s="109"/>
      <c r="ITV20" s="109"/>
      <c r="ITW20" s="109"/>
      <c r="ITX20" s="109"/>
      <c r="ITY20" s="109"/>
      <c r="ITZ20" s="109"/>
      <c r="IUA20" s="109"/>
      <c r="IUB20" s="109"/>
      <c r="IUC20" s="109"/>
      <c r="IUD20" s="109"/>
      <c r="IUE20" s="109"/>
      <c r="IUF20" s="109"/>
      <c r="IUG20" s="109"/>
      <c r="IUH20" s="109"/>
      <c r="IUI20" s="109"/>
      <c r="IUJ20" s="109"/>
      <c r="IUK20" s="109"/>
      <c r="IUL20" s="109"/>
      <c r="IUM20" s="109"/>
      <c r="IUN20" s="109"/>
      <c r="IUO20" s="109"/>
      <c r="IUP20" s="109"/>
      <c r="IUQ20" s="109"/>
      <c r="IUR20" s="109"/>
      <c r="IUS20" s="109"/>
      <c r="IUT20" s="109"/>
      <c r="IUU20" s="109"/>
      <c r="IUV20" s="109"/>
      <c r="IUW20" s="109"/>
      <c r="IUX20" s="109"/>
      <c r="IUY20" s="109"/>
      <c r="IUZ20" s="109"/>
      <c r="IVA20" s="109"/>
      <c r="IVB20" s="109"/>
      <c r="IVC20" s="109"/>
      <c r="IVD20" s="109"/>
      <c r="IVE20" s="109"/>
      <c r="IVF20" s="109"/>
      <c r="IVG20" s="109"/>
      <c r="IVH20" s="109"/>
      <c r="IVI20" s="109"/>
      <c r="IVJ20" s="109"/>
      <c r="IVK20" s="109"/>
      <c r="IVL20" s="109"/>
      <c r="IVM20" s="109"/>
      <c r="IVN20" s="109"/>
      <c r="IVO20" s="109"/>
      <c r="IVP20" s="109"/>
      <c r="IVQ20" s="109"/>
      <c r="IVR20" s="109"/>
      <c r="IVS20" s="109"/>
      <c r="IVT20" s="109"/>
      <c r="IVU20" s="109"/>
      <c r="IVV20" s="109"/>
      <c r="IVW20" s="109"/>
      <c r="IVX20" s="109"/>
      <c r="IVY20" s="109"/>
      <c r="IVZ20" s="109"/>
      <c r="IWA20" s="109"/>
      <c r="IWB20" s="109"/>
      <c r="IWC20" s="109"/>
      <c r="IWD20" s="109"/>
      <c r="IWE20" s="109"/>
      <c r="IWF20" s="109"/>
      <c r="IWG20" s="109"/>
      <c r="IWH20" s="109"/>
      <c r="IWI20" s="109"/>
      <c r="IWJ20" s="109"/>
      <c r="IWK20" s="109"/>
      <c r="IWL20" s="109"/>
      <c r="IWM20" s="109"/>
      <c r="IWN20" s="109"/>
      <c r="IWO20" s="109"/>
      <c r="IWP20" s="109"/>
      <c r="IWQ20" s="109"/>
      <c r="IWR20" s="109"/>
      <c r="IWS20" s="109"/>
      <c r="IWT20" s="109"/>
      <c r="IWU20" s="109"/>
      <c r="IWV20" s="109"/>
      <c r="IWW20" s="109"/>
      <c r="IWX20" s="109"/>
      <c r="IWY20" s="109"/>
      <c r="IWZ20" s="109"/>
      <c r="IXA20" s="109"/>
      <c r="IXB20" s="109"/>
      <c r="IXC20" s="109"/>
      <c r="IXD20" s="109"/>
      <c r="IXE20" s="109"/>
      <c r="IXF20" s="109"/>
      <c r="IXG20" s="109"/>
      <c r="IXH20" s="109"/>
      <c r="IXI20" s="109"/>
      <c r="IXJ20" s="109"/>
      <c r="IXK20" s="109"/>
      <c r="IXL20" s="109"/>
      <c r="IXM20" s="109"/>
      <c r="IXN20" s="109"/>
      <c r="IXO20" s="109"/>
      <c r="IXP20" s="109"/>
      <c r="IXQ20" s="109"/>
      <c r="IXR20" s="109"/>
      <c r="IXS20" s="109"/>
      <c r="IXT20" s="109"/>
      <c r="IXU20" s="109"/>
      <c r="IXV20" s="109"/>
      <c r="IXW20" s="109"/>
      <c r="IXX20" s="109"/>
      <c r="IXY20" s="109"/>
      <c r="IXZ20" s="109"/>
      <c r="IYA20" s="109"/>
      <c r="IYB20" s="109"/>
      <c r="IYC20" s="109"/>
      <c r="IYD20" s="109"/>
      <c r="IYE20" s="109"/>
      <c r="IYF20" s="109"/>
      <c r="IYG20" s="109"/>
      <c r="IYH20" s="109"/>
      <c r="IYI20" s="109"/>
      <c r="IYJ20" s="109"/>
      <c r="IYK20" s="109"/>
      <c r="IYL20" s="109"/>
      <c r="IYM20" s="109"/>
      <c r="IYN20" s="109"/>
      <c r="IYO20" s="109"/>
      <c r="IYP20" s="109"/>
      <c r="IYQ20" s="109"/>
      <c r="IYR20" s="109"/>
      <c r="IYS20" s="109"/>
      <c r="IYT20" s="109"/>
      <c r="IYU20" s="109"/>
      <c r="IYV20" s="109"/>
      <c r="IYW20" s="109"/>
      <c r="IYX20" s="109"/>
      <c r="IYY20" s="109"/>
      <c r="IYZ20" s="109"/>
      <c r="IZA20" s="109"/>
      <c r="IZB20" s="109"/>
      <c r="IZC20" s="109"/>
      <c r="IZD20" s="109"/>
      <c r="IZE20" s="109"/>
      <c r="IZF20" s="109"/>
      <c r="IZG20" s="109"/>
      <c r="IZH20" s="109"/>
      <c r="IZI20" s="109"/>
      <c r="IZJ20" s="109"/>
      <c r="IZK20" s="109"/>
      <c r="IZL20" s="109"/>
      <c r="IZM20" s="109"/>
      <c r="IZN20" s="109"/>
      <c r="IZO20" s="109"/>
      <c r="IZP20" s="109"/>
      <c r="IZQ20" s="109"/>
      <c r="IZR20" s="109"/>
      <c r="IZS20" s="109"/>
      <c r="IZT20" s="109"/>
      <c r="IZU20" s="109"/>
      <c r="IZV20" s="109"/>
      <c r="IZW20" s="109"/>
      <c r="IZX20" s="109"/>
      <c r="IZY20" s="109"/>
      <c r="IZZ20" s="109"/>
      <c r="JAA20" s="109"/>
      <c r="JAB20" s="109"/>
      <c r="JAC20" s="109"/>
      <c r="JAD20" s="109"/>
      <c r="JAE20" s="109"/>
      <c r="JAF20" s="109"/>
      <c r="JAG20" s="109"/>
      <c r="JAH20" s="109"/>
      <c r="JAI20" s="109"/>
      <c r="JAJ20" s="109"/>
      <c r="JAK20" s="109"/>
      <c r="JAL20" s="109"/>
      <c r="JAM20" s="109"/>
      <c r="JAN20" s="109"/>
      <c r="JAO20" s="109"/>
      <c r="JAP20" s="109"/>
      <c r="JAQ20" s="109"/>
      <c r="JAR20" s="109"/>
      <c r="JAS20" s="109"/>
      <c r="JAT20" s="109"/>
      <c r="JAU20" s="109"/>
      <c r="JAV20" s="109"/>
      <c r="JAW20" s="109"/>
      <c r="JAX20" s="109"/>
      <c r="JAY20" s="109"/>
      <c r="JAZ20" s="109"/>
      <c r="JBA20" s="109"/>
      <c r="JBB20" s="109"/>
      <c r="JBC20" s="109"/>
      <c r="JBD20" s="109"/>
      <c r="JBE20" s="109"/>
      <c r="JBF20" s="109"/>
      <c r="JBG20" s="109"/>
      <c r="JBH20" s="109"/>
      <c r="JBI20" s="109"/>
      <c r="JBJ20" s="109"/>
      <c r="JBK20" s="109"/>
      <c r="JBL20" s="109"/>
      <c r="JBM20" s="109"/>
      <c r="JBN20" s="109"/>
      <c r="JBO20" s="109"/>
      <c r="JBP20" s="109"/>
      <c r="JBQ20" s="109"/>
      <c r="JBR20" s="109"/>
      <c r="JBS20" s="109"/>
      <c r="JBT20" s="109"/>
      <c r="JBU20" s="109"/>
      <c r="JBV20" s="109"/>
      <c r="JBW20" s="109"/>
      <c r="JBX20" s="109"/>
      <c r="JBY20" s="109"/>
      <c r="JBZ20" s="109"/>
      <c r="JCA20" s="109"/>
      <c r="JCB20" s="109"/>
      <c r="JCC20" s="109"/>
      <c r="JCD20" s="109"/>
      <c r="JCE20" s="109"/>
      <c r="JCF20" s="109"/>
      <c r="JCG20" s="109"/>
      <c r="JCH20" s="109"/>
      <c r="JCI20" s="109"/>
      <c r="JCJ20" s="109"/>
      <c r="JCK20" s="109"/>
      <c r="JCL20" s="109"/>
      <c r="JCM20" s="109"/>
      <c r="JCN20" s="109"/>
      <c r="JCO20" s="109"/>
      <c r="JCP20" s="109"/>
      <c r="JCQ20" s="109"/>
      <c r="JCR20" s="109"/>
      <c r="JCS20" s="109"/>
      <c r="JCT20" s="109"/>
      <c r="JCU20" s="109"/>
      <c r="JCV20" s="109"/>
      <c r="JCW20" s="109"/>
      <c r="JCX20" s="109"/>
      <c r="JCY20" s="109"/>
      <c r="JCZ20" s="109"/>
      <c r="JDA20" s="109"/>
      <c r="JDB20" s="109"/>
      <c r="JDC20" s="109"/>
      <c r="JDD20" s="109"/>
      <c r="JDE20" s="109"/>
      <c r="JDF20" s="109"/>
      <c r="JDG20" s="109"/>
      <c r="JDH20" s="109"/>
      <c r="JDI20" s="109"/>
      <c r="JDJ20" s="109"/>
      <c r="JDK20" s="109"/>
      <c r="JDL20" s="109"/>
      <c r="JDM20" s="109"/>
      <c r="JDN20" s="109"/>
      <c r="JDO20" s="109"/>
      <c r="JDP20" s="109"/>
      <c r="JDQ20" s="109"/>
      <c r="JDR20" s="109"/>
      <c r="JDS20" s="109"/>
      <c r="JDT20" s="109"/>
      <c r="JDU20" s="109"/>
      <c r="JDV20" s="109"/>
      <c r="JDW20" s="109"/>
      <c r="JDX20" s="109"/>
      <c r="JDY20" s="109"/>
      <c r="JDZ20" s="109"/>
      <c r="JEA20" s="109"/>
      <c r="JEB20" s="109"/>
      <c r="JEC20" s="109"/>
      <c r="JED20" s="109"/>
      <c r="JEE20" s="109"/>
      <c r="JEF20" s="109"/>
      <c r="JEG20" s="109"/>
      <c r="JEH20" s="109"/>
      <c r="JEI20" s="109"/>
      <c r="JEJ20" s="109"/>
      <c r="JEK20" s="109"/>
      <c r="JEL20" s="109"/>
      <c r="JEM20" s="109"/>
      <c r="JEN20" s="109"/>
      <c r="JEO20" s="109"/>
      <c r="JEP20" s="109"/>
      <c r="JEQ20" s="109"/>
      <c r="JER20" s="109"/>
      <c r="JES20" s="109"/>
      <c r="JET20" s="109"/>
      <c r="JEU20" s="109"/>
      <c r="JEV20" s="109"/>
      <c r="JEW20" s="109"/>
      <c r="JEX20" s="109"/>
      <c r="JEY20" s="109"/>
      <c r="JEZ20" s="109"/>
      <c r="JFA20" s="109"/>
      <c r="JFB20" s="109"/>
      <c r="JFC20" s="109"/>
      <c r="JFD20" s="109"/>
      <c r="JFE20" s="109"/>
      <c r="JFF20" s="109"/>
      <c r="JFG20" s="109"/>
      <c r="JFH20" s="109"/>
      <c r="JFI20" s="109"/>
      <c r="JFJ20" s="109"/>
      <c r="JFK20" s="109"/>
      <c r="JFL20" s="109"/>
      <c r="JFM20" s="109"/>
      <c r="JFN20" s="109"/>
      <c r="JFO20" s="109"/>
      <c r="JFP20" s="109"/>
      <c r="JFQ20" s="109"/>
      <c r="JFR20" s="109"/>
      <c r="JFS20" s="109"/>
      <c r="JFT20" s="109"/>
      <c r="JFU20" s="109"/>
      <c r="JFV20" s="109"/>
      <c r="JFW20" s="109"/>
      <c r="JFX20" s="109"/>
      <c r="JFY20" s="109"/>
      <c r="JFZ20" s="109"/>
      <c r="JGA20" s="109"/>
      <c r="JGB20" s="109"/>
      <c r="JGC20" s="109"/>
      <c r="JGD20" s="109"/>
      <c r="JGE20" s="109"/>
      <c r="JGF20" s="109"/>
      <c r="JGG20" s="109"/>
      <c r="JGH20" s="109"/>
      <c r="JGI20" s="109"/>
      <c r="JGJ20" s="109"/>
      <c r="JGK20" s="109"/>
      <c r="JGL20" s="109"/>
      <c r="JGM20" s="109"/>
      <c r="JGN20" s="109"/>
      <c r="JGO20" s="109"/>
      <c r="JGP20" s="109"/>
      <c r="JGQ20" s="109"/>
      <c r="JGR20" s="109"/>
      <c r="JGS20" s="109"/>
      <c r="JGT20" s="109"/>
      <c r="JGU20" s="109"/>
      <c r="JGV20" s="109"/>
      <c r="JGW20" s="109"/>
      <c r="JGX20" s="109"/>
      <c r="JGY20" s="109"/>
      <c r="JGZ20" s="109"/>
      <c r="JHA20" s="109"/>
      <c r="JHB20" s="109"/>
      <c r="JHC20" s="109"/>
      <c r="JHD20" s="109"/>
      <c r="JHE20" s="109"/>
      <c r="JHF20" s="109"/>
      <c r="JHG20" s="109"/>
      <c r="JHH20" s="109"/>
      <c r="JHI20" s="109"/>
      <c r="JHJ20" s="109"/>
      <c r="JHK20" s="109"/>
      <c r="JHL20" s="109"/>
      <c r="JHM20" s="109"/>
      <c r="JHN20" s="109"/>
      <c r="JHO20" s="109"/>
      <c r="JHP20" s="109"/>
      <c r="JHQ20" s="109"/>
      <c r="JHR20" s="109"/>
      <c r="JHS20" s="109"/>
      <c r="JHT20" s="109"/>
      <c r="JHU20" s="109"/>
      <c r="JHV20" s="109"/>
      <c r="JHW20" s="109"/>
      <c r="JHX20" s="109"/>
      <c r="JHY20" s="109"/>
      <c r="JHZ20" s="109"/>
      <c r="JIA20" s="109"/>
      <c r="JIB20" s="109"/>
      <c r="JIC20" s="109"/>
      <c r="JID20" s="109"/>
      <c r="JIE20" s="109"/>
      <c r="JIF20" s="109"/>
      <c r="JIG20" s="109"/>
      <c r="JIH20" s="109"/>
      <c r="JII20" s="109"/>
      <c r="JIJ20" s="109"/>
      <c r="JIK20" s="109"/>
      <c r="JIL20" s="109"/>
      <c r="JIM20" s="109"/>
      <c r="JIN20" s="109"/>
      <c r="JIO20" s="109"/>
      <c r="JIP20" s="109"/>
      <c r="JIQ20" s="109"/>
      <c r="JIR20" s="109"/>
      <c r="JIS20" s="109"/>
      <c r="JIT20" s="109"/>
      <c r="JIU20" s="109"/>
      <c r="JIV20" s="109"/>
      <c r="JIW20" s="109"/>
      <c r="JIX20" s="109"/>
      <c r="JIY20" s="109"/>
      <c r="JIZ20" s="109"/>
      <c r="JJA20" s="109"/>
      <c r="JJB20" s="109"/>
      <c r="JJC20" s="109"/>
      <c r="JJD20" s="109"/>
      <c r="JJE20" s="109"/>
      <c r="JJF20" s="109"/>
      <c r="JJG20" s="109"/>
      <c r="JJH20" s="109"/>
      <c r="JJI20" s="109"/>
      <c r="JJJ20" s="109"/>
      <c r="JJK20" s="109"/>
      <c r="JJL20" s="109"/>
      <c r="JJM20" s="109"/>
      <c r="JJN20" s="109"/>
      <c r="JJO20" s="109"/>
      <c r="JJP20" s="109"/>
      <c r="JJQ20" s="109"/>
      <c r="JJR20" s="109"/>
      <c r="JJS20" s="109"/>
      <c r="JJT20" s="109"/>
      <c r="JJU20" s="109"/>
      <c r="JJV20" s="109"/>
      <c r="JJW20" s="109"/>
      <c r="JJX20" s="109"/>
      <c r="JJY20" s="109"/>
      <c r="JJZ20" s="109"/>
      <c r="JKA20" s="109"/>
      <c r="JKB20" s="109"/>
      <c r="JKC20" s="109"/>
      <c r="JKD20" s="109"/>
      <c r="JKE20" s="109"/>
      <c r="JKF20" s="109"/>
      <c r="JKG20" s="109"/>
      <c r="JKH20" s="109"/>
      <c r="JKI20" s="109"/>
      <c r="JKJ20" s="109"/>
      <c r="JKK20" s="109"/>
      <c r="JKL20" s="109"/>
      <c r="JKM20" s="109"/>
      <c r="JKN20" s="109"/>
      <c r="JKO20" s="109"/>
      <c r="JKP20" s="109"/>
      <c r="JKQ20" s="109"/>
      <c r="JKR20" s="109"/>
      <c r="JKS20" s="109"/>
      <c r="JKT20" s="109"/>
      <c r="JKU20" s="109"/>
      <c r="JKV20" s="109"/>
      <c r="JKW20" s="109"/>
      <c r="JKX20" s="109"/>
      <c r="JKY20" s="109"/>
      <c r="JKZ20" s="109"/>
      <c r="JLA20" s="109"/>
      <c r="JLB20" s="109"/>
      <c r="JLC20" s="109"/>
      <c r="JLD20" s="109"/>
      <c r="JLE20" s="109"/>
      <c r="JLF20" s="109"/>
      <c r="JLG20" s="109"/>
      <c r="JLH20" s="109"/>
      <c r="JLI20" s="109"/>
      <c r="JLJ20" s="109"/>
      <c r="JLK20" s="109"/>
      <c r="JLL20" s="109"/>
      <c r="JLM20" s="109"/>
      <c r="JLN20" s="109"/>
      <c r="JLO20" s="109"/>
      <c r="JLP20" s="109"/>
      <c r="JLQ20" s="109"/>
      <c r="JLR20" s="109"/>
      <c r="JLS20" s="109"/>
      <c r="JLT20" s="109"/>
      <c r="JLU20" s="109"/>
      <c r="JLV20" s="109"/>
      <c r="JLW20" s="109"/>
      <c r="JLX20" s="109"/>
      <c r="JLY20" s="109"/>
      <c r="JLZ20" s="109"/>
      <c r="JMA20" s="109"/>
      <c r="JMB20" s="109"/>
      <c r="JMC20" s="109"/>
      <c r="JMD20" s="109"/>
      <c r="JME20" s="109"/>
      <c r="JMF20" s="109"/>
      <c r="JMG20" s="109"/>
      <c r="JMH20" s="109"/>
      <c r="JMI20" s="109"/>
      <c r="JMJ20" s="109"/>
      <c r="JMK20" s="109"/>
      <c r="JML20" s="109"/>
      <c r="JMM20" s="109"/>
      <c r="JMN20" s="109"/>
      <c r="JMO20" s="109"/>
      <c r="JMP20" s="109"/>
      <c r="JMQ20" s="109"/>
      <c r="JMR20" s="109"/>
      <c r="JMS20" s="109"/>
      <c r="JMT20" s="109"/>
      <c r="JMU20" s="109"/>
      <c r="JMV20" s="109"/>
      <c r="JMW20" s="109"/>
      <c r="JMX20" s="109"/>
      <c r="JMY20" s="109"/>
      <c r="JMZ20" s="109"/>
      <c r="JNA20" s="109"/>
      <c r="JNB20" s="109"/>
      <c r="JNC20" s="109"/>
      <c r="JND20" s="109"/>
      <c r="JNE20" s="109"/>
      <c r="JNF20" s="109"/>
      <c r="JNG20" s="109"/>
      <c r="JNH20" s="109"/>
      <c r="JNI20" s="109"/>
      <c r="JNJ20" s="109"/>
      <c r="JNK20" s="109"/>
      <c r="JNL20" s="109"/>
      <c r="JNM20" s="109"/>
      <c r="JNN20" s="109"/>
      <c r="JNO20" s="109"/>
      <c r="JNP20" s="109"/>
      <c r="JNQ20" s="109"/>
      <c r="JNR20" s="109"/>
      <c r="JNS20" s="109"/>
      <c r="JNT20" s="109"/>
      <c r="JNU20" s="109"/>
      <c r="JNV20" s="109"/>
      <c r="JNW20" s="109"/>
      <c r="JNX20" s="109"/>
      <c r="JNY20" s="109"/>
      <c r="JNZ20" s="109"/>
      <c r="JOA20" s="109"/>
      <c r="JOB20" s="109"/>
      <c r="JOC20" s="109"/>
      <c r="JOD20" s="109"/>
      <c r="JOE20" s="109"/>
      <c r="JOF20" s="109"/>
      <c r="JOG20" s="109"/>
      <c r="JOH20" s="109"/>
      <c r="JOI20" s="109"/>
      <c r="JOJ20" s="109"/>
      <c r="JOK20" s="109"/>
      <c r="JOL20" s="109"/>
      <c r="JOM20" s="109"/>
      <c r="JON20" s="109"/>
      <c r="JOO20" s="109"/>
      <c r="JOP20" s="109"/>
      <c r="JOQ20" s="109"/>
      <c r="JOR20" s="109"/>
      <c r="JOS20" s="109"/>
      <c r="JOT20" s="109"/>
      <c r="JOU20" s="109"/>
      <c r="JOV20" s="109"/>
      <c r="JOW20" s="109"/>
      <c r="JOX20" s="109"/>
      <c r="JOY20" s="109"/>
      <c r="JOZ20" s="109"/>
      <c r="JPA20" s="109"/>
      <c r="JPB20" s="109"/>
      <c r="JPC20" s="109"/>
      <c r="JPD20" s="109"/>
      <c r="JPE20" s="109"/>
      <c r="JPF20" s="109"/>
      <c r="JPG20" s="109"/>
      <c r="JPH20" s="109"/>
      <c r="JPI20" s="109"/>
      <c r="JPJ20" s="109"/>
      <c r="JPK20" s="109"/>
      <c r="JPL20" s="109"/>
      <c r="JPM20" s="109"/>
      <c r="JPN20" s="109"/>
      <c r="JPO20" s="109"/>
      <c r="JPP20" s="109"/>
      <c r="JPQ20" s="109"/>
      <c r="JPR20" s="109"/>
      <c r="JPS20" s="109"/>
      <c r="JPT20" s="109"/>
      <c r="JPU20" s="109"/>
      <c r="JPV20" s="109"/>
      <c r="JPW20" s="109"/>
      <c r="JPX20" s="109"/>
      <c r="JPY20" s="109"/>
      <c r="JPZ20" s="109"/>
      <c r="JQA20" s="109"/>
      <c r="JQB20" s="109"/>
      <c r="JQC20" s="109"/>
      <c r="JQD20" s="109"/>
      <c r="JQE20" s="109"/>
      <c r="JQF20" s="109"/>
      <c r="JQG20" s="109"/>
      <c r="JQH20" s="109"/>
      <c r="JQI20" s="109"/>
      <c r="JQJ20" s="109"/>
      <c r="JQK20" s="109"/>
      <c r="JQL20" s="109"/>
      <c r="JQM20" s="109"/>
      <c r="JQN20" s="109"/>
      <c r="JQO20" s="109"/>
      <c r="JQP20" s="109"/>
      <c r="JQQ20" s="109"/>
      <c r="JQR20" s="109"/>
      <c r="JQS20" s="109"/>
      <c r="JQT20" s="109"/>
      <c r="JQU20" s="109"/>
      <c r="JQV20" s="109"/>
      <c r="JQW20" s="109"/>
      <c r="JQX20" s="109"/>
      <c r="JQY20" s="109"/>
      <c r="JQZ20" s="109"/>
      <c r="JRA20" s="109"/>
      <c r="JRB20" s="109"/>
      <c r="JRC20" s="109"/>
      <c r="JRD20" s="109"/>
      <c r="JRE20" s="109"/>
      <c r="JRF20" s="109"/>
      <c r="JRG20" s="109"/>
      <c r="JRH20" s="109"/>
      <c r="JRI20" s="109"/>
      <c r="JRJ20" s="109"/>
      <c r="JRK20" s="109"/>
      <c r="JRL20" s="109"/>
      <c r="JRM20" s="109"/>
      <c r="JRN20" s="109"/>
      <c r="JRO20" s="109"/>
      <c r="JRP20" s="109"/>
      <c r="JRQ20" s="109"/>
      <c r="JRR20" s="109"/>
      <c r="JRS20" s="109"/>
      <c r="JRT20" s="109"/>
      <c r="JRU20" s="109"/>
      <c r="JRV20" s="109"/>
      <c r="JRW20" s="109"/>
      <c r="JRX20" s="109"/>
      <c r="JRY20" s="109"/>
      <c r="JRZ20" s="109"/>
      <c r="JSA20" s="109"/>
      <c r="JSB20" s="109"/>
      <c r="JSC20" s="109"/>
      <c r="JSD20" s="109"/>
      <c r="JSE20" s="109"/>
      <c r="JSF20" s="109"/>
      <c r="JSG20" s="109"/>
      <c r="JSH20" s="109"/>
      <c r="JSI20" s="109"/>
      <c r="JSJ20" s="109"/>
      <c r="JSK20" s="109"/>
      <c r="JSL20" s="109"/>
      <c r="JSM20" s="109"/>
      <c r="JSN20" s="109"/>
      <c r="JSO20" s="109"/>
      <c r="JSP20" s="109"/>
      <c r="JSQ20" s="109"/>
      <c r="JSR20" s="109"/>
      <c r="JSS20" s="109"/>
      <c r="JST20" s="109"/>
      <c r="JSU20" s="109"/>
      <c r="JSV20" s="109"/>
      <c r="JSW20" s="109"/>
      <c r="JSX20" s="109"/>
      <c r="JSY20" s="109"/>
      <c r="JSZ20" s="109"/>
      <c r="JTA20" s="109"/>
      <c r="JTB20" s="109"/>
      <c r="JTC20" s="109"/>
      <c r="JTD20" s="109"/>
      <c r="JTE20" s="109"/>
      <c r="JTF20" s="109"/>
      <c r="JTG20" s="109"/>
      <c r="JTH20" s="109"/>
      <c r="JTI20" s="109"/>
      <c r="JTJ20" s="109"/>
      <c r="JTK20" s="109"/>
      <c r="JTL20" s="109"/>
      <c r="JTM20" s="109"/>
      <c r="JTN20" s="109"/>
      <c r="JTO20" s="109"/>
      <c r="JTP20" s="109"/>
      <c r="JTQ20" s="109"/>
      <c r="JTR20" s="109"/>
      <c r="JTS20" s="109"/>
      <c r="JTT20" s="109"/>
      <c r="JTU20" s="109"/>
      <c r="JTV20" s="109"/>
      <c r="JTW20" s="109"/>
      <c r="JTX20" s="109"/>
      <c r="JTY20" s="109"/>
      <c r="JTZ20" s="109"/>
      <c r="JUA20" s="109"/>
      <c r="JUB20" s="109"/>
      <c r="JUC20" s="109"/>
      <c r="JUD20" s="109"/>
      <c r="JUE20" s="109"/>
      <c r="JUF20" s="109"/>
      <c r="JUG20" s="109"/>
      <c r="JUH20" s="109"/>
      <c r="JUI20" s="109"/>
      <c r="JUJ20" s="109"/>
      <c r="JUK20" s="109"/>
      <c r="JUL20" s="109"/>
      <c r="JUM20" s="109"/>
      <c r="JUN20" s="109"/>
      <c r="JUO20" s="109"/>
      <c r="JUP20" s="109"/>
      <c r="JUQ20" s="109"/>
      <c r="JUR20" s="109"/>
      <c r="JUS20" s="109"/>
      <c r="JUT20" s="109"/>
      <c r="JUU20" s="109"/>
      <c r="JUV20" s="109"/>
      <c r="JUW20" s="109"/>
      <c r="JUX20" s="109"/>
      <c r="JUY20" s="109"/>
      <c r="JUZ20" s="109"/>
      <c r="JVA20" s="109"/>
      <c r="JVB20" s="109"/>
      <c r="JVC20" s="109"/>
      <c r="JVD20" s="109"/>
      <c r="JVE20" s="109"/>
      <c r="JVF20" s="109"/>
      <c r="JVG20" s="109"/>
      <c r="JVH20" s="109"/>
      <c r="JVI20" s="109"/>
      <c r="JVJ20" s="109"/>
      <c r="JVK20" s="109"/>
      <c r="JVL20" s="109"/>
      <c r="JVM20" s="109"/>
      <c r="JVN20" s="109"/>
      <c r="JVO20" s="109"/>
      <c r="JVP20" s="109"/>
      <c r="JVQ20" s="109"/>
      <c r="JVR20" s="109"/>
      <c r="JVS20" s="109"/>
      <c r="JVT20" s="109"/>
      <c r="JVU20" s="109"/>
      <c r="JVV20" s="109"/>
      <c r="JVW20" s="109"/>
      <c r="JVX20" s="109"/>
      <c r="JVY20" s="109"/>
      <c r="JVZ20" s="109"/>
      <c r="JWA20" s="109"/>
      <c r="JWB20" s="109"/>
      <c r="JWC20" s="109"/>
      <c r="JWD20" s="109"/>
      <c r="JWE20" s="109"/>
      <c r="JWF20" s="109"/>
      <c r="JWG20" s="109"/>
      <c r="JWH20" s="109"/>
      <c r="JWI20" s="109"/>
      <c r="JWJ20" s="109"/>
      <c r="JWK20" s="109"/>
      <c r="JWL20" s="109"/>
      <c r="JWM20" s="109"/>
      <c r="JWN20" s="109"/>
      <c r="JWO20" s="109"/>
      <c r="JWP20" s="109"/>
      <c r="JWQ20" s="109"/>
      <c r="JWR20" s="109"/>
      <c r="JWS20" s="109"/>
      <c r="JWT20" s="109"/>
      <c r="JWU20" s="109"/>
      <c r="JWV20" s="109"/>
      <c r="JWW20" s="109"/>
      <c r="JWX20" s="109"/>
      <c r="JWY20" s="109"/>
      <c r="JWZ20" s="109"/>
      <c r="JXA20" s="109"/>
      <c r="JXB20" s="109"/>
      <c r="JXC20" s="109"/>
      <c r="JXD20" s="109"/>
      <c r="JXE20" s="109"/>
      <c r="JXF20" s="109"/>
      <c r="JXG20" s="109"/>
      <c r="JXH20" s="109"/>
      <c r="JXI20" s="109"/>
      <c r="JXJ20" s="109"/>
      <c r="JXK20" s="109"/>
      <c r="JXL20" s="109"/>
      <c r="JXM20" s="109"/>
      <c r="JXN20" s="109"/>
      <c r="JXO20" s="109"/>
      <c r="JXP20" s="109"/>
      <c r="JXQ20" s="109"/>
      <c r="JXR20" s="109"/>
      <c r="JXS20" s="109"/>
      <c r="JXT20" s="109"/>
      <c r="JXU20" s="109"/>
      <c r="JXV20" s="109"/>
      <c r="JXW20" s="109"/>
      <c r="JXX20" s="109"/>
      <c r="JXY20" s="109"/>
      <c r="JXZ20" s="109"/>
      <c r="JYA20" s="109"/>
      <c r="JYB20" s="109"/>
      <c r="JYC20" s="109"/>
      <c r="JYD20" s="109"/>
      <c r="JYE20" s="109"/>
      <c r="JYF20" s="109"/>
      <c r="JYG20" s="109"/>
      <c r="JYH20" s="109"/>
      <c r="JYI20" s="109"/>
      <c r="JYJ20" s="109"/>
      <c r="JYK20" s="109"/>
      <c r="JYL20" s="109"/>
      <c r="JYM20" s="109"/>
      <c r="JYN20" s="109"/>
      <c r="JYO20" s="109"/>
      <c r="JYP20" s="109"/>
      <c r="JYQ20" s="109"/>
      <c r="JYR20" s="109"/>
      <c r="JYS20" s="109"/>
      <c r="JYT20" s="109"/>
      <c r="JYU20" s="109"/>
      <c r="JYV20" s="109"/>
      <c r="JYW20" s="109"/>
      <c r="JYX20" s="109"/>
      <c r="JYY20" s="109"/>
      <c r="JYZ20" s="109"/>
      <c r="JZA20" s="109"/>
      <c r="JZB20" s="109"/>
      <c r="JZC20" s="109"/>
      <c r="JZD20" s="109"/>
      <c r="JZE20" s="109"/>
      <c r="JZF20" s="109"/>
      <c r="JZG20" s="109"/>
      <c r="JZH20" s="109"/>
      <c r="JZI20" s="109"/>
      <c r="JZJ20" s="109"/>
      <c r="JZK20" s="109"/>
      <c r="JZL20" s="109"/>
      <c r="JZM20" s="109"/>
      <c r="JZN20" s="109"/>
      <c r="JZO20" s="109"/>
      <c r="JZP20" s="109"/>
      <c r="JZQ20" s="109"/>
      <c r="JZR20" s="109"/>
      <c r="JZS20" s="109"/>
      <c r="JZT20" s="109"/>
      <c r="JZU20" s="109"/>
      <c r="JZV20" s="109"/>
      <c r="JZW20" s="109"/>
      <c r="JZX20" s="109"/>
      <c r="JZY20" s="109"/>
      <c r="JZZ20" s="109"/>
      <c r="KAA20" s="109"/>
      <c r="KAB20" s="109"/>
      <c r="KAC20" s="109"/>
      <c r="KAD20" s="109"/>
      <c r="KAE20" s="109"/>
      <c r="KAF20" s="109"/>
      <c r="KAG20" s="109"/>
      <c r="KAH20" s="109"/>
      <c r="KAI20" s="109"/>
      <c r="KAJ20" s="109"/>
      <c r="KAK20" s="109"/>
      <c r="KAL20" s="109"/>
      <c r="KAM20" s="109"/>
      <c r="KAN20" s="109"/>
      <c r="KAO20" s="109"/>
      <c r="KAP20" s="109"/>
      <c r="KAQ20" s="109"/>
      <c r="KAR20" s="109"/>
      <c r="KAS20" s="109"/>
      <c r="KAT20" s="109"/>
      <c r="KAU20" s="109"/>
      <c r="KAV20" s="109"/>
      <c r="KAW20" s="109"/>
      <c r="KAX20" s="109"/>
      <c r="KAY20" s="109"/>
      <c r="KAZ20" s="109"/>
      <c r="KBA20" s="109"/>
      <c r="KBB20" s="109"/>
      <c r="KBC20" s="109"/>
      <c r="KBD20" s="109"/>
      <c r="KBE20" s="109"/>
      <c r="KBF20" s="109"/>
      <c r="KBG20" s="109"/>
      <c r="KBH20" s="109"/>
      <c r="KBI20" s="109"/>
      <c r="KBJ20" s="109"/>
      <c r="KBK20" s="109"/>
      <c r="KBL20" s="109"/>
      <c r="KBM20" s="109"/>
      <c r="KBN20" s="109"/>
      <c r="KBO20" s="109"/>
      <c r="KBP20" s="109"/>
      <c r="KBQ20" s="109"/>
      <c r="KBR20" s="109"/>
      <c r="KBS20" s="109"/>
      <c r="KBT20" s="109"/>
      <c r="KBU20" s="109"/>
      <c r="KBV20" s="109"/>
      <c r="KBW20" s="109"/>
      <c r="KBX20" s="109"/>
      <c r="KBY20" s="109"/>
      <c r="KBZ20" s="109"/>
      <c r="KCA20" s="109"/>
      <c r="KCB20" s="109"/>
      <c r="KCC20" s="109"/>
      <c r="KCD20" s="109"/>
      <c r="KCE20" s="109"/>
      <c r="KCF20" s="109"/>
      <c r="KCG20" s="109"/>
      <c r="KCH20" s="109"/>
      <c r="KCI20" s="109"/>
      <c r="KCJ20" s="109"/>
      <c r="KCK20" s="109"/>
      <c r="KCL20" s="109"/>
      <c r="KCM20" s="109"/>
      <c r="KCN20" s="109"/>
      <c r="KCO20" s="109"/>
      <c r="KCP20" s="109"/>
      <c r="KCQ20" s="109"/>
      <c r="KCR20" s="109"/>
      <c r="KCS20" s="109"/>
      <c r="KCT20" s="109"/>
      <c r="KCU20" s="109"/>
      <c r="KCV20" s="109"/>
      <c r="KCW20" s="109"/>
      <c r="KCX20" s="109"/>
      <c r="KCY20" s="109"/>
      <c r="KCZ20" s="109"/>
      <c r="KDA20" s="109"/>
      <c r="KDB20" s="109"/>
      <c r="KDC20" s="109"/>
      <c r="KDD20" s="109"/>
      <c r="KDE20" s="109"/>
      <c r="KDF20" s="109"/>
      <c r="KDG20" s="109"/>
      <c r="KDH20" s="109"/>
      <c r="KDI20" s="109"/>
      <c r="KDJ20" s="109"/>
      <c r="KDK20" s="109"/>
      <c r="KDL20" s="109"/>
      <c r="KDM20" s="109"/>
      <c r="KDN20" s="109"/>
      <c r="KDO20" s="109"/>
      <c r="KDP20" s="109"/>
      <c r="KDQ20" s="109"/>
      <c r="KDR20" s="109"/>
      <c r="KDS20" s="109"/>
      <c r="KDT20" s="109"/>
      <c r="KDU20" s="109"/>
      <c r="KDV20" s="109"/>
      <c r="KDW20" s="109"/>
      <c r="KDX20" s="109"/>
      <c r="KDY20" s="109"/>
      <c r="KDZ20" s="109"/>
      <c r="KEA20" s="109"/>
      <c r="KEB20" s="109"/>
      <c r="KEC20" s="109"/>
      <c r="KED20" s="109"/>
      <c r="KEE20" s="109"/>
      <c r="KEF20" s="109"/>
      <c r="KEG20" s="109"/>
      <c r="KEH20" s="109"/>
      <c r="KEI20" s="109"/>
      <c r="KEJ20" s="109"/>
      <c r="KEK20" s="109"/>
      <c r="KEL20" s="109"/>
      <c r="KEM20" s="109"/>
      <c r="KEN20" s="109"/>
      <c r="KEO20" s="109"/>
      <c r="KEP20" s="109"/>
      <c r="KEQ20" s="109"/>
      <c r="KER20" s="109"/>
      <c r="KES20" s="109"/>
      <c r="KET20" s="109"/>
      <c r="KEU20" s="109"/>
      <c r="KEV20" s="109"/>
      <c r="KEW20" s="109"/>
      <c r="KEX20" s="109"/>
      <c r="KEY20" s="109"/>
      <c r="KEZ20" s="109"/>
      <c r="KFA20" s="109"/>
      <c r="KFB20" s="109"/>
      <c r="KFC20" s="109"/>
      <c r="KFD20" s="109"/>
      <c r="KFE20" s="109"/>
      <c r="KFF20" s="109"/>
      <c r="KFG20" s="109"/>
      <c r="KFH20" s="109"/>
      <c r="KFI20" s="109"/>
      <c r="KFJ20" s="109"/>
      <c r="KFK20" s="109"/>
      <c r="KFL20" s="109"/>
      <c r="KFM20" s="109"/>
      <c r="KFN20" s="109"/>
      <c r="KFO20" s="109"/>
      <c r="KFP20" s="109"/>
      <c r="KFQ20" s="109"/>
      <c r="KFR20" s="109"/>
      <c r="KFS20" s="109"/>
      <c r="KFT20" s="109"/>
      <c r="KFU20" s="109"/>
      <c r="KFV20" s="109"/>
      <c r="KFW20" s="109"/>
      <c r="KFX20" s="109"/>
      <c r="KFY20" s="109"/>
      <c r="KFZ20" s="109"/>
      <c r="KGA20" s="109"/>
      <c r="KGB20" s="109"/>
      <c r="KGC20" s="109"/>
      <c r="KGD20" s="109"/>
      <c r="KGE20" s="109"/>
      <c r="KGF20" s="109"/>
      <c r="KGG20" s="109"/>
      <c r="KGH20" s="109"/>
      <c r="KGI20" s="109"/>
      <c r="KGJ20" s="109"/>
      <c r="KGK20" s="109"/>
      <c r="KGL20" s="109"/>
      <c r="KGM20" s="109"/>
      <c r="KGN20" s="109"/>
      <c r="KGO20" s="109"/>
      <c r="KGP20" s="109"/>
      <c r="KGQ20" s="109"/>
      <c r="KGR20" s="109"/>
      <c r="KGS20" s="109"/>
      <c r="KGT20" s="109"/>
      <c r="KGU20" s="109"/>
      <c r="KGV20" s="109"/>
      <c r="KGW20" s="109"/>
      <c r="KGX20" s="109"/>
      <c r="KGY20" s="109"/>
      <c r="KGZ20" s="109"/>
      <c r="KHA20" s="109"/>
      <c r="KHB20" s="109"/>
      <c r="KHC20" s="109"/>
      <c r="KHD20" s="109"/>
      <c r="KHE20" s="109"/>
      <c r="KHF20" s="109"/>
      <c r="KHG20" s="109"/>
      <c r="KHH20" s="109"/>
      <c r="KHI20" s="109"/>
      <c r="KHJ20" s="109"/>
      <c r="KHK20" s="109"/>
      <c r="KHL20" s="109"/>
      <c r="KHM20" s="109"/>
      <c r="KHN20" s="109"/>
      <c r="KHO20" s="109"/>
      <c r="KHP20" s="109"/>
      <c r="KHQ20" s="109"/>
      <c r="KHR20" s="109"/>
      <c r="KHS20" s="109"/>
      <c r="KHT20" s="109"/>
      <c r="KHU20" s="109"/>
      <c r="KHV20" s="109"/>
      <c r="KHW20" s="109"/>
      <c r="KHX20" s="109"/>
      <c r="KHY20" s="109"/>
      <c r="KHZ20" s="109"/>
      <c r="KIA20" s="109"/>
      <c r="KIB20" s="109"/>
      <c r="KIC20" s="109"/>
      <c r="KID20" s="109"/>
      <c r="KIE20" s="109"/>
      <c r="KIF20" s="109"/>
      <c r="KIG20" s="109"/>
      <c r="KIH20" s="109"/>
      <c r="KII20" s="109"/>
      <c r="KIJ20" s="109"/>
      <c r="KIK20" s="109"/>
      <c r="KIL20" s="109"/>
      <c r="KIM20" s="109"/>
      <c r="KIN20" s="109"/>
      <c r="KIO20" s="109"/>
      <c r="KIP20" s="109"/>
      <c r="KIQ20" s="109"/>
      <c r="KIR20" s="109"/>
      <c r="KIS20" s="109"/>
      <c r="KIT20" s="109"/>
      <c r="KIU20" s="109"/>
      <c r="KIV20" s="109"/>
      <c r="KIW20" s="109"/>
      <c r="KIX20" s="109"/>
      <c r="KIY20" s="109"/>
      <c r="KIZ20" s="109"/>
      <c r="KJA20" s="109"/>
      <c r="KJB20" s="109"/>
      <c r="KJC20" s="109"/>
      <c r="KJD20" s="109"/>
      <c r="KJE20" s="109"/>
      <c r="KJF20" s="109"/>
      <c r="KJG20" s="109"/>
      <c r="KJH20" s="109"/>
      <c r="KJI20" s="109"/>
      <c r="KJJ20" s="109"/>
      <c r="KJK20" s="109"/>
      <c r="KJL20" s="109"/>
      <c r="KJM20" s="109"/>
      <c r="KJN20" s="109"/>
      <c r="KJO20" s="109"/>
      <c r="KJP20" s="109"/>
      <c r="KJQ20" s="109"/>
      <c r="KJR20" s="109"/>
      <c r="KJS20" s="109"/>
      <c r="KJT20" s="109"/>
      <c r="KJU20" s="109"/>
      <c r="KJV20" s="109"/>
      <c r="KJW20" s="109"/>
      <c r="KJX20" s="109"/>
      <c r="KJY20" s="109"/>
      <c r="KJZ20" s="109"/>
      <c r="KKA20" s="109"/>
      <c r="KKB20" s="109"/>
      <c r="KKC20" s="109"/>
      <c r="KKD20" s="109"/>
      <c r="KKE20" s="109"/>
      <c r="KKF20" s="109"/>
      <c r="KKG20" s="109"/>
      <c r="KKH20" s="109"/>
      <c r="KKI20" s="109"/>
      <c r="KKJ20" s="109"/>
      <c r="KKK20" s="109"/>
      <c r="KKL20" s="109"/>
      <c r="KKM20" s="109"/>
      <c r="KKN20" s="109"/>
      <c r="KKO20" s="109"/>
      <c r="KKP20" s="109"/>
      <c r="KKQ20" s="109"/>
      <c r="KKR20" s="109"/>
      <c r="KKS20" s="109"/>
      <c r="KKT20" s="109"/>
      <c r="KKU20" s="109"/>
      <c r="KKV20" s="109"/>
      <c r="KKW20" s="109"/>
      <c r="KKX20" s="109"/>
      <c r="KKY20" s="109"/>
      <c r="KKZ20" s="109"/>
      <c r="KLA20" s="109"/>
      <c r="KLB20" s="109"/>
      <c r="KLC20" s="109"/>
      <c r="KLD20" s="109"/>
      <c r="KLE20" s="109"/>
      <c r="KLF20" s="109"/>
      <c r="KLG20" s="109"/>
      <c r="KLH20" s="109"/>
      <c r="KLI20" s="109"/>
      <c r="KLJ20" s="109"/>
      <c r="KLK20" s="109"/>
      <c r="KLL20" s="109"/>
      <c r="KLM20" s="109"/>
      <c r="KLN20" s="109"/>
      <c r="KLO20" s="109"/>
      <c r="KLP20" s="109"/>
      <c r="KLQ20" s="109"/>
      <c r="KLR20" s="109"/>
      <c r="KLS20" s="109"/>
      <c r="KLT20" s="109"/>
      <c r="KLU20" s="109"/>
      <c r="KLV20" s="109"/>
      <c r="KLW20" s="109"/>
      <c r="KLX20" s="109"/>
      <c r="KLY20" s="109"/>
      <c r="KLZ20" s="109"/>
      <c r="KMA20" s="109"/>
      <c r="KMB20" s="109"/>
      <c r="KMC20" s="109"/>
      <c r="KMD20" s="109"/>
      <c r="KME20" s="109"/>
      <c r="KMF20" s="109"/>
      <c r="KMG20" s="109"/>
      <c r="KMH20" s="109"/>
      <c r="KMI20" s="109"/>
      <c r="KMJ20" s="109"/>
      <c r="KMK20" s="109"/>
      <c r="KML20" s="109"/>
      <c r="KMM20" s="109"/>
      <c r="KMN20" s="109"/>
      <c r="KMO20" s="109"/>
      <c r="KMP20" s="109"/>
      <c r="KMQ20" s="109"/>
      <c r="KMR20" s="109"/>
      <c r="KMS20" s="109"/>
      <c r="KMT20" s="109"/>
      <c r="KMU20" s="109"/>
      <c r="KMV20" s="109"/>
      <c r="KMW20" s="109"/>
      <c r="KMX20" s="109"/>
      <c r="KMY20" s="109"/>
      <c r="KMZ20" s="109"/>
      <c r="KNA20" s="109"/>
      <c r="KNB20" s="109"/>
      <c r="KNC20" s="109"/>
      <c r="KND20" s="109"/>
      <c r="KNE20" s="109"/>
      <c r="KNF20" s="109"/>
      <c r="KNG20" s="109"/>
      <c r="KNH20" s="109"/>
      <c r="KNI20" s="109"/>
      <c r="KNJ20" s="109"/>
      <c r="KNK20" s="109"/>
      <c r="KNL20" s="109"/>
      <c r="KNM20" s="109"/>
      <c r="KNN20" s="109"/>
      <c r="KNO20" s="109"/>
      <c r="KNP20" s="109"/>
      <c r="KNQ20" s="109"/>
      <c r="KNR20" s="109"/>
      <c r="KNS20" s="109"/>
      <c r="KNT20" s="109"/>
      <c r="KNU20" s="109"/>
      <c r="KNV20" s="109"/>
      <c r="KNW20" s="109"/>
      <c r="KNX20" s="109"/>
      <c r="KNY20" s="109"/>
      <c r="KNZ20" s="109"/>
      <c r="KOA20" s="109"/>
      <c r="KOB20" s="109"/>
      <c r="KOC20" s="109"/>
      <c r="KOD20" s="109"/>
      <c r="KOE20" s="109"/>
      <c r="KOF20" s="109"/>
      <c r="KOG20" s="109"/>
      <c r="KOH20" s="109"/>
      <c r="KOI20" s="109"/>
      <c r="KOJ20" s="109"/>
      <c r="KOK20" s="109"/>
      <c r="KOL20" s="109"/>
      <c r="KOM20" s="109"/>
      <c r="KON20" s="109"/>
      <c r="KOO20" s="109"/>
      <c r="KOP20" s="109"/>
      <c r="KOQ20" s="109"/>
      <c r="KOR20" s="109"/>
      <c r="KOS20" s="109"/>
      <c r="KOT20" s="109"/>
      <c r="KOU20" s="109"/>
      <c r="KOV20" s="109"/>
      <c r="KOW20" s="109"/>
      <c r="KOX20" s="109"/>
      <c r="KOY20" s="109"/>
      <c r="KOZ20" s="109"/>
      <c r="KPA20" s="109"/>
      <c r="KPB20" s="109"/>
      <c r="KPC20" s="109"/>
      <c r="KPD20" s="109"/>
      <c r="KPE20" s="109"/>
      <c r="KPF20" s="109"/>
      <c r="KPG20" s="109"/>
      <c r="KPH20" s="109"/>
      <c r="KPI20" s="109"/>
      <c r="KPJ20" s="109"/>
      <c r="KPK20" s="109"/>
      <c r="KPL20" s="109"/>
      <c r="KPM20" s="109"/>
      <c r="KPN20" s="109"/>
      <c r="KPO20" s="109"/>
      <c r="KPP20" s="109"/>
      <c r="KPQ20" s="109"/>
      <c r="KPR20" s="109"/>
      <c r="KPS20" s="109"/>
      <c r="KPT20" s="109"/>
      <c r="KPU20" s="109"/>
      <c r="KPV20" s="109"/>
      <c r="KPW20" s="109"/>
      <c r="KPX20" s="109"/>
      <c r="KPY20" s="109"/>
      <c r="KPZ20" s="109"/>
      <c r="KQA20" s="109"/>
      <c r="KQB20" s="109"/>
      <c r="KQC20" s="109"/>
      <c r="KQD20" s="109"/>
      <c r="KQE20" s="109"/>
      <c r="KQF20" s="109"/>
      <c r="KQG20" s="109"/>
      <c r="KQH20" s="109"/>
      <c r="KQI20" s="109"/>
      <c r="KQJ20" s="109"/>
      <c r="KQK20" s="109"/>
      <c r="KQL20" s="109"/>
      <c r="KQM20" s="109"/>
      <c r="KQN20" s="109"/>
      <c r="KQO20" s="109"/>
      <c r="KQP20" s="109"/>
      <c r="KQQ20" s="109"/>
      <c r="KQR20" s="109"/>
      <c r="KQS20" s="109"/>
      <c r="KQT20" s="109"/>
      <c r="KQU20" s="109"/>
      <c r="KQV20" s="109"/>
      <c r="KQW20" s="109"/>
      <c r="KQX20" s="109"/>
      <c r="KQY20" s="109"/>
      <c r="KQZ20" s="109"/>
      <c r="KRA20" s="109"/>
      <c r="KRB20" s="109"/>
      <c r="KRC20" s="109"/>
      <c r="KRD20" s="109"/>
      <c r="KRE20" s="109"/>
      <c r="KRF20" s="109"/>
      <c r="KRG20" s="109"/>
      <c r="KRH20" s="109"/>
      <c r="KRI20" s="109"/>
      <c r="KRJ20" s="109"/>
      <c r="KRK20" s="109"/>
      <c r="KRL20" s="109"/>
      <c r="KRM20" s="109"/>
      <c r="KRN20" s="109"/>
      <c r="KRO20" s="109"/>
      <c r="KRP20" s="109"/>
      <c r="KRQ20" s="109"/>
      <c r="KRR20" s="109"/>
      <c r="KRS20" s="109"/>
      <c r="KRT20" s="109"/>
      <c r="KRU20" s="109"/>
      <c r="KRV20" s="109"/>
      <c r="KRW20" s="109"/>
      <c r="KRX20" s="109"/>
      <c r="KRY20" s="109"/>
      <c r="KRZ20" s="109"/>
      <c r="KSA20" s="109"/>
      <c r="KSB20" s="109"/>
      <c r="KSC20" s="109"/>
      <c r="KSD20" s="109"/>
      <c r="KSE20" s="109"/>
      <c r="KSF20" s="109"/>
      <c r="KSG20" s="109"/>
      <c r="KSH20" s="109"/>
      <c r="KSI20" s="109"/>
      <c r="KSJ20" s="109"/>
      <c r="KSK20" s="109"/>
      <c r="KSL20" s="109"/>
      <c r="KSM20" s="109"/>
      <c r="KSN20" s="109"/>
      <c r="KSO20" s="109"/>
      <c r="KSP20" s="109"/>
      <c r="KSQ20" s="109"/>
      <c r="KSR20" s="109"/>
      <c r="KSS20" s="109"/>
      <c r="KST20" s="109"/>
      <c r="KSU20" s="109"/>
      <c r="KSV20" s="109"/>
      <c r="KSW20" s="109"/>
      <c r="KSX20" s="109"/>
      <c r="KSY20" s="109"/>
      <c r="KSZ20" s="109"/>
      <c r="KTA20" s="109"/>
      <c r="KTB20" s="109"/>
      <c r="KTC20" s="109"/>
      <c r="KTD20" s="109"/>
      <c r="KTE20" s="109"/>
      <c r="KTF20" s="109"/>
      <c r="KTG20" s="109"/>
      <c r="KTH20" s="109"/>
      <c r="KTI20" s="109"/>
      <c r="KTJ20" s="109"/>
      <c r="KTK20" s="109"/>
      <c r="KTL20" s="109"/>
      <c r="KTM20" s="109"/>
      <c r="KTN20" s="109"/>
      <c r="KTO20" s="109"/>
      <c r="KTP20" s="109"/>
      <c r="KTQ20" s="109"/>
      <c r="KTR20" s="109"/>
      <c r="KTS20" s="109"/>
      <c r="KTT20" s="109"/>
      <c r="KTU20" s="109"/>
      <c r="KTV20" s="109"/>
      <c r="KTW20" s="109"/>
      <c r="KTX20" s="109"/>
      <c r="KTY20" s="109"/>
      <c r="KTZ20" s="109"/>
      <c r="KUA20" s="109"/>
      <c r="KUB20" s="109"/>
      <c r="KUC20" s="109"/>
      <c r="KUD20" s="109"/>
      <c r="KUE20" s="109"/>
      <c r="KUF20" s="109"/>
      <c r="KUG20" s="109"/>
      <c r="KUH20" s="109"/>
      <c r="KUI20" s="109"/>
      <c r="KUJ20" s="109"/>
      <c r="KUK20" s="109"/>
      <c r="KUL20" s="109"/>
      <c r="KUM20" s="109"/>
      <c r="KUN20" s="109"/>
      <c r="KUO20" s="109"/>
      <c r="KUP20" s="109"/>
      <c r="KUQ20" s="109"/>
      <c r="KUR20" s="109"/>
      <c r="KUS20" s="109"/>
      <c r="KUT20" s="109"/>
      <c r="KUU20" s="109"/>
      <c r="KUV20" s="109"/>
      <c r="KUW20" s="109"/>
      <c r="KUX20" s="109"/>
      <c r="KUY20" s="109"/>
      <c r="KUZ20" s="109"/>
      <c r="KVA20" s="109"/>
      <c r="KVB20" s="109"/>
      <c r="KVC20" s="109"/>
      <c r="KVD20" s="109"/>
      <c r="KVE20" s="109"/>
      <c r="KVF20" s="109"/>
      <c r="KVG20" s="109"/>
      <c r="KVH20" s="109"/>
      <c r="KVI20" s="109"/>
      <c r="KVJ20" s="109"/>
      <c r="KVK20" s="109"/>
      <c r="KVL20" s="109"/>
      <c r="KVM20" s="109"/>
      <c r="KVN20" s="109"/>
      <c r="KVO20" s="109"/>
      <c r="KVP20" s="109"/>
      <c r="KVQ20" s="109"/>
      <c r="KVR20" s="109"/>
      <c r="KVS20" s="109"/>
      <c r="KVT20" s="109"/>
      <c r="KVU20" s="109"/>
      <c r="KVV20" s="109"/>
      <c r="KVW20" s="109"/>
      <c r="KVX20" s="109"/>
      <c r="KVY20" s="109"/>
      <c r="KVZ20" s="109"/>
      <c r="KWA20" s="109"/>
      <c r="KWB20" s="109"/>
      <c r="KWC20" s="109"/>
      <c r="KWD20" s="109"/>
      <c r="KWE20" s="109"/>
      <c r="KWF20" s="109"/>
      <c r="KWG20" s="109"/>
      <c r="KWH20" s="109"/>
      <c r="KWI20" s="109"/>
      <c r="KWJ20" s="109"/>
      <c r="KWK20" s="109"/>
      <c r="KWL20" s="109"/>
      <c r="KWM20" s="109"/>
      <c r="KWN20" s="109"/>
      <c r="KWO20" s="109"/>
      <c r="KWP20" s="109"/>
      <c r="KWQ20" s="109"/>
      <c r="KWR20" s="109"/>
      <c r="KWS20" s="109"/>
      <c r="KWT20" s="109"/>
      <c r="KWU20" s="109"/>
      <c r="KWV20" s="109"/>
      <c r="KWW20" s="109"/>
      <c r="KWX20" s="109"/>
      <c r="KWY20" s="109"/>
      <c r="KWZ20" s="109"/>
      <c r="KXA20" s="109"/>
      <c r="KXB20" s="109"/>
      <c r="KXC20" s="109"/>
      <c r="KXD20" s="109"/>
      <c r="KXE20" s="109"/>
      <c r="KXF20" s="109"/>
      <c r="KXG20" s="109"/>
      <c r="KXH20" s="109"/>
      <c r="KXI20" s="109"/>
      <c r="KXJ20" s="109"/>
      <c r="KXK20" s="109"/>
      <c r="KXL20" s="109"/>
      <c r="KXM20" s="109"/>
      <c r="KXN20" s="109"/>
      <c r="KXO20" s="109"/>
      <c r="KXP20" s="109"/>
      <c r="KXQ20" s="109"/>
      <c r="KXR20" s="109"/>
      <c r="KXS20" s="109"/>
      <c r="KXT20" s="109"/>
      <c r="KXU20" s="109"/>
      <c r="KXV20" s="109"/>
      <c r="KXW20" s="109"/>
      <c r="KXX20" s="109"/>
      <c r="KXY20" s="109"/>
      <c r="KXZ20" s="109"/>
      <c r="KYA20" s="109"/>
      <c r="KYB20" s="109"/>
      <c r="KYC20" s="109"/>
      <c r="KYD20" s="109"/>
      <c r="KYE20" s="109"/>
      <c r="KYF20" s="109"/>
      <c r="KYG20" s="109"/>
      <c r="KYH20" s="109"/>
      <c r="KYI20" s="109"/>
      <c r="KYJ20" s="109"/>
      <c r="KYK20" s="109"/>
      <c r="KYL20" s="109"/>
      <c r="KYM20" s="109"/>
      <c r="KYN20" s="109"/>
      <c r="KYO20" s="109"/>
      <c r="KYP20" s="109"/>
      <c r="KYQ20" s="109"/>
      <c r="KYR20" s="109"/>
      <c r="KYS20" s="109"/>
      <c r="KYT20" s="109"/>
      <c r="KYU20" s="109"/>
      <c r="KYV20" s="109"/>
      <c r="KYW20" s="109"/>
      <c r="KYX20" s="109"/>
      <c r="KYY20" s="109"/>
      <c r="KYZ20" s="109"/>
      <c r="KZA20" s="109"/>
      <c r="KZB20" s="109"/>
      <c r="KZC20" s="109"/>
      <c r="KZD20" s="109"/>
      <c r="KZE20" s="109"/>
      <c r="KZF20" s="109"/>
      <c r="KZG20" s="109"/>
      <c r="KZH20" s="109"/>
      <c r="KZI20" s="109"/>
      <c r="KZJ20" s="109"/>
      <c r="KZK20" s="109"/>
      <c r="KZL20" s="109"/>
      <c r="KZM20" s="109"/>
      <c r="KZN20" s="109"/>
      <c r="KZO20" s="109"/>
      <c r="KZP20" s="109"/>
      <c r="KZQ20" s="109"/>
      <c r="KZR20" s="109"/>
      <c r="KZS20" s="109"/>
      <c r="KZT20" s="109"/>
      <c r="KZU20" s="109"/>
      <c r="KZV20" s="109"/>
      <c r="KZW20" s="109"/>
      <c r="KZX20" s="109"/>
      <c r="KZY20" s="109"/>
      <c r="KZZ20" s="109"/>
      <c r="LAA20" s="109"/>
      <c r="LAB20" s="109"/>
      <c r="LAC20" s="109"/>
      <c r="LAD20" s="109"/>
      <c r="LAE20" s="109"/>
      <c r="LAF20" s="109"/>
      <c r="LAG20" s="109"/>
      <c r="LAH20" s="109"/>
      <c r="LAI20" s="109"/>
      <c r="LAJ20" s="109"/>
      <c r="LAK20" s="109"/>
      <c r="LAL20" s="109"/>
      <c r="LAM20" s="109"/>
      <c r="LAN20" s="109"/>
      <c r="LAO20" s="109"/>
      <c r="LAP20" s="109"/>
      <c r="LAQ20" s="109"/>
      <c r="LAR20" s="109"/>
      <c r="LAS20" s="109"/>
      <c r="LAT20" s="109"/>
      <c r="LAU20" s="109"/>
      <c r="LAV20" s="109"/>
      <c r="LAW20" s="109"/>
      <c r="LAX20" s="109"/>
      <c r="LAY20" s="109"/>
      <c r="LAZ20" s="109"/>
      <c r="LBA20" s="109"/>
      <c r="LBB20" s="109"/>
      <c r="LBC20" s="109"/>
      <c r="LBD20" s="109"/>
      <c r="LBE20" s="109"/>
      <c r="LBF20" s="109"/>
      <c r="LBG20" s="109"/>
      <c r="LBH20" s="109"/>
      <c r="LBI20" s="109"/>
      <c r="LBJ20" s="109"/>
      <c r="LBK20" s="109"/>
      <c r="LBL20" s="109"/>
      <c r="LBM20" s="109"/>
      <c r="LBN20" s="109"/>
      <c r="LBO20" s="109"/>
      <c r="LBP20" s="109"/>
      <c r="LBQ20" s="109"/>
      <c r="LBR20" s="109"/>
      <c r="LBS20" s="109"/>
      <c r="LBT20" s="109"/>
      <c r="LBU20" s="109"/>
      <c r="LBV20" s="109"/>
      <c r="LBW20" s="109"/>
      <c r="LBX20" s="109"/>
      <c r="LBY20" s="109"/>
      <c r="LBZ20" s="109"/>
      <c r="LCA20" s="109"/>
      <c r="LCB20" s="109"/>
      <c r="LCC20" s="109"/>
      <c r="LCD20" s="109"/>
      <c r="LCE20" s="109"/>
      <c r="LCF20" s="109"/>
      <c r="LCG20" s="109"/>
      <c r="LCH20" s="109"/>
      <c r="LCI20" s="109"/>
      <c r="LCJ20" s="109"/>
      <c r="LCK20" s="109"/>
      <c r="LCL20" s="109"/>
      <c r="LCM20" s="109"/>
      <c r="LCN20" s="109"/>
      <c r="LCO20" s="109"/>
      <c r="LCP20" s="109"/>
      <c r="LCQ20" s="109"/>
      <c r="LCR20" s="109"/>
      <c r="LCS20" s="109"/>
      <c r="LCT20" s="109"/>
      <c r="LCU20" s="109"/>
      <c r="LCV20" s="109"/>
      <c r="LCW20" s="109"/>
      <c r="LCX20" s="109"/>
      <c r="LCY20" s="109"/>
      <c r="LCZ20" s="109"/>
      <c r="LDA20" s="109"/>
      <c r="LDB20" s="109"/>
      <c r="LDC20" s="109"/>
      <c r="LDD20" s="109"/>
      <c r="LDE20" s="109"/>
      <c r="LDF20" s="109"/>
      <c r="LDG20" s="109"/>
      <c r="LDH20" s="109"/>
      <c r="LDI20" s="109"/>
      <c r="LDJ20" s="109"/>
      <c r="LDK20" s="109"/>
      <c r="LDL20" s="109"/>
      <c r="LDM20" s="109"/>
      <c r="LDN20" s="109"/>
      <c r="LDO20" s="109"/>
      <c r="LDP20" s="109"/>
      <c r="LDQ20" s="109"/>
      <c r="LDR20" s="109"/>
      <c r="LDS20" s="109"/>
      <c r="LDT20" s="109"/>
      <c r="LDU20" s="109"/>
      <c r="LDV20" s="109"/>
      <c r="LDW20" s="109"/>
      <c r="LDX20" s="109"/>
      <c r="LDY20" s="109"/>
      <c r="LDZ20" s="109"/>
      <c r="LEA20" s="109"/>
      <c r="LEB20" s="109"/>
      <c r="LEC20" s="109"/>
      <c r="LED20" s="109"/>
      <c r="LEE20" s="109"/>
      <c r="LEF20" s="109"/>
      <c r="LEG20" s="109"/>
      <c r="LEH20" s="109"/>
      <c r="LEI20" s="109"/>
      <c r="LEJ20" s="109"/>
      <c r="LEK20" s="109"/>
      <c r="LEL20" s="109"/>
      <c r="LEM20" s="109"/>
      <c r="LEN20" s="109"/>
      <c r="LEO20" s="109"/>
      <c r="LEP20" s="109"/>
      <c r="LEQ20" s="109"/>
      <c r="LER20" s="109"/>
      <c r="LES20" s="109"/>
      <c r="LET20" s="109"/>
      <c r="LEU20" s="109"/>
      <c r="LEV20" s="109"/>
      <c r="LEW20" s="109"/>
      <c r="LEX20" s="109"/>
      <c r="LEY20" s="109"/>
      <c r="LEZ20" s="109"/>
      <c r="LFA20" s="109"/>
      <c r="LFB20" s="109"/>
      <c r="LFC20" s="109"/>
      <c r="LFD20" s="109"/>
      <c r="LFE20" s="109"/>
      <c r="LFF20" s="109"/>
      <c r="LFG20" s="109"/>
      <c r="LFH20" s="109"/>
      <c r="LFI20" s="109"/>
      <c r="LFJ20" s="109"/>
      <c r="LFK20" s="109"/>
      <c r="LFL20" s="109"/>
      <c r="LFM20" s="109"/>
      <c r="LFN20" s="109"/>
      <c r="LFO20" s="109"/>
      <c r="LFP20" s="109"/>
      <c r="LFQ20" s="109"/>
      <c r="LFR20" s="109"/>
      <c r="LFS20" s="109"/>
      <c r="LFT20" s="109"/>
      <c r="LFU20" s="109"/>
      <c r="LFV20" s="109"/>
      <c r="LFW20" s="109"/>
      <c r="LFX20" s="109"/>
      <c r="LFY20" s="109"/>
      <c r="LFZ20" s="109"/>
      <c r="LGA20" s="109"/>
      <c r="LGB20" s="109"/>
      <c r="LGC20" s="109"/>
      <c r="LGD20" s="109"/>
      <c r="LGE20" s="109"/>
      <c r="LGF20" s="109"/>
      <c r="LGG20" s="109"/>
      <c r="LGH20" s="109"/>
      <c r="LGI20" s="109"/>
      <c r="LGJ20" s="109"/>
      <c r="LGK20" s="109"/>
      <c r="LGL20" s="109"/>
      <c r="LGM20" s="109"/>
      <c r="LGN20" s="109"/>
      <c r="LGO20" s="109"/>
      <c r="LGP20" s="109"/>
      <c r="LGQ20" s="109"/>
      <c r="LGR20" s="109"/>
      <c r="LGS20" s="109"/>
      <c r="LGT20" s="109"/>
      <c r="LGU20" s="109"/>
      <c r="LGV20" s="109"/>
      <c r="LGW20" s="109"/>
      <c r="LGX20" s="109"/>
      <c r="LGY20" s="109"/>
      <c r="LGZ20" s="109"/>
      <c r="LHA20" s="109"/>
      <c r="LHB20" s="109"/>
      <c r="LHC20" s="109"/>
      <c r="LHD20" s="109"/>
      <c r="LHE20" s="109"/>
      <c r="LHF20" s="109"/>
      <c r="LHG20" s="109"/>
      <c r="LHH20" s="109"/>
      <c r="LHI20" s="109"/>
      <c r="LHJ20" s="109"/>
      <c r="LHK20" s="109"/>
      <c r="LHL20" s="109"/>
      <c r="LHM20" s="109"/>
      <c r="LHN20" s="109"/>
      <c r="LHO20" s="109"/>
      <c r="LHP20" s="109"/>
      <c r="LHQ20" s="109"/>
      <c r="LHR20" s="109"/>
      <c r="LHS20" s="109"/>
      <c r="LHT20" s="109"/>
      <c r="LHU20" s="109"/>
      <c r="LHV20" s="109"/>
      <c r="LHW20" s="109"/>
      <c r="LHX20" s="109"/>
      <c r="LHY20" s="109"/>
      <c r="LHZ20" s="109"/>
      <c r="LIA20" s="109"/>
      <c r="LIB20" s="109"/>
      <c r="LIC20" s="109"/>
      <c r="LID20" s="109"/>
      <c r="LIE20" s="109"/>
      <c r="LIF20" s="109"/>
      <c r="LIG20" s="109"/>
      <c r="LIH20" s="109"/>
      <c r="LII20" s="109"/>
      <c r="LIJ20" s="109"/>
      <c r="LIK20" s="109"/>
      <c r="LIL20" s="109"/>
      <c r="LIM20" s="109"/>
      <c r="LIN20" s="109"/>
      <c r="LIO20" s="109"/>
      <c r="LIP20" s="109"/>
      <c r="LIQ20" s="109"/>
      <c r="LIR20" s="109"/>
      <c r="LIS20" s="109"/>
      <c r="LIT20" s="109"/>
      <c r="LIU20" s="109"/>
      <c r="LIV20" s="109"/>
      <c r="LIW20" s="109"/>
      <c r="LIX20" s="109"/>
      <c r="LIY20" s="109"/>
      <c r="LIZ20" s="109"/>
      <c r="LJA20" s="109"/>
      <c r="LJB20" s="109"/>
      <c r="LJC20" s="109"/>
      <c r="LJD20" s="109"/>
      <c r="LJE20" s="109"/>
      <c r="LJF20" s="109"/>
      <c r="LJG20" s="109"/>
      <c r="LJH20" s="109"/>
      <c r="LJI20" s="109"/>
      <c r="LJJ20" s="109"/>
      <c r="LJK20" s="109"/>
      <c r="LJL20" s="109"/>
      <c r="LJM20" s="109"/>
      <c r="LJN20" s="109"/>
      <c r="LJO20" s="109"/>
      <c r="LJP20" s="109"/>
      <c r="LJQ20" s="109"/>
      <c r="LJR20" s="109"/>
      <c r="LJS20" s="109"/>
      <c r="LJT20" s="109"/>
      <c r="LJU20" s="109"/>
      <c r="LJV20" s="109"/>
      <c r="LJW20" s="109"/>
      <c r="LJX20" s="109"/>
      <c r="LJY20" s="109"/>
      <c r="LJZ20" s="109"/>
      <c r="LKA20" s="109"/>
      <c r="LKB20" s="109"/>
      <c r="LKC20" s="109"/>
      <c r="LKD20" s="109"/>
      <c r="LKE20" s="109"/>
      <c r="LKF20" s="109"/>
      <c r="LKG20" s="109"/>
      <c r="LKH20" s="109"/>
      <c r="LKI20" s="109"/>
      <c r="LKJ20" s="109"/>
      <c r="LKK20" s="109"/>
      <c r="LKL20" s="109"/>
      <c r="LKM20" s="109"/>
      <c r="LKN20" s="109"/>
      <c r="LKO20" s="109"/>
      <c r="LKP20" s="109"/>
      <c r="LKQ20" s="109"/>
      <c r="LKR20" s="109"/>
      <c r="LKS20" s="109"/>
      <c r="LKT20" s="109"/>
      <c r="LKU20" s="109"/>
      <c r="LKV20" s="109"/>
      <c r="LKW20" s="109"/>
      <c r="LKX20" s="109"/>
      <c r="LKY20" s="109"/>
      <c r="LKZ20" s="109"/>
      <c r="LLA20" s="109"/>
      <c r="LLB20" s="109"/>
      <c r="LLC20" s="109"/>
      <c r="LLD20" s="109"/>
      <c r="LLE20" s="109"/>
      <c r="LLF20" s="109"/>
      <c r="LLG20" s="109"/>
      <c r="LLH20" s="109"/>
      <c r="LLI20" s="109"/>
      <c r="LLJ20" s="109"/>
      <c r="LLK20" s="109"/>
      <c r="LLL20" s="109"/>
      <c r="LLM20" s="109"/>
      <c r="LLN20" s="109"/>
      <c r="LLO20" s="109"/>
      <c r="LLP20" s="109"/>
      <c r="LLQ20" s="109"/>
      <c r="LLR20" s="109"/>
      <c r="LLS20" s="109"/>
      <c r="LLT20" s="109"/>
      <c r="LLU20" s="109"/>
      <c r="LLV20" s="109"/>
      <c r="LLW20" s="109"/>
      <c r="LLX20" s="109"/>
      <c r="LLY20" s="109"/>
      <c r="LLZ20" s="109"/>
      <c r="LMA20" s="109"/>
      <c r="LMB20" s="109"/>
      <c r="LMC20" s="109"/>
      <c r="LMD20" s="109"/>
      <c r="LME20" s="109"/>
      <c r="LMF20" s="109"/>
      <c r="LMG20" s="109"/>
      <c r="LMH20" s="109"/>
      <c r="LMI20" s="109"/>
      <c r="LMJ20" s="109"/>
      <c r="LMK20" s="109"/>
      <c r="LML20" s="109"/>
      <c r="LMM20" s="109"/>
      <c r="LMN20" s="109"/>
      <c r="LMO20" s="109"/>
      <c r="LMP20" s="109"/>
      <c r="LMQ20" s="109"/>
      <c r="LMR20" s="109"/>
      <c r="LMS20" s="109"/>
      <c r="LMT20" s="109"/>
      <c r="LMU20" s="109"/>
      <c r="LMV20" s="109"/>
      <c r="LMW20" s="109"/>
      <c r="LMX20" s="109"/>
      <c r="LMY20" s="109"/>
      <c r="LMZ20" s="109"/>
      <c r="LNA20" s="109"/>
      <c r="LNB20" s="109"/>
      <c r="LNC20" s="109"/>
      <c r="LND20" s="109"/>
      <c r="LNE20" s="109"/>
      <c r="LNF20" s="109"/>
      <c r="LNG20" s="109"/>
      <c r="LNH20" s="109"/>
      <c r="LNI20" s="109"/>
      <c r="LNJ20" s="109"/>
      <c r="LNK20" s="109"/>
      <c r="LNL20" s="109"/>
      <c r="LNM20" s="109"/>
      <c r="LNN20" s="109"/>
      <c r="LNO20" s="109"/>
      <c r="LNP20" s="109"/>
      <c r="LNQ20" s="109"/>
      <c r="LNR20" s="109"/>
      <c r="LNS20" s="109"/>
      <c r="LNT20" s="109"/>
      <c r="LNU20" s="109"/>
      <c r="LNV20" s="109"/>
      <c r="LNW20" s="109"/>
      <c r="LNX20" s="109"/>
      <c r="LNY20" s="109"/>
      <c r="LNZ20" s="109"/>
      <c r="LOA20" s="109"/>
      <c r="LOB20" s="109"/>
      <c r="LOC20" s="109"/>
      <c r="LOD20" s="109"/>
      <c r="LOE20" s="109"/>
      <c r="LOF20" s="109"/>
      <c r="LOG20" s="109"/>
      <c r="LOH20" s="109"/>
      <c r="LOI20" s="109"/>
      <c r="LOJ20" s="109"/>
      <c r="LOK20" s="109"/>
      <c r="LOL20" s="109"/>
      <c r="LOM20" s="109"/>
      <c r="LON20" s="109"/>
      <c r="LOO20" s="109"/>
      <c r="LOP20" s="109"/>
      <c r="LOQ20" s="109"/>
      <c r="LOR20" s="109"/>
      <c r="LOS20" s="109"/>
      <c r="LOT20" s="109"/>
      <c r="LOU20" s="109"/>
      <c r="LOV20" s="109"/>
      <c r="LOW20" s="109"/>
      <c r="LOX20" s="109"/>
      <c r="LOY20" s="109"/>
      <c r="LOZ20" s="109"/>
      <c r="LPA20" s="109"/>
      <c r="LPB20" s="109"/>
      <c r="LPC20" s="109"/>
      <c r="LPD20" s="109"/>
      <c r="LPE20" s="109"/>
      <c r="LPF20" s="109"/>
      <c r="LPG20" s="109"/>
      <c r="LPH20" s="109"/>
      <c r="LPI20" s="109"/>
      <c r="LPJ20" s="109"/>
      <c r="LPK20" s="109"/>
      <c r="LPL20" s="109"/>
      <c r="LPM20" s="109"/>
      <c r="LPN20" s="109"/>
      <c r="LPO20" s="109"/>
      <c r="LPP20" s="109"/>
      <c r="LPQ20" s="109"/>
      <c r="LPR20" s="109"/>
      <c r="LPS20" s="109"/>
      <c r="LPT20" s="109"/>
      <c r="LPU20" s="109"/>
      <c r="LPV20" s="109"/>
      <c r="LPW20" s="109"/>
      <c r="LPX20" s="109"/>
      <c r="LPY20" s="109"/>
      <c r="LPZ20" s="109"/>
      <c r="LQA20" s="109"/>
      <c r="LQB20" s="109"/>
      <c r="LQC20" s="109"/>
      <c r="LQD20" s="109"/>
      <c r="LQE20" s="109"/>
      <c r="LQF20" s="109"/>
      <c r="LQG20" s="109"/>
      <c r="LQH20" s="109"/>
      <c r="LQI20" s="109"/>
      <c r="LQJ20" s="109"/>
      <c r="LQK20" s="109"/>
      <c r="LQL20" s="109"/>
      <c r="LQM20" s="109"/>
      <c r="LQN20" s="109"/>
      <c r="LQO20" s="109"/>
      <c r="LQP20" s="109"/>
      <c r="LQQ20" s="109"/>
      <c r="LQR20" s="109"/>
      <c r="LQS20" s="109"/>
      <c r="LQT20" s="109"/>
      <c r="LQU20" s="109"/>
      <c r="LQV20" s="109"/>
      <c r="LQW20" s="109"/>
      <c r="LQX20" s="109"/>
      <c r="LQY20" s="109"/>
      <c r="LQZ20" s="109"/>
      <c r="LRA20" s="109"/>
      <c r="LRB20" s="109"/>
      <c r="LRC20" s="109"/>
      <c r="LRD20" s="109"/>
      <c r="LRE20" s="109"/>
      <c r="LRF20" s="109"/>
      <c r="LRG20" s="109"/>
      <c r="LRH20" s="109"/>
      <c r="LRI20" s="109"/>
      <c r="LRJ20" s="109"/>
      <c r="LRK20" s="109"/>
      <c r="LRL20" s="109"/>
      <c r="LRM20" s="109"/>
      <c r="LRN20" s="109"/>
      <c r="LRO20" s="109"/>
      <c r="LRP20" s="109"/>
      <c r="LRQ20" s="109"/>
      <c r="LRR20" s="109"/>
      <c r="LRS20" s="109"/>
      <c r="LRT20" s="109"/>
      <c r="LRU20" s="109"/>
      <c r="LRV20" s="109"/>
      <c r="LRW20" s="109"/>
      <c r="LRX20" s="109"/>
      <c r="LRY20" s="109"/>
      <c r="LRZ20" s="109"/>
      <c r="LSA20" s="109"/>
      <c r="LSB20" s="109"/>
      <c r="LSC20" s="109"/>
      <c r="LSD20" s="109"/>
      <c r="LSE20" s="109"/>
      <c r="LSF20" s="109"/>
      <c r="LSG20" s="109"/>
      <c r="LSH20" s="109"/>
      <c r="LSI20" s="109"/>
      <c r="LSJ20" s="109"/>
      <c r="LSK20" s="109"/>
      <c r="LSL20" s="109"/>
      <c r="LSM20" s="109"/>
      <c r="LSN20" s="109"/>
      <c r="LSO20" s="109"/>
      <c r="LSP20" s="109"/>
      <c r="LSQ20" s="109"/>
      <c r="LSR20" s="109"/>
      <c r="LSS20" s="109"/>
      <c r="LST20" s="109"/>
      <c r="LSU20" s="109"/>
      <c r="LSV20" s="109"/>
      <c r="LSW20" s="109"/>
      <c r="LSX20" s="109"/>
      <c r="LSY20" s="109"/>
      <c r="LSZ20" s="109"/>
      <c r="LTA20" s="109"/>
      <c r="LTB20" s="109"/>
      <c r="LTC20" s="109"/>
      <c r="LTD20" s="109"/>
      <c r="LTE20" s="109"/>
      <c r="LTF20" s="109"/>
      <c r="LTG20" s="109"/>
      <c r="LTH20" s="109"/>
      <c r="LTI20" s="109"/>
      <c r="LTJ20" s="109"/>
      <c r="LTK20" s="109"/>
      <c r="LTL20" s="109"/>
      <c r="LTM20" s="109"/>
      <c r="LTN20" s="109"/>
      <c r="LTO20" s="109"/>
      <c r="LTP20" s="109"/>
      <c r="LTQ20" s="109"/>
      <c r="LTR20" s="109"/>
      <c r="LTS20" s="109"/>
      <c r="LTT20" s="109"/>
      <c r="LTU20" s="109"/>
      <c r="LTV20" s="109"/>
      <c r="LTW20" s="109"/>
      <c r="LTX20" s="109"/>
      <c r="LTY20" s="109"/>
      <c r="LTZ20" s="109"/>
      <c r="LUA20" s="109"/>
      <c r="LUB20" s="109"/>
      <c r="LUC20" s="109"/>
      <c r="LUD20" s="109"/>
      <c r="LUE20" s="109"/>
      <c r="LUF20" s="109"/>
      <c r="LUG20" s="109"/>
      <c r="LUH20" s="109"/>
      <c r="LUI20" s="109"/>
      <c r="LUJ20" s="109"/>
      <c r="LUK20" s="109"/>
      <c r="LUL20" s="109"/>
      <c r="LUM20" s="109"/>
      <c r="LUN20" s="109"/>
      <c r="LUO20" s="109"/>
      <c r="LUP20" s="109"/>
      <c r="LUQ20" s="109"/>
      <c r="LUR20" s="109"/>
      <c r="LUS20" s="109"/>
      <c r="LUT20" s="109"/>
      <c r="LUU20" s="109"/>
      <c r="LUV20" s="109"/>
      <c r="LUW20" s="109"/>
      <c r="LUX20" s="109"/>
      <c r="LUY20" s="109"/>
      <c r="LUZ20" s="109"/>
      <c r="LVA20" s="109"/>
      <c r="LVB20" s="109"/>
      <c r="LVC20" s="109"/>
      <c r="LVD20" s="109"/>
      <c r="LVE20" s="109"/>
      <c r="LVF20" s="109"/>
      <c r="LVG20" s="109"/>
      <c r="LVH20" s="109"/>
      <c r="LVI20" s="109"/>
      <c r="LVJ20" s="109"/>
      <c r="LVK20" s="109"/>
      <c r="LVL20" s="109"/>
      <c r="LVM20" s="109"/>
      <c r="LVN20" s="109"/>
      <c r="LVO20" s="109"/>
      <c r="LVP20" s="109"/>
      <c r="LVQ20" s="109"/>
      <c r="LVR20" s="109"/>
      <c r="LVS20" s="109"/>
      <c r="LVT20" s="109"/>
      <c r="LVU20" s="109"/>
      <c r="LVV20" s="109"/>
      <c r="LVW20" s="109"/>
      <c r="LVX20" s="109"/>
      <c r="LVY20" s="109"/>
      <c r="LVZ20" s="109"/>
      <c r="LWA20" s="109"/>
      <c r="LWB20" s="109"/>
      <c r="LWC20" s="109"/>
      <c r="LWD20" s="109"/>
      <c r="LWE20" s="109"/>
      <c r="LWF20" s="109"/>
      <c r="LWG20" s="109"/>
      <c r="LWH20" s="109"/>
      <c r="LWI20" s="109"/>
      <c r="LWJ20" s="109"/>
      <c r="LWK20" s="109"/>
      <c r="LWL20" s="109"/>
      <c r="LWM20" s="109"/>
      <c r="LWN20" s="109"/>
      <c r="LWO20" s="109"/>
      <c r="LWP20" s="109"/>
      <c r="LWQ20" s="109"/>
      <c r="LWR20" s="109"/>
      <c r="LWS20" s="109"/>
      <c r="LWT20" s="109"/>
      <c r="LWU20" s="109"/>
      <c r="LWV20" s="109"/>
      <c r="LWW20" s="109"/>
      <c r="LWX20" s="109"/>
      <c r="LWY20" s="109"/>
      <c r="LWZ20" s="109"/>
      <c r="LXA20" s="109"/>
      <c r="LXB20" s="109"/>
      <c r="LXC20" s="109"/>
      <c r="LXD20" s="109"/>
      <c r="LXE20" s="109"/>
      <c r="LXF20" s="109"/>
      <c r="LXG20" s="109"/>
      <c r="LXH20" s="109"/>
      <c r="LXI20" s="109"/>
      <c r="LXJ20" s="109"/>
      <c r="LXK20" s="109"/>
      <c r="LXL20" s="109"/>
      <c r="LXM20" s="109"/>
      <c r="LXN20" s="109"/>
      <c r="LXO20" s="109"/>
      <c r="LXP20" s="109"/>
      <c r="LXQ20" s="109"/>
      <c r="LXR20" s="109"/>
      <c r="LXS20" s="109"/>
      <c r="LXT20" s="109"/>
      <c r="LXU20" s="109"/>
      <c r="LXV20" s="109"/>
      <c r="LXW20" s="109"/>
      <c r="LXX20" s="109"/>
      <c r="LXY20" s="109"/>
      <c r="LXZ20" s="109"/>
      <c r="LYA20" s="109"/>
      <c r="LYB20" s="109"/>
      <c r="LYC20" s="109"/>
      <c r="LYD20" s="109"/>
      <c r="LYE20" s="109"/>
      <c r="LYF20" s="109"/>
      <c r="LYG20" s="109"/>
      <c r="LYH20" s="109"/>
      <c r="LYI20" s="109"/>
      <c r="LYJ20" s="109"/>
      <c r="LYK20" s="109"/>
      <c r="LYL20" s="109"/>
      <c r="LYM20" s="109"/>
      <c r="LYN20" s="109"/>
      <c r="LYO20" s="109"/>
      <c r="LYP20" s="109"/>
      <c r="LYQ20" s="109"/>
      <c r="LYR20" s="109"/>
      <c r="LYS20" s="109"/>
      <c r="LYT20" s="109"/>
      <c r="LYU20" s="109"/>
      <c r="LYV20" s="109"/>
      <c r="LYW20" s="109"/>
      <c r="LYX20" s="109"/>
      <c r="LYY20" s="109"/>
      <c r="LYZ20" s="109"/>
      <c r="LZA20" s="109"/>
      <c r="LZB20" s="109"/>
      <c r="LZC20" s="109"/>
      <c r="LZD20" s="109"/>
      <c r="LZE20" s="109"/>
      <c r="LZF20" s="109"/>
      <c r="LZG20" s="109"/>
      <c r="LZH20" s="109"/>
      <c r="LZI20" s="109"/>
      <c r="LZJ20" s="109"/>
      <c r="LZK20" s="109"/>
      <c r="LZL20" s="109"/>
      <c r="LZM20" s="109"/>
      <c r="LZN20" s="109"/>
      <c r="LZO20" s="109"/>
      <c r="LZP20" s="109"/>
      <c r="LZQ20" s="109"/>
      <c r="LZR20" s="109"/>
      <c r="LZS20" s="109"/>
      <c r="LZT20" s="109"/>
      <c r="LZU20" s="109"/>
      <c r="LZV20" s="109"/>
      <c r="LZW20" s="109"/>
      <c r="LZX20" s="109"/>
      <c r="LZY20" s="109"/>
      <c r="LZZ20" s="109"/>
      <c r="MAA20" s="109"/>
      <c r="MAB20" s="109"/>
      <c r="MAC20" s="109"/>
      <c r="MAD20" s="109"/>
      <c r="MAE20" s="109"/>
      <c r="MAF20" s="109"/>
      <c r="MAG20" s="109"/>
      <c r="MAH20" s="109"/>
      <c r="MAI20" s="109"/>
      <c r="MAJ20" s="109"/>
      <c r="MAK20" s="109"/>
      <c r="MAL20" s="109"/>
      <c r="MAM20" s="109"/>
      <c r="MAN20" s="109"/>
      <c r="MAO20" s="109"/>
      <c r="MAP20" s="109"/>
      <c r="MAQ20" s="109"/>
      <c r="MAR20" s="109"/>
      <c r="MAS20" s="109"/>
      <c r="MAT20" s="109"/>
      <c r="MAU20" s="109"/>
      <c r="MAV20" s="109"/>
      <c r="MAW20" s="109"/>
      <c r="MAX20" s="109"/>
      <c r="MAY20" s="109"/>
      <c r="MAZ20" s="109"/>
      <c r="MBA20" s="109"/>
      <c r="MBB20" s="109"/>
      <c r="MBC20" s="109"/>
      <c r="MBD20" s="109"/>
      <c r="MBE20" s="109"/>
      <c r="MBF20" s="109"/>
      <c r="MBG20" s="109"/>
      <c r="MBH20" s="109"/>
      <c r="MBI20" s="109"/>
      <c r="MBJ20" s="109"/>
      <c r="MBK20" s="109"/>
      <c r="MBL20" s="109"/>
      <c r="MBM20" s="109"/>
      <c r="MBN20" s="109"/>
      <c r="MBO20" s="109"/>
      <c r="MBP20" s="109"/>
      <c r="MBQ20" s="109"/>
      <c r="MBR20" s="109"/>
      <c r="MBS20" s="109"/>
      <c r="MBT20" s="109"/>
      <c r="MBU20" s="109"/>
      <c r="MBV20" s="109"/>
      <c r="MBW20" s="109"/>
      <c r="MBX20" s="109"/>
      <c r="MBY20" s="109"/>
      <c r="MBZ20" s="109"/>
      <c r="MCA20" s="109"/>
      <c r="MCB20" s="109"/>
      <c r="MCC20" s="109"/>
      <c r="MCD20" s="109"/>
      <c r="MCE20" s="109"/>
      <c r="MCF20" s="109"/>
      <c r="MCG20" s="109"/>
      <c r="MCH20" s="109"/>
      <c r="MCI20" s="109"/>
      <c r="MCJ20" s="109"/>
      <c r="MCK20" s="109"/>
      <c r="MCL20" s="109"/>
      <c r="MCM20" s="109"/>
      <c r="MCN20" s="109"/>
      <c r="MCO20" s="109"/>
      <c r="MCP20" s="109"/>
      <c r="MCQ20" s="109"/>
      <c r="MCR20" s="109"/>
      <c r="MCS20" s="109"/>
      <c r="MCT20" s="109"/>
      <c r="MCU20" s="109"/>
      <c r="MCV20" s="109"/>
      <c r="MCW20" s="109"/>
      <c r="MCX20" s="109"/>
      <c r="MCY20" s="109"/>
      <c r="MCZ20" s="109"/>
      <c r="MDA20" s="109"/>
      <c r="MDB20" s="109"/>
      <c r="MDC20" s="109"/>
      <c r="MDD20" s="109"/>
      <c r="MDE20" s="109"/>
      <c r="MDF20" s="109"/>
      <c r="MDG20" s="109"/>
      <c r="MDH20" s="109"/>
      <c r="MDI20" s="109"/>
      <c r="MDJ20" s="109"/>
      <c r="MDK20" s="109"/>
      <c r="MDL20" s="109"/>
      <c r="MDM20" s="109"/>
      <c r="MDN20" s="109"/>
      <c r="MDO20" s="109"/>
      <c r="MDP20" s="109"/>
      <c r="MDQ20" s="109"/>
      <c r="MDR20" s="109"/>
      <c r="MDS20" s="109"/>
      <c r="MDT20" s="109"/>
      <c r="MDU20" s="109"/>
      <c r="MDV20" s="109"/>
      <c r="MDW20" s="109"/>
      <c r="MDX20" s="109"/>
      <c r="MDY20" s="109"/>
      <c r="MDZ20" s="109"/>
      <c r="MEA20" s="109"/>
      <c r="MEB20" s="109"/>
      <c r="MEC20" s="109"/>
      <c r="MED20" s="109"/>
      <c r="MEE20" s="109"/>
      <c r="MEF20" s="109"/>
      <c r="MEG20" s="109"/>
      <c r="MEH20" s="109"/>
      <c r="MEI20" s="109"/>
      <c r="MEJ20" s="109"/>
      <c r="MEK20" s="109"/>
      <c r="MEL20" s="109"/>
      <c r="MEM20" s="109"/>
      <c r="MEN20" s="109"/>
      <c r="MEO20" s="109"/>
      <c r="MEP20" s="109"/>
      <c r="MEQ20" s="109"/>
      <c r="MER20" s="109"/>
      <c r="MES20" s="109"/>
      <c r="MET20" s="109"/>
      <c r="MEU20" s="109"/>
      <c r="MEV20" s="109"/>
      <c r="MEW20" s="109"/>
      <c r="MEX20" s="109"/>
      <c r="MEY20" s="109"/>
      <c r="MEZ20" s="109"/>
      <c r="MFA20" s="109"/>
      <c r="MFB20" s="109"/>
      <c r="MFC20" s="109"/>
      <c r="MFD20" s="109"/>
      <c r="MFE20" s="109"/>
      <c r="MFF20" s="109"/>
      <c r="MFG20" s="109"/>
      <c r="MFH20" s="109"/>
      <c r="MFI20" s="109"/>
      <c r="MFJ20" s="109"/>
      <c r="MFK20" s="109"/>
      <c r="MFL20" s="109"/>
      <c r="MFM20" s="109"/>
      <c r="MFN20" s="109"/>
      <c r="MFO20" s="109"/>
      <c r="MFP20" s="109"/>
      <c r="MFQ20" s="109"/>
      <c r="MFR20" s="109"/>
      <c r="MFS20" s="109"/>
      <c r="MFT20" s="109"/>
      <c r="MFU20" s="109"/>
      <c r="MFV20" s="109"/>
      <c r="MFW20" s="109"/>
      <c r="MFX20" s="109"/>
      <c r="MFY20" s="109"/>
      <c r="MFZ20" s="109"/>
      <c r="MGA20" s="109"/>
      <c r="MGB20" s="109"/>
      <c r="MGC20" s="109"/>
      <c r="MGD20" s="109"/>
      <c r="MGE20" s="109"/>
      <c r="MGF20" s="109"/>
      <c r="MGG20" s="109"/>
      <c r="MGH20" s="109"/>
      <c r="MGI20" s="109"/>
      <c r="MGJ20" s="109"/>
      <c r="MGK20" s="109"/>
      <c r="MGL20" s="109"/>
      <c r="MGM20" s="109"/>
      <c r="MGN20" s="109"/>
      <c r="MGO20" s="109"/>
      <c r="MGP20" s="109"/>
      <c r="MGQ20" s="109"/>
      <c r="MGR20" s="109"/>
      <c r="MGS20" s="109"/>
      <c r="MGT20" s="109"/>
      <c r="MGU20" s="109"/>
      <c r="MGV20" s="109"/>
      <c r="MGW20" s="109"/>
      <c r="MGX20" s="109"/>
      <c r="MGY20" s="109"/>
      <c r="MGZ20" s="109"/>
      <c r="MHA20" s="109"/>
      <c r="MHB20" s="109"/>
      <c r="MHC20" s="109"/>
      <c r="MHD20" s="109"/>
      <c r="MHE20" s="109"/>
      <c r="MHF20" s="109"/>
      <c r="MHG20" s="109"/>
      <c r="MHH20" s="109"/>
      <c r="MHI20" s="109"/>
      <c r="MHJ20" s="109"/>
      <c r="MHK20" s="109"/>
      <c r="MHL20" s="109"/>
      <c r="MHM20" s="109"/>
      <c r="MHN20" s="109"/>
      <c r="MHO20" s="109"/>
      <c r="MHP20" s="109"/>
      <c r="MHQ20" s="109"/>
      <c r="MHR20" s="109"/>
      <c r="MHS20" s="109"/>
      <c r="MHT20" s="109"/>
      <c r="MHU20" s="109"/>
      <c r="MHV20" s="109"/>
      <c r="MHW20" s="109"/>
      <c r="MHX20" s="109"/>
      <c r="MHY20" s="109"/>
      <c r="MHZ20" s="109"/>
      <c r="MIA20" s="109"/>
      <c r="MIB20" s="109"/>
      <c r="MIC20" s="109"/>
      <c r="MID20" s="109"/>
      <c r="MIE20" s="109"/>
      <c r="MIF20" s="109"/>
      <c r="MIG20" s="109"/>
      <c r="MIH20" s="109"/>
      <c r="MII20" s="109"/>
      <c r="MIJ20" s="109"/>
      <c r="MIK20" s="109"/>
      <c r="MIL20" s="109"/>
      <c r="MIM20" s="109"/>
      <c r="MIN20" s="109"/>
      <c r="MIO20" s="109"/>
      <c r="MIP20" s="109"/>
      <c r="MIQ20" s="109"/>
      <c r="MIR20" s="109"/>
      <c r="MIS20" s="109"/>
      <c r="MIT20" s="109"/>
      <c r="MIU20" s="109"/>
      <c r="MIV20" s="109"/>
      <c r="MIW20" s="109"/>
      <c r="MIX20" s="109"/>
      <c r="MIY20" s="109"/>
      <c r="MIZ20" s="109"/>
      <c r="MJA20" s="109"/>
      <c r="MJB20" s="109"/>
      <c r="MJC20" s="109"/>
      <c r="MJD20" s="109"/>
      <c r="MJE20" s="109"/>
      <c r="MJF20" s="109"/>
      <c r="MJG20" s="109"/>
      <c r="MJH20" s="109"/>
      <c r="MJI20" s="109"/>
      <c r="MJJ20" s="109"/>
      <c r="MJK20" s="109"/>
      <c r="MJL20" s="109"/>
      <c r="MJM20" s="109"/>
      <c r="MJN20" s="109"/>
      <c r="MJO20" s="109"/>
      <c r="MJP20" s="109"/>
      <c r="MJQ20" s="109"/>
      <c r="MJR20" s="109"/>
      <c r="MJS20" s="109"/>
      <c r="MJT20" s="109"/>
      <c r="MJU20" s="109"/>
      <c r="MJV20" s="109"/>
      <c r="MJW20" s="109"/>
      <c r="MJX20" s="109"/>
      <c r="MJY20" s="109"/>
      <c r="MJZ20" s="109"/>
      <c r="MKA20" s="109"/>
      <c r="MKB20" s="109"/>
      <c r="MKC20" s="109"/>
      <c r="MKD20" s="109"/>
      <c r="MKE20" s="109"/>
      <c r="MKF20" s="109"/>
      <c r="MKG20" s="109"/>
      <c r="MKH20" s="109"/>
      <c r="MKI20" s="109"/>
      <c r="MKJ20" s="109"/>
      <c r="MKK20" s="109"/>
      <c r="MKL20" s="109"/>
      <c r="MKM20" s="109"/>
      <c r="MKN20" s="109"/>
      <c r="MKO20" s="109"/>
      <c r="MKP20" s="109"/>
      <c r="MKQ20" s="109"/>
      <c r="MKR20" s="109"/>
      <c r="MKS20" s="109"/>
      <c r="MKT20" s="109"/>
      <c r="MKU20" s="109"/>
      <c r="MKV20" s="109"/>
      <c r="MKW20" s="109"/>
      <c r="MKX20" s="109"/>
      <c r="MKY20" s="109"/>
      <c r="MKZ20" s="109"/>
      <c r="MLA20" s="109"/>
      <c r="MLB20" s="109"/>
      <c r="MLC20" s="109"/>
      <c r="MLD20" s="109"/>
      <c r="MLE20" s="109"/>
      <c r="MLF20" s="109"/>
      <c r="MLG20" s="109"/>
      <c r="MLH20" s="109"/>
      <c r="MLI20" s="109"/>
      <c r="MLJ20" s="109"/>
      <c r="MLK20" s="109"/>
      <c r="MLL20" s="109"/>
      <c r="MLM20" s="109"/>
      <c r="MLN20" s="109"/>
      <c r="MLO20" s="109"/>
      <c r="MLP20" s="109"/>
      <c r="MLQ20" s="109"/>
      <c r="MLR20" s="109"/>
      <c r="MLS20" s="109"/>
      <c r="MLT20" s="109"/>
      <c r="MLU20" s="109"/>
      <c r="MLV20" s="109"/>
      <c r="MLW20" s="109"/>
      <c r="MLX20" s="109"/>
      <c r="MLY20" s="109"/>
      <c r="MLZ20" s="109"/>
      <c r="MMA20" s="109"/>
      <c r="MMB20" s="109"/>
      <c r="MMC20" s="109"/>
      <c r="MMD20" s="109"/>
      <c r="MME20" s="109"/>
      <c r="MMF20" s="109"/>
      <c r="MMG20" s="109"/>
      <c r="MMH20" s="109"/>
      <c r="MMI20" s="109"/>
      <c r="MMJ20" s="109"/>
      <c r="MMK20" s="109"/>
      <c r="MML20" s="109"/>
      <c r="MMM20" s="109"/>
      <c r="MMN20" s="109"/>
      <c r="MMO20" s="109"/>
      <c r="MMP20" s="109"/>
      <c r="MMQ20" s="109"/>
      <c r="MMR20" s="109"/>
      <c r="MMS20" s="109"/>
      <c r="MMT20" s="109"/>
      <c r="MMU20" s="109"/>
      <c r="MMV20" s="109"/>
      <c r="MMW20" s="109"/>
      <c r="MMX20" s="109"/>
      <c r="MMY20" s="109"/>
      <c r="MMZ20" s="109"/>
      <c r="MNA20" s="109"/>
      <c r="MNB20" s="109"/>
      <c r="MNC20" s="109"/>
      <c r="MND20" s="109"/>
      <c r="MNE20" s="109"/>
      <c r="MNF20" s="109"/>
      <c r="MNG20" s="109"/>
      <c r="MNH20" s="109"/>
      <c r="MNI20" s="109"/>
      <c r="MNJ20" s="109"/>
      <c r="MNK20" s="109"/>
      <c r="MNL20" s="109"/>
      <c r="MNM20" s="109"/>
      <c r="MNN20" s="109"/>
      <c r="MNO20" s="109"/>
      <c r="MNP20" s="109"/>
      <c r="MNQ20" s="109"/>
      <c r="MNR20" s="109"/>
      <c r="MNS20" s="109"/>
      <c r="MNT20" s="109"/>
      <c r="MNU20" s="109"/>
      <c r="MNV20" s="109"/>
      <c r="MNW20" s="109"/>
      <c r="MNX20" s="109"/>
      <c r="MNY20" s="109"/>
      <c r="MNZ20" s="109"/>
      <c r="MOA20" s="109"/>
      <c r="MOB20" s="109"/>
      <c r="MOC20" s="109"/>
      <c r="MOD20" s="109"/>
      <c r="MOE20" s="109"/>
      <c r="MOF20" s="109"/>
      <c r="MOG20" s="109"/>
      <c r="MOH20" s="109"/>
      <c r="MOI20" s="109"/>
      <c r="MOJ20" s="109"/>
      <c r="MOK20" s="109"/>
      <c r="MOL20" s="109"/>
      <c r="MOM20" s="109"/>
      <c r="MON20" s="109"/>
      <c r="MOO20" s="109"/>
      <c r="MOP20" s="109"/>
      <c r="MOQ20" s="109"/>
      <c r="MOR20" s="109"/>
      <c r="MOS20" s="109"/>
      <c r="MOT20" s="109"/>
      <c r="MOU20" s="109"/>
      <c r="MOV20" s="109"/>
      <c r="MOW20" s="109"/>
      <c r="MOX20" s="109"/>
      <c r="MOY20" s="109"/>
      <c r="MOZ20" s="109"/>
      <c r="MPA20" s="109"/>
      <c r="MPB20" s="109"/>
      <c r="MPC20" s="109"/>
      <c r="MPD20" s="109"/>
      <c r="MPE20" s="109"/>
      <c r="MPF20" s="109"/>
      <c r="MPG20" s="109"/>
      <c r="MPH20" s="109"/>
      <c r="MPI20" s="109"/>
      <c r="MPJ20" s="109"/>
      <c r="MPK20" s="109"/>
      <c r="MPL20" s="109"/>
      <c r="MPM20" s="109"/>
      <c r="MPN20" s="109"/>
      <c r="MPO20" s="109"/>
      <c r="MPP20" s="109"/>
      <c r="MPQ20" s="109"/>
      <c r="MPR20" s="109"/>
      <c r="MPS20" s="109"/>
      <c r="MPT20" s="109"/>
      <c r="MPU20" s="109"/>
      <c r="MPV20" s="109"/>
      <c r="MPW20" s="109"/>
      <c r="MPX20" s="109"/>
      <c r="MPY20" s="109"/>
      <c r="MPZ20" s="109"/>
      <c r="MQA20" s="109"/>
      <c r="MQB20" s="109"/>
      <c r="MQC20" s="109"/>
      <c r="MQD20" s="109"/>
      <c r="MQE20" s="109"/>
      <c r="MQF20" s="109"/>
      <c r="MQG20" s="109"/>
      <c r="MQH20" s="109"/>
      <c r="MQI20" s="109"/>
      <c r="MQJ20" s="109"/>
      <c r="MQK20" s="109"/>
      <c r="MQL20" s="109"/>
      <c r="MQM20" s="109"/>
      <c r="MQN20" s="109"/>
      <c r="MQO20" s="109"/>
      <c r="MQP20" s="109"/>
      <c r="MQQ20" s="109"/>
      <c r="MQR20" s="109"/>
      <c r="MQS20" s="109"/>
      <c r="MQT20" s="109"/>
      <c r="MQU20" s="109"/>
      <c r="MQV20" s="109"/>
      <c r="MQW20" s="109"/>
      <c r="MQX20" s="109"/>
      <c r="MQY20" s="109"/>
      <c r="MQZ20" s="109"/>
      <c r="MRA20" s="109"/>
      <c r="MRB20" s="109"/>
      <c r="MRC20" s="109"/>
      <c r="MRD20" s="109"/>
      <c r="MRE20" s="109"/>
      <c r="MRF20" s="109"/>
      <c r="MRG20" s="109"/>
      <c r="MRH20" s="109"/>
      <c r="MRI20" s="109"/>
      <c r="MRJ20" s="109"/>
      <c r="MRK20" s="109"/>
      <c r="MRL20" s="109"/>
      <c r="MRM20" s="109"/>
      <c r="MRN20" s="109"/>
      <c r="MRO20" s="109"/>
      <c r="MRP20" s="109"/>
      <c r="MRQ20" s="109"/>
      <c r="MRR20" s="109"/>
      <c r="MRS20" s="109"/>
      <c r="MRT20" s="109"/>
      <c r="MRU20" s="109"/>
      <c r="MRV20" s="109"/>
      <c r="MRW20" s="109"/>
      <c r="MRX20" s="109"/>
      <c r="MRY20" s="109"/>
      <c r="MRZ20" s="109"/>
      <c r="MSA20" s="109"/>
      <c r="MSB20" s="109"/>
      <c r="MSC20" s="109"/>
      <c r="MSD20" s="109"/>
      <c r="MSE20" s="109"/>
      <c r="MSF20" s="109"/>
      <c r="MSG20" s="109"/>
      <c r="MSH20" s="109"/>
      <c r="MSI20" s="109"/>
      <c r="MSJ20" s="109"/>
      <c r="MSK20" s="109"/>
      <c r="MSL20" s="109"/>
      <c r="MSM20" s="109"/>
      <c r="MSN20" s="109"/>
      <c r="MSO20" s="109"/>
      <c r="MSP20" s="109"/>
      <c r="MSQ20" s="109"/>
      <c r="MSR20" s="109"/>
      <c r="MSS20" s="109"/>
      <c r="MST20" s="109"/>
      <c r="MSU20" s="109"/>
      <c r="MSV20" s="109"/>
      <c r="MSW20" s="109"/>
      <c r="MSX20" s="109"/>
      <c r="MSY20" s="109"/>
      <c r="MSZ20" s="109"/>
      <c r="MTA20" s="109"/>
      <c r="MTB20" s="109"/>
      <c r="MTC20" s="109"/>
      <c r="MTD20" s="109"/>
      <c r="MTE20" s="109"/>
      <c r="MTF20" s="109"/>
      <c r="MTG20" s="109"/>
      <c r="MTH20" s="109"/>
      <c r="MTI20" s="109"/>
      <c r="MTJ20" s="109"/>
      <c r="MTK20" s="109"/>
      <c r="MTL20" s="109"/>
      <c r="MTM20" s="109"/>
      <c r="MTN20" s="109"/>
      <c r="MTO20" s="109"/>
      <c r="MTP20" s="109"/>
      <c r="MTQ20" s="109"/>
      <c r="MTR20" s="109"/>
      <c r="MTS20" s="109"/>
      <c r="MTT20" s="109"/>
      <c r="MTU20" s="109"/>
      <c r="MTV20" s="109"/>
      <c r="MTW20" s="109"/>
      <c r="MTX20" s="109"/>
      <c r="MTY20" s="109"/>
      <c r="MTZ20" s="109"/>
      <c r="MUA20" s="109"/>
      <c r="MUB20" s="109"/>
      <c r="MUC20" s="109"/>
      <c r="MUD20" s="109"/>
      <c r="MUE20" s="109"/>
      <c r="MUF20" s="109"/>
      <c r="MUG20" s="109"/>
      <c r="MUH20" s="109"/>
      <c r="MUI20" s="109"/>
      <c r="MUJ20" s="109"/>
      <c r="MUK20" s="109"/>
      <c r="MUL20" s="109"/>
      <c r="MUM20" s="109"/>
      <c r="MUN20" s="109"/>
      <c r="MUO20" s="109"/>
      <c r="MUP20" s="109"/>
      <c r="MUQ20" s="109"/>
      <c r="MUR20" s="109"/>
      <c r="MUS20" s="109"/>
      <c r="MUT20" s="109"/>
      <c r="MUU20" s="109"/>
      <c r="MUV20" s="109"/>
      <c r="MUW20" s="109"/>
      <c r="MUX20" s="109"/>
      <c r="MUY20" s="109"/>
      <c r="MUZ20" s="109"/>
      <c r="MVA20" s="109"/>
      <c r="MVB20" s="109"/>
      <c r="MVC20" s="109"/>
      <c r="MVD20" s="109"/>
      <c r="MVE20" s="109"/>
      <c r="MVF20" s="109"/>
      <c r="MVG20" s="109"/>
      <c r="MVH20" s="109"/>
      <c r="MVI20" s="109"/>
      <c r="MVJ20" s="109"/>
      <c r="MVK20" s="109"/>
      <c r="MVL20" s="109"/>
      <c r="MVM20" s="109"/>
      <c r="MVN20" s="109"/>
      <c r="MVO20" s="109"/>
      <c r="MVP20" s="109"/>
      <c r="MVQ20" s="109"/>
      <c r="MVR20" s="109"/>
      <c r="MVS20" s="109"/>
      <c r="MVT20" s="109"/>
      <c r="MVU20" s="109"/>
      <c r="MVV20" s="109"/>
      <c r="MVW20" s="109"/>
      <c r="MVX20" s="109"/>
      <c r="MVY20" s="109"/>
      <c r="MVZ20" s="109"/>
      <c r="MWA20" s="109"/>
      <c r="MWB20" s="109"/>
      <c r="MWC20" s="109"/>
      <c r="MWD20" s="109"/>
      <c r="MWE20" s="109"/>
      <c r="MWF20" s="109"/>
      <c r="MWG20" s="109"/>
      <c r="MWH20" s="109"/>
      <c r="MWI20" s="109"/>
      <c r="MWJ20" s="109"/>
      <c r="MWK20" s="109"/>
      <c r="MWL20" s="109"/>
      <c r="MWM20" s="109"/>
      <c r="MWN20" s="109"/>
      <c r="MWO20" s="109"/>
      <c r="MWP20" s="109"/>
      <c r="MWQ20" s="109"/>
      <c r="MWR20" s="109"/>
      <c r="MWS20" s="109"/>
      <c r="MWT20" s="109"/>
      <c r="MWU20" s="109"/>
      <c r="MWV20" s="109"/>
      <c r="MWW20" s="109"/>
      <c r="MWX20" s="109"/>
      <c r="MWY20" s="109"/>
      <c r="MWZ20" s="109"/>
      <c r="MXA20" s="109"/>
      <c r="MXB20" s="109"/>
      <c r="MXC20" s="109"/>
      <c r="MXD20" s="109"/>
      <c r="MXE20" s="109"/>
      <c r="MXF20" s="109"/>
      <c r="MXG20" s="109"/>
      <c r="MXH20" s="109"/>
      <c r="MXI20" s="109"/>
      <c r="MXJ20" s="109"/>
      <c r="MXK20" s="109"/>
      <c r="MXL20" s="109"/>
      <c r="MXM20" s="109"/>
      <c r="MXN20" s="109"/>
      <c r="MXO20" s="109"/>
      <c r="MXP20" s="109"/>
      <c r="MXQ20" s="109"/>
      <c r="MXR20" s="109"/>
      <c r="MXS20" s="109"/>
      <c r="MXT20" s="109"/>
      <c r="MXU20" s="109"/>
      <c r="MXV20" s="109"/>
      <c r="MXW20" s="109"/>
      <c r="MXX20" s="109"/>
      <c r="MXY20" s="109"/>
      <c r="MXZ20" s="109"/>
      <c r="MYA20" s="109"/>
      <c r="MYB20" s="109"/>
      <c r="MYC20" s="109"/>
      <c r="MYD20" s="109"/>
      <c r="MYE20" s="109"/>
      <c r="MYF20" s="109"/>
      <c r="MYG20" s="109"/>
      <c r="MYH20" s="109"/>
      <c r="MYI20" s="109"/>
      <c r="MYJ20" s="109"/>
      <c r="MYK20" s="109"/>
      <c r="MYL20" s="109"/>
      <c r="MYM20" s="109"/>
      <c r="MYN20" s="109"/>
      <c r="MYO20" s="109"/>
      <c r="MYP20" s="109"/>
      <c r="MYQ20" s="109"/>
      <c r="MYR20" s="109"/>
      <c r="MYS20" s="109"/>
      <c r="MYT20" s="109"/>
      <c r="MYU20" s="109"/>
      <c r="MYV20" s="109"/>
      <c r="MYW20" s="109"/>
      <c r="MYX20" s="109"/>
      <c r="MYY20" s="109"/>
      <c r="MYZ20" s="109"/>
      <c r="MZA20" s="109"/>
      <c r="MZB20" s="109"/>
      <c r="MZC20" s="109"/>
      <c r="MZD20" s="109"/>
      <c r="MZE20" s="109"/>
      <c r="MZF20" s="109"/>
      <c r="MZG20" s="109"/>
      <c r="MZH20" s="109"/>
      <c r="MZI20" s="109"/>
      <c r="MZJ20" s="109"/>
      <c r="MZK20" s="109"/>
      <c r="MZL20" s="109"/>
      <c r="MZM20" s="109"/>
      <c r="MZN20" s="109"/>
      <c r="MZO20" s="109"/>
      <c r="MZP20" s="109"/>
      <c r="MZQ20" s="109"/>
      <c r="MZR20" s="109"/>
      <c r="MZS20" s="109"/>
      <c r="MZT20" s="109"/>
      <c r="MZU20" s="109"/>
      <c r="MZV20" s="109"/>
      <c r="MZW20" s="109"/>
      <c r="MZX20" s="109"/>
      <c r="MZY20" s="109"/>
      <c r="MZZ20" s="109"/>
      <c r="NAA20" s="109"/>
      <c r="NAB20" s="109"/>
      <c r="NAC20" s="109"/>
      <c r="NAD20" s="109"/>
      <c r="NAE20" s="109"/>
      <c r="NAF20" s="109"/>
      <c r="NAG20" s="109"/>
      <c r="NAH20" s="109"/>
      <c r="NAI20" s="109"/>
      <c r="NAJ20" s="109"/>
      <c r="NAK20" s="109"/>
      <c r="NAL20" s="109"/>
      <c r="NAM20" s="109"/>
      <c r="NAN20" s="109"/>
      <c r="NAO20" s="109"/>
      <c r="NAP20" s="109"/>
      <c r="NAQ20" s="109"/>
      <c r="NAR20" s="109"/>
      <c r="NAS20" s="109"/>
      <c r="NAT20" s="109"/>
      <c r="NAU20" s="109"/>
      <c r="NAV20" s="109"/>
      <c r="NAW20" s="109"/>
      <c r="NAX20" s="109"/>
      <c r="NAY20" s="109"/>
      <c r="NAZ20" s="109"/>
      <c r="NBA20" s="109"/>
      <c r="NBB20" s="109"/>
      <c r="NBC20" s="109"/>
      <c r="NBD20" s="109"/>
      <c r="NBE20" s="109"/>
      <c r="NBF20" s="109"/>
      <c r="NBG20" s="109"/>
      <c r="NBH20" s="109"/>
      <c r="NBI20" s="109"/>
      <c r="NBJ20" s="109"/>
      <c r="NBK20" s="109"/>
      <c r="NBL20" s="109"/>
      <c r="NBM20" s="109"/>
      <c r="NBN20" s="109"/>
      <c r="NBO20" s="109"/>
      <c r="NBP20" s="109"/>
      <c r="NBQ20" s="109"/>
      <c r="NBR20" s="109"/>
      <c r="NBS20" s="109"/>
      <c r="NBT20" s="109"/>
      <c r="NBU20" s="109"/>
      <c r="NBV20" s="109"/>
      <c r="NBW20" s="109"/>
      <c r="NBX20" s="109"/>
      <c r="NBY20" s="109"/>
      <c r="NBZ20" s="109"/>
      <c r="NCA20" s="109"/>
      <c r="NCB20" s="109"/>
      <c r="NCC20" s="109"/>
      <c r="NCD20" s="109"/>
      <c r="NCE20" s="109"/>
      <c r="NCF20" s="109"/>
      <c r="NCG20" s="109"/>
      <c r="NCH20" s="109"/>
      <c r="NCI20" s="109"/>
      <c r="NCJ20" s="109"/>
      <c r="NCK20" s="109"/>
      <c r="NCL20" s="109"/>
      <c r="NCM20" s="109"/>
      <c r="NCN20" s="109"/>
      <c r="NCO20" s="109"/>
      <c r="NCP20" s="109"/>
      <c r="NCQ20" s="109"/>
      <c r="NCR20" s="109"/>
      <c r="NCS20" s="109"/>
      <c r="NCT20" s="109"/>
      <c r="NCU20" s="109"/>
      <c r="NCV20" s="109"/>
      <c r="NCW20" s="109"/>
      <c r="NCX20" s="109"/>
      <c r="NCY20" s="109"/>
      <c r="NCZ20" s="109"/>
      <c r="NDA20" s="109"/>
      <c r="NDB20" s="109"/>
      <c r="NDC20" s="109"/>
      <c r="NDD20" s="109"/>
      <c r="NDE20" s="109"/>
      <c r="NDF20" s="109"/>
      <c r="NDG20" s="109"/>
      <c r="NDH20" s="109"/>
      <c r="NDI20" s="109"/>
      <c r="NDJ20" s="109"/>
      <c r="NDK20" s="109"/>
      <c r="NDL20" s="109"/>
      <c r="NDM20" s="109"/>
      <c r="NDN20" s="109"/>
      <c r="NDO20" s="109"/>
      <c r="NDP20" s="109"/>
      <c r="NDQ20" s="109"/>
      <c r="NDR20" s="109"/>
      <c r="NDS20" s="109"/>
      <c r="NDT20" s="109"/>
      <c r="NDU20" s="109"/>
      <c r="NDV20" s="109"/>
      <c r="NDW20" s="109"/>
      <c r="NDX20" s="109"/>
      <c r="NDY20" s="109"/>
      <c r="NDZ20" s="109"/>
      <c r="NEA20" s="109"/>
      <c r="NEB20" s="109"/>
      <c r="NEC20" s="109"/>
      <c r="NED20" s="109"/>
      <c r="NEE20" s="109"/>
      <c r="NEF20" s="109"/>
      <c r="NEG20" s="109"/>
      <c r="NEH20" s="109"/>
      <c r="NEI20" s="109"/>
      <c r="NEJ20" s="109"/>
      <c r="NEK20" s="109"/>
      <c r="NEL20" s="109"/>
      <c r="NEM20" s="109"/>
      <c r="NEN20" s="109"/>
      <c r="NEO20" s="109"/>
      <c r="NEP20" s="109"/>
      <c r="NEQ20" s="109"/>
      <c r="NER20" s="109"/>
      <c r="NES20" s="109"/>
      <c r="NET20" s="109"/>
      <c r="NEU20" s="109"/>
      <c r="NEV20" s="109"/>
      <c r="NEW20" s="109"/>
      <c r="NEX20" s="109"/>
      <c r="NEY20" s="109"/>
      <c r="NEZ20" s="109"/>
      <c r="NFA20" s="109"/>
      <c r="NFB20" s="109"/>
      <c r="NFC20" s="109"/>
      <c r="NFD20" s="109"/>
      <c r="NFE20" s="109"/>
      <c r="NFF20" s="109"/>
      <c r="NFG20" s="109"/>
      <c r="NFH20" s="109"/>
      <c r="NFI20" s="109"/>
      <c r="NFJ20" s="109"/>
      <c r="NFK20" s="109"/>
      <c r="NFL20" s="109"/>
      <c r="NFM20" s="109"/>
      <c r="NFN20" s="109"/>
      <c r="NFO20" s="109"/>
      <c r="NFP20" s="109"/>
      <c r="NFQ20" s="109"/>
      <c r="NFR20" s="109"/>
      <c r="NFS20" s="109"/>
      <c r="NFT20" s="109"/>
      <c r="NFU20" s="109"/>
      <c r="NFV20" s="109"/>
      <c r="NFW20" s="109"/>
      <c r="NFX20" s="109"/>
      <c r="NFY20" s="109"/>
      <c r="NFZ20" s="109"/>
      <c r="NGA20" s="109"/>
      <c r="NGB20" s="109"/>
      <c r="NGC20" s="109"/>
      <c r="NGD20" s="109"/>
      <c r="NGE20" s="109"/>
      <c r="NGF20" s="109"/>
      <c r="NGG20" s="109"/>
      <c r="NGH20" s="109"/>
      <c r="NGI20" s="109"/>
      <c r="NGJ20" s="109"/>
      <c r="NGK20" s="109"/>
      <c r="NGL20" s="109"/>
      <c r="NGM20" s="109"/>
      <c r="NGN20" s="109"/>
      <c r="NGO20" s="109"/>
      <c r="NGP20" s="109"/>
      <c r="NGQ20" s="109"/>
      <c r="NGR20" s="109"/>
      <c r="NGS20" s="109"/>
      <c r="NGT20" s="109"/>
      <c r="NGU20" s="109"/>
      <c r="NGV20" s="109"/>
      <c r="NGW20" s="109"/>
      <c r="NGX20" s="109"/>
      <c r="NGY20" s="109"/>
      <c r="NGZ20" s="109"/>
      <c r="NHA20" s="109"/>
      <c r="NHB20" s="109"/>
      <c r="NHC20" s="109"/>
      <c r="NHD20" s="109"/>
      <c r="NHE20" s="109"/>
      <c r="NHF20" s="109"/>
      <c r="NHG20" s="109"/>
      <c r="NHH20" s="109"/>
      <c r="NHI20" s="109"/>
      <c r="NHJ20" s="109"/>
      <c r="NHK20" s="109"/>
      <c r="NHL20" s="109"/>
      <c r="NHM20" s="109"/>
      <c r="NHN20" s="109"/>
      <c r="NHO20" s="109"/>
      <c r="NHP20" s="109"/>
      <c r="NHQ20" s="109"/>
      <c r="NHR20" s="109"/>
      <c r="NHS20" s="109"/>
      <c r="NHT20" s="109"/>
      <c r="NHU20" s="109"/>
      <c r="NHV20" s="109"/>
      <c r="NHW20" s="109"/>
      <c r="NHX20" s="109"/>
      <c r="NHY20" s="109"/>
      <c r="NHZ20" s="109"/>
      <c r="NIA20" s="109"/>
      <c r="NIB20" s="109"/>
      <c r="NIC20" s="109"/>
      <c r="NID20" s="109"/>
      <c r="NIE20" s="109"/>
      <c r="NIF20" s="109"/>
      <c r="NIG20" s="109"/>
      <c r="NIH20" s="109"/>
      <c r="NII20" s="109"/>
      <c r="NIJ20" s="109"/>
      <c r="NIK20" s="109"/>
      <c r="NIL20" s="109"/>
      <c r="NIM20" s="109"/>
      <c r="NIN20" s="109"/>
      <c r="NIO20" s="109"/>
      <c r="NIP20" s="109"/>
      <c r="NIQ20" s="109"/>
      <c r="NIR20" s="109"/>
      <c r="NIS20" s="109"/>
      <c r="NIT20" s="109"/>
      <c r="NIU20" s="109"/>
      <c r="NIV20" s="109"/>
      <c r="NIW20" s="109"/>
      <c r="NIX20" s="109"/>
      <c r="NIY20" s="109"/>
      <c r="NIZ20" s="109"/>
      <c r="NJA20" s="109"/>
      <c r="NJB20" s="109"/>
      <c r="NJC20" s="109"/>
      <c r="NJD20" s="109"/>
      <c r="NJE20" s="109"/>
      <c r="NJF20" s="109"/>
      <c r="NJG20" s="109"/>
      <c r="NJH20" s="109"/>
      <c r="NJI20" s="109"/>
      <c r="NJJ20" s="109"/>
      <c r="NJK20" s="109"/>
      <c r="NJL20" s="109"/>
      <c r="NJM20" s="109"/>
      <c r="NJN20" s="109"/>
      <c r="NJO20" s="109"/>
      <c r="NJP20" s="109"/>
      <c r="NJQ20" s="109"/>
      <c r="NJR20" s="109"/>
      <c r="NJS20" s="109"/>
      <c r="NJT20" s="109"/>
      <c r="NJU20" s="109"/>
      <c r="NJV20" s="109"/>
      <c r="NJW20" s="109"/>
      <c r="NJX20" s="109"/>
      <c r="NJY20" s="109"/>
      <c r="NJZ20" s="109"/>
      <c r="NKA20" s="109"/>
      <c r="NKB20" s="109"/>
      <c r="NKC20" s="109"/>
      <c r="NKD20" s="109"/>
      <c r="NKE20" s="109"/>
      <c r="NKF20" s="109"/>
      <c r="NKG20" s="109"/>
      <c r="NKH20" s="109"/>
      <c r="NKI20" s="109"/>
      <c r="NKJ20" s="109"/>
      <c r="NKK20" s="109"/>
      <c r="NKL20" s="109"/>
      <c r="NKM20" s="109"/>
      <c r="NKN20" s="109"/>
      <c r="NKO20" s="109"/>
      <c r="NKP20" s="109"/>
      <c r="NKQ20" s="109"/>
      <c r="NKR20" s="109"/>
      <c r="NKS20" s="109"/>
      <c r="NKT20" s="109"/>
      <c r="NKU20" s="109"/>
      <c r="NKV20" s="109"/>
      <c r="NKW20" s="109"/>
      <c r="NKX20" s="109"/>
      <c r="NKY20" s="109"/>
      <c r="NKZ20" s="109"/>
      <c r="NLA20" s="109"/>
      <c r="NLB20" s="109"/>
      <c r="NLC20" s="109"/>
      <c r="NLD20" s="109"/>
      <c r="NLE20" s="109"/>
      <c r="NLF20" s="109"/>
      <c r="NLG20" s="109"/>
      <c r="NLH20" s="109"/>
      <c r="NLI20" s="109"/>
      <c r="NLJ20" s="109"/>
      <c r="NLK20" s="109"/>
      <c r="NLL20" s="109"/>
      <c r="NLM20" s="109"/>
      <c r="NLN20" s="109"/>
      <c r="NLO20" s="109"/>
      <c r="NLP20" s="109"/>
      <c r="NLQ20" s="109"/>
      <c r="NLR20" s="109"/>
      <c r="NLS20" s="109"/>
      <c r="NLT20" s="109"/>
      <c r="NLU20" s="109"/>
      <c r="NLV20" s="109"/>
      <c r="NLW20" s="109"/>
      <c r="NLX20" s="109"/>
      <c r="NLY20" s="109"/>
      <c r="NLZ20" s="109"/>
      <c r="NMA20" s="109"/>
      <c r="NMB20" s="109"/>
      <c r="NMC20" s="109"/>
      <c r="NMD20" s="109"/>
      <c r="NME20" s="109"/>
      <c r="NMF20" s="109"/>
      <c r="NMG20" s="109"/>
      <c r="NMH20" s="109"/>
      <c r="NMI20" s="109"/>
      <c r="NMJ20" s="109"/>
      <c r="NMK20" s="109"/>
      <c r="NML20" s="109"/>
      <c r="NMM20" s="109"/>
      <c r="NMN20" s="109"/>
      <c r="NMO20" s="109"/>
      <c r="NMP20" s="109"/>
      <c r="NMQ20" s="109"/>
      <c r="NMR20" s="109"/>
      <c r="NMS20" s="109"/>
      <c r="NMT20" s="109"/>
      <c r="NMU20" s="109"/>
      <c r="NMV20" s="109"/>
      <c r="NMW20" s="109"/>
      <c r="NMX20" s="109"/>
      <c r="NMY20" s="109"/>
      <c r="NMZ20" s="109"/>
      <c r="NNA20" s="109"/>
      <c r="NNB20" s="109"/>
      <c r="NNC20" s="109"/>
      <c r="NND20" s="109"/>
      <c r="NNE20" s="109"/>
      <c r="NNF20" s="109"/>
      <c r="NNG20" s="109"/>
      <c r="NNH20" s="109"/>
      <c r="NNI20" s="109"/>
      <c r="NNJ20" s="109"/>
      <c r="NNK20" s="109"/>
      <c r="NNL20" s="109"/>
      <c r="NNM20" s="109"/>
      <c r="NNN20" s="109"/>
      <c r="NNO20" s="109"/>
      <c r="NNP20" s="109"/>
      <c r="NNQ20" s="109"/>
      <c r="NNR20" s="109"/>
      <c r="NNS20" s="109"/>
      <c r="NNT20" s="109"/>
      <c r="NNU20" s="109"/>
      <c r="NNV20" s="109"/>
      <c r="NNW20" s="109"/>
      <c r="NNX20" s="109"/>
      <c r="NNY20" s="109"/>
      <c r="NNZ20" s="109"/>
      <c r="NOA20" s="109"/>
      <c r="NOB20" s="109"/>
      <c r="NOC20" s="109"/>
      <c r="NOD20" s="109"/>
      <c r="NOE20" s="109"/>
      <c r="NOF20" s="109"/>
      <c r="NOG20" s="109"/>
      <c r="NOH20" s="109"/>
      <c r="NOI20" s="109"/>
      <c r="NOJ20" s="109"/>
      <c r="NOK20" s="109"/>
      <c r="NOL20" s="109"/>
      <c r="NOM20" s="109"/>
      <c r="NON20" s="109"/>
      <c r="NOO20" s="109"/>
      <c r="NOP20" s="109"/>
      <c r="NOQ20" s="109"/>
      <c r="NOR20" s="109"/>
      <c r="NOS20" s="109"/>
      <c r="NOT20" s="109"/>
      <c r="NOU20" s="109"/>
      <c r="NOV20" s="109"/>
      <c r="NOW20" s="109"/>
      <c r="NOX20" s="109"/>
      <c r="NOY20" s="109"/>
      <c r="NOZ20" s="109"/>
      <c r="NPA20" s="109"/>
      <c r="NPB20" s="109"/>
      <c r="NPC20" s="109"/>
      <c r="NPD20" s="109"/>
      <c r="NPE20" s="109"/>
      <c r="NPF20" s="109"/>
      <c r="NPG20" s="109"/>
      <c r="NPH20" s="109"/>
      <c r="NPI20" s="109"/>
      <c r="NPJ20" s="109"/>
      <c r="NPK20" s="109"/>
      <c r="NPL20" s="109"/>
      <c r="NPM20" s="109"/>
      <c r="NPN20" s="109"/>
      <c r="NPO20" s="109"/>
      <c r="NPP20" s="109"/>
      <c r="NPQ20" s="109"/>
      <c r="NPR20" s="109"/>
      <c r="NPS20" s="109"/>
      <c r="NPT20" s="109"/>
      <c r="NPU20" s="109"/>
      <c r="NPV20" s="109"/>
      <c r="NPW20" s="109"/>
      <c r="NPX20" s="109"/>
      <c r="NPY20" s="109"/>
      <c r="NPZ20" s="109"/>
      <c r="NQA20" s="109"/>
      <c r="NQB20" s="109"/>
      <c r="NQC20" s="109"/>
      <c r="NQD20" s="109"/>
      <c r="NQE20" s="109"/>
      <c r="NQF20" s="109"/>
      <c r="NQG20" s="109"/>
      <c r="NQH20" s="109"/>
      <c r="NQI20" s="109"/>
      <c r="NQJ20" s="109"/>
      <c r="NQK20" s="109"/>
      <c r="NQL20" s="109"/>
      <c r="NQM20" s="109"/>
      <c r="NQN20" s="109"/>
      <c r="NQO20" s="109"/>
      <c r="NQP20" s="109"/>
      <c r="NQQ20" s="109"/>
      <c r="NQR20" s="109"/>
      <c r="NQS20" s="109"/>
      <c r="NQT20" s="109"/>
      <c r="NQU20" s="109"/>
      <c r="NQV20" s="109"/>
      <c r="NQW20" s="109"/>
      <c r="NQX20" s="109"/>
      <c r="NQY20" s="109"/>
      <c r="NQZ20" s="109"/>
      <c r="NRA20" s="109"/>
      <c r="NRB20" s="109"/>
      <c r="NRC20" s="109"/>
      <c r="NRD20" s="109"/>
      <c r="NRE20" s="109"/>
      <c r="NRF20" s="109"/>
      <c r="NRG20" s="109"/>
      <c r="NRH20" s="109"/>
      <c r="NRI20" s="109"/>
      <c r="NRJ20" s="109"/>
      <c r="NRK20" s="109"/>
      <c r="NRL20" s="109"/>
      <c r="NRM20" s="109"/>
      <c r="NRN20" s="109"/>
      <c r="NRO20" s="109"/>
      <c r="NRP20" s="109"/>
      <c r="NRQ20" s="109"/>
      <c r="NRR20" s="109"/>
      <c r="NRS20" s="109"/>
      <c r="NRT20" s="109"/>
      <c r="NRU20" s="109"/>
      <c r="NRV20" s="109"/>
      <c r="NRW20" s="109"/>
      <c r="NRX20" s="109"/>
      <c r="NRY20" s="109"/>
      <c r="NRZ20" s="109"/>
      <c r="NSA20" s="109"/>
      <c r="NSB20" s="109"/>
      <c r="NSC20" s="109"/>
      <c r="NSD20" s="109"/>
      <c r="NSE20" s="109"/>
      <c r="NSF20" s="109"/>
      <c r="NSG20" s="109"/>
      <c r="NSH20" s="109"/>
      <c r="NSI20" s="109"/>
      <c r="NSJ20" s="109"/>
      <c r="NSK20" s="109"/>
      <c r="NSL20" s="109"/>
      <c r="NSM20" s="109"/>
      <c r="NSN20" s="109"/>
      <c r="NSO20" s="109"/>
      <c r="NSP20" s="109"/>
      <c r="NSQ20" s="109"/>
      <c r="NSR20" s="109"/>
      <c r="NSS20" s="109"/>
      <c r="NST20" s="109"/>
      <c r="NSU20" s="109"/>
      <c r="NSV20" s="109"/>
      <c r="NSW20" s="109"/>
      <c r="NSX20" s="109"/>
      <c r="NSY20" s="109"/>
      <c r="NSZ20" s="109"/>
      <c r="NTA20" s="109"/>
      <c r="NTB20" s="109"/>
      <c r="NTC20" s="109"/>
      <c r="NTD20" s="109"/>
      <c r="NTE20" s="109"/>
      <c r="NTF20" s="109"/>
      <c r="NTG20" s="109"/>
      <c r="NTH20" s="109"/>
      <c r="NTI20" s="109"/>
      <c r="NTJ20" s="109"/>
      <c r="NTK20" s="109"/>
      <c r="NTL20" s="109"/>
      <c r="NTM20" s="109"/>
      <c r="NTN20" s="109"/>
      <c r="NTO20" s="109"/>
      <c r="NTP20" s="109"/>
      <c r="NTQ20" s="109"/>
      <c r="NTR20" s="109"/>
      <c r="NTS20" s="109"/>
      <c r="NTT20" s="109"/>
      <c r="NTU20" s="109"/>
      <c r="NTV20" s="109"/>
      <c r="NTW20" s="109"/>
      <c r="NTX20" s="109"/>
      <c r="NTY20" s="109"/>
      <c r="NTZ20" s="109"/>
      <c r="NUA20" s="109"/>
      <c r="NUB20" s="109"/>
      <c r="NUC20" s="109"/>
      <c r="NUD20" s="109"/>
      <c r="NUE20" s="109"/>
      <c r="NUF20" s="109"/>
      <c r="NUG20" s="109"/>
      <c r="NUH20" s="109"/>
      <c r="NUI20" s="109"/>
      <c r="NUJ20" s="109"/>
      <c r="NUK20" s="109"/>
      <c r="NUL20" s="109"/>
      <c r="NUM20" s="109"/>
      <c r="NUN20" s="109"/>
      <c r="NUO20" s="109"/>
      <c r="NUP20" s="109"/>
      <c r="NUQ20" s="109"/>
      <c r="NUR20" s="109"/>
      <c r="NUS20" s="109"/>
      <c r="NUT20" s="109"/>
      <c r="NUU20" s="109"/>
      <c r="NUV20" s="109"/>
      <c r="NUW20" s="109"/>
      <c r="NUX20" s="109"/>
      <c r="NUY20" s="109"/>
      <c r="NUZ20" s="109"/>
      <c r="NVA20" s="109"/>
      <c r="NVB20" s="109"/>
      <c r="NVC20" s="109"/>
      <c r="NVD20" s="109"/>
      <c r="NVE20" s="109"/>
      <c r="NVF20" s="109"/>
      <c r="NVG20" s="109"/>
      <c r="NVH20" s="109"/>
      <c r="NVI20" s="109"/>
      <c r="NVJ20" s="109"/>
      <c r="NVK20" s="109"/>
      <c r="NVL20" s="109"/>
      <c r="NVM20" s="109"/>
      <c r="NVN20" s="109"/>
      <c r="NVO20" s="109"/>
      <c r="NVP20" s="109"/>
      <c r="NVQ20" s="109"/>
      <c r="NVR20" s="109"/>
      <c r="NVS20" s="109"/>
      <c r="NVT20" s="109"/>
      <c r="NVU20" s="109"/>
      <c r="NVV20" s="109"/>
      <c r="NVW20" s="109"/>
      <c r="NVX20" s="109"/>
      <c r="NVY20" s="109"/>
      <c r="NVZ20" s="109"/>
      <c r="NWA20" s="109"/>
      <c r="NWB20" s="109"/>
      <c r="NWC20" s="109"/>
      <c r="NWD20" s="109"/>
      <c r="NWE20" s="109"/>
      <c r="NWF20" s="109"/>
      <c r="NWG20" s="109"/>
      <c r="NWH20" s="109"/>
      <c r="NWI20" s="109"/>
      <c r="NWJ20" s="109"/>
      <c r="NWK20" s="109"/>
      <c r="NWL20" s="109"/>
      <c r="NWM20" s="109"/>
      <c r="NWN20" s="109"/>
      <c r="NWO20" s="109"/>
      <c r="NWP20" s="109"/>
      <c r="NWQ20" s="109"/>
      <c r="NWR20" s="109"/>
      <c r="NWS20" s="109"/>
      <c r="NWT20" s="109"/>
      <c r="NWU20" s="109"/>
      <c r="NWV20" s="109"/>
      <c r="NWW20" s="109"/>
      <c r="NWX20" s="109"/>
      <c r="NWY20" s="109"/>
      <c r="NWZ20" s="109"/>
      <c r="NXA20" s="109"/>
      <c r="NXB20" s="109"/>
      <c r="NXC20" s="109"/>
      <c r="NXD20" s="109"/>
      <c r="NXE20" s="109"/>
      <c r="NXF20" s="109"/>
      <c r="NXG20" s="109"/>
      <c r="NXH20" s="109"/>
      <c r="NXI20" s="109"/>
      <c r="NXJ20" s="109"/>
      <c r="NXK20" s="109"/>
      <c r="NXL20" s="109"/>
      <c r="NXM20" s="109"/>
      <c r="NXN20" s="109"/>
      <c r="NXO20" s="109"/>
      <c r="NXP20" s="109"/>
      <c r="NXQ20" s="109"/>
      <c r="NXR20" s="109"/>
      <c r="NXS20" s="109"/>
      <c r="NXT20" s="109"/>
      <c r="NXU20" s="109"/>
      <c r="NXV20" s="109"/>
      <c r="NXW20" s="109"/>
      <c r="NXX20" s="109"/>
      <c r="NXY20" s="109"/>
      <c r="NXZ20" s="109"/>
      <c r="NYA20" s="109"/>
      <c r="NYB20" s="109"/>
      <c r="NYC20" s="109"/>
      <c r="NYD20" s="109"/>
      <c r="NYE20" s="109"/>
      <c r="NYF20" s="109"/>
      <c r="NYG20" s="109"/>
      <c r="NYH20" s="109"/>
      <c r="NYI20" s="109"/>
      <c r="NYJ20" s="109"/>
      <c r="NYK20" s="109"/>
      <c r="NYL20" s="109"/>
      <c r="NYM20" s="109"/>
      <c r="NYN20" s="109"/>
      <c r="NYO20" s="109"/>
      <c r="NYP20" s="109"/>
      <c r="NYQ20" s="109"/>
      <c r="NYR20" s="109"/>
      <c r="NYS20" s="109"/>
      <c r="NYT20" s="109"/>
      <c r="NYU20" s="109"/>
      <c r="NYV20" s="109"/>
      <c r="NYW20" s="109"/>
      <c r="NYX20" s="109"/>
      <c r="NYY20" s="109"/>
      <c r="NYZ20" s="109"/>
      <c r="NZA20" s="109"/>
      <c r="NZB20" s="109"/>
      <c r="NZC20" s="109"/>
      <c r="NZD20" s="109"/>
      <c r="NZE20" s="109"/>
      <c r="NZF20" s="109"/>
      <c r="NZG20" s="109"/>
      <c r="NZH20" s="109"/>
      <c r="NZI20" s="109"/>
      <c r="NZJ20" s="109"/>
      <c r="NZK20" s="109"/>
      <c r="NZL20" s="109"/>
      <c r="NZM20" s="109"/>
      <c r="NZN20" s="109"/>
      <c r="NZO20" s="109"/>
      <c r="NZP20" s="109"/>
      <c r="NZQ20" s="109"/>
      <c r="NZR20" s="109"/>
      <c r="NZS20" s="109"/>
      <c r="NZT20" s="109"/>
      <c r="NZU20" s="109"/>
      <c r="NZV20" s="109"/>
      <c r="NZW20" s="109"/>
      <c r="NZX20" s="109"/>
      <c r="NZY20" s="109"/>
      <c r="NZZ20" s="109"/>
      <c r="OAA20" s="109"/>
      <c r="OAB20" s="109"/>
      <c r="OAC20" s="109"/>
      <c r="OAD20" s="109"/>
      <c r="OAE20" s="109"/>
      <c r="OAF20" s="109"/>
      <c r="OAG20" s="109"/>
      <c r="OAH20" s="109"/>
      <c r="OAI20" s="109"/>
      <c r="OAJ20" s="109"/>
      <c r="OAK20" s="109"/>
      <c r="OAL20" s="109"/>
      <c r="OAM20" s="109"/>
      <c r="OAN20" s="109"/>
      <c r="OAO20" s="109"/>
      <c r="OAP20" s="109"/>
      <c r="OAQ20" s="109"/>
      <c r="OAR20" s="109"/>
      <c r="OAS20" s="109"/>
      <c r="OAT20" s="109"/>
      <c r="OAU20" s="109"/>
      <c r="OAV20" s="109"/>
      <c r="OAW20" s="109"/>
      <c r="OAX20" s="109"/>
      <c r="OAY20" s="109"/>
      <c r="OAZ20" s="109"/>
      <c r="OBA20" s="109"/>
      <c r="OBB20" s="109"/>
      <c r="OBC20" s="109"/>
      <c r="OBD20" s="109"/>
      <c r="OBE20" s="109"/>
      <c r="OBF20" s="109"/>
      <c r="OBG20" s="109"/>
      <c r="OBH20" s="109"/>
      <c r="OBI20" s="109"/>
      <c r="OBJ20" s="109"/>
      <c r="OBK20" s="109"/>
      <c r="OBL20" s="109"/>
      <c r="OBM20" s="109"/>
      <c r="OBN20" s="109"/>
      <c r="OBO20" s="109"/>
      <c r="OBP20" s="109"/>
      <c r="OBQ20" s="109"/>
      <c r="OBR20" s="109"/>
      <c r="OBS20" s="109"/>
      <c r="OBT20" s="109"/>
      <c r="OBU20" s="109"/>
      <c r="OBV20" s="109"/>
      <c r="OBW20" s="109"/>
      <c r="OBX20" s="109"/>
      <c r="OBY20" s="109"/>
      <c r="OBZ20" s="109"/>
      <c r="OCA20" s="109"/>
      <c r="OCB20" s="109"/>
      <c r="OCC20" s="109"/>
      <c r="OCD20" s="109"/>
      <c r="OCE20" s="109"/>
      <c r="OCF20" s="109"/>
      <c r="OCG20" s="109"/>
      <c r="OCH20" s="109"/>
      <c r="OCI20" s="109"/>
      <c r="OCJ20" s="109"/>
      <c r="OCK20" s="109"/>
      <c r="OCL20" s="109"/>
      <c r="OCM20" s="109"/>
      <c r="OCN20" s="109"/>
      <c r="OCO20" s="109"/>
      <c r="OCP20" s="109"/>
      <c r="OCQ20" s="109"/>
      <c r="OCR20" s="109"/>
      <c r="OCS20" s="109"/>
      <c r="OCT20" s="109"/>
      <c r="OCU20" s="109"/>
      <c r="OCV20" s="109"/>
      <c r="OCW20" s="109"/>
      <c r="OCX20" s="109"/>
      <c r="OCY20" s="109"/>
      <c r="OCZ20" s="109"/>
      <c r="ODA20" s="109"/>
      <c r="ODB20" s="109"/>
      <c r="ODC20" s="109"/>
      <c r="ODD20" s="109"/>
      <c r="ODE20" s="109"/>
      <c r="ODF20" s="109"/>
      <c r="ODG20" s="109"/>
      <c r="ODH20" s="109"/>
      <c r="ODI20" s="109"/>
      <c r="ODJ20" s="109"/>
      <c r="ODK20" s="109"/>
      <c r="ODL20" s="109"/>
      <c r="ODM20" s="109"/>
      <c r="ODN20" s="109"/>
      <c r="ODO20" s="109"/>
      <c r="ODP20" s="109"/>
      <c r="ODQ20" s="109"/>
      <c r="ODR20" s="109"/>
      <c r="ODS20" s="109"/>
      <c r="ODT20" s="109"/>
      <c r="ODU20" s="109"/>
      <c r="ODV20" s="109"/>
      <c r="ODW20" s="109"/>
      <c r="ODX20" s="109"/>
      <c r="ODY20" s="109"/>
      <c r="ODZ20" s="109"/>
      <c r="OEA20" s="109"/>
      <c r="OEB20" s="109"/>
      <c r="OEC20" s="109"/>
      <c r="OED20" s="109"/>
      <c r="OEE20" s="109"/>
      <c r="OEF20" s="109"/>
      <c r="OEG20" s="109"/>
      <c r="OEH20" s="109"/>
      <c r="OEI20" s="109"/>
      <c r="OEJ20" s="109"/>
      <c r="OEK20" s="109"/>
      <c r="OEL20" s="109"/>
      <c r="OEM20" s="109"/>
      <c r="OEN20" s="109"/>
      <c r="OEO20" s="109"/>
      <c r="OEP20" s="109"/>
      <c r="OEQ20" s="109"/>
      <c r="OER20" s="109"/>
      <c r="OES20" s="109"/>
      <c r="OET20" s="109"/>
      <c r="OEU20" s="109"/>
      <c r="OEV20" s="109"/>
      <c r="OEW20" s="109"/>
      <c r="OEX20" s="109"/>
      <c r="OEY20" s="109"/>
      <c r="OEZ20" s="109"/>
      <c r="OFA20" s="109"/>
      <c r="OFB20" s="109"/>
      <c r="OFC20" s="109"/>
      <c r="OFD20" s="109"/>
      <c r="OFE20" s="109"/>
      <c r="OFF20" s="109"/>
      <c r="OFG20" s="109"/>
      <c r="OFH20" s="109"/>
      <c r="OFI20" s="109"/>
      <c r="OFJ20" s="109"/>
      <c r="OFK20" s="109"/>
      <c r="OFL20" s="109"/>
      <c r="OFM20" s="109"/>
      <c r="OFN20" s="109"/>
      <c r="OFO20" s="109"/>
      <c r="OFP20" s="109"/>
      <c r="OFQ20" s="109"/>
      <c r="OFR20" s="109"/>
      <c r="OFS20" s="109"/>
      <c r="OFT20" s="109"/>
      <c r="OFU20" s="109"/>
      <c r="OFV20" s="109"/>
      <c r="OFW20" s="109"/>
      <c r="OFX20" s="109"/>
      <c r="OFY20" s="109"/>
      <c r="OFZ20" s="109"/>
      <c r="OGA20" s="109"/>
      <c r="OGB20" s="109"/>
      <c r="OGC20" s="109"/>
      <c r="OGD20" s="109"/>
      <c r="OGE20" s="109"/>
      <c r="OGF20" s="109"/>
      <c r="OGG20" s="109"/>
      <c r="OGH20" s="109"/>
      <c r="OGI20" s="109"/>
      <c r="OGJ20" s="109"/>
      <c r="OGK20" s="109"/>
      <c r="OGL20" s="109"/>
      <c r="OGM20" s="109"/>
      <c r="OGN20" s="109"/>
      <c r="OGO20" s="109"/>
      <c r="OGP20" s="109"/>
      <c r="OGQ20" s="109"/>
      <c r="OGR20" s="109"/>
      <c r="OGS20" s="109"/>
      <c r="OGT20" s="109"/>
      <c r="OGU20" s="109"/>
      <c r="OGV20" s="109"/>
      <c r="OGW20" s="109"/>
      <c r="OGX20" s="109"/>
      <c r="OGY20" s="109"/>
      <c r="OGZ20" s="109"/>
      <c r="OHA20" s="109"/>
      <c r="OHB20" s="109"/>
      <c r="OHC20" s="109"/>
      <c r="OHD20" s="109"/>
      <c r="OHE20" s="109"/>
      <c r="OHF20" s="109"/>
      <c r="OHG20" s="109"/>
      <c r="OHH20" s="109"/>
      <c r="OHI20" s="109"/>
      <c r="OHJ20" s="109"/>
      <c r="OHK20" s="109"/>
      <c r="OHL20" s="109"/>
      <c r="OHM20" s="109"/>
      <c r="OHN20" s="109"/>
      <c r="OHO20" s="109"/>
      <c r="OHP20" s="109"/>
      <c r="OHQ20" s="109"/>
      <c r="OHR20" s="109"/>
      <c r="OHS20" s="109"/>
      <c r="OHT20" s="109"/>
      <c r="OHU20" s="109"/>
      <c r="OHV20" s="109"/>
      <c r="OHW20" s="109"/>
      <c r="OHX20" s="109"/>
      <c r="OHY20" s="109"/>
      <c r="OHZ20" s="109"/>
      <c r="OIA20" s="109"/>
      <c r="OIB20" s="109"/>
      <c r="OIC20" s="109"/>
      <c r="OID20" s="109"/>
      <c r="OIE20" s="109"/>
      <c r="OIF20" s="109"/>
      <c r="OIG20" s="109"/>
      <c r="OIH20" s="109"/>
      <c r="OII20" s="109"/>
      <c r="OIJ20" s="109"/>
      <c r="OIK20" s="109"/>
      <c r="OIL20" s="109"/>
      <c r="OIM20" s="109"/>
      <c r="OIN20" s="109"/>
      <c r="OIO20" s="109"/>
      <c r="OIP20" s="109"/>
      <c r="OIQ20" s="109"/>
      <c r="OIR20" s="109"/>
      <c r="OIS20" s="109"/>
      <c r="OIT20" s="109"/>
      <c r="OIU20" s="109"/>
      <c r="OIV20" s="109"/>
      <c r="OIW20" s="109"/>
      <c r="OIX20" s="109"/>
      <c r="OIY20" s="109"/>
      <c r="OIZ20" s="109"/>
      <c r="OJA20" s="109"/>
      <c r="OJB20" s="109"/>
      <c r="OJC20" s="109"/>
      <c r="OJD20" s="109"/>
      <c r="OJE20" s="109"/>
      <c r="OJF20" s="109"/>
      <c r="OJG20" s="109"/>
      <c r="OJH20" s="109"/>
      <c r="OJI20" s="109"/>
      <c r="OJJ20" s="109"/>
      <c r="OJK20" s="109"/>
      <c r="OJL20" s="109"/>
      <c r="OJM20" s="109"/>
      <c r="OJN20" s="109"/>
      <c r="OJO20" s="109"/>
      <c r="OJP20" s="109"/>
      <c r="OJQ20" s="109"/>
      <c r="OJR20" s="109"/>
      <c r="OJS20" s="109"/>
      <c r="OJT20" s="109"/>
      <c r="OJU20" s="109"/>
      <c r="OJV20" s="109"/>
      <c r="OJW20" s="109"/>
      <c r="OJX20" s="109"/>
      <c r="OJY20" s="109"/>
      <c r="OJZ20" s="109"/>
      <c r="OKA20" s="109"/>
      <c r="OKB20" s="109"/>
      <c r="OKC20" s="109"/>
      <c r="OKD20" s="109"/>
      <c r="OKE20" s="109"/>
      <c r="OKF20" s="109"/>
      <c r="OKG20" s="109"/>
      <c r="OKH20" s="109"/>
      <c r="OKI20" s="109"/>
      <c r="OKJ20" s="109"/>
      <c r="OKK20" s="109"/>
      <c r="OKL20" s="109"/>
      <c r="OKM20" s="109"/>
      <c r="OKN20" s="109"/>
      <c r="OKO20" s="109"/>
      <c r="OKP20" s="109"/>
      <c r="OKQ20" s="109"/>
      <c r="OKR20" s="109"/>
      <c r="OKS20" s="109"/>
      <c r="OKT20" s="109"/>
      <c r="OKU20" s="109"/>
      <c r="OKV20" s="109"/>
      <c r="OKW20" s="109"/>
      <c r="OKX20" s="109"/>
      <c r="OKY20" s="109"/>
      <c r="OKZ20" s="109"/>
      <c r="OLA20" s="109"/>
      <c r="OLB20" s="109"/>
      <c r="OLC20" s="109"/>
      <c r="OLD20" s="109"/>
      <c r="OLE20" s="109"/>
      <c r="OLF20" s="109"/>
      <c r="OLG20" s="109"/>
      <c r="OLH20" s="109"/>
      <c r="OLI20" s="109"/>
      <c r="OLJ20" s="109"/>
      <c r="OLK20" s="109"/>
      <c r="OLL20" s="109"/>
      <c r="OLM20" s="109"/>
      <c r="OLN20" s="109"/>
      <c r="OLO20" s="109"/>
      <c r="OLP20" s="109"/>
      <c r="OLQ20" s="109"/>
      <c r="OLR20" s="109"/>
      <c r="OLS20" s="109"/>
      <c r="OLT20" s="109"/>
      <c r="OLU20" s="109"/>
      <c r="OLV20" s="109"/>
      <c r="OLW20" s="109"/>
      <c r="OLX20" s="109"/>
      <c r="OLY20" s="109"/>
      <c r="OLZ20" s="109"/>
      <c r="OMA20" s="109"/>
      <c r="OMB20" s="109"/>
      <c r="OMC20" s="109"/>
      <c r="OMD20" s="109"/>
      <c r="OME20" s="109"/>
      <c r="OMF20" s="109"/>
      <c r="OMG20" s="109"/>
      <c r="OMH20" s="109"/>
      <c r="OMI20" s="109"/>
      <c r="OMJ20" s="109"/>
      <c r="OMK20" s="109"/>
      <c r="OML20" s="109"/>
      <c r="OMM20" s="109"/>
      <c r="OMN20" s="109"/>
      <c r="OMO20" s="109"/>
      <c r="OMP20" s="109"/>
      <c r="OMQ20" s="109"/>
      <c r="OMR20" s="109"/>
      <c r="OMS20" s="109"/>
      <c r="OMT20" s="109"/>
      <c r="OMU20" s="109"/>
      <c r="OMV20" s="109"/>
      <c r="OMW20" s="109"/>
      <c r="OMX20" s="109"/>
      <c r="OMY20" s="109"/>
      <c r="OMZ20" s="109"/>
      <c r="ONA20" s="109"/>
      <c r="ONB20" s="109"/>
      <c r="ONC20" s="109"/>
      <c r="OND20" s="109"/>
      <c r="ONE20" s="109"/>
      <c r="ONF20" s="109"/>
      <c r="ONG20" s="109"/>
      <c r="ONH20" s="109"/>
      <c r="ONI20" s="109"/>
      <c r="ONJ20" s="109"/>
      <c r="ONK20" s="109"/>
      <c r="ONL20" s="109"/>
      <c r="ONM20" s="109"/>
      <c r="ONN20" s="109"/>
      <c r="ONO20" s="109"/>
      <c r="ONP20" s="109"/>
      <c r="ONQ20" s="109"/>
      <c r="ONR20" s="109"/>
      <c r="ONS20" s="109"/>
      <c r="ONT20" s="109"/>
      <c r="ONU20" s="109"/>
      <c r="ONV20" s="109"/>
      <c r="ONW20" s="109"/>
      <c r="ONX20" s="109"/>
      <c r="ONY20" s="109"/>
      <c r="ONZ20" s="109"/>
      <c r="OOA20" s="109"/>
      <c r="OOB20" s="109"/>
      <c r="OOC20" s="109"/>
      <c r="OOD20" s="109"/>
      <c r="OOE20" s="109"/>
      <c r="OOF20" s="109"/>
      <c r="OOG20" s="109"/>
      <c r="OOH20" s="109"/>
      <c r="OOI20" s="109"/>
      <c r="OOJ20" s="109"/>
      <c r="OOK20" s="109"/>
      <c r="OOL20" s="109"/>
      <c r="OOM20" s="109"/>
      <c r="OON20" s="109"/>
      <c r="OOO20" s="109"/>
      <c r="OOP20" s="109"/>
      <c r="OOQ20" s="109"/>
      <c r="OOR20" s="109"/>
      <c r="OOS20" s="109"/>
      <c r="OOT20" s="109"/>
      <c r="OOU20" s="109"/>
      <c r="OOV20" s="109"/>
      <c r="OOW20" s="109"/>
      <c r="OOX20" s="109"/>
      <c r="OOY20" s="109"/>
      <c r="OOZ20" s="109"/>
      <c r="OPA20" s="109"/>
      <c r="OPB20" s="109"/>
      <c r="OPC20" s="109"/>
      <c r="OPD20" s="109"/>
      <c r="OPE20" s="109"/>
      <c r="OPF20" s="109"/>
      <c r="OPG20" s="109"/>
      <c r="OPH20" s="109"/>
      <c r="OPI20" s="109"/>
      <c r="OPJ20" s="109"/>
      <c r="OPK20" s="109"/>
      <c r="OPL20" s="109"/>
      <c r="OPM20" s="109"/>
      <c r="OPN20" s="109"/>
      <c r="OPO20" s="109"/>
      <c r="OPP20" s="109"/>
      <c r="OPQ20" s="109"/>
      <c r="OPR20" s="109"/>
      <c r="OPS20" s="109"/>
      <c r="OPT20" s="109"/>
      <c r="OPU20" s="109"/>
      <c r="OPV20" s="109"/>
      <c r="OPW20" s="109"/>
      <c r="OPX20" s="109"/>
      <c r="OPY20" s="109"/>
      <c r="OPZ20" s="109"/>
      <c r="OQA20" s="109"/>
      <c r="OQB20" s="109"/>
      <c r="OQC20" s="109"/>
      <c r="OQD20" s="109"/>
      <c r="OQE20" s="109"/>
      <c r="OQF20" s="109"/>
      <c r="OQG20" s="109"/>
      <c r="OQH20" s="109"/>
      <c r="OQI20" s="109"/>
      <c r="OQJ20" s="109"/>
      <c r="OQK20" s="109"/>
      <c r="OQL20" s="109"/>
      <c r="OQM20" s="109"/>
      <c r="OQN20" s="109"/>
      <c r="OQO20" s="109"/>
      <c r="OQP20" s="109"/>
      <c r="OQQ20" s="109"/>
      <c r="OQR20" s="109"/>
      <c r="OQS20" s="109"/>
      <c r="OQT20" s="109"/>
      <c r="OQU20" s="109"/>
      <c r="OQV20" s="109"/>
      <c r="OQW20" s="109"/>
      <c r="OQX20" s="109"/>
      <c r="OQY20" s="109"/>
      <c r="OQZ20" s="109"/>
      <c r="ORA20" s="109"/>
      <c r="ORB20" s="109"/>
      <c r="ORC20" s="109"/>
      <c r="ORD20" s="109"/>
      <c r="ORE20" s="109"/>
      <c r="ORF20" s="109"/>
      <c r="ORG20" s="109"/>
      <c r="ORH20" s="109"/>
      <c r="ORI20" s="109"/>
      <c r="ORJ20" s="109"/>
      <c r="ORK20" s="109"/>
      <c r="ORL20" s="109"/>
      <c r="ORM20" s="109"/>
      <c r="ORN20" s="109"/>
      <c r="ORO20" s="109"/>
      <c r="ORP20" s="109"/>
      <c r="ORQ20" s="109"/>
      <c r="ORR20" s="109"/>
      <c r="ORS20" s="109"/>
      <c r="ORT20" s="109"/>
      <c r="ORU20" s="109"/>
      <c r="ORV20" s="109"/>
      <c r="ORW20" s="109"/>
      <c r="ORX20" s="109"/>
      <c r="ORY20" s="109"/>
      <c r="ORZ20" s="109"/>
      <c r="OSA20" s="109"/>
      <c r="OSB20" s="109"/>
      <c r="OSC20" s="109"/>
      <c r="OSD20" s="109"/>
      <c r="OSE20" s="109"/>
      <c r="OSF20" s="109"/>
      <c r="OSG20" s="109"/>
      <c r="OSH20" s="109"/>
      <c r="OSI20" s="109"/>
      <c r="OSJ20" s="109"/>
      <c r="OSK20" s="109"/>
      <c r="OSL20" s="109"/>
      <c r="OSM20" s="109"/>
      <c r="OSN20" s="109"/>
      <c r="OSO20" s="109"/>
      <c r="OSP20" s="109"/>
      <c r="OSQ20" s="109"/>
      <c r="OSR20" s="109"/>
      <c r="OSS20" s="109"/>
      <c r="OST20" s="109"/>
      <c r="OSU20" s="109"/>
      <c r="OSV20" s="109"/>
      <c r="OSW20" s="109"/>
      <c r="OSX20" s="109"/>
      <c r="OSY20" s="109"/>
      <c r="OSZ20" s="109"/>
      <c r="OTA20" s="109"/>
      <c r="OTB20" s="109"/>
      <c r="OTC20" s="109"/>
      <c r="OTD20" s="109"/>
      <c r="OTE20" s="109"/>
      <c r="OTF20" s="109"/>
      <c r="OTG20" s="109"/>
      <c r="OTH20" s="109"/>
      <c r="OTI20" s="109"/>
      <c r="OTJ20" s="109"/>
      <c r="OTK20" s="109"/>
      <c r="OTL20" s="109"/>
      <c r="OTM20" s="109"/>
      <c r="OTN20" s="109"/>
      <c r="OTO20" s="109"/>
      <c r="OTP20" s="109"/>
      <c r="OTQ20" s="109"/>
      <c r="OTR20" s="109"/>
      <c r="OTS20" s="109"/>
      <c r="OTT20" s="109"/>
      <c r="OTU20" s="109"/>
      <c r="OTV20" s="109"/>
      <c r="OTW20" s="109"/>
      <c r="OTX20" s="109"/>
      <c r="OTY20" s="109"/>
      <c r="OTZ20" s="109"/>
      <c r="OUA20" s="109"/>
      <c r="OUB20" s="109"/>
      <c r="OUC20" s="109"/>
      <c r="OUD20" s="109"/>
      <c r="OUE20" s="109"/>
      <c r="OUF20" s="109"/>
      <c r="OUG20" s="109"/>
      <c r="OUH20" s="109"/>
      <c r="OUI20" s="109"/>
      <c r="OUJ20" s="109"/>
      <c r="OUK20" s="109"/>
      <c r="OUL20" s="109"/>
      <c r="OUM20" s="109"/>
      <c r="OUN20" s="109"/>
      <c r="OUO20" s="109"/>
      <c r="OUP20" s="109"/>
      <c r="OUQ20" s="109"/>
      <c r="OUR20" s="109"/>
      <c r="OUS20" s="109"/>
      <c r="OUT20" s="109"/>
      <c r="OUU20" s="109"/>
      <c r="OUV20" s="109"/>
      <c r="OUW20" s="109"/>
      <c r="OUX20" s="109"/>
      <c r="OUY20" s="109"/>
      <c r="OUZ20" s="109"/>
      <c r="OVA20" s="109"/>
      <c r="OVB20" s="109"/>
      <c r="OVC20" s="109"/>
      <c r="OVD20" s="109"/>
      <c r="OVE20" s="109"/>
      <c r="OVF20" s="109"/>
      <c r="OVG20" s="109"/>
      <c r="OVH20" s="109"/>
      <c r="OVI20" s="109"/>
      <c r="OVJ20" s="109"/>
      <c r="OVK20" s="109"/>
      <c r="OVL20" s="109"/>
      <c r="OVM20" s="109"/>
      <c r="OVN20" s="109"/>
      <c r="OVO20" s="109"/>
      <c r="OVP20" s="109"/>
      <c r="OVQ20" s="109"/>
      <c r="OVR20" s="109"/>
      <c r="OVS20" s="109"/>
      <c r="OVT20" s="109"/>
      <c r="OVU20" s="109"/>
      <c r="OVV20" s="109"/>
      <c r="OVW20" s="109"/>
      <c r="OVX20" s="109"/>
      <c r="OVY20" s="109"/>
      <c r="OVZ20" s="109"/>
      <c r="OWA20" s="109"/>
      <c r="OWB20" s="109"/>
      <c r="OWC20" s="109"/>
      <c r="OWD20" s="109"/>
      <c r="OWE20" s="109"/>
      <c r="OWF20" s="109"/>
      <c r="OWG20" s="109"/>
      <c r="OWH20" s="109"/>
      <c r="OWI20" s="109"/>
      <c r="OWJ20" s="109"/>
      <c r="OWK20" s="109"/>
      <c r="OWL20" s="109"/>
      <c r="OWM20" s="109"/>
      <c r="OWN20" s="109"/>
      <c r="OWO20" s="109"/>
      <c r="OWP20" s="109"/>
      <c r="OWQ20" s="109"/>
      <c r="OWR20" s="109"/>
      <c r="OWS20" s="109"/>
      <c r="OWT20" s="109"/>
      <c r="OWU20" s="109"/>
      <c r="OWV20" s="109"/>
      <c r="OWW20" s="109"/>
      <c r="OWX20" s="109"/>
      <c r="OWY20" s="109"/>
      <c r="OWZ20" s="109"/>
      <c r="OXA20" s="109"/>
      <c r="OXB20" s="109"/>
      <c r="OXC20" s="109"/>
      <c r="OXD20" s="109"/>
      <c r="OXE20" s="109"/>
      <c r="OXF20" s="109"/>
      <c r="OXG20" s="109"/>
      <c r="OXH20" s="109"/>
      <c r="OXI20" s="109"/>
      <c r="OXJ20" s="109"/>
      <c r="OXK20" s="109"/>
      <c r="OXL20" s="109"/>
      <c r="OXM20" s="109"/>
      <c r="OXN20" s="109"/>
      <c r="OXO20" s="109"/>
      <c r="OXP20" s="109"/>
      <c r="OXQ20" s="109"/>
      <c r="OXR20" s="109"/>
      <c r="OXS20" s="109"/>
      <c r="OXT20" s="109"/>
      <c r="OXU20" s="109"/>
      <c r="OXV20" s="109"/>
      <c r="OXW20" s="109"/>
      <c r="OXX20" s="109"/>
      <c r="OXY20" s="109"/>
      <c r="OXZ20" s="109"/>
      <c r="OYA20" s="109"/>
      <c r="OYB20" s="109"/>
      <c r="OYC20" s="109"/>
      <c r="OYD20" s="109"/>
      <c r="OYE20" s="109"/>
      <c r="OYF20" s="109"/>
      <c r="OYG20" s="109"/>
      <c r="OYH20" s="109"/>
      <c r="OYI20" s="109"/>
      <c r="OYJ20" s="109"/>
      <c r="OYK20" s="109"/>
      <c r="OYL20" s="109"/>
      <c r="OYM20" s="109"/>
      <c r="OYN20" s="109"/>
      <c r="OYO20" s="109"/>
      <c r="OYP20" s="109"/>
      <c r="OYQ20" s="109"/>
      <c r="OYR20" s="109"/>
      <c r="OYS20" s="109"/>
      <c r="OYT20" s="109"/>
      <c r="OYU20" s="109"/>
      <c r="OYV20" s="109"/>
      <c r="OYW20" s="109"/>
      <c r="OYX20" s="109"/>
      <c r="OYY20" s="109"/>
      <c r="OYZ20" s="109"/>
      <c r="OZA20" s="109"/>
      <c r="OZB20" s="109"/>
      <c r="OZC20" s="109"/>
      <c r="OZD20" s="109"/>
      <c r="OZE20" s="109"/>
      <c r="OZF20" s="109"/>
      <c r="OZG20" s="109"/>
      <c r="OZH20" s="109"/>
      <c r="OZI20" s="109"/>
      <c r="OZJ20" s="109"/>
      <c r="OZK20" s="109"/>
      <c r="OZL20" s="109"/>
      <c r="OZM20" s="109"/>
      <c r="OZN20" s="109"/>
      <c r="OZO20" s="109"/>
      <c r="OZP20" s="109"/>
      <c r="OZQ20" s="109"/>
      <c r="OZR20" s="109"/>
      <c r="OZS20" s="109"/>
      <c r="OZT20" s="109"/>
      <c r="OZU20" s="109"/>
      <c r="OZV20" s="109"/>
      <c r="OZW20" s="109"/>
      <c r="OZX20" s="109"/>
      <c r="OZY20" s="109"/>
      <c r="OZZ20" s="109"/>
      <c r="PAA20" s="109"/>
      <c r="PAB20" s="109"/>
      <c r="PAC20" s="109"/>
      <c r="PAD20" s="109"/>
      <c r="PAE20" s="109"/>
      <c r="PAF20" s="109"/>
      <c r="PAG20" s="109"/>
      <c r="PAH20" s="109"/>
      <c r="PAI20" s="109"/>
      <c r="PAJ20" s="109"/>
      <c r="PAK20" s="109"/>
      <c r="PAL20" s="109"/>
      <c r="PAM20" s="109"/>
      <c r="PAN20" s="109"/>
      <c r="PAO20" s="109"/>
      <c r="PAP20" s="109"/>
      <c r="PAQ20" s="109"/>
      <c r="PAR20" s="109"/>
      <c r="PAS20" s="109"/>
      <c r="PAT20" s="109"/>
      <c r="PAU20" s="109"/>
      <c r="PAV20" s="109"/>
      <c r="PAW20" s="109"/>
      <c r="PAX20" s="109"/>
      <c r="PAY20" s="109"/>
      <c r="PAZ20" s="109"/>
      <c r="PBA20" s="109"/>
      <c r="PBB20" s="109"/>
      <c r="PBC20" s="109"/>
      <c r="PBD20" s="109"/>
      <c r="PBE20" s="109"/>
      <c r="PBF20" s="109"/>
      <c r="PBG20" s="109"/>
      <c r="PBH20" s="109"/>
      <c r="PBI20" s="109"/>
      <c r="PBJ20" s="109"/>
      <c r="PBK20" s="109"/>
      <c r="PBL20" s="109"/>
      <c r="PBM20" s="109"/>
      <c r="PBN20" s="109"/>
      <c r="PBO20" s="109"/>
      <c r="PBP20" s="109"/>
      <c r="PBQ20" s="109"/>
      <c r="PBR20" s="109"/>
      <c r="PBS20" s="109"/>
      <c r="PBT20" s="109"/>
      <c r="PBU20" s="109"/>
      <c r="PBV20" s="109"/>
      <c r="PBW20" s="109"/>
      <c r="PBX20" s="109"/>
      <c r="PBY20" s="109"/>
      <c r="PBZ20" s="109"/>
      <c r="PCA20" s="109"/>
      <c r="PCB20" s="109"/>
      <c r="PCC20" s="109"/>
      <c r="PCD20" s="109"/>
      <c r="PCE20" s="109"/>
      <c r="PCF20" s="109"/>
      <c r="PCG20" s="109"/>
      <c r="PCH20" s="109"/>
      <c r="PCI20" s="109"/>
      <c r="PCJ20" s="109"/>
      <c r="PCK20" s="109"/>
      <c r="PCL20" s="109"/>
      <c r="PCM20" s="109"/>
      <c r="PCN20" s="109"/>
      <c r="PCO20" s="109"/>
      <c r="PCP20" s="109"/>
      <c r="PCQ20" s="109"/>
      <c r="PCR20" s="109"/>
      <c r="PCS20" s="109"/>
      <c r="PCT20" s="109"/>
      <c r="PCU20" s="109"/>
      <c r="PCV20" s="109"/>
      <c r="PCW20" s="109"/>
      <c r="PCX20" s="109"/>
      <c r="PCY20" s="109"/>
      <c r="PCZ20" s="109"/>
      <c r="PDA20" s="109"/>
      <c r="PDB20" s="109"/>
      <c r="PDC20" s="109"/>
      <c r="PDD20" s="109"/>
      <c r="PDE20" s="109"/>
      <c r="PDF20" s="109"/>
      <c r="PDG20" s="109"/>
      <c r="PDH20" s="109"/>
      <c r="PDI20" s="109"/>
      <c r="PDJ20" s="109"/>
      <c r="PDK20" s="109"/>
      <c r="PDL20" s="109"/>
      <c r="PDM20" s="109"/>
      <c r="PDN20" s="109"/>
      <c r="PDO20" s="109"/>
      <c r="PDP20" s="109"/>
      <c r="PDQ20" s="109"/>
      <c r="PDR20" s="109"/>
      <c r="PDS20" s="109"/>
      <c r="PDT20" s="109"/>
      <c r="PDU20" s="109"/>
      <c r="PDV20" s="109"/>
      <c r="PDW20" s="109"/>
      <c r="PDX20" s="109"/>
      <c r="PDY20" s="109"/>
      <c r="PDZ20" s="109"/>
      <c r="PEA20" s="109"/>
      <c r="PEB20" s="109"/>
      <c r="PEC20" s="109"/>
      <c r="PED20" s="109"/>
      <c r="PEE20" s="109"/>
      <c r="PEF20" s="109"/>
      <c r="PEG20" s="109"/>
      <c r="PEH20" s="109"/>
      <c r="PEI20" s="109"/>
      <c r="PEJ20" s="109"/>
      <c r="PEK20" s="109"/>
      <c r="PEL20" s="109"/>
      <c r="PEM20" s="109"/>
      <c r="PEN20" s="109"/>
      <c r="PEO20" s="109"/>
      <c r="PEP20" s="109"/>
      <c r="PEQ20" s="109"/>
      <c r="PER20" s="109"/>
      <c r="PES20" s="109"/>
      <c r="PET20" s="109"/>
      <c r="PEU20" s="109"/>
      <c r="PEV20" s="109"/>
      <c r="PEW20" s="109"/>
      <c r="PEX20" s="109"/>
      <c r="PEY20" s="109"/>
      <c r="PEZ20" s="109"/>
      <c r="PFA20" s="109"/>
      <c r="PFB20" s="109"/>
      <c r="PFC20" s="109"/>
      <c r="PFD20" s="109"/>
      <c r="PFE20" s="109"/>
      <c r="PFF20" s="109"/>
      <c r="PFG20" s="109"/>
      <c r="PFH20" s="109"/>
      <c r="PFI20" s="109"/>
      <c r="PFJ20" s="109"/>
      <c r="PFK20" s="109"/>
      <c r="PFL20" s="109"/>
      <c r="PFM20" s="109"/>
      <c r="PFN20" s="109"/>
      <c r="PFO20" s="109"/>
      <c r="PFP20" s="109"/>
      <c r="PFQ20" s="109"/>
      <c r="PFR20" s="109"/>
      <c r="PFS20" s="109"/>
      <c r="PFT20" s="109"/>
      <c r="PFU20" s="109"/>
      <c r="PFV20" s="109"/>
      <c r="PFW20" s="109"/>
      <c r="PFX20" s="109"/>
      <c r="PFY20" s="109"/>
      <c r="PFZ20" s="109"/>
      <c r="PGA20" s="109"/>
      <c r="PGB20" s="109"/>
      <c r="PGC20" s="109"/>
      <c r="PGD20" s="109"/>
      <c r="PGE20" s="109"/>
      <c r="PGF20" s="109"/>
      <c r="PGG20" s="109"/>
      <c r="PGH20" s="109"/>
      <c r="PGI20" s="109"/>
      <c r="PGJ20" s="109"/>
      <c r="PGK20" s="109"/>
      <c r="PGL20" s="109"/>
      <c r="PGM20" s="109"/>
      <c r="PGN20" s="109"/>
      <c r="PGO20" s="109"/>
      <c r="PGP20" s="109"/>
      <c r="PGQ20" s="109"/>
      <c r="PGR20" s="109"/>
      <c r="PGS20" s="109"/>
      <c r="PGT20" s="109"/>
      <c r="PGU20" s="109"/>
      <c r="PGV20" s="109"/>
      <c r="PGW20" s="109"/>
      <c r="PGX20" s="109"/>
      <c r="PGY20" s="109"/>
      <c r="PGZ20" s="109"/>
      <c r="PHA20" s="109"/>
      <c r="PHB20" s="109"/>
      <c r="PHC20" s="109"/>
      <c r="PHD20" s="109"/>
      <c r="PHE20" s="109"/>
      <c r="PHF20" s="109"/>
      <c r="PHG20" s="109"/>
      <c r="PHH20" s="109"/>
      <c r="PHI20" s="109"/>
      <c r="PHJ20" s="109"/>
      <c r="PHK20" s="109"/>
      <c r="PHL20" s="109"/>
      <c r="PHM20" s="109"/>
      <c r="PHN20" s="109"/>
      <c r="PHO20" s="109"/>
      <c r="PHP20" s="109"/>
      <c r="PHQ20" s="109"/>
      <c r="PHR20" s="109"/>
      <c r="PHS20" s="109"/>
      <c r="PHT20" s="109"/>
      <c r="PHU20" s="109"/>
      <c r="PHV20" s="109"/>
      <c r="PHW20" s="109"/>
      <c r="PHX20" s="109"/>
      <c r="PHY20" s="109"/>
      <c r="PHZ20" s="109"/>
      <c r="PIA20" s="109"/>
      <c r="PIB20" s="109"/>
      <c r="PIC20" s="109"/>
      <c r="PID20" s="109"/>
      <c r="PIE20" s="109"/>
      <c r="PIF20" s="109"/>
      <c r="PIG20" s="109"/>
      <c r="PIH20" s="109"/>
      <c r="PII20" s="109"/>
      <c r="PIJ20" s="109"/>
      <c r="PIK20" s="109"/>
      <c r="PIL20" s="109"/>
      <c r="PIM20" s="109"/>
      <c r="PIN20" s="109"/>
      <c r="PIO20" s="109"/>
      <c r="PIP20" s="109"/>
      <c r="PIQ20" s="109"/>
      <c r="PIR20" s="109"/>
      <c r="PIS20" s="109"/>
      <c r="PIT20" s="109"/>
      <c r="PIU20" s="109"/>
      <c r="PIV20" s="109"/>
      <c r="PIW20" s="109"/>
      <c r="PIX20" s="109"/>
      <c r="PIY20" s="109"/>
      <c r="PIZ20" s="109"/>
      <c r="PJA20" s="109"/>
      <c r="PJB20" s="109"/>
      <c r="PJC20" s="109"/>
      <c r="PJD20" s="109"/>
      <c r="PJE20" s="109"/>
      <c r="PJF20" s="109"/>
      <c r="PJG20" s="109"/>
      <c r="PJH20" s="109"/>
      <c r="PJI20" s="109"/>
      <c r="PJJ20" s="109"/>
      <c r="PJK20" s="109"/>
      <c r="PJL20" s="109"/>
      <c r="PJM20" s="109"/>
      <c r="PJN20" s="109"/>
      <c r="PJO20" s="109"/>
      <c r="PJP20" s="109"/>
      <c r="PJQ20" s="109"/>
      <c r="PJR20" s="109"/>
      <c r="PJS20" s="109"/>
      <c r="PJT20" s="109"/>
      <c r="PJU20" s="109"/>
      <c r="PJV20" s="109"/>
      <c r="PJW20" s="109"/>
      <c r="PJX20" s="109"/>
      <c r="PJY20" s="109"/>
      <c r="PJZ20" s="109"/>
      <c r="PKA20" s="109"/>
      <c r="PKB20" s="109"/>
      <c r="PKC20" s="109"/>
      <c r="PKD20" s="109"/>
      <c r="PKE20" s="109"/>
      <c r="PKF20" s="109"/>
      <c r="PKG20" s="109"/>
      <c r="PKH20" s="109"/>
      <c r="PKI20" s="109"/>
      <c r="PKJ20" s="109"/>
      <c r="PKK20" s="109"/>
      <c r="PKL20" s="109"/>
      <c r="PKM20" s="109"/>
      <c r="PKN20" s="109"/>
      <c r="PKO20" s="109"/>
      <c r="PKP20" s="109"/>
      <c r="PKQ20" s="109"/>
      <c r="PKR20" s="109"/>
      <c r="PKS20" s="109"/>
      <c r="PKT20" s="109"/>
      <c r="PKU20" s="109"/>
      <c r="PKV20" s="109"/>
      <c r="PKW20" s="109"/>
      <c r="PKX20" s="109"/>
      <c r="PKY20" s="109"/>
      <c r="PKZ20" s="109"/>
      <c r="PLA20" s="109"/>
      <c r="PLB20" s="109"/>
      <c r="PLC20" s="109"/>
      <c r="PLD20" s="109"/>
      <c r="PLE20" s="109"/>
      <c r="PLF20" s="109"/>
      <c r="PLG20" s="109"/>
      <c r="PLH20" s="109"/>
      <c r="PLI20" s="109"/>
      <c r="PLJ20" s="109"/>
      <c r="PLK20" s="109"/>
      <c r="PLL20" s="109"/>
      <c r="PLM20" s="109"/>
      <c r="PLN20" s="109"/>
      <c r="PLO20" s="109"/>
      <c r="PLP20" s="109"/>
      <c r="PLQ20" s="109"/>
      <c r="PLR20" s="109"/>
      <c r="PLS20" s="109"/>
      <c r="PLT20" s="109"/>
      <c r="PLU20" s="109"/>
      <c r="PLV20" s="109"/>
      <c r="PLW20" s="109"/>
      <c r="PLX20" s="109"/>
      <c r="PLY20" s="109"/>
      <c r="PLZ20" s="109"/>
      <c r="PMA20" s="109"/>
      <c r="PMB20" s="109"/>
      <c r="PMC20" s="109"/>
      <c r="PMD20" s="109"/>
      <c r="PME20" s="109"/>
      <c r="PMF20" s="109"/>
      <c r="PMG20" s="109"/>
      <c r="PMH20" s="109"/>
      <c r="PMI20" s="109"/>
      <c r="PMJ20" s="109"/>
      <c r="PMK20" s="109"/>
      <c r="PML20" s="109"/>
      <c r="PMM20" s="109"/>
      <c r="PMN20" s="109"/>
      <c r="PMO20" s="109"/>
      <c r="PMP20" s="109"/>
      <c r="PMQ20" s="109"/>
      <c r="PMR20" s="109"/>
      <c r="PMS20" s="109"/>
      <c r="PMT20" s="109"/>
      <c r="PMU20" s="109"/>
      <c r="PMV20" s="109"/>
      <c r="PMW20" s="109"/>
      <c r="PMX20" s="109"/>
      <c r="PMY20" s="109"/>
      <c r="PMZ20" s="109"/>
      <c r="PNA20" s="109"/>
      <c r="PNB20" s="109"/>
      <c r="PNC20" s="109"/>
      <c r="PND20" s="109"/>
      <c r="PNE20" s="109"/>
      <c r="PNF20" s="109"/>
      <c r="PNG20" s="109"/>
      <c r="PNH20" s="109"/>
      <c r="PNI20" s="109"/>
      <c r="PNJ20" s="109"/>
      <c r="PNK20" s="109"/>
      <c r="PNL20" s="109"/>
      <c r="PNM20" s="109"/>
      <c r="PNN20" s="109"/>
      <c r="PNO20" s="109"/>
      <c r="PNP20" s="109"/>
      <c r="PNQ20" s="109"/>
      <c r="PNR20" s="109"/>
      <c r="PNS20" s="109"/>
      <c r="PNT20" s="109"/>
      <c r="PNU20" s="109"/>
      <c r="PNV20" s="109"/>
      <c r="PNW20" s="109"/>
      <c r="PNX20" s="109"/>
      <c r="PNY20" s="109"/>
      <c r="PNZ20" s="109"/>
      <c r="POA20" s="109"/>
      <c r="POB20" s="109"/>
      <c r="POC20" s="109"/>
      <c r="POD20" s="109"/>
      <c r="POE20" s="109"/>
      <c r="POF20" s="109"/>
      <c r="POG20" s="109"/>
      <c r="POH20" s="109"/>
      <c r="POI20" s="109"/>
      <c r="POJ20" s="109"/>
      <c r="POK20" s="109"/>
      <c r="POL20" s="109"/>
      <c r="POM20" s="109"/>
      <c r="PON20" s="109"/>
      <c r="POO20" s="109"/>
      <c r="POP20" s="109"/>
      <c r="POQ20" s="109"/>
      <c r="POR20" s="109"/>
      <c r="POS20" s="109"/>
      <c r="POT20" s="109"/>
      <c r="POU20" s="109"/>
      <c r="POV20" s="109"/>
      <c r="POW20" s="109"/>
      <c r="POX20" s="109"/>
      <c r="POY20" s="109"/>
      <c r="POZ20" s="109"/>
      <c r="PPA20" s="109"/>
      <c r="PPB20" s="109"/>
      <c r="PPC20" s="109"/>
      <c r="PPD20" s="109"/>
      <c r="PPE20" s="109"/>
      <c r="PPF20" s="109"/>
      <c r="PPG20" s="109"/>
      <c r="PPH20" s="109"/>
      <c r="PPI20" s="109"/>
      <c r="PPJ20" s="109"/>
      <c r="PPK20" s="109"/>
      <c r="PPL20" s="109"/>
      <c r="PPM20" s="109"/>
      <c r="PPN20" s="109"/>
      <c r="PPO20" s="109"/>
      <c r="PPP20" s="109"/>
      <c r="PPQ20" s="109"/>
      <c r="PPR20" s="109"/>
      <c r="PPS20" s="109"/>
      <c r="PPT20" s="109"/>
      <c r="PPU20" s="109"/>
      <c r="PPV20" s="109"/>
      <c r="PPW20" s="109"/>
      <c r="PPX20" s="109"/>
      <c r="PPY20" s="109"/>
      <c r="PPZ20" s="109"/>
      <c r="PQA20" s="109"/>
      <c r="PQB20" s="109"/>
      <c r="PQC20" s="109"/>
      <c r="PQD20" s="109"/>
      <c r="PQE20" s="109"/>
      <c r="PQF20" s="109"/>
      <c r="PQG20" s="109"/>
      <c r="PQH20" s="109"/>
      <c r="PQI20" s="109"/>
      <c r="PQJ20" s="109"/>
      <c r="PQK20" s="109"/>
      <c r="PQL20" s="109"/>
      <c r="PQM20" s="109"/>
      <c r="PQN20" s="109"/>
      <c r="PQO20" s="109"/>
      <c r="PQP20" s="109"/>
      <c r="PQQ20" s="109"/>
      <c r="PQR20" s="109"/>
      <c r="PQS20" s="109"/>
      <c r="PQT20" s="109"/>
      <c r="PQU20" s="109"/>
      <c r="PQV20" s="109"/>
      <c r="PQW20" s="109"/>
      <c r="PQX20" s="109"/>
      <c r="PQY20" s="109"/>
      <c r="PQZ20" s="109"/>
      <c r="PRA20" s="109"/>
      <c r="PRB20" s="109"/>
      <c r="PRC20" s="109"/>
      <c r="PRD20" s="109"/>
      <c r="PRE20" s="109"/>
      <c r="PRF20" s="109"/>
      <c r="PRG20" s="109"/>
      <c r="PRH20" s="109"/>
      <c r="PRI20" s="109"/>
      <c r="PRJ20" s="109"/>
      <c r="PRK20" s="109"/>
      <c r="PRL20" s="109"/>
      <c r="PRM20" s="109"/>
      <c r="PRN20" s="109"/>
      <c r="PRO20" s="109"/>
      <c r="PRP20" s="109"/>
      <c r="PRQ20" s="109"/>
      <c r="PRR20" s="109"/>
      <c r="PRS20" s="109"/>
      <c r="PRT20" s="109"/>
      <c r="PRU20" s="109"/>
      <c r="PRV20" s="109"/>
      <c r="PRW20" s="109"/>
      <c r="PRX20" s="109"/>
      <c r="PRY20" s="109"/>
      <c r="PRZ20" s="109"/>
      <c r="PSA20" s="109"/>
      <c r="PSB20" s="109"/>
      <c r="PSC20" s="109"/>
      <c r="PSD20" s="109"/>
      <c r="PSE20" s="109"/>
      <c r="PSF20" s="109"/>
      <c r="PSG20" s="109"/>
      <c r="PSH20" s="109"/>
      <c r="PSI20" s="109"/>
      <c r="PSJ20" s="109"/>
      <c r="PSK20" s="109"/>
      <c r="PSL20" s="109"/>
      <c r="PSM20" s="109"/>
      <c r="PSN20" s="109"/>
      <c r="PSO20" s="109"/>
      <c r="PSP20" s="109"/>
      <c r="PSQ20" s="109"/>
      <c r="PSR20" s="109"/>
      <c r="PSS20" s="109"/>
      <c r="PST20" s="109"/>
      <c r="PSU20" s="109"/>
      <c r="PSV20" s="109"/>
      <c r="PSW20" s="109"/>
      <c r="PSX20" s="109"/>
      <c r="PSY20" s="109"/>
      <c r="PSZ20" s="109"/>
      <c r="PTA20" s="109"/>
      <c r="PTB20" s="109"/>
      <c r="PTC20" s="109"/>
      <c r="PTD20" s="109"/>
      <c r="PTE20" s="109"/>
      <c r="PTF20" s="109"/>
      <c r="PTG20" s="109"/>
      <c r="PTH20" s="109"/>
      <c r="PTI20" s="109"/>
      <c r="PTJ20" s="109"/>
      <c r="PTK20" s="109"/>
      <c r="PTL20" s="109"/>
      <c r="PTM20" s="109"/>
      <c r="PTN20" s="109"/>
      <c r="PTO20" s="109"/>
      <c r="PTP20" s="109"/>
      <c r="PTQ20" s="109"/>
      <c r="PTR20" s="109"/>
      <c r="PTS20" s="109"/>
      <c r="PTT20" s="109"/>
      <c r="PTU20" s="109"/>
      <c r="PTV20" s="109"/>
      <c r="PTW20" s="109"/>
      <c r="PTX20" s="109"/>
      <c r="PTY20" s="109"/>
      <c r="PTZ20" s="109"/>
      <c r="PUA20" s="109"/>
      <c r="PUB20" s="109"/>
      <c r="PUC20" s="109"/>
      <c r="PUD20" s="109"/>
      <c r="PUE20" s="109"/>
      <c r="PUF20" s="109"/>
      <c r="PUG20" s="109"/>
      <c r="PUH20" s="109"/>
      <c r="PUI20" s="109"/>
      <c r="PUJ20" s="109"/>
      <c r="PUK20" s="109"/>
      <c r="PUL20" s="109"/>
      <c r="PUM20" s="109"/>
      <c r="PUN20" s="109"/>
      <c r="PUO20" s="109"/>
      <c r="PUP20" s="109"/>
      <c r="PUQ20" s="109"/>
      <c r="PUR20" s="109"/>
      <c r="PUS20" s="109"/>
      <c r="PUT20" s="109"/>
      <c r="PUU20" s="109"/>
      <c r="PUV20" s="109"/>
      <c r="PUW20" s="109"/>
      <c r="PUX20" s="109"/>
      <c r="PUY20" s="109"/>
      <c r="PUZ20" s="109"/>
      <c r="PVA20" s="109"/>
      <c r="PVB20" s="109"/>
      <c r="PVC20" s="109"/>
      <c r="PVD20" s="109"/>
      <c r="PVE20" s="109"/>
      <c r="PVF20" s="109"/>
      <c r="PVG20" s="109"/>
      <c r="PVH20" s="109"/>
      <c r="PVI20" s="109"/>
      <c r="PVJ20" s="109"/>
      <c r="PVK20" s="109"/>
      <c r="PVL20" s="109"/>
      <c r="PVM20" s="109"/>
      <c r="PVN20" s="109"/>
      <c r="PVO20" s="109"/>
      <c r="PVP20" s="109"/>
      <c r="PVQ20" s="109"/>
      <c r="PVR20" s="109"/>
      <c r="PVS20" s="109"/>
      <c r="PVT20" s="109"/>
      <c r="PVU20" s="109"/>
      <c r="PVV20" s="109"/>
      <c r="PVW20" s="109"/>
      <c r="PVX20" s="109"/>
      <c r="PVY20" s="109"/>
      <c r="PVZ20" s="109"/>
      <c r="PWA20" s="109"/>
      <c r="PWB20" s="109"/>
      <c r="PWC20" s="109"/>
      <c r="PWD20" s="109"/>
      <c r="PWE20" s="109"/>
      <c r="PWF20" s="109"/>
      <c r="PWG20" s="109"/>
      <c r="PWH20" s="109"/>
      <c r="PWI20" s="109"/>
      <c r="PWJ20" s="109"/>
      <c r="PWK20" s="109"/>
      <c r="PWL20" s="109"/>
      <c r="PWM20" s="109"/>
      <c r="PWN20" s="109"/>
      <c r="PWO20" s="109"/>
      <c r="PWP20" s="109"/>
      <c r="PWQ20" s="109"/>
      <c r="PWR20" s="109"/>
      <c r="PWS20" s="109"/>
      <c r="PWT20" s="109"/>
      <c r="PWU20" s="109"/>
      <c r="PWV20" s="109"/>
      <c r="PWW20" s="109"/>
      <c r="PWX20" s="109"/>
      <c r="PWY20" s="109"/>
      <c r="PWZ20" s="109"/>
      <c r="PXA20" s="109"/>
      <c r="PXB20" s="109"/>
      <c r="PXC20" s="109"/>
      <c r="PXD20" s="109"/>
      <c r="PXE20" s="109"/>
      <c r="PXF20" s="109"/>
      <c r="PXG20" s="109"/>
      <c r="PXH20" s="109"/>
      <c r="PXI20" s="109"/>
      <c r="PXJ20" s="109"/>
      <c r="PXK20" s="109"/>
      <c r="PXL20" s="109"/>
      <c r="PXM20" s="109"/>
      <c r="PXN20" s="109"/>
      <c r="PXO20" s="109"/>
      <c r="PXP20" s="109"/>
      <c r="PXQ20" s="109"/>
      <c r="PXR20" s="109"/>
      <c r="PXS20" s="109"/>
      <c r="PXT20" s="109"/>
      <c r="PXU20" s="109"/>
      <c r="PXV20" s="109"/>
      <c r="PXW20" s="109"/>
      <c r="PXX20" s="109"/>
      <c r="PXY20" s="109"/>
      <c r="PXZ20" s="109"/>
      <c r="PYA20" s="109"/>
      <c r="PYB20" s="109"/>
      <c r="PYC20" s="109"/>
      <c r="PYD20" s="109"/>
      <c r="PYE20" s="109"/>
      <c r="PYF20" s="109"/>
      <c r="PYG20" s="109"/>
      <c r="PYH20" s="109"/>
      <c r="PYI20" s="109"/>
      <c r="PYJ20" s="109"/>
      <c r="PYK20" s="109"/>
      <c r="PYL20" s="109"/>
      <c r="PYM20" s="109"/>
      <c r="PYN20" s="109"/>
      <c r="PYO20" s="109"/>
      <c r="PYP20" s="109"/>
      <c r="PYQ20" s="109"/>
      <c r="PYR20" s="109"/>
      <c r="PYS20" s="109"/>
      <c r="PYT20" s="109"/>
      <c r="PYU20" s="109"/>
      <c r="PYV20" s="109"/>
      <c r="PYW20" s="109"/>
      <c r="PYX20" s="109"/>
      <c r="PYY20" s="109"/>
      <c r="PYZ20" s="109"/>
      <c r="PZA20" s="109"/>
      <c r="PZB20" s="109"/>
      <c r="PZC20" s="109"/>
      <c r="PZD20" s="109"/>
      <c r="PZE20" s="109"/>
      <c r="PZF20" s="109"/>
      <c r="PZG20" s="109"/>
      <c r="PZH20" s="109"/>
      <c r="PZI20" s="109"/>
      <c r="PZJ20" s="109"/>
      <c r="PZK20" s="109"/>
      <c r="PZL20" s="109"/>
      <c r="PZM20" s="109"/>
      <c r="PZN20" s="109"/>
      <c r="PZO20" s="109"/>
      <c r="PZP20" s="109"/>
      <c r="PZQ20" s="109"/>
      <c r="PZR20" s="109"/>
      <c r="PZS20" s="109"/>
      <c r="PZT20" s="109"/>
      <c r="PZU20" s="109"/>
      <c r="PZV20" s="109"/>
      <c r="PZW20" s="109"/>
      <c r="PZX20" s="109"/>
      <c r="PZY20" s="109"/>
      <c r="PZZ20" s="109"/>
      <c r="QAA20" s="109"/>
      <c r="QAB20" s="109"/>
      <c r="QAC20" s="109"/>
      <c r="QAD20" s="109"/>
      <c r="QAE20" s="109"/>
      <c r="QAF20" s="109"/>
      <c r="QAG20" s="109"/>
      <c r="QAH20" s="109"/>
      <c r="QAI20" s="109"/>
      <c r="QAJ20" s="109"/>
      <c r="QAK20" s="109"/>
      <c r="QAL20" s="109"/>
      <c r="QAM20" s="109"/>
      <c r="QAN20" s="109"/>
      <c r="QAO20" s="109"/>
      <c r="QAP20" s="109"/>
      <c r="QAQ20" s="109"/>
      <c r="QAR20" s="109"/>
      <c r="QAS20" s="109"/>
      <c r="QAT20" s="109"/>
      <c r="QAU20" s="109"/>
      <c r="QAV20" s="109"/>
      <c r="QAW20" s="109"/>
      <c r="QAX20" s="109"/>
      <c r="QAY20" s="109"/>
      <c r="QAZ20" s="109"/>
      <c r="QBA20" s="109"/>
      <c r="QBB20" s="109"/>
      <c r="QBC20" s="109"/>
      <c r="QBD20" s="109"/>
      <c r="QBE20" s="109"/>
      <c r="QBF20" s="109"/>
      <c r="QBG20" s="109"/>
      <c r="QBH20" s="109"/>
      <c r="QBI20" s="109"/>
      <c r="QBJ20" s="109"/>
      <c r="QBK20" s="109"/>
      <c r="QBL20" s="109"/>
      <c r="QBM20" s="109"/>
      <c r="QBN20" s="109"/>
      <c r="QBO20" s="109"/>
      <c r="QBP20" s="109"/>
      <c r="QBQ20" s="109"/>
      <c r="QBR20" s="109"/>
      <c r="QBS20" s="109"/>
      <c r="QBT20" s="109"/>
      <c r="QBU20" s="109"/>
      <c r="QBV20" s="109"/>
      <c r="QBW20" s="109"/>
      <c r="QBX20" s="109"/>
      <c r="QBY20" s="109"/>
      <c r="QBZ20" s="109"/>
      <c r="QCA20" s="109"/>
      <c r="QCB20" s="109"/>
      <c r="QCC20" s="109"/>
      <c r="QCD20" s="109"/>
      <c r="QCE20" s="109"/>
      <c r="QCF20" s="109"/>
      <c r="QCG20" s="109"/>
      <c r="QCH20" s="109"/>
      <c r="QCI20" s="109"/>
      <c r="QCJ20" s="109"/>
      <c r="QCK20" s="109"/>
      <c r="QCL20" s="109"/>
      <c r="QCM20" s="109"/>
      <c r="QCN20" s="109"/>
      <c r="QCO20" s="109"/>
      <c r="QCP20" s="109"/>
      <c r="QCQ20" s="109"/>
      <c r="QCR20" s="109"/>
      <c r="QCS20" s="109"/>
      <c r="QCT20" s="109"/>
      <c r="QCU20" s="109"/>
      <c r="QCV20" s="109"/>
      <c r="QCW20" s="109"/>
      <c r="QCX20" s="109"/>
      <c r="QCY20" s="109"/>
      <c r="QCZ20" s="109"/>
      <c r="QDA20" s="109"/>
      <c r="QDB20" s="109"/>
      <c r="QDC20" s="109"/>
      <c r="QDD20" s="109"/>
      <c r="QDE20" s="109"/>
      <c r="QDF20" s="109"/>
      <c r="QDG20" s="109"/>
      <c r="QDH20" s="109"/>
      <c r="QDI20" s="109"/>
      <c r="QDJ20" s="109"/>
      <c r="QDK20" s="109"/>
      <c r="QDL20" s="109"/>
      <c r="QDM20" s="109"/>
      <c r="QDN20" s="109"/>
      <c r="QDO20" s="109"/>
      <c r="QDP20" s="109"/>
      <c r="QDQ20" s="109"/>
      <c r="QDR20" s="109"/>
      <c r="QDS20" s="109"/>
      <c r="QDT20" s="109"/>
      <c r="QDU20" s="109"/>
      <c r="QDV20" s="109"/>
      <c r="QDW20" s="109"/>
      <c r="QDX20" s="109"/>
      <c r="QDY20" s="109"/>
      <c r="QDZ20" s="109"/>
      <c r="QEA20" s="109"/>
      <c r="QEB20" s="109"/>
      <c r="QEC20" s="109"/>
      <c r="QED20" s="109"/>
      <c r="QEE20" s="109"/>
      <c r="QEF20" s="109"/>
      <c r="QEG20" s="109"/>
      <c r="QEH20" s="109"/>
      <c r="QEI20" s="109"/>
      <c r="QEJ20" s="109"/>
      <c r="QEK20" s="109"/>
      <c r="QEL20" s="109"/>
      <c r="QEM20" s="109"/>
      <c r="QEN20" s="109"/>
      <c r="QEO20" s="109"/>
      <c r="QEP20" s="109"/>
      <c r="QEQ20" s="109"/>
      <c r="QER20" s="109"/>
      <c r="QES20" s="109"/>
      <c r="QET20" s="109"/>
      <c r="QEU20" s="109"/>
      <c r="QEV20" s="109"/>
      <c r="QEW20" s="109"/>
      <c r="QEX20" s="109"/>
      <c r="QEY20" s="109"/>
      <c r="QEZ20" s="109"/>
      <c r="QFA20" s="109"/>
      <c r="QFB20" s="109"/>
      <c r="QFC20" s="109"/>
      <c r="QFD20" s="109"/>
      <c r="QFE20" s="109"/>
      <c r="QFF20" s="109"/>
      <c r="QFG20" s="109"/>
      <c r="QFH20" s="109"/>
      <c r="QFI20" s="109"/>
      <c r="QFJ20" s="109"/>
      <c r="QFK20" s="109"/>
      <c r="QFL20" s="109"/>
      <c r="QFM20" s="109"/>
      <c r="QFN20" s="109"/>
      <c r="QFO20" s="109"/>
      <c r="QFP20" s="109"/>
      <c r="QFQ20" s="109"/>
      <c r="QFR20" s="109"/>
      <c r="QFS20" s="109"/>
      <c r="QFT20" s="109"/>
      <c r="QFU20" s="109"/>
      <c r="QFV20" s="109"/>
      <c r="QFW20" s="109"/>
      <c r="QFX20" s="109"/>
      <c r="QFY20" s="109"/>
      <c r="QFZ20" s="109"/>
      <c r="QGA20" s="109"/>
      <c r="QGB20" s="109"/>
      <c r="QGC20" s="109"/>
      <c r="QGD20" s="109"/>
      <c r="QGE20" s="109"/>
      <c r="QGF20" s="109"/>
      <c r="QGG20" s="109"/>
      <c r="QGH20" s="109"/>
      <c r="QGI20" s="109"/>
      <c r="QGJ20" s="109"/>
      <c r="QGK20" s="109"/>
      <c r="QGL20" s="109"/>
      <c r="QGM20" s="109"/>
      <c r="QGN20" s="109"/>
      <c r="QGO20" s="109"/>
      <c r="QGP20" s="109"/>
      <c r="QGQ20" s="109"/>
      <c r="QGR20" s="109"/>
      <c r="QGS20" s="109"/>
      <c r="QGT20" s="109"/>
      <c r="QGU20" s="109"/>
      <c r="QGV20" s="109"/>
      <c r="QGW20" s="109"/>
      <c r="QGX20" s="109"/>
      <c r="QGY20" s="109"/>
      <c r="QGZ20" s="109"/>
      <c r="QHA20" s="109"/>
      <c r="QHB20" s="109"/>
      <c r="QHC20" s="109"/>
      <c r="QHD20" s="109"/>
      <c r="QHE20" s="109"/>
      <c r="QHF20" s="109"/>
      <c r="QHG20" s="109"/>
      <c r="QHH20" s="109"/>
      <c r="QHI20" s="109"/>
      <c r="QHJ20" s="109"/>
      <c r="QHK20" s="109"/>
      <c r="QHL20" s="109"/>
      <c r="QHM20" s="109"/>
      <c r="QHN20" s="109"/>
      <c r="QHO20" s="109"/>
      <c r="QHP20" s="109"/>
      <c r="QHQ20" s="109"/>
      <c r="QHR20" s="109"/>
      <c r="QHS20" s="109"/>
      <c r="QHT20" s="109"/>
      <c r="QHU20" s="109"/>
      <c r="QHV20" s="109"/>
      <c r="QHW20" s="109"/>
      <c r="QHX20" s="109"/>
      <c r="QHY20" s="109"/>
      <c r="QHZ20" s="109"/>
      <c r="QIA20" s="109"/>
      <c r="QIB20" s="109"/>
      <c r="QIC20" s="109"/>
      <c r="QID20" s="109"/>
      <c r="QIE20" s="109"/>
      <c r="QIF20" s="109"/>
      <c r="QIG20" s="109"/>
      <c r="QIH20" s="109"/>
      <c r="QII20" s="109"/>
      <c r="QIJ20" s="109"/>
      <c r="QIK20" s="109"/>
      <c r="QIL20" s="109"/>
      <c r="QIM20" s="109"/>
      <c r="QIN20" s="109"/>
      <c r="QIO20" s="109"/>
      <c r="QIP20" s="109"/>
      <c r="QIQ20" s="109"/>
      <c r="QIR20" s="109"/>
      <c r="QIS20" s="109"/>
      <c r="QIT20" s="109"/>
      <c r="QIU20" s="109"/>
      <c r="QIV20" s="109"/>
      <c r="QIW20" s="109"/>
      <c r="QIX20" s="109"/>
      <c r="QIY20" s="109"/>
      <c r="QIZ20" s="109"/>
      <c r="QJA20" s="109"/>
      <c r="QJB20" s="109"/>
      <c r="QJC20" s="109"/>
      <c r="QJD20" s="109"/>
      <c r="QJE20" s="109"/>
      <c r="QJF20" s="109"/>
      <c r="QJG20" s="109"/>
      <c r="QJH20" s="109"/>
      <c r="QJI20" s="109"/>
      <c r="QJJ20" s="109"/>
      <c r="QJK20" s="109"/>
      <c r="QJL20" s="109"/>
      <c r="QJM20" s="109"/>
      <c r="QJN20" s="109"/>
      <c r="QJO20" s="109"/>
      <c r="QJP20" s="109"/>
      <c r="QJQ20" s="109"/>
      <c r="QJR20" s="109"/>
      <c r="QJS20" s="109"/>
      <c r="QJT20" s="109"/>
      <c r="QJU20" s="109"/>
      <c r="QJV20" s="109"/>
      <c r="QJW20" s="109"/>
      <c r="QJX20" s="109"/>
      <c r="QJY20" s="109"/>
      <c r="QJZ20" s="109"/>
      <c r="QKA20" s="109"/>
      <c r="QKB20" s="109"/>
      <c r="QKC20" s="109"/>
      <c r="QKD20" s="109"/>
      <c r="QKE20" s="109"/>
      <c r="QKF20" s="109"/>
      <c r="QKG20" s="109"/>
      <c r="QKH20" s="109"/>
      <c r="QKI20" s="109"/>
      <c r="QKJ20" s="109"/>
      <c r="QKK20" s="109"/>
      <c r="QKL20" s="109"/>
      <c r="QKM20" s="109"/>
      <c r="QKN20" s="109"/>
      <c r="QKO20" s="109"/>
      <c r="QKP20" s="109"/>
      <c r="QKQ20" s="109"/>
      <c r="QKR20" s="109"/>
      <c r="QKS20" s="109"/>
      <c r="QKT20" s="109"/>
      <c r="QKU20" s="109"/>
      <c r="QKV20" s="109"/>
      <c r="QKW20" s="109"/>
      <c r="QKX20" s="109"/>
      <c r="QKY20" s="109"/>
      <c r="QKZ20" s="109"/>
      <c r="QLA20" s="109"/>
      <c r="QLB20" s="109"/>
      <c r="QLC20" s="109"/>
      <c r="QLD20" s="109"/>
      <c r="QLE20" s="109"/>
      <c r="QLF20" s="109"/>
      <c r="QLG20" s="109"/>
      <c r="QLH20" s="109"/>
      <c r="QLI20" s="109"/>
      <c r="QLJ20" s="109"/>
      <c r="QLK20" s="109"/>
      <c r="QLL20" s="109"/>
      <c r="QLM20" s="109"/>
      <c r="QLN20" s="109"/>
      <c r="QLO20" s="109"/>
      <c r="QLP20" s="109"/>
      <c r="QLQ20" s="109"/>
      <c r="QLR20" s="109"/>
      <c r="QLS20" s="109"/>
      <c r="QLT20" s="109"/>
      <c r="QLU20" s="109"/>
      <c r="QLV20" s="109"/>
      <c r="QLW20" s="109"/>
      <c r="QLX20" s="109"/>
      <c r="QLY20" s="109"/>
      <c r="QLZ20" s="109"/>
      <c r="QMA20" s="109"/>
      <c r="QMB20" s="109"/>
      <c r="QMC20" s="109"/>
      <c r="QMD20" s="109"/>
      <c r="QME20" s="109"/>
      <c r="QMF20" s="109"/>
      <c r="QMG20" s="109"/>
      <c r="QMH20" s="109"/>
      <c r="QMI20" s="109"/>
      <c r="QMJ20" s="109"/>
      <c r="QMK20" s="109"/>
      <c r="QML20" s="109"/>
      <c r="QMM20" s="109"/>
      <c r="QMN20" s="109"/>
      <c r="QMO20" s="109"/>
      <c r="QMP20" s="109"/>
      <c r="QMQ20" s="109"/>
      <c r="QMR20" s="109"/>
      <c r="QMS20" s="109"/>
      <c r="QMT20" s="109"/>
      <c r="QMU20" s="109"/>
      <c r="QMV20" s="109"/>
      <c r="QMW20" s="109"/>
      <c r="QMX20" s="109"/>
      <c r="QMY20" s="109"/>
      <c r="QMZ20" s="109"/>
      <c r="QNA20" s="109"/>
      <c r="QNB20" s="109"/>
      <c r="QNC20" s="109"/>
      <c r="QND20" s="109"/>
      <c r="QNE20" s="109"/>
      <c r="QNF20" s="109"/>
      <c r="QNG20" s="109"/>
      <c r="QNH20" s="109"/>
      <c r="QNI20" s="109"/>
      <c r="QNJ20" s="109"/>
      <c r="QNK20" s="109"/>
      <c r="QNL20" s="109"/>
      <c r="QNM20" s="109"/>
      <c r="QNN20" s="109"/>
      <c r="QNO20" s="109"/>
      <c r="QNP20" s="109"/>
      <c r="QNQ20" s="109"/>
      <c r="QNR20" s="109"/>
      <c r="QNS20" s="109"/>
      <c r="QNT20" s="109"/>
      <c r="QNU20" s="109"/>
      <c r="QNV20" s="109"/>
      <c r="QNW20" s="109"/>
      <c r="QNX20" s="109"/>
      <c r="QNY20" s="109"/>
      <c r="QNZ20" s="109"/>
      <c r="QOA20" s="109"/>
      <c r="QOB20" s="109"/>
      <c r="QOC20" s="109"/>
      <c r="QOD20" s="109"/>
      <c r="QOE20" s="109"/>
      <c r="QOF20" s="109"/>
      <c r="QOG20" s="109"/>
      <c r="QOH20" s="109"/>
      <c r="QOI20" s="109"/>
      <c r="QOJ20" s="109"/>
      <c r="QOK20" s="109"/>
      <c r="QOL20" s="109"/>
      <c r="QOM20" s="109"/>
      <c r="QON20" s="109"/>
      <c r="QOO20" s="109"/>
      <c r="QOP20" s="109"/>
      <c r="QOQ20" s="109"/>
      <c r="QOR20" s="109"/>
      <c r="QOS20" s="109"/>
      <c r="QOT20" s="109"/>
      <c r="QOU20" s="109"/>
      <c r="QOV20" s="109"/>
      <c r="QOW20" s="109"/>
      <c r="QOX20" s="109"/>
      <c r="QOY20" s="109"/>
      <c r="QOZ20" s="109"/>
      <c r="QPA20" s="109"/>
      <c r="QPB20" s="109"/>
      <c r="QPC20" s="109"/>
      <c r="QPD20" s="109"/>
      <c r="QPE20" s="109"/>
      <c r="QPF20" s="109"/>
      <c r="QPG20" s="109"/>
      <c r="QPH20" s="109"/>
      <c r="QPI20" s="109"/>
      <c r="QPJ20" s="109"/>
      <c r="QPK20" s="109"/>
      <c r="QPL20" s="109"/>
      <c r="QPM20" s="109"/>
      <c r="QPN20" s="109"/>
      <c r="QPO20" s="109"/>
      <c r="QPP20" s="109"/>
      <c r="QPQ20" s="109"/>
      <c r="QPR20" s="109"/>
      <c r="QPS20" s="109"/>
      <c r="QPT20" s="109"/>
      <c r="QPU20" s="109"/>
      <c r="QPV20" s="109"/>
      <c r="QPW20" s="109"/>
      <c r="QPX20" s="109"/>
      <c r="QPY20" s="109"/>
      <c r="QPZ20" s="109"/>
      <c r="QQA20" s="109"/>
      <c r="QQB20" s="109"/>
      <c r="QQC20" s="109"/>
      <c r="QQD20" s="109"/>
      <c r="QQE20" s="109"/>
      <c r="QQF20" s="109"/>
      <c r="QQG20" s="109"/>
      <c r="QQH20" s="109"/>
      <c r="QQI20" s="109"/>
      <c r="QQJ20" s="109"/>
      <c r="QQK20" s="109"/>
      <c r="QQL20" s="109"/>
      <c r="QQM20" s="109"/>
      <c r="QQN20" s="109"/>
      <c r="QQO20" s="109"/>
      <c r="QQP20" s="109"/>
      <c r="QQQ20" s="109"/>
      <c r="QQR20" s="109"/>
      <c r="QQS20" s="109"/>
      <c r="QQT20" s="109"/>
      <c r="QQU20" s="109"/>
      <c r="QQV20" s="109"/>
      <c r="QQW20" s="109"/>
      <c r="QQX20" s="109"/>
      <c r="QQY20" s="109"/>
      <c r="QQZ20" s="109"/>
      <c r="QRA20" s="109"/>
      <c r="QRB20" s="109"/>
      <c r="QRC20" s="109"/>
      <c r="QRD20" s="109"/>
      <c r="QRE20" s="109"/>
      <c r="QRF20" s="109"/>
      <c r="QRG20" s="109"/>
      <c r="QRH20" s="109"/>
      <c r="QRI20" s="109"/>
      <c r="QRJ20" s="109"/>
      <c r="QRK20" s="109"/>
      <c r="QRL20" s="109"/>
      <c r="QRM20" s="109"/>
      <c r="QRN20" s="109"/>
      <c r="QRO20" s="109"/>
      <c r="QRP20" s="109"/>
      <c r="QRQ20" s="109"/>
      <c r="QRR20" s="109"/>
      <c r="QRS20" s="109"/>
      <c r="QRT20" s="109"/>
      <c r="QRU20" s="109"/>
      <c r="QRV20" s="109"/>
      <c r="QRW20" s="109"/>
      <c r="QRX20" s="109"/>
      <c r="QRY20" s="109"/>
      <c r="QRZ20" s="109"/>
      <c r="QSA20" s="109"/>
      <c r="QSB20" s="109"/>
      <c r="QSC20" s="109"/>
      <c r="QSD20" s="109"/>
      <c r="QSE20" s="109"/>
      <c r="QSF20" s="109"/>
      <c r="QSG20" s="109"/>
      <c r="QSH20" s="109"/>
      <c r="QSI20" s="109"/>
      <c r="QSJ20" s="109"/>
      <c r="QSK20" s="109"/>
      <c r="QSL20" s="109"/>
      <c r="QSM20" s="109"/>
      <c r="QSN20" s="109"/>
      <c r="QSO20" s="109"/>
      <c r="QSP20" s="109"/>
      <c r="QSQ20" s="109"/>
      <c r="QSR20" s="109"/>
      <c r="QSS20" s="109"/>
      <c r="QST20" s="109"/>
      <c r="QSU20" s="109"/>
      <c r="QSV20" s="109"/>
      <c r="QSW20" s="109"/>
      <c r="QSX20" s="109"/>
      <c r="QSY20" s="109"/>
      <c r="QSZ20" s="109"/>
      <c r="QTA20" s="109"/>
      <c r="QTB20" s="109"/>
      <c r="QTC20" s="109"/>
      <c r="QTD20" s="109"/>
      <c r="QTE20" s="109"/>
      <c r="QTF20" s="109"/>
      <c r="QTG20" s="109"/>
      <c r="QTH20" s="109"/>
      <c r="QTI20" s="109"/>
      <c r="QTJ20" s="109"/>
      <c r="QTK20" s="109"/>
      <c r="QTL20" s="109"/>
      <c r="QTM20" s="109"/>
      <c r="QTN20" s="109"/>
      <c r="QTO20" s="109"/>
      <c r="QTP20" s="109"/>
      <c r="QTQ20" s="109"/>
      <c r="QTR20" s="109"/>
      <c r="QTS20" s="109"/>
      <c r="QTT20" s="109"/>
      <c r="QTU20" s="109"/>
      <c r="QTV20" s="109"/>
      <c r="QTW20" s="109"/>
      <c r="QTX20" s="109"/>
      <c r="QTY20" s="109"/>
      <c r="QTZ20" s="109"/>
      <c r="QUA20" s="109"/>
      <c r="QUB20" s="109"/>
      <c r="QUC20" s="109"/>
      <c r="QUD20" s="109"/>
      <c r="QUE20" s="109"/>
      <c r="QUF20" s="109"/>
      <c r="QUG20" s="109"/>
      <c r="QUH20" s="109"/>
      <c r="QUI20" s="109"/>
      <c r="QUJ20" s="109"/>
      <c r="QUK20" s="109"/>
      <c r="QUL20" s="109"/>
      <c r="QUM20" s="109"/>
      <c r="QUN20" s="109"/>
      <c r="QUO20" s="109"/>
      <c r="QUP20" s="109"/>
      <c r="QUQ20" s="109"/>
      <c r="QUR20" s="109"/>
      <c r="QUS20" s="109"/>
      <c r="QUT20" s="109"/>
      <c r="QUU20" s="109"/>
      <c r="QUV20" s="109"/>
      <c r="QUW20" s="109"/>
      <c r="QUX20" s="109"/>
      <c r="QUY20" s="109"/>
      <c r="QUZ20" s="109"/>
      <c r="QVA20" s="109"/>
      <c r="QVB20" s="109"/>
      <c r="QVC20" s="109"/>
      <c r="QVD20" s="109"/>
      <c r="QVE20" s="109"/>
      <c r="QVF20" s="109"/>
      <c r="QVG20" s="109"/>
      <c r="QVH20" s="109"/>
      <c r="QVI20" s="109"/>
      <c r="QVJ20" s="109"/>
      <c r="QVK20" s="109"/>
      <c r="QVL20" s="109"/>
      <c r="QVM20" s="109"/>
      <c r="QVN20" s="109"/>
      <c r="QVO20" s="109"/>
      <c r="QVP20" s="109"/>
      <c r="QVQ20" s="109"/>
      <c r="QVR20" s="109"/>
      <c r="QVS20" s="109"/>
      <c r="QVT20" s="109"/>
      <c r="QVU20" s="109"/>
      <c r="QVV20" s="109"/>
      <c r="QVW20" s="109"/>
      <c r="QVX20" s="109"/>
      <c r="QVY20" s="109"/>
      <c r="QVZ20" s="109"/>
      <c r="QWA20" s="109"/>
      <c r="QWB20" s="109"/>
      <c r="QWC20" s="109"/>
      <c r="QWD20" s="109"/>
      <c r="QWE20" s="109"/>
      <c r="QWF20" s="109"/>
      <c r="QWG20" s="109"/>
      <c r="QWH20" s="109"/>
      <c r="QWI20" s="109"/>
      <c r="QWJ20" s="109"/>
      <c r="QWK20" s="109"/>
      <c r="QWL20" s="109"/>
      <c r="QWM20" s="109"/>
      <c r="QWN20" s="109"/>
      <c r="QWO20" s="109"/>
      <c r="QWP20" s="109"/>
      <c r="QWQ20" s="109"/>
      <c r="QWR20" s="109"/>
      <c r="QWS20" s="109"/>
      <c r="QWT20" s="109"/>
      <c r="QWU20" s="109"/>
      <c r="QWV20" s="109"/>
      <c r="QWW20" s="109"/>
      <c r="QWX20" s="109"/>
      <c r="QWY20" s="109"/>
      <c r="QWZ20" s="109"/>
      <c r="QXA20" s="109"/>
      <c r="QXB20" s="109"/>
      <c r="QXC20" s="109"/>
      <c r="QXD20" s="109"/>
      <c r="QXE20" s="109"/>
      <c r="QXF20" s="109"/>
      <c r="QXG20" s="109"/>
      <c r="QXH20" s="109"/>
      <c r="QXI20" s="109"/>
      <c r="QXJ20" s="109"/>
      <c r="QXK20" s="109"/>
      <c r="QXL20" s="109"/>
      <c r="QXM20" s="109"/>
      <c r="QXN20" s="109"/>
      <c r="QXO20" s="109"/>
      <c r="QXP20" s="109"/>
      <c r="QXQ20" s="109"/>
      <c r="QXR20" s="109"/>
      <c r="QXS20" s="109"/>
      <c r="QXT20" s="109"/>
      <c r="QXU20" s="109"/>
      <c r="QXV20" s="109"/>
      <c r="QXW20" s="109"/>
      <c r="QXX20" s="109"/>
      <c r="QXY20" s="109"/>
      <c r="QXZ20" s="109"/>
      <c r="QYA20" s="109"/>
      <c r="QYB20" s="109"/>
      <c r="QYC20" s="109"/>
      <c r="QYD20" s="109"/>
      <c r="QYE20" s="109"/>
      <c r="QYF20" s="109"/>
      <c r="QYG20" s="109"/>
      <c r="QYH20" s="109"/>
      <c r="QYI20" s="109"/>
      <c r="QYJ20" s="109"/>
      <c r="QYK20" s="109"/>
      <c r="QYL20" s="109"/>
      <c r="QYM20" s="109"/>
      <c r="QYN20" s="109"/>
      <c r="QYO20" s="109"/>
      <c r="QYP20" s="109"/>
      <c r="QYQ20" s="109"/>
      <c r="QYR20" s="109"/>
      <c r="QYS20" s="109"/>
      <c r="QYT20" s="109"/>
      <c r="QYU20" s="109"/>
      <c r="QYV20" s="109"/>
      <c r="QYW20" s="109"/>
      <c r="QYX20" s="109"/>
      <c r="QYY20" s="109"/>
      <c r="QYZ20" s="109"/>
      <c r="QZA20" s="109"/>
      <c r="QZB20" s="109"/>
      <c r="QZC20" s="109"/>
      <c r="QZD20" s="109"/>
      <c r="QZE20" s="109"/>
      <c r="QZF20" s="109"/>
      <c r="QZG20" s="109"/>
      <c r="QZH20" s="109"/>
      <c r="QZI20" s="109"/>
      <c r="QZJ20" s="109"/>
      <c r="QZK20" s="109"/>
      <c r="QZL20" s="109"/>
      <c r="QZM20" s="109"/>
      <c r="QZN20" s="109"/>
      <c r="QZO20" s="109"/>
      <c r="QZP20" s="109"/>
      <c r="QZQ20" s="109"/>
      <c r="QZR20" s="109"/>
      <c r="QZS20" s="109"/>
      <c r="QZT20" s="109"/>
      <c r="QZU20" s="109"/>
      <c r="QZV20" s="109"/>
      <c r="QZW20" s="109"/>
      <c r="QZX20" s="109"/>
      <c r="QZY20" s="109"/>
      <c r="QZZ20" s="109"/>
      <c r="RAA20" s="109"/>
      <c r="RAB20" s="109"/>
      <c r="RAC20" s="109"/>
      <c r="RAD20" s="109"/>
      <c r="RAE20" s="109"/>
      <c r="RAF20" s="109"/>
      <c r="RAG20" s="109"/>
      <c r="RAH20" s="109"/>
      <c r="RAI20" s="109"/>
      <c r="RAJ20" s="109"/>
      <c r="RAK20" s="109"/>
      <c r="RAL20" s="109"/>
      <c r="RAM20" s="109"/>
      <c r="RAN20" s="109"/>
      <c r="RAO20" s="109"/>
      <c r="RAP20" s="109"/>
      <c r="RAQ20" s="109"/>
      <c r="RAR20" s="109"/>
      <c r="RAS20" s="109"/>
      <c r="RAT20" s="109"/>
      <c r="RAU20" s="109"/>
      <c r="RAV20" s="109"/>
      <c r="RAW20" s="109"/>
      <c r="RAX20" s="109"/>
      <c r="RAY20" s="109"/>
      <c r="RAZ20" s="109"/>
      <c r="RBA20" s="109"/>
      <c r="RBB20" s="109"/>
      <c r="RBC20" s="109"/>
      <c r="RBD20" s="109"/>
      <c r="RBE20" s="109"/>
      <c r="RBF20" s="109"/>
      <c r="RBG20" s="109"/>
      <c r="RBH20" s="109"/>
      <c r="RBI20" s="109"/>
      <c r="RBJ20" s="109"/>
      <c r="RBK20" s="109"/>
      <c r="RBL20" s="109"/>
      <c r="RBM20" s="109"/>
      <c r="RBN20" s="109"/>
      <c r="RBO20" s="109"/>
      <c r="RBP20" s="109"/>
      <c r="RBQ20" s="109"/>
      <c r="RBR20" s="109"/>
      <c r="RBS20" s="109"/>
      <c r="RBT20" s="109"/>
      <c r="RBU20" s="109"/>
      <c r="RBV20" s="109"/>
      <c r="RBW20" s="109"/>
      <c r="RBX20" s="109"/>
      <c r="RBY20" s="109"/>
      <c r="RBZ20" s="109"/>
      <c r="RCA20" s="109"/>
      <c r="RCB20" s="109"/>
      <c r="RCC20" s="109"/>
      <c r="RCD20" s="109"/>
      <c r="RCE20" s="109"/>
      <c r="RCF20" s="109"/>
      <c r="RCG20" s="109"/>
      <c r="RCH20" s="109"/>
      <c r="RCI20" s="109"/>
      <c r="RCJ20" s="109"/>
      <c r="RCK20" s="109"/>
      <c r="RCL20" s="109"/>
      <c r="RCM20" s="109"/>
      <c r="RCN20" s="109"/>
      <c r="RCO20" s="109"/>
      <c r="RCP20" s="109"/>
      <c r="RCQ20" s="109"/>
      <c r="RCR20" s="109"/>
      <c r="RCS20" s="109"/>
      <c r="RCT20" s="109"/>
      <c r="RCU20" s="109"/>
      <c r="RCV20" s="109"/>
      <c r="RCW20" s="109"/>
      <c r="RCX20" s="109"/>
      <c r="RCY20" s="109"/>
      <c r="RCZ20" s="109"/>
      <c r="RDA20" s="109"/>
      <c r="RDB20" s="109"/>
      <c r="RDC20" s="109"/>
      <c r="RDD20" s="109"/>
      <c r="RDE20" s="109"/>
      <c r="RDF20" s="109"/>
      <c r="RDG20" s="109"/>
      <c r="RDH20" s="109"/>
      <c r="RDI20" s="109"/>
      <c r="RDJ20" s="109"/>
      <c r="RDK20" s="109"/>
      <c r="RDL20" s="109"/>
      <c r="RDM20" s="109"/>
      <c r="RDN20" s="109"/>
      <c r="RDO20" s="109"/>
      <c r="RDP20" s="109"/>
      <c r="RDQ20" s="109"/>
      <c r="RDR20" s="109"/>
      <c r="RDS20" s="109"/>
      <c r="RDT20" s="109"/>
      <c r="RDU20" s="109"/>
      <c r="RDV20" s="109"/>
      <c r="RDW20" s="109"/>
      <c r="RDX20" s="109"/>
      <c r="RDY20" s="109"/>
      <c r="RDZ20" s="109"/>
      <c r="REA20" s="109"/>
      <c r="REB20" s="109"/>
      <c r="REC20" s="109"/>
      <c r="RED20" s="109"/>
      <c r="REE20" s="109"/>
      <c r="REF20" s="109"/>
      <c r="REG20" s="109"/>
      <c r="REH20" s="109"/>
      <c r="REI20" s="109"/>
      <c r="REJ20" s="109"/>
      <c r="REK20" s="109"/>
      <c r="REL20" s="109"/>
      <c r="REM20" s="109"/>
      <c r="REN20" s="109"/>
      <c r="REO20" s="109"/>
      <c r="REP20" s="109"/>
      <c r="REQ20" s="109"/>
      <c r="RER20" s="109"/>
      <c r="RES20" s="109"/>
      <c r="RET20" s="109"/>
      <c r="REU20" s="109"/>
      <c r="REV20" s="109"/>
      <c r="REW20" s="109"/>
      <c r="REX20" s="109"/>
      <c r="REY20" s="109"/>
      <c r="REZ20" s="109"/>
      <c r="RFA20" s="109"/>
      <c r="RFB20" s="109"/>
      <c r="RFC20" s="109"/>
      <c r="RFD20" s="109"/>
      <c r="RFE20" s="109"/>
      <c r="RFF20" s="109"/>
      <c r="RFG20" s="109"/>
      <c r="RFH20" s="109"/>
      <c r="RFI20" s="109"/>
      <c r="RFJ20" s="109"/>
      <c r="RFK20" s="109"/>
      <c r="RFL20" s="109"/>
      <c r="RFM20" s="109"/>
      <c r="RFN20" s="109"/>
      <c r="RFO20" s="109"/>
      <c r="RFP20" s="109"/>
      <c r="RFQ20" s="109"/>
      <c r="RFR20" s="109"/>
      <c r="RFS20" s="109"/>
      <c r="RFT20" s="109"/>
      <c r="RFU20" s="109"/>
      <c r="RFV20" s="109"/>
      <c r="RFW20" s="109"/>
      <c r="RFX20" s="109"/>
      <c r="RFY20" s="109"/>
      <c r="RFZ20" s="109"/>
      <c r="RGA20" s="109"/>
      <c r="RGB20" s="109"/>
      <c r="RGC20" s="109"/>
      <c r="RGD20" s="109"/>
      <c r="RGE20" s="109"/>
      <c r="RGF20" s="109"/>
      <c r="RGG20" s="109"/>
      <c r="RGH20" s="109"/>
      <c r="RGI20" s="109"/>
      <c r="RGJ20" s="109"/>
      <c r="RGK20" s="109"/>
      <c r="RGL20" s="109"/>
      <c r="RGM20" s="109"/>
      <c r="RGN20" s="109"/>
      <c r="RGO20" s="109"/>
      <c r="RGP20" s="109"/>
      <c r="RGQ20" s="109"/>
      <c r="RGR20" s="109"/>
      <c r="RGS20" s="109"/>
      <c r="RGT20" s="109"/>
      <c r="RGU20" s="109"/>
      <c r="RGV20" s="109"/>
      <c r="RGW20" s="109"/>
      <c r="RGX20" s="109"/>
      <c r="RGY20" s="109"/>
      <c r="RGZ20" s="109"/>
      <c r="RHA20" s="109"/>
      <c r="RHB20" s="109"/>
      <c r="RHC20" s="109"/>
      <c r="RHD20" s="109"/>
      <c r="RHE20" s="109"/>
      <c r="RHF20" s="109"/>
      <c r="RHG20" s="109"/>
      <c r="RHH20" s="109"/>
      <c r="RHI20" s="109"/>
      <c r="RHJ20" s="109"/>
      <c r="RHK20" s="109"/>
      <c r="RHL20" s="109"/>
      <c r="RHM20" s="109"/>
      <c r="RHN20" s="109"/>
      <c r="RHO20" s="109"/>
      <c r="RHP20" s="109"/>
      <c r="RHQ20" s="109"/>
      <c r="RHR20" s="109"/>
      <c r="RHS20" s="109"/>
      <c r="RHT20" s="109"/>
      <c r="RHU20" s="109"/>
      <c r="RHV20" s="109"/>
      <c r="RHW20" s="109"/>
      <c r="RHX20" s="109"/>
      <c r="RHY20" s="109"/>
      <c r="RHZ20" s="109"/>
      <c r="RIA20" s="109"/>
      <c r="RIB20" s="109"/>
      <c r="RIC20" s="109"/>
      <c r="RID20" s="109"/>
      <c r="RIE20" s="109"/>
      <c r="RIF20" s="109"/>
      <c r="RIG20" s="109"/>
      <c r="RIH20" s="109"/>
      <c r="RII20" s="109"/>
      <c r="RIJ20" s="109"/>
      <c r="RIK20" s="109"/>
      <c r="RIL20" s="109"/>
      <c r="RIM20" s="109"/>
      <c r="RIN20" s="109"/>
      <c r="RIO20" s="109"/>
      <c r="RIP20" s="109"/>
      <c r="RIQ20" s="109"/>
      <c r="RIR20" s="109"/>
      <c r="RIS20" s="109"/>
      <c r="RIT20" s="109"/>
      <c r="RIU20" s="109"/>
      <c r="RIV20" s="109"/>
      <c r="RIW20" s="109"/>
      <c r="RIX20" s="109"/>
      <c r="RIY20" s="109"/>
      <c r="RIZ20" s="109"/>
      <c r="RJA20" s="109"/>
      <c r="RJB20" s="109"/>
      <c r="RJC20" s="109"/>
      <c r="RJD20" s="109"/>
      <c r="RJE20" s="109"/>
      <c r="RJF20" s="109"/>
      <c r="RJG20" s="109"/>
      <c r="RJH20" s="109"/>
      <c r="RJI20" s="109"/>
      <c r="RJJ20" s="109"/>
      <c r="RJK20" s="109"/>
      <c r="RJL20" s="109"/>
      <c r="RJM20" s="109"/>
      <c r="RJN20" s="109"/>
      <c r="RJO20" s="109"/>
      <c r="RJP20" s="109"/>
      <c r="RJQ20" s="109"/>
      <c r="RJR20" s="109"/>
      <c r="RJS20" s="109"/>
      <c r="RJT20" s="109"/>
      <c r="RJU20" s="109"/>
      <c r="RJV20" s="109"/>
      <c r="RJW20" s="109"/>
      <c r="RJX20" s="109"/>
      <c r="RJY20" s="109"/>
      <c r="RJZ20" s="109"/>
      <c r="RKA20" s="109"/>
      <c r="RKB20" s="109"/>
      <c r="RKC20" s="109"/>
      <c r="RKD20" s="109"/>
      <c r="RKE20" s="109"/>
      <c r="RKF20" s="109"/>
      <c r="RKG20" s="109"/>
      <c r="RKH20" s="109"/>
      <c r="RKI20" s="109"/>
      <c r="RKJ20" s="109"/>
      <c r="RKK20" s="109"/>
      <c r="RKL20" s="109"/>
      <c r="RKM20" s="109"/>
      <c r="RKN20" s="109"/>
      <c r="RKO20" s="109"/>
      <c r="RKP20" s="109"/>
      <c r="RKQ20" s="109"/>
      <c r="RKR20" s="109"/>
      <c r="RKS20" s="109"/>
      <c r="RKT20" s="109"/>
      <c r="RKU20" s="109"/>
      <c r="RKV20" s="109"/>
      <c r="RKW20" s="109"/>
      <c r="RKX20" s="109"/>
      <c r="RKY20" s="109"/>
      <c r="RKZ20" s="109"/>
      <c r="RLA20" s="109"/>
      <c r="RLB20" s="109"/>
      <c r="RLC20" s="109"/>
      <c r="RLD20" s="109"/>
      <c r="RLE20" s="109"/>
      <c r="RLF20" s="109"/>
      <c r="RLG20" s="109"/>
      <c r="RLH20" s="109"/>
      <c r="RLI20" s="109"/>
      <c r="RLJ20" s="109"/>
      <c r="RLK20" s="109"/>
      <c r="RLL20" s="109"/>
      <c r="RLM20" s="109"/>
      <c r="RLN20" s="109"/>
      <c r="RLO20" s="109"/>
      <c r="RLP20" s="109"/>
      <c r="RLQ20" s="109"/>
      <c r="RLR20" s="109"/>
      <c r="RLS20" s="109"/>
      <c r="RLT20" s="109"/>
      <c r="RLU20" s="109"/>
      <c r="RLV20" s="109"/>
      <c r="RLW20" s="109"/>
      <c r="RLX20" s="109"/>
      <c r="RLY20" s="109"/>
      <c r="RLZ20" s="109"/>
      <c r="RMA20" s="109"/>
      <c r="RMB20" s="109"/>
      <c r="RMC20" s="109"/>
      <c r="RMD20" s="109"/>
      <c r="RME20" s="109"/>
      <c r="RMF20" s="109"/>
      <c r="RMG20" s="109"/>
      <c r="RMH20" s="109"/>
      <c r="RMI20" s="109"/>
      <c r="RMJ20" s="109"/>
      <c r="RMK20" s="109"/>
      <c r="RML20" s="109"/>
      <c r="RMM20" s="109"/>
      <c r="RMN20" s="109"/>
      <c r="RMO20" s="109"/>
      <c r="RMP20" s="109"/>
      <c r="RMQ20" s="109"/>
      <c r="RMR20" s="109"/>
      <c r="RMS20" s="109"/>
      <c r="RMT20" s="109"/>
      <c r="RMU20" s="109"/>
      <c r="RMV20" s="109"/>
      <c r="RMW20" s="109"/>
      <c r="RMX20" s="109"/>
      <c r="RMY20" s="109"/>
      <c r="RMZ20" s="109"/>
      <c r="RNA20" s="109"/>
      <c r="RNB20" s="109"/>
      <c r="RNC20" s="109"/>
      <c r="RND20" s="109"/>
      <c r="RNE20" s="109"/>
      <c r="RNF20" s="109"/>
      <c r="RNG20" s="109"/>
      <c r="RNH20" s="109"/>
      <c r="RNI20" s="109"/>
      <c r="RNJ20" s="109"/>
      <c r="RNK20" s="109"/>
      <c r="RNL20" s="109"/>
      <c r="RNM20" s="109"/>
      <c r="RNN20" s="109"/>
      <c r="RNO20" s="109"/>
      <c r="RNP20" s="109"/>
      <c r="RNQ20" s="109"/>
      <c r="RNR20" s="109"/>
      <c r="RNS20" s="109"/>
      <c r="RNT20" s="109"/>
      <c r="RNU20" s="109"/>
      <c r="RNV20" s="109"/>
      <c r="RNW20" s="109"/>
      <c r="RNX20" s="109"/>
      <c r="RNY20" s="109"/>
      <c r="RNZ20" s="109"/>
      <c r="ROA20" s="109"/>
      <c r="ROB20" s="109"/>
      <c r="ROC20" s="109"/>
      <c r="ROD20" s="109"/>
      <c r="ROE20" s="109"/>
      <c r="ROF20" s="109"/>
      <c r="ROG20" s="109"/>
      <c r="ROH20" s="109"/>
      <c r="ROI20" s="109"/>
      <c r="ROJ20" s="109"/>
      <c r="ROK20" s="109"/>
      <c r="ROL20" s="109"/>
      <c r="ROM20" s="109"/>
      <c r="RON20" s="109"/>
      <c r="ROO20" s="109"/>
      <c r="ROP20" s="109"/>
      <c r="ROQ20" s="109"/>
      <c r="ROR20" s="109"/>
      <c r="ROS20" s="109"/>
      <c r="ROT20" s="109"/>
      <c r="ROU20" s="109"/>
      <c r="ROV20" s="109"/>
      <c r="ROW20" s="109"/>
      <c r="ROX20" s="109"/>
      <c r="ROY20" s="109"/>
      <c r="ROZ20" s="109"/>
      <c r="RPA20" s="109"/>
      <c r="RPB20" s="109"/>
      <c r="RPC20" s="109"/>
      <c r="RPD20" s="109"/>
      <c r="RPE20" s="109"/>
      <c r="RPF20" s="109"/>
      <c r="RPG20" s="109"/>
      <c r="RPH20" s="109"/>
      <c r="RPI20" s="109"/>
      <c r="RPJ20" s="109"/>
      <c r="RPK20" s="109"/>
      <c r="RPL20" s="109"/>
      <c r="RPM20" s="109"/>
      <c r="RPN20" s="109"/>
      <c r="RPO20" s="109"/>
      <c r="RPP20" s="109"/>
      <c r="RPQ20" s="109"/>
      <c r="RPR20" s="109"/>
      <c r="RPS20" s="109"/>
      <c r="RPT20" s="109"/>
      <c r="RPU20" s="109"/>
      <c r="RPV20" s="109"/>
      <c r="RPW20" s="109"/>
      <c r="RPX20" s="109"/>
      <c r="RPY20" s="109"/>
      <c r="RPZ20" s="109"/>
      <c r="RQA20" s="109"/>
      <c r="RQB20" s="109"/>
      <c r="RQC20" s="109"/>
      <c r="RQD20" s="109"/>
      <c r="RQE20" s="109"/>
      <c r="RQF20" s="109"/>
      <c r="RQG20" s="109"/>
      <c r="RQH20" s="109"/>
      <c r="RQI20" s="109"/>
      <c r="RQJ20" s="109"/>
      <c r="RQK20" s="109"/>
      <c r="RQL20" s="109"/>
      <c r="RQM20" s="109"/>
      <c r="RQN20" s="109"/>
      <c r="RQO20" s="109"/>
      <c r="RQP20" s="109"/>
      <c r="RQQ20" s="109"/>
      <c r="RQR20" s="109"/>
      <c r="RQS20" s="109"/>
      <c r="RQT20" s="109"/>
      <c r="RQU20" s="109"/>
      <c r="RQV20" s="109"/>
      <c r="RQW20" s="109"/>
      <c r="RQX20" s="109"/>
      <c r="RQY20" s="109"/>
      <c r="RQZ20" s="109"/>
      <c r="RRA20" s="109"/>
      <c r="RRB20" s="109"/>
      <c r="RRC20" s="109"/>
      <c r="RRD20" s="109"/>
      <c r="RRE20" s="109"/>
      <c r="RRF20" s="109"/>
      <c r="RRG20" s="109"/>
      <c r="RRH20" s="109"/>
      <c r="RRI20" s="109"/>
      <c r="RRJ20" s="109"/>
      <c r="RRK20" s="109"/>
      <c r="RRL20" s="109"/>
      <c r="RRM20" s="109"/>
      <c r="RRN20" s="109"/>
      <c r="RRO20" s="109"/>
      <c r="RRP20" s="109"/>
      <c r="RRQ20" s="109"/>
      <c r="RRR20" s="109"/>
      <c r="RRS20" s="109"/>
      <c r="RRT20" s="109"/>
      <c r="RRU20" s="109"/>
      <c r="RRV20" s="109"/>
      <c r="RRW20" s="109"/>
      <c r="RRX20" s="109"/>
      <c r="RRY20" s="109"/>
      <c r="RRZ20" s="109"/>
      <c r="RSA20" s="109"/>
      <c r="RSB20" s="109"/>
      <c r="RSC20" s="109"/>
      <c r="RSD20" s="109"/>
      <c r="RSE20" s="109"/>
      <c r="RSF20" s="109"/>
      <c r="RSG20" s="109"/>
      <c r="RSH20" s="109"/>
      <c r="RSI20" s="109"/>
      <c r="RSJ20" s="109"/>
      <c r="RSK20" s="109"/>
      <c r="RSL20" s="109"/>
      <c r="RSM20" s="109"/>
      <c r="RSN20" s="109"/>
      <c r="RSO20" s="109"/>
      <c r="RSP20" s="109"/>
      <c r="RSQ20" s="109"/>
      <c r="RSR20" s="109"/>
      <c r="RSS20" s="109"/>
      <c r="RST20" s="109"/>
      <c r="RSU20" s="109"/>
      <c r="RSV20" s="109"/>
      <c r="RSW20" s="109"/>
      <c r="RSX20" s="109"/>
      <c r="RSY20" s="109"/>
      <c r="RSZ20" s="109"/>
      <c r="RTA20" s="109"/>
      <c r="RTB20" s="109"/>
      <c r="RTC20" s="109"/>
      <c r="RTD20" s="109"/>
      <c r="RTE20" s="109"/>
      <c r="RTF20" s="109"/>
      <c r="RTG20" s="109"/>
      <c r="RTH20" s="109"/>
      <c r="RTI20" s="109"/>
      <c r="RTJ20" s="109"/>
      <c r="RTK20" s="109"/>
      <c r="RTL20" s="109"/>
      <c r="RTM20" s="109"/>
      <c r="RTN20" s="109"/>
      <c r="RTO20" s="109"/>
      <c r="RTP20" s="109"/>
      <c r="RTQ20" s="109"/>
      <c r="RTR20" s="109"/>
      <c r="RTS20" s="109"/>
      <c r="RTT20" s="109"/>
      <c r="RTU20" s="109"/>
      <c r="RTV20" s="109"/>
      <c r="RTW20" s="109"/>
      <c r="RTX20" s="109"/>
      <c r="RTY20" s="109"/>
      <c r="RTZ20" s="109"/>
      <c r="RUA20" s="109"/>
      <c r="RUB20" s="109"/>
      <c r="RUC20" s="109"/>
      <c r="RUD20" s="109"/>
      <c r="RUE20" s="109"/>
      <c r="RUF20" s="109"/>
      <c r="RUG20" s="109"/>
      <c r="RUH20" s="109"/>
      <c r="RUI20" s="109"/>
      <c r="RUJ20" s="109"/>
      <c r="RUK20" s="109"/>
      <c r="RUL20" s="109"/>
      <c r="RUM20" s="109"/>
      <c r="RUN20" s="109"/>
      <c r="RUO20" s="109"/>
      <c r="RUP20" s="109"/>
      <c r="RUQ20" s="109"/>
      <c r="RUR20" s="109"/>
      <c r="RUS20" s="109"/>
      <c r="RUT20" s="109"/>
      <c r="RUU20" s="109"/>
      <c r="RUV20" s="109"/>
      <c r="RUW20" s="109"/>
      <c r="RUX20" s="109"/>
      <c r="RUY20" s="109"/>
      <c r="RUZ20" s="109"/>
      <c r="RVA20" s="109"/>
      <c r="RVB20" s="109"/>
      <c r="RVC20" s="109"/>
      <c r="RVD20" s="109"/>
      <c r="RVE20" s="109"/>
      <c r="RVF20" s="109"/>
      <c r="RVG20" s="109"/>
      <c r="RVH20" s="109"/>
      <c r="RVI20" s="109"/>
      <c r="RVJ20" s="109"/>
      <c r="RVK20" s="109"/>
      <c r="RVL20" s="109"/>
      <c r="RVM20" s="109"/>
      <c r="RVN20" s="109"/>
      <c r="RVO20" s="109"/>
      <c r="RVP20" s="109"/>
      <c r="RVQ20" s="109"/>
      <c r="RVR20" s="109"/>
      <c r="RVS20" s="109"/>
      <c r="RVT20" s="109"/>
      <c r="RVU20" s="109"/>
      <c r="RVV20" s="109"/>
      <c r="RVW20" s="109"/>
      <c r="RVX20" s="109"/>
      <c r="RVY20" s="109"/>
      <c r="RVZ20" s="109"/>
      <c r="RWA20" s="109"/>
      <c r="RWB20" s="109"/>
      <c r="RWC20" s="109"/>
      <c r="RWD20" s="109"/>
      <c r="RWE20" s="109"/>
      <c r="RWF20" s="109"/>
      <c r="RWG20" s="109"/>
      <c r="RWH20" s="109"/>
      <c r="RWI20" s="109"/>
      <c r="RWJ20" s="109"/>
      <c r="RWK20" s="109"/>
      <c r="RWL20" s="109"/>
      <c r="RWM20" s="109"/>
      <c r="RWN20" s="109"/>
      <c r="RWO20" s="109"/>
      <c r="RWP20" s="109"/>
      <c r="RWQ20" s="109"/>
      <c r="RWR20" s="109"/>
      <c r="RWS20" s="109"/>
      <c r="RWT20" s="109"/>
      <c r="RWU20" s="109"/>
      <c r="RWV20" s="109"/>
      <c r="RWW20" s="109"/>
      <c r="RWX20" s="109"/>
      <c r="RWY20" s="109"/>
      <c r="RWZ20" s="109"/>
      <c r="RXA20" s="109"/>
      <c r="RXB20" s="109"/>
      <c r="RXC20" s="109"/>
      <c r="RXD20" s="109"/>
      <c r="RXE20" s="109"/>
      <c r="RXF20" s="109"/>
      <c r="RXG20" s="109"/>
      <c r="RXH20" s="109"/>
      <c r="RXI20" s="109"/>
      <c r="RXJ20" s="109"/>
      <c r="RXK20" s="109"/>
      <c r="RXL20" s="109"/>
      <c r="RXM20" s="109"/>
      <c r="RXN20" s="109"/>
      <c r="RXO20" s="109"/>
      <c r="RXP20" s="109"/>
      <c r="RXQ20" s="109"/>
      <c r="RXR20" s="109"/>
      <c r="RXS20" s="109"/>
      <c r="RXT20" s="109"/>
      <c r="RXU20" s="109"/>
      <c r="RXV20" s="109"/>
      <c r="RXW20" s="109"/>
      <c r="RXX20" s="109"/>
      <c r="RXY20" s="109"/>
      <c r="RXZ20" s="109"/>
      <c r="RYA20" s="109"/>
      <c r="RYB20" s="109"/>
      <c r="RYC20" s="109"/>
      <c r="RYD20" s="109"/>
      <c r="RYE20" s="109"/>
      <c r="RYF20" s="109"/>
      <c r="RYG20" s="109"/>
      <c r="RYH20" s="109"/>
      <c r="RYI20" s="109"/>
      <c r="RYJ20" s="109"/>
      <c r="RYK20" s="109"/>
      <c r="RYL20" s="109"/>
      <c r="RYM20" s="109"/>
      <c r="RYN20" s="109"/>
      <c r="RYO20" s="109"/>
      <c r="RYP20" s="109"/>
      <c r="RYQ20" s="109"/>
      <c r="RYR20" s="109"/>
      <c r="RYS20" s="109"/>
      <c r="RYT20" s="109"/>
      <c r="RYU20" s="109"/>
      <c r="RYV20" s="109"/>
      <c r="RYW20" s="109"/>
      <c r="RYX20" s="109"/>
      <c r="RYY20" s="109"/>
      <c r="RYZ20" s="109"/>
      <c r="RZA20" s="109"/>
      <c r="RZB20" s="109"/>
      <c r="RZC20" s="109"/>
      <c r="RZD20" s="109"/>
      <c r="RZE20" s="109"/>
      <c r="RZF20" s="109"/>
      <c r="RZG20" s="109"/>
      <c r="RZH20" s="109"/>
      <c r="RZI20" s="109"/>
      <c r="RZJ20" s="109"/>
      <c r="RZK20" s="109"/>
      <c r="RZL20" s="109"/>
      <c r="RZM20" s="109"/>
      <c r="RZN20" s="109"/>
      <c r="RZO20" s="109"/>
      <c r="RZP20" s="109"/>
      <c r="RZQ20" s="109"/>
      <c r="RZR20" s="109"/>
      <c r="RZS20" s="109"/>
      <c r="RZT20" s="109"/>
      <c r="RZU20" s="109"/>
      <c r="RZV20" s="109"/>
      <c r="RZW20" s="109"/>
      <c r="RZX20" s="109"/>
      <c r="RZY20" s="109"/>
      <c r="RZZ20" s="109"/>
      <c r="SAA20" s="109"/>
      <c r="SAB20" s="109"/>
      <c r="SAC20" s="109"/>
      <c r="SAD20" s="109"/>
      <c r="SAE20" s="109"/>
      <c r="SAF20" s="109"/>
      <c r="SAG20" s="109"/>
      <c r="SAH20" s="109"/>
      <c r="SAI20" s="109"/>
      <c r="SAJ20" s="109"/>
      <c r="SAK20" s="109"/>
      <c r="SAL20" s="109"/>
      <c r="SAM20" s="109"/>
      <c r="SAN20" s="109"/>
      <c r="SAO20" s="109"/>
      <c r="SAP20" s="109"/>
      <c r="SAQ20" s="109"/>
      <c r="SAR20" s="109"/>
      <c r="SAS20" s="109"/>
      <c r="SAT20" s="109"/>
      <c r="SAU20" s="109"/>
      <c r="SAV20" s="109"/>
      <c r="SAW20" s="109"/>
      <c r="SAX20" s="109"/>
      <c r="SAY20" s="109"/>
      <c r="SAZ20" s="109"/>
      <c r="SBA20" s="109"/>
      <c r="SBB20" s="109"/>
      <c r="SBC20" s="109"/>
      <c r="SBD20" s="109"/>
      <c r="SBE20" s="109"/>
      <c r="SBF20" s="109"/>
      <c r="SBG20" s="109"/>
      <c r="SBH20" s="109"/>
      <c r="SBI20" s="109"/>
      <c r="SBJ20" s="109"/>
      <c r="SBK20" s="109"/>
      <c r="SBL20" s="109"/>
      <c r="SBM20" s="109"/>
      <c r="SBN20" s="109"/>
      <c r="SBO20" s="109"/>
      <c r="SBP20" s="109"/>
      <c r="SBQ20" s="109"/>
      <c r="SBR20" s="109"/>
      <c r="SBS20" s="109"/>
      <c r="SBT20" s="109"/>
      <c r="SBU20" s="109"/>
      <c r="SBV20" s="109"/>
      <c r="SBW20" s="109"/>
      <c r="SBX20" s="109"/>
      <c r="SBY20" s="109"/>
      <c r="SBZ20" s="109"/>
      <c r="SCA20" s="109"/>
      <c r="SCB20" s="109"/>
      <c r="SCC20" s="109"/>
      <c r="SCD20" s="109"/>
      <c r="SCE20" s="109"/>
      <c r="SCF20" s="109"/>
      <c r="SCG20" s="109"/>
      <c r="SCH20" s="109"/>
      <c r="SCI20" s="109"/>
      <c r="SCJ20" s="109"/>
      <c r="SCK20" s="109"/>
      <c r="SCL20" s="109"/>
      <c r="SCM20" s="109"/>
      <c r="SCN20" s="109"/>
      <c r="SCO20" s="109"/>
      <c r="SCP20" s="109"/>
      <c r="SCQ20" s="109"/>
      <c r="SCR20" s="109"/>
      <c r="SCS20" s="109"/>
      <c r="SCT20" s="109"/>
      <c r="SCU20" s="109"/>
      <c r="SCV20" s="109"/>
      <c r="SCW20" s="109"/>
      <c r="SCX20" s="109"/>
      <c r="SCY20" s="109"/>
      <c r="SCZ20" s="109"/>
      <c r="SDA20" s="109"/>
      <c r="SDB20" s="109"/>
      <c r="SDC20" s="109"/>
      <c r="SDD20" s="109"/>
      <c r="SDE20" s="109"/>
      <c r="SDF20" s="109"/>
      <c r="SDG20" s="109"/>
      <c r="SDH20" s="109"/>
      <c r="SDI20" s="109"/>
      <c r="SDJ20" s="109"/>
      <c r="SDK20" s="109"/>
      <c r="SDL20" s="109"/>
      <c r="SDM20" s="109"/>
      <c r="SDN20" s="109"/>
      <c r="SDO20" s="109"/>
      <c r="SDP20" s="109"/>
      <c r="SDQ20" s="109"/>
      <c r="SDR20" s="109"/>
      <c r="SDS20" s="109"/>
      <c r="SDT20" s="109"/>
      <c r="SDU20" s="109"/>
      <c r="SDV20" s="109"/>
      <c r="SDW20" s="109"/>
      <c r="SDX20" s="109"/>
      <c r="SDY20" s="109"/>
      <c r="SDZ20" s="109"/>
      <c r="SEA20" s="109"/>
      <c r="SEB20" s="109"/>
      <c r="SEC20" s="109"/>
      <c r="SED20" s="109"/>
      <c r="SEE20" s="109"/>
      <c r="SEF20" s="109"/>
      <c r="SEG20" s="109"/>
      <c r="SEH20" s="109"/>
      <c r="SEI20" s="109"/>
      <c r="SEJ20" s="109"/>
      <c r="SEK20" s="109"/>
      <c r="SEL20" s="109"/>
      <c r="SEM20" s="109"/>
      <c r="SEN20" s="109"/>
      <c r="SEO20" s="109"/>
      <c r="SEP20" s="109"/>
      <c r="SEQ20" s="109"/>
      <c r="SER20" s="109"/>
      <c r="SES20" s="109"/>
      <c r="SET20" s="109"/>
      <c r="SEU20" s="109"/>
      <c r="SEV20" s="109"/>
      <c r="SEW20" s="109"/>
      <c r="SEX20" s="109"/>
      <c r="SEY20" s="109"/>
      <c r="SEZ20" s="109"/>
      <c r="SFA20" s="109"/>
      <c r="SFB20" s="109"/>
      <c r="SFC20" s="109"/>
      <c r="SFD20" s="109"/>
      <c r="SFE20" s="109"/>
      <c r="SFF20" s="109"/>
      <c r="SFG20" s="109"/>
      <c r="SFH20" s="109"/>
      <c r="SFI20" s="109"/>
      <c r="SFJ20" s="109"/>
      <c r="SFK20" s="109"/>
      <c r="SFL20" s="109"/>
      <c r="SFM20" s="109"/>
      <c r="SFN20" s="109"/>
      <c r="SFO20" s="109"/>
      <c r="SFP20" s="109"/>
      <c r="SFQ20" s="109"/>
      <c r="SFR20" s="109"/>
      <c r="SFS20" s="109"/>
      <c r="SFT20" s="109"/>
      <c r="SFU20" s="109"/>
      <c r="SFV20" s="109"/>
      <c r="SFW20" s="109"/>
      <c r="SFX20" s="109"/>
      <c r="SFY20" s="109"/>
      <c r="SFZ20" s="109"/>
      <c r="SGA20" s="109"/>
      <c r="SGB20" s="109"/>
      <c r="SGC20" s="109"/>
      <c r="SGD20" s="109"/>
      <c r="SGE20" s="109"/>
      <c r="SGF20" s="109"/>
      <c r="SGG20" s="109"/>
      <c r="SGH20" s="109"/>
      <c r="SGI20" s="109"/>
      <c r="SGJ20" s="109"/>
      <c r="SGK20" s="109"/>
      <c r="SGL20" s="109"/>
      <c r="SGM20" s="109"/>
      <c r="SGN20" s="109"/>
      <c r="SGO20" s="109"/>
      <c r="SGP20" s="109"/>
      <c r="SGQ20" s="109"/>
      <c r="SGR20" s="109"/>
      <c r="SGS20" s="109"/>
      <c r="SGT20" s="109"/>
      <c r="SGU20" s="109"/>
      <c r="SGV20" s="109"/>
      <c r="SGW20" s="109"/>
      <c r="SGX20" s="109"/>
      <c r="SGY20" s="109"/>
      <c r="SGZ20" s="109"/>
      <c r="SHA20" s="109"/>
      <c r="SHB20" s="109"/>
      <c r="SHC20" s="109"/>
      <c r="SHD20" s="109"/>
      <c r="SHE20" s="109"/>
      <c r="SHF20" s="109"/>
      <c r="SHG20" s="109"/>
      <c r="SHH20" s="109"/>
      <c r="SHI20" s="109"/>
      <c r="SHJ20" s="109"/>
      <c r="SHK20" s="109"/>
      <c r="SHL20" s="109"/>
      <c r="SHM20" s="109"/>
      <c r="SHN20" s="109"/>
      <c r="SHO20" s="109"/>
      <c r="SHP20" s="109"/>
      <c r="SHQ20" s="109"/>
      <c r="SHR20" s="109"/>
      <c r="SHS20" s="109"/>
      <c r="SHT20" s="109"/>
      <c r="SHU20" s="109"/>
      <c r="SHV20" s="109"/>
      <c r="SHW20" s="109"/>
      <c r="SHX20" s="109"/>
      <c r="SHY20" s="109"/>
      <c r="SHZ20" s="109"/>
      <c r="SIA20" s="109"/>
      <c r="SIB20" s="109"/>
      <c r="SIC20" s="109"/>
      <c r="SID20" s="109"/>
      <c r="SIE20" s="109"/>
      <c r="SIF20" s="109"/>
      <c r="SIG20" s="109"/>
      <c r="SIH20" s="109"/>
      <c r="SII20" s="109"/>
      <c r="SIJ20" s="109"/>
      <c r="SIK20" s="109"/>
      <c r="SIL20" s="109"/>
      <c r="SIM20" s="109"/>
      <c r="SIN20" s="109"/>
      <c r="SIO20" s="109"/>
      <c r="SIP20" s="109"/>
      <c r="SIQ20" s="109"/>
      <c r="SIR20" s="109"/>
      <c r="SIS20" s="109"/>
      <c r="SIT20" s="109"/>
      <c r="SIU20" s="109"/>
      <c r="SIV20" s="109"/>
      <c r="SIW20" s="109"/>
      <c r="SIX20" s="109"/>
      <c r="SIY20" s="109"/>
      <c r="SIZ20" s="109"/>
      <c r="SJA20" s="109"/>
      <c r="SJB20" s="109"/>
      <c r="SJC20" s="109"/>
      <c r="SJD20" s="109"/>
      <c r="SJE20" s="109"/>
      <c r="SJF20" s="109"/>
      <c r="SJG20" s="109"/>
      <c r="SJH20" s="109"/>
      <c r="SJI20" s="109"/>
      <c r="SJJ20" s="109"/>
      <c r="SJK20" s="109"/>
      <c r="SJL20" s="109"/>
      <c r="SJM20" s="109"/>
      <c r="SJN20" s="109"/>
      <c r="SJO20" s="109"/>
      <c r="SJP20" s="109"/>
      <c r="SJQ20" s="109"/>
      <c r="SJR20" s="109"/>
      <c r="SJS20" s="109"/>
      <c r="SJT20" s="109"/>
      <c r="SJU20" s="109"/>
      <c r="SJV20" s="109"/>
      <c r="SJW20" s="109"/>
      <c r="SJX20" s="109"/>
      <c r="SJY20" s="109"/>
      <c r="SJZ20" s="109"/>
      <c r="SKA20" s="109"/>
      <c r="SKB20" s="109"/>
      <c r="SKC20" s="109"/>
      <c r="SKD20" s="109"/>
      <c r="SKE20" s="109"/>
      <c r="SKF20" s="109"/>
      <c r="SKG20" s="109"/>
      <c r="SKH20" s="109"/>
      <c r="SKI20" s="109"/>
      <c r="SKJ20" s="109"/>
      <c r="SKK20" s="109"/>
      <c r="SKL20" s="109"/>
      <c r="SKM20" s="109"/>
      <c r="SKN20" s="109"/>
      <c r="SKO20" s="109"/>
      <c r="SKP20" s="109"/>
      <c r="SKQ20" s="109"/>
      <c r="SKR20" s="109"/>
      <c r="SKS20" s="109"/>
      <c r="SKT20" s="109"/>
      <c r="SKU20" s="109"/>
      <c r="SKV20" s="109"/>
      <c r="SKW20" s="109"/>
      <c r="SKX20" s="109"/>
      <c r="SKY20" s="109"/>
      <c r="SKZ20" s="109"/>
      <c r="SLA20" s="109"/>
      <c r="SLB20" s="109"/>
      <c r="SLC20" s="109"/>
      <c r="SLD20" s="109"/>
      <c r="SLE20" s="109"/>
      <c r="SLF20" s="109"/>
      <c r="SLG20" s="109"/>
      <c r="SLH20" s="109"/>
      <c r="SLI20" s="109"/>
      <c r="SLJ20" s="109"/>
      <c r="SLK20" s="109"/>
      <c r="SLL20" s="109"/>
      <c r="SLM20" s="109"/>
      <c r="SLN20" s="109"/>
      <c r="SLO20" s="109"/>
      <c r="SLP20" s="109"/>
      <c r="SLQ20" s="109"/>
      <c r="SLR20" s="109"/>
      <c r="SLS20" s="109"/>
      <c r="SLT20" s="109"/>
      <c r="SLU20" s="109"/>
      <c r="SLV20" s="109"/>
      <c r="SLW20" s="109"/>
      <c r="SLX20" s="109"/>
      <c r="SLY20" s="109"/>
      <c r="SLZ20" s="109"/>
      <c r="SMA20" s="109"/>
      <c r="SMB20" s="109"/>
      <c r="SMC20" s="109"/>
      <c r="SMD20" s="109"/>
      <c r="SME20" s="109"/>
      <c r="SMF20" s="109"/>
      <c r="SMG20" s="109"/>
      <c r="SMH20" s="109"/>
      <c r="SMI20" s="109"/>
      <c r="SMJ20" s="109"/>
      <c r="SMK20" s="109"/>
      <c r="SML20" s="109"/>
      <c r="SMM20" s="109"/>
      <c r="SMN20" s="109"/>
      <c r="SMO20" s="109"/>
      <c r="SMP20" s="109"/>
      <c r="SMQ20" s="109"/>
      <c r="SMR20" s="109"/>
      <c r="SMS20" s="109"/>
      <c r="SMT20" s="109"/>
      <c r="SMU20" s="109"/>
      <c r="SMV20" s="109"/>
      <c r="SMW20" s="109"/>
      <c r="SMX20" s="109"/>
      <c r="SMY20" s="109"/>
      <c r="SMZ20" s="109"/>
      <c r="SNA20" s="109"/>
      <c r="SNB20" s="109"/>
      <c r="SNC20" s="109"/>
      <c r="SND20" s="109"/>
      <c r="SNE20" s="109"/>
      <c r="SNF20" s="109"/>
      <c r="SNG20" s="109"/>
      <c r="SNH20" s="109"/>
      <c r="SNI20" s="109"/>
      <c r="SNJ20" s="109"/>
      <c r="SNK20" s="109"/>
      <c r="SNL20" s="109"/>
      <c r="SNM20" s="109"/>
      <c r="SNN20" s="109"/>
      <c r="SNO20" s="109"/>
      <c r="SNP20" s="109"/>
      <c r="SNQ20" s="109"/>
      <c r="SNR20" s="109"/>
      <c r="SNS20" s="109"/>
      <c r="SNT20" s="109"/>
      <c r="SNU20" s="109"/>
      <c r="SNV20" s="109"/>
      <c r="SNW20" s="109"/>
      <c r="SNX20" s="109"/>
      <c r="SNY20" s="109"/>
      <c r="SNZ20" s="109"/>
      <c r="SOA20" s="109"/>
      <c r="SOB20" s="109"/>
      <c r="SOC20" s="109"/>
      <c r="SOD20" s="109"/>
      <c r="SOE20" s="109"/>
      <c r="SOF20" s="109"/>
      <c r="SOG20" s="109"/>
      <c r="SOH20" s="109"/>
      <c r="SOI20" s="109"/>
      <c r="SOJ20" s="109"/>
      <c r="SOK20" s="109"/>
      <c r="SOL20" s="109"/>
      <c r="SOM20" s="109"/>
      <c r="SON20" s="109"/>
      <c r="SOO20" s="109"/>
      <c r="SOP20" s="109"/>
      <c r="SOQ20" s="109"/>
      <c r="SOR20" s="109"/>
      <c r="SOS20" s="109"/>
      <c r="SOT20" s="109"/>
      <c r="SOU20" s="109"/>
      <c r="SOV20" s="109"/>
      <c r="SOW20" s="109"/>
      <c r="SOX20" s="109"/>
      <c r="SOY20" s="109"/>
      <c r="SOZ20" s="109"/>
      <c r="SPA20" s="109"/>
      <c r="SPB20" s="109"/>
      <c r="SPC20" s="109"/>
      <c r="SPD20" s="109"/>
      <c r="SPE20" s="109"/>
      <c r="SPF20" s="109"/>
      <c r="SPG20" s="109"/>
      <c r="SPH20" s="109"/>
      <c r="SPI20" s="109"/>
      <c r="SPJ20" s="109"/>
      <c r="SPK20" s="109"/>
      <c r="SPL20" s="109"/>
      <c r="SPM20" s="109"/>
      <c r="SPN20" s="109"/>
      <c r="SPO20" s="109"/>
      <c r="SPP20" s="109"/>
      <c r="SPQ20" s="109"/>
      <c r="SPR20" s="109"/>
      <c r="SPS20" s="109"/>
      <c r="SPT20" s="109"/>
      <c r="SPU20" s="109"/>
      <c r="SPV20" s="109"/>
      <c r="SPW20" s="109"/>
      <c r="SPX20" s="109"/>
      <c r="SPY20" s="109"/>
      <c r="SPZ20" s="109"/>
      <c r="SQA20" s="109"/>
      <c r="SQB20" s="109"/>
      <c r="SQC20" s="109"/>
      <c r="SQD20" s="109"/>
      <c r="SQE20" s="109"/>
      <c r="SQF20" s="109"/>
      <c r="SQG20" s="109"/>
      <c r="SQH20" s="109"/>
      <c r="SQI20" s="109"/>
      <c r="SQJ20" s="109"/>
      <c r="SQK20" s="109"/>
      <c r="SQL20" s="109"/>
      <c r="SQM20" s="109"/>
      <c r="SQN20" s="109"/>
      <c r="SQO20" s="109"/>
      <c r="SQP20" s="109"/>
      <c r="SQQ20" s="109"/>
      <c r="SQR20" s="109"/>
      <c r="SQS20" s="109"/>
      <c r="SQT20" s="109"/>
      <c r="SQU20" s="109"/>
      <c r="SQV20" s="109"/>
      <c r="SQW20" s="109"/>
      <c r="SQX20" s="109"/>
      <c r="SQY20" s="109"/>
      <c r="SQZ20" s="109"/>
      <c r="SRA20" s="109"/>
      <c r="SRB20" s="109"/>
      <c r="SRC20" s="109"/>
      <c r="SRD20" s="109"/>
      <c r="SRE20" s="109"/>
      <c r="SRF20" s="109"/>
      <c r="SRG20" s="109"/>
      <c r="SRH20" s="109"/>
      <c r="SRI20" s="109"/>
      <c r="SRJ20" s="109"/>
      <c r="SRK20" s="109"/>
      <c r="SRL20" s="109"/>
      <c r="SRM20" s="109"/>
      <c r="SRN20" s="109"/>
      <c r="SRO20" s="109"/>
      <c r="SRP20" s="109"/>
      <c r="SRQ20" s="109"/>
      <c r="SRR20" s="109"/>
      <c r="SRS20" s="109"/>
      <c r="SRT20" s="109"/>
      <c r="SRU20" s="109"/>
      <c r="SRV20" s="109"/>
      <c r="SRW20" s="109"/>
      <c r="SRX20" s="109"/>
      <c r="SRY20" s="109"/>
      <c r="SRZ20" s="109"/>
      <c r="SSA20" s="109"/>
      <c r="SSB20" s="109"/>
      <c r="SSC20" s="109"/>
      <c r="SSD20" s="109"/>
      <c r="SSE20" s="109"/>
      <c r="SSF20" s="109"/>
      <c r="SSG20" s="109"/>
      <c r="SSH20" s="109"/>
      <c r="SSI20" s="109"/>
      <c r="SSJ20" s="109"/>
      <c r="SSK20" s="109"/>
      <c r="SSL20" s="109"/>
      <c r="SSM20" s="109"/>
      <c r="SSN20" s="109"/>
      <c r="SSO20" s="109"/>
      <c r="SSP20" s="109"/>
      <c r="SSQ20" s="109"/>
      <c r="SSR20" s="109"/>
      <c r="SSS20" s="109"/>
      <c r="SST20" s="109"/>
      <c r="SSU20" s="109"/>
      <c r="SSV20" s="109"/>
      <c r="SSW20" s="109"/>
      <c r="SSX20" s="109"/>
      <c r="SSY20" s="109"/>
      <c r="SSZ20" s="109"/>
      <c r="STA20" s="109"/>
      <c r="STB20" s="109"/>
      <c r="STC20" s="109"/>
      <c r="STD20" s="109"/>
      <c r="STE20" s="109"/>
      <c r="STF20" s="109"/>
      <c r="STG20" s="109"/>
      <c r="STH20" s="109"/>
      <c r="STI20" s="109"/>
      <c r="STJ20" s="109"/>
      <c r="STK20" s="109"/>
      <c r="STL20" s="109"/>
      <c r="STM20" s="109"/>
      <c r="STN20" s="109"/>
      <c r="STO20" s="109"/>
      <c r="STP20" s="109"/>
      <c r="STQ20" s="109"/>
      <c r="STR20" s="109"/>
      <c r="STS20" s="109"/>
      <c r="STT20" s="109"/>
      <c r="STU20" s="109"/>
      <c r="STV20" s="109"/>
      <c r="STW20" s="109"/>
      <c r="STX20" s="109"/>
      <c r="STY20" s="109"/>
      <c r="STZ20" s="109"/>
      <c r="SUA20" s="109"/>
      <c r="SUB20" s="109"/>
      <c r="SUC20" s="109"/>
      <c r="SUD20" s="109"/>
      <c r="SUE20" s="109"/>
      <c r="SUF20" s="109"/>
      <c r="SUG20" s="109"/>
      <c r="SUH20" s="109"/>
      <c r="SUI20" s="109"/>
      <c r="SUJ20" s="109"/>
      <c r="SUK20" s="109"/>
      <c r="SUL20" s="109"/>
      <c r="SUM20" s="109"/>
      <c r="SUN20" s="109"/>
      <c r="SUO20" s="109"/>
      <c r="SUP20" s="109"/>
      <c r="SUQ20" s="109"/>
      <c r="SUR20" s="109"/>
      <c r="SUS20" s="109"/>
      <c r="SUT20" s="109"/>
      <c r="SUU20" s="109"/>
      <c r="SUV20" s="109"/>
      <c r="SUW20" s="109"/>
      <c r="SUX20" s="109"/>
      <c r="SUY20" s="109"/>
      <c r="SUZ20" s="109"/>
      <c r="SVA20" s="109"/>
      <c r="SVB20" s="109"/>
      <c r="SVC20" s="109"/>
      <c r="SVD20" s="109"/>
      <c r="SVE20" s="109"/>
      <c r="SVF20" s="109"/>
      <c r="SVG20" s="109"/>
      <c r="SVH20" s="109"/>
      <c r="SVI20" s="109"/>
      <c r="SVJ20" s="109"/>
      <c r="SVK20" s="109"/>
      <c r="SVL20" s="109"/>
      <c r="SVM20" s="109"/>
      <c r="SVN20" s="109"/>
      <c r="SVO20" s="109"/>
      <c r="SVP20" s="109"/>
      <c r="SVQ20" s="109"/>
      <c r="SVR20" s="109"/>
      <c r="SVS20" s="109"/>
      <c r="SVT20" s="109"/>
      <c r="SVU20" s="109"/>
      <c r="SVV20" s="109"/>
      <c r="SVW20" s="109"/>
      <c r="SVX20" s="109"/>
      <c r="SVY20" s="109"/>
      <c r="SVZ20" s="109"/>
      <c r="SWA20" s="109"/>
      <c r="SWB20" s="109"/>
      <c r="SWC20" s="109"/>
      <c r="SWD20" s="109"/>
      <c r="SWE20" s="109"/>
      <c r="SWF20" s="109"/>
      <c r="SWG20" s="109"/>
      <c r="SWH20" s="109"/>
      <c r="SWI20" s="109"/>
      <c r="SWJ20" s="109"/>
      <c r="SWK20" s="109"/>
      <c r="SWL20" s="109"/>
      <c r="SWM20" s="109"/>
      <c r="SWN20" s="109"/>
      <c r="SWO20" s="109"/>
      <c r="SWP20" s="109"/>
      <c r="SWQ20" s="109"/>
      <c r="SWR20" s="109"/>
      <c r="SWS20" s="109"/>
      <c r="SWT20" s="109"/>
      <c r="SWU20" s="109"/>
      <c r="SWV20" s="109"/>
      <c r="SWW20" s="109"/>
      <c r="SWX20" s="109"/>
      <c r="SWY20" s="109"/>
      <c r="SWZ20" s="109"/>
      <c r="SXA20" s="109"/>
      <c r="SXB20" s="109"/>
      <c r="SXC20" s="109"/>
      <c r="SXD20" s="109"/>
      <c r="SXE20" s="109"/>
      <c r="SXF20" s="109"/>
      <c r="SXG20" s="109"/>
      <c r="SXH20" s="109"/>
      <c r="SXI20" s="109"/>
      <c r="SXJ20" s="109"/>
      <c r="SXK20" s="109"/>
      <c r="SXL20" s="109"/>
      <c r="SXM20" s="109"/>
      <c r="SXN20" s="109"/>
      <c r="SXO20" s="109"/>
      <c r="SXP20" s="109"/>
      <c r="SXQ20" s="109"/>
      <c r="SXR20" s="109"/>
      <c r="SXS20" s="109"/>
      <c r="SXT20" s="109"/>
      <c r="SXU20" s="109"/>
      <c r="SXV20" s="109"/>
      <c r="SXW20" s="109"/>
      <c r="SXX20" s="109"/>
      <c r="SXY20" s="109"/>
      <c r="SXZ20" s="109"/>
      <c r="SYA20" s="109"/>
      <c r="SYB20" s="109"/>
      <c r="SYC20" s="109"/>
      <c r="SYD20" s="109"/>
      <c r="SYE20" s="109"/>
      <c r="SYF20" s="109"/>
      <c r="SYG20" s="109"/>
      <c r="SYH20" s="109"/>
      <c r="SYI20" s="109"/>
      <c r="SYJ20" s="109"/>
      <c r="SYK20" s="109"/>
      <c r="SYL20" s="109"/>
      <c r="SYM20" s="109"/>
      <c r="SYN20" s="109"/>
      <c r="SYO20" s="109"/>
      <c r="SYP20" s="109"/>
      <c r="SYQ20" s="109"/>
      <c r="SYR20" s="109"/>
      <c r="SYS20" s="109"/>
      <c r="SYT20" s="109"/>
      <c r="SYU20" s="109"/>
      <c r="SYV20" s="109"/>
      <c r="SYW20" s="109"/>
      <c r="SYX20" s="109"/>
      <c r="SYY20" s="109"/>
      <c r="SYZ20" s="109"/>
      <c r="SZA20" s="109"/>
      <c r="SZB20" s="109"/>
      <c r="SZC20" s="109"/>
      <c r="SZD20" s="109"/>
      <c r="SZE20" s="109"/>
      <c r="SZF20" s="109"/>
      <c r="SZG20" s="109"/>
      <c r="SZH20" s="109"/>
      <c r="SZI20" s="109"/>
      <c r="SZJ20" s="109"/>
      <c r="SZK20" s="109"/>
      <c r="SZL20" s="109"/>
      <c r="SZM20" s="109"/>
      <c r="SZN20" s="109"/>
      <c r="SZO20" s="109"/>
      <c r="SZP20" s="109"/>
      <c r="SZQ20" s="109"/>
      <c r="SZR20" s="109"/>
      <c r="SZS20" s="109"/>
      <c r="SZT20" s="109"/>
      <c r="SZU20" s="109"/>
      <c r="SZV20" s="109"/>
      <c r="SZW20" s="109"/>
      <c r="SZX20" s="109"/>
      <c r="SZY20" s="109"/>
      <c r="SZZ20" s="109"/>
      <c r="TAA20" s="109"/>
      <c r="TAB20" s="109"/>
      <c r="TAC20" s="109"/>
      <c r="TAD20" s="109"/>
      <c r="TAE20" s="109"/>
      <c r="TAF20" s="109"/>
      <c r="TAG20" s="109"/>
      <c r="TAH20" s="109"/>
      <c r="TAI20" s="109"/>
      <c r="TAJ20" s="109"/>
      <c r="TAK20" s="109"/>
      <c r="TAL20" s="109"/>
      <c r="TAM20" s="109"/>
      <c r="TAN20" s="109"/>
      <c r="TAO20" s="109"/>
      <c r="TAP20" s="109"/>
      <c r="TAQ20" s="109"/>
      <c r="TAR20" s="109"/>
      <c r="TAS20" s="109"/>
      <c r="TAT20" s="109"/>
      <c r="TAU20" s="109"/>
      <c r="TAV20" s="109"/>
      <c r="TAW20" s="109"/>
      <c r="TAX20" s="109"/>
      <c r="TAY20" s="109"/>
      <c r="TAZ20" s="109"/>
      <c r="TBA20" s="109"/>
      <c r="TBB20" s="109"/>
      <c r="TBC20" s="109"/>
      <c r="TBD20" s="109"/>
      <c r="TBE20" s="109"/>
      <c r="TBF20" s="109"/>
      <c r="TBG20" s="109"/>
      <c r="TBH20" s="109"/>
      <c r="TBI20" s="109"/>
      <c r="TBJ20" s="109"/>
      <c r="TBK20" s="109"/>
      <c r="TBL20" s="109"/>
      <c r="TBM20" s="109"/>
      <c r="TBN20" s="109"/>
      <c r="TBO20" s="109"/>
      <c r="TBP20" s="109"/>
      <c r="TBQ20" s="109"/>
      <c r="TBR20" s="109"/>
      <c r="TBS20" s="109"/>
      <c r="TBT20" s="109"/>
      <c r="TBU20" s="109"/>
      <c r="TBV20" s="109"/>
      <c r="TBW20" s="109"/>
      <c r="TBX20" s="109"/>
      <c r="TBY20" s="109"/>
      <c r="TBZ20" s="109"/>
      <c r="TCA20" s="109"/>
      <c r="TCB20" s="109"/>
      <c r="TCC20" s="109"/>
      <c r="TCD20" s="109"/>
      <c r="TCE20" s="109"/>
      <c r="TCF20" s="109"/>
      <c r="TCG20" s="109"/>
      <c r="TCH20" s="109"/>
      <c r="TCI20" s="109"/>
      <c r="TCJ20" s="109"/>
      <c r="TCK20" s="109"/>
      <c r="TCL20" s="109"/>
      <c r="TCM20" s="109"/>
      <c r="TCN20" s="109"/>
      <c r="TCO20" s="109"/>
      <c r="TCP20" s="109"/>
      <c r="TCQ20" s="109"/>
      <c r="TCR20" s="109"/>
      <c r="TCS20" s="109"/>
      <c r="TCT20" s="109"/>
      <c r="TCU20" s="109"/>
      <c r="TCV20" s="109"/>
      <c r="TCW20" s="109"/>
      <c r="TCX20" s="109"/>
      <c r="TCY20" s="109"/>
      <c r="TCZ20" s="109"/>
      <c r="TDA20" s="109"/>
      <c r="TDB20" s="109"/>
      <c r="TDC20" s="109"/>
      <c r="TDD20" s="109"/>
      <c r="TDE20" s="109"/>
      <c r="TDF20" s="109"/>
      <c r="TDG20" s="109"/>
      <c r="TDH20" s="109"/>
      <c r="TDI20" s="109"/>
      <c r="TDJ20" s="109"/>
      <c r="TDK20" s="109"/>
      <c r="TDL20" s="109"/>
      <c r="TDM20" s="109"/>
      <c r="TDN20" s="109"/>
      <c r="TDO20" s="109"/>
      <c r="TDP20" s="109"/>
      <c r="TDQ20" s="109"/>
      <c r="TDR20" s="109"/>
      <c r="TDS20" s="109"/>
      <c r="TDT20" s="109"/>
      <c r="TDU20" s="109"/>
      <c r="TDV20" s="109"/>
      <c r="TDW20" s="109"/>
      <c r="TDX20" s="109"/>
      <c r="TDY20" s="109"/>
      <c r="TDZ20" s="109"/>
      <c r="TEA20" s="109"/>
      <c r="TEB20" s="109"/>
      <c r="TEC20" s="109"/>
      <c r="TED20" s="109"/>
      <c r="TEE20" s="109"/>
      <c r="TEF20" s="109"/>
      <c r="TEG20" s="109"/>
      <c r="TEH20" s="109"/>
      <c r="TEI20" s="109"/>
      <c r="TEJ20" s="109"/>
      <c r="TEK20" s="109"/>
      <c r="TEL20" s="109"/>
      <c r="TEM20" s="109"/>
      <c r="TEN20" s="109"/>
      <c r="TEO20" s="109"/>
      <c r="TEP20" s="109"/>
      <c r="TEQ20" s="109"/>
      <c r="TER20" s="109"/>
      <c r="TES20" s="109"/>
      <c r="TET20" s="109"/>
      <c r="TEU20" s="109"/>
      <c r="TEV20" s="109"/>
      <c r="TEW20" s="109"/>
      <c r="TEX20" s="109"/>
      <c r="TEY20" s="109"/>
      <c r="TEZ20" s="109"/>
      <c r="TFA20" s="109"/>
      <c r="TFB20" s="109"/>
      <c r="TFC20" s="109"/>
      <c r="TFD20" s="109"/>
      <c r="TFE20" s="109"/>
      <c r="TFF20" s="109"/>
      <c r="TFG20" s="109"/>
      <c r="TFH20" s="109"/>
      <c r="TFI20" s="109"/>
      <c r="TFJ20" s="109"/>
      <c r="TFK20" s="109"/>
      <c r="TFL20" s="109"/>
      <c r="TFM20" s="109"/>
      <c r="TFN20" s="109"/>
      <c r="TFO20" s="109"/>
      <c r="TFP20" s="109"/>
      <c r="TFQ20" s="109"/>
      <c r="TFR20" s="109"/>
      <c r="TFS20" s="109"/>
      <c r="TFT20" s="109"/>
      <c r="TFU20" s="109"/>
      <c r="TFV20" s="109"/>
      <c r="TFW20" s="109"/>
      <c r="TFX20" s="109"/>
      <c r="TFY20" s="109"/>
      <c r="TFZ20" s="109"/>
      <c r="TGA20" s="109"/>
      <c r="TGB20" s="109"/>
      <c r="TGC20" s="109"/>
      <c r="TGD20" s="109"/>
      <c r="TGE20" s="109"/>
      <c r="TGF20" s="109"/>
      <c r="TGG20" s="109"/>
      <c r="TGH20" s="109"/>
      <c r="TGI20" s="109"/>
      <c r="TGJ20" s="109"/>
      <c r="TGK20" s="109"/>
      <c r="TGL20" s="109"/>
      <c r="TGM20" s="109"/>
      <c r="TGN20" s="109"/>
      <c r="TGO20" s="109"/>
      <c r="TGP20" s="109"/>
      <c r="TGQ20" s="109"/>
      <c r="TGR20" s="109"/>
      <c r="TGS20" s="109"/>
      <c r="TGT20" s="109"/>
      <c r="TGU20" s="109"/>
      <c r="TGV20" s="109"/>
      <c r="TGW20" s="109"/>
      <c r="TGX20" s="109"/>
      <c r="TGY20" s="109"/>
      <c r="TGZ20" s="109"/>
      <c r="THA20" s="109"/>
      <c r="THB20" s="109"/>
      <c r="THC20" s="109"/>
      <c r="THD20" s="109"/>
      <c r="THE20" s="109"/>
      <c r="THF20" s="109"/>
      <c r="THG20" s="109"/>
      <c r="THH20" s="109"/>
      <c r="THI20" s="109"/>
      <c r="THJ20" s="109"/>
      <c r="THK20" s="109"/>
      <c r="THL20" s="109"/>
      <c r="THM20" s="109"/>
      <c r="THN20" s="109"/>
      <c r="THO20" s="109"/>
      <c r="THP20" s="109"/>
      <c r="THQ20" s="109"/>
      <c r="THR20" s="109"/>
      <c r="THS20" s="109"/>
      <c r="THT20" s="109"/>
      <c r="THU20" s="109"/>
      <c r="THV20" s="109"/>
      <c r="THW20" s="109"/>
      <c r="THX20" s="109"/>
      <c r="THY20" s="109"/>
      <c r="THZ20" s="109"/>
      <c r="TIA20" s="109"/>
      <c r="TIB20" s="109"/>
      <c r="TIC20" s="109"/>
      <c r="TID20" s="109"/>
      <c r="TIE20" s="109"/>
      <c r="TIF20" s="109"/>
      <c r="TIG20" s="109"/>
      <c r="TIH20" s="109"/>
      <c r="TII20" s="109"/>
      <c r="TIJ20" s="109"/>
      <c r="TIK20" s="109"/>
      <c r="TIL20" s="109"/>
      <c r="TIM20" s="109"/>
      <c r="TIN20" s="109"/>
      <c r="TIO20" s="109"/>
      <c r="TIP20" s="109"/>
      <c r="TIQ20" s="109"/>
      <c r="TIR20" s="109"/>
      <c r="TIS20" s="109"/>
      <c r="TIT20" s="109"/>
      <c r="TIU20" s="109"/>
      <c r="TIV20" s="109"/>
      <c r="TIW20" s="109"/>
      <c r="TIX20" s="109"/>
      <c r="TIY20" s="109"/>
      <c r="TIZ20" s="109"/>
      <c r="TJA20" s="109"/>
      <c r="TJB20" s="109"/>
      <c r="TJC20" s="109"/>
      <c r="TJD20" s="109"/>
      <c r="TJE20" s="109"/>
      <c r="TJF20" s="109"/>
      <c r="TJG20" s="109"/>
      <c r="TJH20" s="109"/>
      <c r="TJI20" s="109"/>
      <c r="TJJ20" s="109"/>
      <c r="TJK20" s="109"/>
      <c r="TJL20" s="109"/>
      <c r="TJM20" s="109"/>
      <c r="TJN20" s="109"/>
      <c r="TJO20" s="109"/>
      <c r="TJP20" s="109"/>
      <c r="TJQ20" s="109"/>
      <c r="TJR20" s="109"/>
      <c r="TJS20" s="109"/>
      <c r="TJT20" s="109"/>
      <c r="TJU20" s="109"/>
      <c r="TJV20" s="109"/>
      <c r="TJW20" s="109"/>
      <c r="TJX20" s="109"/>
      <c r="TJY20" s="109"/>
      <c r="TJZ20" s="109"/>
      <c r="TKA20" s="109"/>
      <c r="TKB20" s="109"/>
      <c r="TKC20" s="109"/>
      <c r="TKD20" s="109"/>
      <c r="TKE20" s="109"/>
      <c r="TKF20" s="109"/>
      <c r="TKG20" s="109"/>
      <c r="TKH20" s="109"/>
      <c r="TKI20" s="109"/>
      <c r="TKJ20" s="109"/>
      <c r="TKK20" s="109"/>
      <c r="TKL20" s="109"/>
      <c r="TKM20" s="109"/>
      <c r="TKN20" s="109"/>
      <c r="TKO20" s="109"/>
      <c r="TKP20" s="109"/>
      <c r="TKQ20" s="109"/>
      <c r="TKR20" s="109"/>
      <c r="TKS20" s="109"/>
      <c r="TKT20" s="109"/>
      <c r="TKU20" s="109"/>
      <c r="TKV20" s="109"/>
      <c r="TKW20" s="109"/>
      <c r="TKX20" s="109"/>
      <c r="TKY20" s="109"/>
      <c r="TKZ20" s="109"/>
      <c r="TLA20" s="109"/>
      <c r="TLB20" s="109"/>
      <c r="TLC20" s="109"/>
      <c r="TLD20" s="109"/>
      <c r="TLE20" s="109"/>
      <c r="TLF20" s="109"/>
      <c r="TLG20" s="109"/>
      <c r="TLH20" s="109"/>
      <c r="TLI20" s="109"/>
      <c r="TLJ20" s="109"/>
      <c r="TLK20" s="109"/>
      <c r="TLL20" s="109"/>
      <c r="TLM20" s="109"/>
      <c r="TLN20" s="109"/>
      <c r="TLO20" s="109"/>
      <c r="TLP20" s="109"/>
      <c r="TLQ20" s="109"/>
      <c r="TLR20" s="109"/>
      <c r="TLS20" s="109"/>
      <c r="TLT20" s="109"/>
      <c r="TLU20" s="109"/>
      <c r="TLV20" s="109"/>
      <c r="TLW20" s="109"/>
      <c r="TLX20" s="109"/>
      <c r="TLY20" s="109"/>
      <c r="TLZ20" s="109"/>
      <c r="TMA20" s="109"/>
      <c r="TMB20" s="109"/>
      <c r="TMC20" s="109"/>
      <c r="TMD20" s="109"/>
      <c r="TME20" s="109"/>
      <c r="TMF20" s="109"/>
      <c r="TMG20" s="109"/>
      <c r="TMH20" s="109"/>
      <c r="TMI20" s="109"/>
      <c r="TMJ20" s="109"/>
      <c r="TMK20" s="109"/>
      <c r="TML20" s="109"/>
      <c r="TMM20" s="109"/>
      <c r="TMN20" s="109"/>
      <c r="TMO20" s="109"/>
      <c r="TMP20" s="109"/>
      <c r="TMQ20" s="109"/>
      <c r="TMR20" s="109"/>
      <c r="TMS20" s="109"/>
      <c r="TMT20" s="109"/>
      <c r="TMU20" s="109"/>
      <c r="TMV20" s="109"/>
      <c r="TMW20" s="109"/>
      <c r="TMX20" s="109"/>
      <c r="TMY20" s="109"/>
      <c r="TMZ20" s="109"/>
      <c r="TNA20" s="109"/>
      <c r="TNB20" s="109"/>
      <c r="TNC20" s="109"/>
      <c r="TND20" s="109"/>
      <c r="TNE20" s="109"/>
      <c r="TNF20" s="109"/>
      <c r="TNG20" s="109"/>
      <c r="TNH20" s="109"/>
      <c r="TNI20" s="109"/>
      <c r="TNJ20" s="109"/>
      <c r="TNK20" s="109"/>
      <c r="TNL20" s="109"/>
      <c r="TNM20" s="109"/>
      <c r="TNN20" s="109"/>
      <c r="TNO20" s="109"/>
      <c r="TNP20" s="109"/>
      <c r="TNQ20" s="109"/>
      <c r="TNR20" s="109"/>
      <c r="TNS20" s="109"/>
      <c r="TNT20" s="109"/>
      <c r="TNU20" s="109"/>
      <c r="TNV20" s="109"/>
      <c r="TNW20" s="109"/>
      <c r="TNX20" s="109"/>
      <c r="TNY20" s="109"/>
      <c r="TNZ20" s="109"/>
      <c r="TOA20" s="109"/>
      <c r="TOB20" s="109"/>
      <c r="TOC20" s="109"/>
      <c r="TOD20" s="109"/>
      <c r="TOE20" s="109"/>
      <c r="TOF20" s="109"/>
      <c r="TOG20" s="109"/>
      <c r="TOH20" s="109"/>
      <c r="TOI20" s="109"/>
      <c r="TOJ20" s="109"/>
      <c r="TOK20" s="109"/>
      <c r="TOL20" s="109"/>
      <c r="TOM20" s="109"/>
      <c r="TON20" s="109"/>
      <c r="TOO20" s="109"/>
      <c r="TOP20" s="109"/>
      <c r="TOQ20" s="109"/>
      <c r="TOR20" s="109"/>
      <c r="TOS20" s="109"/>
      <c r="TOT20" s="109"/>
      <c r="TOU20" s="109"/>
      <c r="TOV20" s="109"/>
      <c r="TOW20" s="109"/>
      <c r="TOX20" s="109"/>
      <c r="TOY20" s="109"/>
      <c r="TOZ20" s="109"/>
      <c r="TPA20" s="109"/>
      <c r="TPB20" s="109"/>
      <c r="TPC20" s="109"/>
      <c r="TPD20" s="109"/>
      <c r="TPE20" s="109"/>
      <c r="TPF20" s="109"/>
      <c r="TPG20" s="109"/>
      <c r="TPH20" s="109"/>
      <c r="TPI20" s="109"/>
      <c r="TPJ20" s="109"/>
      <c r="TPK20" s="109"/>
      <c r="TPL20" s="109"/>
      <c r="TPM20" s="109"/>
      <c r="TPN20" s="109"/>
      <c r="TPO20" s="109"/>
      <c r="TPP20" s="109"/>
      <c r="TPQ20" s="109"/>
      <c r="TPR20" s="109"/>
      <c r="TPS20" s="109"/>
      <c r="TPT20" s="109"/>
      <c r="TPU20" s="109"/>
      <c r="TPV20" s="109"/>
      <c r="TPW20" s="109"/>
      <c r="TPX20" s="109"/>
      <c r="TPY20" s="109"/>
      <c r="TPZ20" s="109"/>
      <c r="TQA20" s="109"/>
      <c r="TQB20" s="109"/>
      <c r="TQC20" s="109"/>
      <c r="TQD20" s="109"/>
      <c r="TQE20" s="109"/>
      <c r="TQF20" s="109"/>
      <c r="TQG20" s="109"/>
      <c r="TQH20" s="109"/>
      <c r="TQI20" s="109"/>
      <c r="TQJ20" s="109"/>
      <c r="TQK20" s="109"/>
      <c r="TQL20" s="109"/>
      <c r="TQM20" s="109"/>
      <c r="TQN20" s="109"/>
      <c r="TQO20" s="109"/>
      <c r="TQP20" s="109"/>
      <c r="TQQ20" s="109"/>
      <c r="TQR20" s="109"/>
      <c r="TQS20" s="109"/>
      <c r="TQT20" s="109"/>
      <c r="TQU20" s="109"/>
      <c r="TQV20" s="109"/>
      <c r="TQW20" s="109"/>
      <c r="TQX20" s="109"/>
      <c r="TQY20" s="109"/>
      <c r="TQZ20" s="109"/>
      <c r="TRA20" s="109"/>
      <c r="TRB20" s="109"/>
      <c r="TRC20" s="109"/>
      <c r="TRD20" s="109"/>
      <c r="TRE20" s="109"/>
      <c r="TRF20" s="109"/>
      <c r="TRG20" s="109"/>
      <c r="TRH20" s="109"/>
      <c r="TRI20" s="109"/>
      <c r="TRJ20" s="109"/>
      <c r="TRK20" s="109"/>
      <c r="TRL20" s="109"/>
      <c r="TRM20" s="109"/>
      <c r="TRN20" s="109"/>
      <c r="TRO20" s="109"/>
      <c r="TRP20" s="109"/>
      <c r="TRQ20" s="109"/>
      <c r="TRR20" s="109"/>
      <c r="TRS20" s="109"/>
      <c r="TRT20" s="109"/>
      <c r="TRU20" s="109"/>
      <c r="TRV20" s="109"/>
      <c r="TRW20" s="109"/>
      <c r="TRX20" s="109"/>
      <c r="TRY20" s="109"/>
      <c r="TRZ20" s="109"/>
      <c r="TSA20" s="109"/>
      <c r="TSB20" s="109"/>
      <c r="TSC20" s="109"/>
      <c r="TSD20" s="109"/>
      <c r="TSE20" s="109"/>
      <c r="TSF20" s="109"/>
      <c r="TSG20" s="109"/>
      <c r="TSH20" s="109"/>
      <c r="TSI20" s="109"/>
      <c r="TSJ20" s="109"/>
      <c r="TSK20" s="109"/>
      <c r="TSL20" s="109"/>
      <c r="TSM20" s="109"/>
      <c r="TSN20" s="109"/>
      <c r="TSO20" s="109"/>
      <c r="TSP20" s="109"/>
      <c r="TSQ20" s="109"/>
      <c r="TSR20" s="109"/>
      <c r="TSS20" s="109"/>
      <c r="TST20" s="109"/>
      <c r="TSU20" s="109"/>
      <c r="TSV20" s="109"/>
      <c r="TSW20" s="109"/>
      <c r="TSX20" s="109"/>
      <c r="TSY20" s="109"/>
      <c r="TSZ20" s="109"/>
      <c r="TTA20" s="109"/>
      <c r="TTB20" s="109"/>
      <c r="TTC20" s="109"/>
      <c r="TTD20" s="109"/>
      <c r="TTE20" s="109"/>
      <c r="TTF20" s="109"/>
      <c r="TTG20" s="109"/>
      <c r="TTH20" s="109"/>
      <c r="TTI20" s="109"/>
      <c r="TTJ20" s="109"/>
      <c r="TTK20" s="109"/>
      <c r="TTL20" s="109"/>
      <c r="TTM20" s="109"/>
      <c r="TTN20" s="109"/>
      <c r="TTO20" s="109"/>
      <c r="TTP20" s="109"/>
      <c r="TTQ20" s="109"/>
      <c r="TTR20" s="109"/>
      <c r="TTS20" s="109"/>
      <c r="TTT20" s="109"/>
      <c r="TTU20" s="109"/>
      <c r="TTV20" s="109"/>
      <c r="TTW20" s="109"/>
      <c r="TTX20" s="109"/>
      <c r="TTY20" s="109"/>
      <c r="TTZ20" s="109"/>
      <c r="TUA20" s="109"/>
      <c r="TUB20" s="109"/>
      <c r="TUC20" s="109"/>
      <c r="TUD20" s="109"/>
      <c r="TUE20" s="109"/>
      <c r="TUF20" s="109"/>
      <c r="TUG20" s="109"/>
      <c r="TUH20" s="109"/>
      <c r="TUI20" s="109"/>
      <c r="TUJ20" s="109"/>
      <c r="TUK20" s="109"/>
      <c r="TUL20" s="109"/>
      <c r="TUM20" s="109"/>
      <c r="TUN20" s="109"/>
      <c r="TUO20" s="109"/>
      <c r="TUP20" s="109"/>
      <c r="TUQ20" s="109"/>
      <c r="TUR20" s="109"/>
      <c r="TUS20" s="109"/>
      <c r="TUT20" s="109"/>
      <c r="TUU20" s="109"/>
      <c r="TUV20" s="109"/>
      <c r="TUW20" s="109"/>
      <c r="TUX20" s="109"/>
      <c r="TUY20" s="109"/>
      <c r="TUZ20" s="109"/>
      <c r="TVA20" s="109"/>
      <c r="TVB20" s="109"/>
      <c r="TVC20" s="109"/>
      <c r="TVD20" s="109"/>
      <c r="TVE20" s="109"/>
      <c r="TVF20" s="109"/>
      <c r="TVG20" s="109"/>
      <c r="TVH20" s="109"/>
      <c r="TVI20" s="109"/>
      <c r="TVJ20" s="109"/>
      <c r="TVK20" s="109"/>
      <c r="TVL20" s="109"/>
      <c r="TVM20" s="109"/>
      <c r="TVN20" s="109"/>
      <c r="TVO20" s="109"/>
      <c r="TVP20" s="109"/>
      <c r="TVQ20" s="109"/>
      <c r="TVR20" s="109"/>
      <c r="TVS20" s="109"/>
      <c r="TVT20" s="109"/>
      <c r="TVU20" s="109"/>
      <c r="TVV20" s="109"/>
      <c r="TVW20" s="109"/>
      <c r="TVX20" s="109"/>
      <c r="TVY20" s="109"/>
      <c r="TVZ20" s="109"/>
      <c r="TWA20" s="109"/>
      <c r="TWB20" s="109"/>
      <c r="TWC20" s="109"/>
      <c r="TWD20" s="109"/>
      <c r="TWE20" s="109"/>
      <c r="TWF20" s="109"/>
      <c r="TWG20" s="109"/>
      <c r="TWH20" s="109"/>
      <c r="TWI20" s="109"/>
      <c r="TWJ20" s="109"/>
      <c r="TWK20" s="109"/>
      <c r="TWL20" s="109"/>
      <c r="TWM20" s="109"/>
      <c r="TWN20" s="109"/>
      <c r="TWO20" s="109"/>
      <c r="TWP20" s="109"/>
      <c r="TWQ20" s="109"/>
      <c r="TWR20" s="109"/>
      <c r="TWS20" s="109"/>
      <c r="TWT20" s="109"/>
      <c r="TWU20" s="109"/>
      <c r="TWV20" s="109"/>
      <c r="TWW20" s="109"/>
      <c r="TWX20" s="109"/>
      <c r="TWY20" s="109"/>
      <c r="TWZ20" s="109"/>
      <c r="TXA20" s="109"/>
      <c r="TXB20" s="109"/>
      <c r="TXC20" s="109"/>
      <c r="TXD20" s="109"/>
      <c r="TXE20" s="109"/>
      <c r="TXF20" s="109"/>
      <c r="TXG20" s="109"/>
      <c r="TXH20" s="109"/>
      <c r="TXI20" s="109"/>
      <c r="TXJ20" s="109"/>
      <c r="TXK20" s="109"/>
      <c r="TXL20" s="109"/>
      <c r="TXM20" s="109"/>
      <c r="TXN20" s="109"/>
      <c r="TXO20" s="109"/>
      <c r="TXP20" s="109"/>
      <c r="TXQ20" s="109"/>
      <c r="TXR20" s="109"/>
      <c r="TXS20" s="109"/>
      <c r="TXT20" s="109"/>
      <c r="TXU20" s="109"/>
      <c r="TXV20" s="109"/>
      <c r="TXW20" s="109"/>
      <c r="TXX20" s="109"/>
      <c r="TXY20" s="109"/>
      <c r="TXZ20" s="109"/>
      <c r="TYA20" s="109"/>
      <c r="TYB20" s="109"/>
      <c r="TYC20" s="109"/>
      <c r="TYD20" s="109"/>
      <c r="TYE20" s="109"/>
      <c r="TYF20" s="109"/>
      <c r="TYG20" s="109"/>
      <c r="TYH20" s="109"/>
      <c r="TYI20" s="109"/>
      <c r="TYJ20" s="109"/>
      <c r="TYK20" s="109"/>
      <c r="TYL20" s="109"/>
      <c r="TYM20" s="109"/>
      <c r="TYN20" s="109"/>
      <c r="TYO20" s="109"/>
      <c r="TYP20" s="109"/>
      <c r="TYQ20" s="109"/>
      <c r="TYR20" s="109"/>
      <c r="TYS20" s="109"/>
      <c r="TYT20" s="109"/>
      <c r="TYU20" s="109"/>
      <c r="TYV20" s="109"/>
      <c r="TYW20" s="109"/>
      <c r="TYX20" s="109"/>
      <c r="TYY20" s="109"/>
      <c r="TYZ20" s="109"/>
      <c r="TZA20" s="109"/>
      <c r="TZB20" s="109"/>
      <c r="TZC20" s="109"/>
      <c r="TZD20" s="109"/>
      <c r="TZE20" s="109"/>
      <c r="TZF20" s="109"/>
      <c r="TZG20" s="109"/>
      <c r="TZH20" s="109"/>
      <c r="TZI20" s="109"/>
      <c r="TZJ20" s="109"/>
      <c r="TZK20" s="109"/>
      <c r="TZL20" s="109"/>
      <c r="TZM20" s="109"/>
      <c r="TZN20" s="109"/>
      <c r="TZO20" s="109"/>
      <c r="TZP20" s="109"/>
      <c r="TZQ20" s="109"/>
      <c r="TZR20" s="109"/>
      <c r="TZS20" s="109"/>
      <c r="TZT20" s="109"/>
      <c r="TZU20" s="109"/>
      <c r="TZV20" s="109"/>
      <c r="TZW20" s="109"/>
      <c r="TZX20" s="109"/>
      <c r="TZY20" s="109"/>
      <c r="TZZ20" s="109"/>
      <c r="UAA20" s="109"/>
      <c r="UAB20" s="109"/>
      <c r="UAC20" s="109"/>
      <c r="UAD20" s="109"/>
      <c r="UAE20" s="109"/>
      <c r="UAF20" s="109"/>
      <c r="UAG20" s="109"/>
      <c r="UAH20" s="109"/>
      <c r="UAI20" s="109"/>
      <c r="UAJ20" s="109"/>
      <c r="UAK20" s="109"/>
      <c r="UAL20" s="109"/>
      <c r="UAM20" s="109"/>
      <c r="UAN20" s="109"/>
      <c r="UAO20" s="109"/>
      <c r="UAP20" s="109"/>
      <c r="UAQ20" s="109"/>
      <c r="UAR20" s="109"/>
      <c r="UAS20" s="109"/>
      <c r="UAT20" s="109"/>
      <c r="UAU20" s="109"/>
      <c r="UAV20" s="109"/>
      <c r="UAW20" s="109"/>
      <c r="UAX20" s="109"/>
      <c r="UAY20" s="109"/>
      <c r="UAZ20" s="109"/>
      <c r="UBA20" s="109"/>
      <c r="UBB20" s="109"/>
      <c r="UBC20" s="109"/>
      <c r="UBD20" s="109"/>
      <c r="UBE20" s="109"/>
      <c r="UBF20" s="109"/>
      <c r="UBG20" s="109"/>
      <c r="UBH20" s="109"/>
      <c r="UBI20" s="109"/>
      <c r="UBJ20" s="109"/>
      <c r="UBK20" s="109"/>
      <c r="UBL20" s="109"/>
      <c r="UBM20" s="109"/>
      <c r="UBN20" s="109"/>
      <c r="UBO20" s="109"/>
      <c r="UBP20" s="109"/>
      <c r="UBQ20" s="109"/>
      <c r="UBR20" s="109"/>
      <c r="UBS20" s="109"/>
      <c r="UBT20" s="109"/>
      <c r="UBU20" s="109"/>
      <c r="UBV20" s="109"/>
      <c r="UBW20" s="109"/>
      <c r="UBX20" s="109"/>
      <c r="UBY20" s="109"/>
      <c r="UBZ20" s="109"/>
      <c r="UCA20" s="109"/>
      <c r="UCB20" s="109"/>
      <c r="UCC20" s="109"/>
      <c r="UCD20" s="109"/>
      <c r="UCE20" s="109"/>
      <c r="UCF20" s="109"/>
      <c r="UCG20" s="109"/>
      <c r="UCH20" s="109"/>
      <c r="UCI20" s="109"/>
      <c r="UCJ20" s="109"/>
      <c r="UCK20" s="109"/>
      <c r="UCL20" s="109"/>
      <c r="UCM20" s="109"/>
      <c r="UCN20" s="109"/>
      <c r="UCO20" s="109"/>
      <c r="UCP20" s="109"/>
      <c r="UCQ20" s="109"/>
      <c r="UCR20" s="109"/>
      <c r="UCS20" s="109"/>
      <c r="UCT20" s="109"/>
      <c r="UCU20" s="109"/>
      <c r="UCV20" s="109"/>
      <c r="UCW20" s="109"/>
      <c r="UCX20" s="109"/>
      <c r="UCY20" s="109"/>
      <c r="UCZ20" s="109"/>
      <c r="UDA20" s="109"/>
      <c r="UDB20" s="109"/>
      <c r="UDC20" s="109"/>
      <c r="UDD20" s="109"/>
      <c r="UDE20" s="109"/>
      <c r="UDF20" s="109"/>
      <c r="UDG20" s="109"/>
      <c r="UDH20" s="109"/>
      <c r="UDI20" s="109"/>
      <c r="UDJ20" s="109"/>
      <c r="UDK20" s="109"/>
      <c r="UDL20" s="109"/>
      <c r="UDM20" s="109"/>
      <c r="UDN20" s="109"/>
      <c r="UDO20" s="109"/>
      <c r="UDP20" s="109"/>
      <c r="UDQ20" s="109"/>
      <c r="UDR20" s="109"/>
      <c r="UDS20" s="109"/>
      <c r="UDT20" s="109"/>
      <c r="UDU20" s="109"/>
      <c r="UDV20" s="109"/>
      <c r="UDW20" s="109"/>
      <c r="UDX20" s="109"/>
      <c r="UDY20" s="109"/>
      <c r="UDZ20" s="109"/>
      <c r="UEA20" s="109"/>
      <c r="UEB20" s="109"/>
      <c r="UEC20" s="109"/>
      <c r="UED20" s="109"/>
      <c r="UEE20" s="109"/>
      <c r="UEF20" s="109"/>
      <c r="UEG20" s="109"/>
      <c r="UEH20" s="109"/>
      <c r="UEI20" s="109"/>
      <c r="UEJ20" s="109"/>
      <c r="UEK20" s="109"/>
      <c r="UEL20" s="109"/>
      <c r="UEM20" s="109"/>
      <c r="UEN20" s="109"/>
      <c r="UEO20" s="109"/>
      <c r="UEP20" s="109"/>
      <c r="UEQ20" s="109"/>
      <c r="UER20" s="109"/>
      <c r="UES20" s="109"/>
      <c r="UET20" s="109"/>
      <c r="UEU20" s="109"/>
      <c r="UEV20" s="109"/>
      <c r="UEW20" s="109"/>
      <c r="UEX20" s="109"/>
      <c r="UEY20" s="109"/>
      <c r="UEZ20" s="109"/>
      <c r="UFA20" s="109"/>
      <c r="UFB20" s="109"/>
      <c r="UFC20" s="109"/>
      <c r="UFD20" s="109"/>
      <c r="UFE20" s="109"/>
      <c r="UFF20" s="109"/>
      <c r="UFG20" s="109"/>
      <c r="UFH20" s="109"/>
      <c r="UFI20" s="109"/>
      <c r="UFJ20" s="109"/>
      <c r="UFK20" s="109"/>
      <c r="UFL20" s="109"/>
      <c r="UFM20" s="109"/>
      <c r="UFN20" s="109"/>
      <c r="UFO20" s="109"/>
      <c r="UFP20" s="109"/>
      <c r="UFQ20" s="109"/>
      <c r="UFR20" s="109"/>
      <c r="UFS20" s="109"/>
      <c r="UFT20" s="109"/>
      <c r="UFU20" s="109"/>
      <c r="UFV20" s="109"/>
      <c r="UFW20" s="109"/>
      <c r="UFX20" s="109"/>
      <c r="UFY20" s="109"/>
      <c r="UFZ20" s="109"/>
      <c r="UGA20" s="109"/>
      <c r="UGB20" s="109"/>
      <c r="UGC20" s="109"/>
      <c r="UGD20" s="109"/>
      <c r="UGE20" s="109"/>
      <c r="UGF20" s="109"/>
      <c r="UGG20" s="109"/>
      <c r="UGH20" s="109"/>
      <c r="UGI20" s="109"/>
      <c r="UGJ20" s="109"/>
      <c r="UGK20" s="109"/>
      <c r="UGL20" s="109"/>
      <c r="UGM20" s="109"/>
      <c r="UGN20" s="109"/>
      <c r="UGO20" s="109"/>
      <c r="UGP20" s="109"/>
      <c r="UGQ20" s="109"/>
      <c r="UGR20" s="109"/>
      <c r="UGS20" s="109"/>
      <c r="UGT20" s="109"/>
      <c r="UGU20" s="109"/>
      <c r="UGV20" s="109"/>
      <c r="UGW20" s="109"/>
      <c r="UGX20" s="109"/>
      <c r="UGY20" s="109"/>
      <c r="UGZ20" s="109"/>
      <c r="UHA20" s="109"/>
      <c r="UHB20" s="109"/>
      <c r="UHC20" s="109"/>
      <c r="UHD20" s="109"/>
      <c r="UHE20" s="109"/>
      <c r="UHF20" s="109"/>
      <c r="UHG20" s="109"/>
      <c r="UHH20" s="109"/>
      <c r="UHI20" s="109"/>
      <c r="UHJ20" s="109"/>
      <c r="UHK20" s="109"/>
      <c r="UHL20" s="109"/>
      <c r="UHM20" s="109"/>
      <c r="UHN20" s="109"/>
      <c r="UHO20" s="109"/>
      <c r="UHP20" s="109"/>
      <c r="UHQ20" s="109"/>
      <c r="UHR20" s="109"/>
      <c r="UHS20" s="109"/>
      <c r="UHT20" s="109"/>
      <c r="UHU20" s="109"/>
      <c r="UHV20" s="109"/>
      <c r="UHW20" s="109"/>
      <c r="UHX20" s="109"/>
      <c r="UHY20" s="109"/>
      <c r="UHZ20" s="109"/>
      <c r="UIA20" s="109"/>
      <c r="UIB20" s="109"/>
      <c r="UIC20" s="109"/>
      <c r="UID20" s="109"/>
      <c r="UIE20" s="109"/>
      <c r="UIF20" s="109"/>
      <c r="UIG20" s="109"/>
      <c r="UIH20" s="109"/>
      <c r="UII20" s="109"/>
      <c r="UIJ20" s="109"/>
      <c r="UIK20" s="109"/>
      <c r="UIL20" s="109"/>
      <c r="UIM20" s="109"/>
      <c r="UIN20" s="109"/>
      <c r="UIO20" s="109"/>
      <c r="UIP20" s="109"/>
      <c r="UIQ20" s="109"/>
      <c r="UIR20" s="109"/>
      <c r="UIS20" s="109"/>
      <c r="UIT20" s="109"/>
      <c r="UIU20" s="109"/>
      <c r="UIV20" s="109"/>
      <c r="UIW20" s="109"/>
      <c r="UIX20" s="109"/>
      <c r="UIY20" s="109"/>
      <c r="UIZ20" s="109"/>
      <c r="UJA20" s="109"/>
      <c r="UJB20" s="109"/>
      <c r="UJC20" s="109"/>
      <c r="UJD20" s="109"/>
      <c r="UJE20" s="109"/>
      <c r="UJF20" s="109"/>
      <c r="UJG20" s="109"/>
      <c r="UJH20" s="109"/>
      <c r="UJI20" s="109"/>
      <c r="UJJ20" s="109"/>
      <c r="UJK20" s="109"/>
      <c r="UJL20" s="109"/>
      <c r="UJM20" s="109"/>
      <c r="UJN20" s="109"/>
      <c r="UJO20" s="109"/>
      <c r="UJP20" s="109"/>
      <c r="UJQ20" s="109"/>
      <c r="UJR20" s="109"/>
      <c r="UJS20" s="109"/>
      <c r="UJT20" s="109"/>
      <c r="UJU20" s="109"/>
      <c r="UJV20" s="109"/>
      <c r="UJW20" s="109"/>
      <c r="UJX20" s="109"/>
      <c r="UJY20" s="109"/>
      <c r="UJZ20" s="109"/>
      <c r="UKA20" s="109"/>
      <c r="UKB20" s="109"/>
      <c r="UKC20" s="109"/>
      <c r="UKD20" s="109"/>
      <c r="UKE20" s="109"/>
      <c r="UKF20" s="109"/>
      <c r="UKG20" s="109"/>
      <c r="UKH20" s="109"/>
      <c r="UKI20" s="109"/>
      <c r="UKJ20" s="109"/>
      <c r="UKK20" s="109"/>
      <c r="UKL20" s="109"/>
      <c r="UKM20" s="109"/>
      <c r="UKN20" s="109"/>
      <c r="UKO20" s="109"/>
      <c r="UKP20" s="109"/>
      <c r="UKQ20" s="109"/>
      <c r="UKR20" s="109"/>
      <c r="UKS20" s="109"/>
      <c r="UKT20" s="109"/>
      <c r="UKU20" s="109"/>
      <c r="UKV20" s="109"/>
      <c r="UKW20" s="109"/>
      <c r="UKX20" s="109"/>
      <c r="UKY20" s="109"/>
      <c r="UKZ20" s="109"/>
      <c r="ULA20" s="109"/>
      <c r="ULB20" s="109"/>
      <c r="ULC20" s="109"/>
      <c r="ULD20" s="109"/>
      <c r="ULE20" s="109"/>
      <c r="ULF20" s="109"/>
      <c r="ULG20" s="109"/>
      <c r="ULH20" s="109"/>
      <c r="ULI20" s="109"/>
      <c r="ULJ20" s="109"/>
      <c r="ULK20" s="109"/>
      <c r="ULL20" s="109"/>
      <c r="ULM20" s="109"/>
      <c r="ULN20" s="109"/>
      <c r="ULO20" s="109"/>
      <c r="ULP20" s="109"/>
      <c r="ULQ20" s="109"/>
      <c r="ULR20" s="109"/>
      <c r="ULS20" s="109"/>
      <c r="ULT20" s="109"/>
      <c r="ULU20" s="109"/>
      <c r="ULV20" s="109"/>
      <c r="ULW20" s="109"/>
      <c r="ULX20" s="109"/>
      <c r="ULY20" s="109"/>
      <c r="ULZ20" s="109"/>
      <c r="UMA20" s="109"/>
      <c r="UMB20" s="109"/>
      <c r="UMC20" s="109"/>
      <c r="UMD20" s="109"/>
      <c r="UME20" s="109"/>
      <c r="UMF20" s="109"/>
      <c r="UMG20" s="109"/>
      <c r="UMH20" s="109"/>
      <c r="UMI20" s="109"/>
      <c r="UMJ20" s="109"/>
      <c r="UMK20" s="109"/>
      <c r="UML20" s="109"/>
      <c r="UMM20" s="109"/>
      <c r="UMN20" s="109"/>
      <c r="UMO20" s="109"/>
      <c r="UMP20" s="109"/>
      <c r="UMQ20" s="109"/>
      <c r="UMR20" s="109"/>
      <c r="UMS20" s="109"/>
      <c r="UMT20" s="109"/>
      <c r="UMU20" s="109"/>
      <c r="UMV20" s="109"/>
      <c r="UMW20" s="109"/>
      <c r="UMX20" s="109"/>
      <c r="UMY20" s="109"/>
      <c r="UMZ20" s="109"/>
      <c r="UNA20" s="109"/>
      <c r="UNB20" s="109"/>
      <c r="UNC20" s="109"/>
      <c r="UND20" s="109"/>
      <c r="UNE20" s="109"/>
      <c r="UNF20" s="109"/>
      <c r="UNG20" s="109"/>
      <c r="UNH20" s="109"/>
      <c r="UNI20" s="109"/>
      <c r="UNJ20" s="109"/>
      <c r="UNK20" s="109"/>
      <c r="UNL20" s="109"/>
      <c r="UNM20" s="109"/>
      <c r="UNN20" s="109"/>
      <c r="UNO20" s="109"/>
      <c r="UNP20" s="109"/>
      <c r="UNQ20" s="109"/>
      <c r="UNR20" s="109"/>
      <c r="UNS20" s="109"/>
      <c r="UNT20" s="109"/>
      <c r="UNU20" s="109"/>
      <c r="UNV20" s="109"/>
      <c r="UNW20" s="109"/>
      <c r="UNX20" s="109"/>
      <c r="UNY20" s="109"/>
      <c r="UNZ20" s="109"/>
      <c r="UOA20" s="109"/>
      <c r="UOB20" s="109"/>
      <c r="UOC20" s="109"/>
      <c r="UOD20" s="109"/>
      <c r="UOE20" s="109"/>
      <c r="UOF20" s="109"/>
      <c r="UOG20" s="109"/>
      <c r="UOH20" s="109"/>
      <c r="UOI20" s="109"/>
      <c r="UOJ20" s="109"/>
      <c r="UOK20" s="109"/>
      <c r="UOL20" s="109"/>
      <c r="UOM20" s="109"/>
      <c r="UON20" s="109"/>
      <c r="UOO20" s="109"/>
      <c r="UOP20" s="109"/>
      <c r="UOQ20" s="109"/>
      <c r="UOR20" s="109"/>
      <c r="UOS20" s="109"/>
      <c r="UOT20" s="109"/>
      <c r="UOU20" s="109"/>
      <c r="UOV20" s="109"/>
      <c r="UOW20" s="109"/>
      <c r="UOX20" s="109"/>
      <c r="UOY20" s="109"/>
      <c r="UOZ20" s="109"/>
      <c r="UPA20" s="109"/>
      <c r="UPB20" s="109"/>
      <c r="UPC20" s="109"/>
      <c r="UPD20" s="109"/>
      <c r="UPE20" s="109"/>
      <c r="UPF20" s="109"/>
      <c r="UPG20" s="109"/>
      <c r="UPH20" s="109"/>
      <c r="UPI20" s="109"/>
      <c r="UPJ20" s="109"/>
      <c r="UPK20" s="109"/>
      <c r="UPL20" s="109"/>
      <c r="UPM20" s="109"/>
      <c r="UPN20" s="109"/>
      <c r="UPO20" s="109"/>
      <c r="UPP20" s="109"/>
      <c r="UPQ20" s="109"/>
      <c r="UPR20" s="109"/>
      <c r="UPS20" s="109"/>
      <c r="UPT20" s="109"/>
      <c r="UPU20" s="109"/>
      <c r="UPV20" s="109"/>
      <c r="UPW20" s="109"/>
      <c r="UPX20" s="109"/>
      <c r="UPY20" s="109"/>
      <c r="UPZ20" s="109"/>
      <c r="UQA20" s="109"/>
      <c r="UQB20" s="109"/>
      <c r="UQC20" s="109"/>
      <c r="UQD20" s="109"/>
      <c r="UQE20" s="109"/>
      <c r="UQF20" s="109"/>
      <c r="UQG20" s="109"/>
      <c r="UQH20" s="109"/>
      <c r="UQI20" s="109"/>
      <c r="UQJ20" s="109"/>
      <c r="UQK20" s="109"/>
      <c r="UQL20" s="109"/>
      <c r="UQM20" s="109"/>
      <c r="UQN20" s="109"/>
      <c r="UQO20" s="109"/>
      <c r="UQP20" s="109"/>
      <c r="UQQ20" s="109"/>
      <c r="UQR20" s="109"/>
      <c r="UQS20" s="109"/>
      <c r="UQT20" s="109"/>
      <c r="UQU20" s="109"/>
      <c r="UQV20" s="109"/>
      <c r="UQW20" s="109"/>
      <c r="UQX20" s="109"/>
      <c r="UQY20" s="109"/>
      <c r="UQZ20" s="109"/>
      <c r="URA20" s="109"/>
      <c r="URB20" s="109"/>
      <c r="URC20" s="109"/>
      <c r="URD20" s="109"/>
      <c r="URE20" s="109"/>
      <c r="URF20" s="109"/>
      <c r="URG20" s="109"/>
      <c r="URH20" s="109"/>
      <c r="URI20" s="109"/>
      <c r="URJ20" s="109"/>
      <c r="URK20" s="109"/>
      <c r="URL20" s="109"/>
      <c r="URM20" s="109"/>
      <c r="URN20" s="109"/>
      <c r="URO20" s="109"/>
      <c r="URP20" s="109"/>
      <c r="URQ20" s="109"/>
      <c r="URR20" s="109"/>
      <c r="URS20" s="109"/>
      <c r="URT20" s="109"/>
      <c r="URU20" s="109"/>
      <c r="URV20" s="109"/>
      <c r="URW20" s="109"/>
      <c r="URX20" s="109"/>
      <c r="URY20" s="109"/>
      <c r="URZ20" s="109"/>
      <c r="USA20" s="109"/>
      <c r="USB20" s="109"/>
      <c r="USC20" s="109"/>
      <c r="USD20" s="109"/>
      <c r="USE20" s="109"/>
      <c r="USF20" s="109"/>
      <c r="USG20" s="109"/>
      <c r="USH20" s="109"/>
      <c r="USI20" s="109"/>
      <c r="USJ20" s="109"/>
      <c r="USK20" s="109"/>
      <c r="USL20" s="109"/>
      <c r="USM20" s="109"/>
      <c r="USN20" s="109"/>
      <c r="USO20" s="109"/>
      <c r="USP20" s="109"/>
      <c r="USQ20" s="109"/>
      <c r="USR20" s="109"/>
      <c r="USS20" s="109"/>
      <c r="UST20" s="109"/>
      <c r="USU20" s="109"/>
      <c r="USV20" s="109"/>
      <c r="USW20" s="109"/>
      <c r="USX20" s="109"/>
      <c r="USY20" s="109"/>
      <c r="USZ20" s="109"/>
      <c r="UTA20" s="109"/>
      <c r="UTB20" s="109"/>
      <c r="UTC20" s="109"/>
      <c r="UTD20" s="109"/>
      <c r="UTE20" s="109"/>
      <c r="UTF20" s="109"/>
      <c r="UTG20" s="109"/>
      <c r="UTH20" s="109"/>
      <c r="UTI20" s="109"/>
      <c r="UTJ20" s="109"/>
      <c r="UTK20" s="109"/>
      <c r="UTL20" s="109"/>
      <c r="UTM20" s="109"/>
      <c r="UTN20" s="109"/>
      <c r="UTO20" s="109"/>
      <c r="UTP20" s="109"/>
      <c r="UTQ20" s="109"/>
      <c r="UTR20" s="109"/>
      <c r="UTS20" s="109"/>
      <c r="UTT20" s="109"/>
      <c r="UTU20" s="109"/>
      <c r="UTV20" s="109"/>
      <c r="UTW20" s="109"/>
      <c r="UTX20" s="109"/>
      <c r="UTY20" s="109"/>
      <c r="UTZ20" s="109"/>
      <c r="UUA20" s="109"/>
      <c r="UUB20" s="109"/>
      <c r="UUC20" s="109"/>
      <c r="UUD20" s="109"/>
      <c r="UUE20" s="109"/>
      <c r="UUF20" s="109"/>
      <c r="UUG20" s="109"/>
      <c r="UUH20" s="109"/>
      <c r="UUI20" s="109"/>
      <c r="UUJ20" s="109"/>
      <c r="UUK20" s="109"/>
      <c r="UUL20" s="109"/>
      <c r="UUM20" s="109"/>
      <c r="UUN20" s="109"/>
      <c r="UUO20" s="109"/>
      <c r="UUP20" s="109"/>
      <c r="UUQ20" s="109"/>
      <c r="UUR20" s="109"/>
      <c r="UUS20" s="109"/>
      <c r="UUT20" s="109"/>
      <c r="UUU20" s="109"/>
      <c r="UUV20" s="109"/>
      <c r="UUW20" s="109"/>
      <c r="UUX20" s="109"/>
      <c r="UUY20" s="109"/>
      <c r="UUZ20" s="109"/>
      <c r="UVA20" s="109"/>
      <c r="UVB20" s="109"/>
      <c r="UVC20" s="109"/>
      <c r="UVD20" s="109"/>
      <c r="UVE20" s="109"/>
      <c r="UVF20" s="109"/>
      <c r="UVG20" s="109"/>
      <c r="UVH20" s="109"/>
      <c r="UVI20" s="109"/>
      <c r="UVJ20" s="109"/>
      <c r="UVK20" s="109"/>
      <c r="UVL20" s="109"/>
      <c r="UVM20" s="109"/>
      <c r="UVN20" s="109"/>
      <c r="UVO20" s="109"/>
      <c r="UVP20" s="109"/>
      <c r="UVQ20" s="109"/>
      <c r="UVR20" s="109"/>
      <c r="UVS20" s="109"/>
      <c r="UVT20" s="109"/>
      <c r="UVU20" s="109"/>
      <c r="UVV20" s="109"/>
      <c r="UVW20" s="109"/>
      <c r="UVX20" s="109"/>
      <c r="UVY20" s="109"/>
      <c r="UVZ20" s="109"/>
      <c r="UWA20" s="109"/>
      <c r="UWB20" s="109"/>
      <c r="UWC20" s="109"/>
      <c r="UWD20" s="109"/>
      <c r="UWE20" s="109"/>
      <c r="UWF20" s="109"/>
      <c r="UWG20" s="109"/>
      <c r="UWH20" s="109"/>
      <c r="UWI20" s="109"/>
      <c r="UWJ20" s="109"/>
      <c r="UWK20" s="109"/>
      <c r="UWL20" s="109"/>
      <c r="UWM20" s="109"/>
      <c r="UWN20" s="109"/>
      <c r="UWO20" s="109"/>
      <c r="UWP20" s="109"/>
      <c r="UWQ20" s="109"/>
      <c r="UWR20" s="109"/>
      <c r="UWS20" s="109"/>
      <c r="UWT20" s="109"/>
      <c r="UWU20" s="109"/>
      <c r="UWV20" s="109"/>
      <c r="UWW20" s="109"/>
      <c r="UWX20" s="109"/>
      <c r="UWY20" s="109"/>
      <c r="UWZ20" s="109"/>
      <c r="UXA20" s="109"/>
      <c r="UXB20" s="109"/>
      <c r="UXC20" s="109"/>
      <c r="UXD20" s="109"/>
      <c r="UXE20" s="109"/>
      <c r="UXF20" s="109"/>
      <c r="UXG20" s="109"/>
      <c r="UXH20" s="109"/>
      <c r="UXI20" s="109"/>
      <c r="UXJ20" s="109"/>
      <c r="UXK20" s="109"/>
      <c r="UXL20" s="109"/>
      <c r="UXM20" s="109"/>
      <c r="UXN20" s="109"/>
      <c r="UXO20" s="109"/>
      <c r="UXP20" s="109"/>
      <c r="UXQ20" s="109"/>
      <c r="UXR20" s="109"/>
      <c r="UXS20" s="109"/>
      <c r="UXT20" s="109"/>
      <c r="UXU20" s="109"/>
      <c r="UXV20" s="109"/>
      <c r="UXW20" s="109"/>
      <c r="UXX20" s="109"/>
      <c r="UXY20" s="109"/>
      <c r="UXZ20" s="109"/>
      <c r="UYA20" s="109"/>
      <c r="UYB20" s="109"/>
      <c r="UYC20" s="109"/>
      <c r="UYD20" s="109"/>
      <c r="UYE20" s="109"/>
      <c r="UYF20" s="109"/>
      <c r="UYG20" s="109"/>
      <c r="UYH20" s="109"/>
      <c r="UYI20" s="109"/>
      <c r="UYJ20" s="109"/>
      <c r="UYK20" s="109"/>
      <c r="UYL20" s="109"/>
      <c r="UYM20" s="109"/>
      <c r="UYN20" s="109"/>
      <c r="UYO20" s="109"/>
      <c r="UYP20" s="109"/>
      <c r="UYQ20" s="109"/>
      <c r="UYR20" s="109"/>
      <c r="UYS20" s="109"/>
      <c r="UYT20" s="109"/>
      <c r="UYU20" s="109"/>
      <c r="UYV20" s="109"/>
      <c r="UYW20" s="109"/>
      <c r="UYX20" s="109"/>
      <c r="UYY20" s="109"/>
      <c r="UYZ20" s="109"/>
      <c r="UZA20" s="109"/>
      <c r="UZB20" s="109"/>
      <c r="UZC20" s="109"/>
      <c r="UZD20" s="109"/>
      <c r="UZE20" s="109"/>
      <c r="UZF20" s="109"/>
      <c r="UZG20" s="109"/>
      <c r="UZH20" s="109"/>
      <c r="UZI20" s="109"/>
      <c r="UZJ20" s="109"/>
      <c r="UZK20" s="109"/>
      <c r="UZL20" s="109"/>
      <c r="UZM20" s="109"/>
      <c r="UZN20" s="109"/>
      <c r="UZO20" s="109"/>
      <c r="UZP20" s="109"/>
      <c r="UZQ20" s="109"/>
      <c r="UZR20" s="109"/>
      <c r="UZS20" s="109"/>
      <c r="UZT20" s="109"/>
      <c r="UZU20" s="109"/>
      <c r="UZV20" s="109"/>
      <c r="UZW20" s="109"/>
      <c r="UZX20" s="109"/>
      <c r="UZY20" s="109"/>
      <c r="UZZ20" s="109"/>
      <c r="VAA20" s="109"/>
      <c r="VAB20" s="109"/>
      <c r="VAC20" s="109"/>
      <c r="VAD20" s="109"/>
      <c r="VAE20" s="109"/>
      <c r="VAF20" s="109"/>
      <c r="VAG20" s="109"/>
      <c r="VAH20" s="109"/>
      <c r="VAI20" s="109"/>
      <c r="VAJ20" s="109"/>
      <c r="VAK20" s="109"/>
      <c r="VAL20" s="109"/>
      <c r="VAM20" s="109"/>
      <c r="VAN20" s="109"/>
      <c r="VAO20" s="109"/>
      <c r="VAP20" s="109"/>
      <c r="VAQ20" s="109"/>
      <c r="VAR20" s="109"/>
      <c r="VAS20" s="109"/>
      <c r="VAT20" s="109"/>
      <c r="VAU20" s="109"/>
      <c r="VAV20" s="109"/>
      <c r="VAW20" s="109"/>
      <c r="VAX20" s="109"/>
      <c r="VAY20" s="109"/>
      <c r="VAZ20" s="109"/>
      <c r="VBA20" s="109"/>
      <c r="VBB20" s="109"/>
      <c r="VBC20" s="109"/>
      <c r="VBD20" s="109"/>
      <c r="VBE20" s="109"/>
      <c r="VBF20" s="109"/>
      <c r="VBG20" s="109"/>
      <c r="VBH20" s="109"/>
      <c r="VBI20" s="109"/>
      <c r="VBJ20" s="109"/>
      <c r="VBK20" s="109"/>
      <c r="VBL20" s="109"/>
      <c r="VBM20" s="109"/>
      <c r="VBN20" s="109"/>
      <c r="VBO20" s="109"/>
      <c r="VBP20" s="109"/>
      <c r="VBQ20" s="109"/>
      <c r="VBR20" s="109"/>
      <c r="VBS20" s="109"/>
      <c r="VBT20" s="109"/>
      <c r="VBU20" s="109"/>
      <c r="VBV20" s="109"/>
      <c r="VBW20" s="109"/>
      <c r="VBX20" s="109"/>
      <c r="VBY20" s="109"/>
      <c r="VBZ20" s="109"/>
      <c r="VCA20" s="109"/>
      <c r="VCB20" s="109"/>
      <c r="VCC20" s="109"/>
      <c r="VCD20" s="109"/>
      <c r="VCE20" s="109"/>
      <c r="VCF20" s="109"/>
      <c r="VCG20" s="109"/>
      <c r="VCH20" s="109"/>
      <c r="VCI20" s="109"/>
      <c r="VCJ20" s="109"/>
      <c r="VCK20" s="109"/>
      <c r="VCL20" s="109"/>
      <c r="VCM20" s="109"/>
      <c r="VCN20" s="109"/>
      <c r="VCO20" s="109"/>
      <c r="VCP20" s="109"/>
      <c r="VCQ20" s="109"/>
      <c r="VCR20" s="109"/>
      <c r="VCS20" s="109"/>
      <c r="VCT20" s="109"/>
      <c r="VCU20" s="109"/>
      <c r="VCV20" s="109"/>
      <c r="VCW20" s="109"/>
      <c r="VCX20" s="109"/>
      <c r="VCY20" s="109"/>
      <c r="VCZ20" s="109"/>
      <c r="VDA20" s="109"/>
      <c r="VDB20" s="109"/>
      <c r="VDC20" s="109"/>
      <c r="VDD20" s="109"/>
      <c r="VDE20" s="109"/>
      <c r="VDF20" s="109"/>
      <c r="VDG20" s="109"/>
      <c r="VDH20" s="109"/>
      <c r="VDI20" s="109"/>
      <c r="VDJ20" s="109"/>
      <c r="VDK20" s="109"/>
      <c r="VDL20" s="109"/>
      <c r="VDM20" s="109"/>
      <c r="VDN20" s="109"/>
      <c r="VDO20" s="109"/>
      <c r="VDP20" s="109"/>
      <c r="VDQ20" s="109"/>
      <c r="VDR20" s="109"/>
      <c r="VDS20" s="109"/>
      <c r="VDT20" s="109"/>
      <c r="VDU20" s="109"/>
      <c r="VDV20" s="109"/>
      <c r="VDW20" s="109"/>
      <c r="VDX20" s="109"/>
      <c r="VDY20" s="109"/>
      <c r="VDZ20" s="109"/>
      <c r="VEA20" s="109"/>
      <c r="VEB20" s="109"/>
      <c r="VEC20" s="109"/>
      <c r="VED20" s="109"/>
      <c r="VEE20" s="109"/>
      <c r="VEF20" s="109"/>
      <c r="VEG20" s="109"/>
      <c r="VEH20" s="109"/>
      <c r="VEI20" s="109"/>
      <c r="VEJ20" s="109"/>
      <c r="VEK20" s="109"/>
      <c r="VEL20" s="109"/>
      <c r="VEM20" s="109"/>
      <c r="VEN20" s="109"/>
      <c r="VEO20" s="109"/>
      <c r="VEP20" s="109"/>
      <c r="VEQ20" s="109"/>
      <c r="VER20" s="109"/>
      <c r="VES20" s="109"/>
      <c r="VET20" s="109"/>
      <c r="VEU20" s="109"/>
      <c r="VEV20" s="109"/>
      <c r="VEW20" s="109"/>
      <c r="VEX20" s="109"/>
      <c r="VEY20" s="109"/>
      <c r="VEZ20" s="109"/>
      <c r="VFA20" s="109"/>
      <c r="VFB20" s="109"/>
      <c r="VFC20" s="109"/>
      <c r="VFD20" s="109"/>
      <c r="VFE20" s="109"/>
      <c r="VFF20" s="109"/>
      <c r="VFG20" s="109"/>
      <c r="VFH20" s="109"/>
      <c r="VFI20" s="109"/>
      <c r="VFJ20" s="109"/>
      <c r="VFK20" s="109"/>
      <c r="VFL20" s="109"/>
      <c r="VFM20" s="109"/>
      <c r="VFN20" s="109"/>
      <c r="VFO20" s="109"/>
      <c r="VFP20" s="109"/>
      <c r="VFQ20" s="109"/>
      <c r="VFR20" s="109"/>
      <c r="VFS20" s="109"/>
      <c r="VFT20" s="109"/>
      <c r="VFU20" s="109"/>
      <c r="VFV20" s="109"/>
      <c r="VFW20" s="109"/>
      <c r="VFX20" s="109"/>
      <c r="VFY20" s="109"/>
      <c r="VFZ20" s="109"/>
      <c r="VGA20" s="109"/>
      <c r="VGB20" s="109"/>
      <c r="VGC20" s="109"/>
      <c r="VGD20" s="109"/>
      <c r="VGE20" s="109"/>
      <c r="VGF20" s="109"/>
      <c r="VGG20" s="109"/>
      <c r="VGH20" s="109"/>
      <c r="VGI20" s="109"/>
      <c r="VGJ20" s="109"/>
      <c r="VGK20" s="109"/>
      <c r="VGL20" s="109"/>
      <c r="VGM20" s="109"/>
      <c r="VGN20" s="109"/>
      <c r="VGO20" s="109"/>
      <c r="VGP20" s="109"/>
      <c r="VGQ20" s="109"/>
      <c r="VGR20" s="109"/>
      <c r="VGS20" s="109"/>
      <c r="VGT20" s="109"/>
      <c r="VGU20" s="109"/>
      <c r="VGV20" s="109"/>
      <c r="VGW20" s="109"/>
      <c r="VGX20" s="109"/>
      <c r="VGY20" s="109"/>
      <c r="VGZ20" s="109"/>
      <c r="VHA20" s="109"/>
      <c r="VHB20" s="109"/>
      <c r="VHC20" s="109"/>
      <c r="VHD20" s="109"/>
      <c r="VHE20" s="109"/>
      <c r="VHF20" s="109"/>
      <c r="VHG20" s="109"/>
      <c r="VHH20" s="109"/>
      <c r="VHI20" s="109"/>
      <c r="VHJ20" s="109"/>
      <c r="VHK20" s="109"/>
      <c r="VHL20" s="109"/>
      <c r="VHM20" s="109"/>
      <c r="VHN20" s="109"/>
      <c r="VHO20" s="109"/>
      <c r="VHP20" s="109"/>
      <c r="VHQ20" s="109"/>
      <c r="VHR20" s="109"/>
      <c r="VHS20" s="109"/>
      <c r="VHT20" s="109"/>
      <c r="VHU20" s="109"/>
      <c r="VHV20" s="109"/>
      <c r="VHW20" s="109"/>
      <c r="VHX20" s="109"/>
      <c r="VHY20" s="109"/>
      <c r="VHZ20" s="109"/>
      <c r="VIA20" s="109"/>
      <c r="VIB20" s="109"/>
      <c r="VIC20" s="109"/>
      <c r="VID20" s="109"/>
      <c r="VIE20" s="109"/>
      <c r="VIF20" s="109"/>
      <c r="VIG20" s="109"/>
      <c r="VIH20" s="109"/>
      <c r="VII20" s="109"/>
      <c r="VIJ20" s="109"/>
      <c r="VIK20" s="109"/>
      <c r="VIL20" s="109"/>
      <c r="VIM20" s="109"/>
      <c r="VIN20" s="109"/>
      <c r="VIO20" s="109"/>
      <c r="VIP20" s="109"/>
      <c r="VIQ20" s="109"/>
      <c r="VIR20" s="109"/>
      <c r="VIS20" s="109"/>
      <c r="VIT20" s="109"/>
      <c r="VIU20" s="109"/>
      <c r="VIV20" s="109"/>
      <c r="VIW20" s="109"/>
      <c r="VIX20" s="109"/>
      <c r="VIY20" s="109"/>
      <c r="VIZ20" s="109"/>
      <c r="VJA20" s="109"/>
      <c r="VJB20" s="109"/>
      <c r="VJC20" s="109"/>
      <c r="VJD20" s="109"/>
      <c r="VJE20" s="109"/>
      <c r="VJF20" s="109"/>
      <c r="VJG20" s="109"/>
      <c r="VJH20" s="109"/>
      <c r="VJI20" s="109"/>
      <c r="VJJ20" s="109"/>
      <c r="VJK20" s="109"/>
      <c r="VJL20" s="109"/>
      <c r="VJM20" s="109"/>
      <c r="VJN20" s="109"/>
      <c r="VJO20" s="109"/>
      <c r="VJP20" s="109"/>
      <c r="VJQ20" s="109"/>
      <c r="VJR20" s="109"/>
      <c r="VJS20" s="109"/>
      <c r="VJT20" s="109"/>
      <c r="VJU20" s="109"/>
      <c r="VJV20" s="109"/>
      <c r="VJW20" s="109"/>
      <c r="VJX20" s="109"/>
      <c r="VJY20" s="109"/>
      <c r="VJZ20" s="109"/>
      <c r="VKA20" s="109"/>
      <c r="VKB20" s="109"/>
      <c r="VKC20" s="109"/>
      <c r="VKD20" s="109"/>
      <c r="VKE20" s="109"/>
      <c r="VKF20" s="109"/>
      <c r="VKG20" s="109"/>
      <c r="VKH20" s="109"/>
      <c r="VKI20" s="109"/>
      <c r="VKJ20" s="109"/>
      <c r="VKK20" s="109"/>
      <c r="VKL20" s="109"/>
      <c r="VKM20" s="109"/>
      <c r="VKN20" s="109"/>
      <c r="VKO20" s="109"/>
      <c r="VKP20" s="109"/>
      <c r="VKQ20" s="109"/>
      <c r="VKR20" s="109"/>
      <c r="VKS20" s="109"/>
      <c r="VKT20" s="109"/>
      <c r="VKU20" s="109"/>
      <c r="VKV20" s="109"/>
      <c r="VKW20" s="109"/>
      <c r="VKX20" s="109"/>
      <c r="VKY20" s="109"/>
      <c r="VKZ20" s="109"/>
      <c r="VLA20" s="109"/>
      <c r="VLB20" s="109"/>
      <c r="VLC20" s="109"/>
      <c r="VLD20" s="109"/>
      <c r="VLE20" s="109"/>
      <c r="VLF20" s="109"/>
      <c r="VLG20" s="109"/>
      <c r="VLH20" s="109"/>
      <c r="VLI20" s="109"/>
      <c r="VLJ20" s="109"/>
      <c r="VLK20" s="109"/>
      <c r="VLL20" s="109"/>
      <c r="VLM20" s="109"/>
      <c r="VLN20" s="109"/>
      <c r="VLO20" s="109"/>
      <c r="VLP20" s="109"/>
      <c r="VLQ20" s="109"/>
      <c r="VLR20" s="109"/>
      <c r="VLS20" s="109"/>
      <c r="VLT20" s="109"/>
      <c r="VLU20" s="109"/>
      <c r="VLV20" s="109"/>
      <c r="VLW20" s="109"/>
      <c r="VLX20" s="109"/>
      <c r="VLY20" s="109"/>
      <c r="VLZ20" s="109"/>
      <c r="VMA20" s="109"/>
      <c r="VMB20" s="109"/>
      <c r="VMC20" s="109"/>
      <c r="VMD20" s="109"/>
      <c r="VME20" s="109"/>
      <c r="VMF20" s="109"/>
      <c r="VMG20" s="109"/>
      <c r="VMH20" s="109"/>
      <c r="VMI20" s="109"/>
      <c r="VMJ20" s="109"/>
      <c r="VMK20" s="109"/>
      <c r="VML20" s="109"/>
      <c r="VMM20" s="109"/>
      <c r="VMN20" s="109"/>
      <c r="VMO20" s="109"/>
      <c r="VMP20" s="109"/>
      <c r="VMQ20" s="109"/>
      <c r="VMR20" s="109"/>
      <c r="VMS20" s="109"/>
      <c r="VMT20" s="109"/>
      <c r="VMU20" s="109"/>
      <c r="VMV20" s="109"/>
      <c r="VMW20" s="109"/>
      <c r="VMX20" s="109"/>
      <c r="VMY20" s="109"/>
      <c r="VMZ20" s="109"/>
      <c r="VNA20" s="109"/>
      <c r="VNB20" s="109"/>
      <c r="VNC20" s="109"/>
      <c r="VND20" s="109"/>
      <c r="VNE20" s="109"/>
      <c r="VNF20" s="109"/>
      <c r="VNG20" s="109"/>
      <c r="VNH20" s="109"/>
      <c r="VNI20" s="109"/>
      <c r="VNJ20" s="109"/>
      <c r="VNK20" s="109"/>
      <c r="VNL20" s="109"/>
      <c r="VNM20" s="109"/>
      <c r="VNN20" s="109"/>
      <c r="VNO20" s="109"/>
      <c r="VNP20" s="109"/>
      <c r="VNQ20" s="109"/>
      <c r="VNR20" s="109"/>
      <c r="VNS20" s="109"/>
      <c r="VNT20" s="109"/>
      <c r="VNU20" s="109"/>
      <c r="VNV20" s="109"/>
      <c r="VNW20" s="109"/>
      <c r="VNX20" s="109"/>
      <c r="VNY20" s="109"/>
      <c r="VNZ20" s="109"/>
      <c r="VOA20" s="109"/>
      <c r="VOB20" s="109"/>
      <c r="VOC20" s="109"/>
      <c r="VOD20" s="109"/>
      <c r="VOE20" s="109"/>
      <c r="VOF20" s="109"/>
      <c r="VOG20" s="109"/>
      <c r="VOH20" s="109"/>
      <c r="VOI20" s="109"/>
      <c r="VOJ20" s="109"/>
      <c r="VOK20" s="109"/>
      <c r="VOL20" s="109"/>
      <c r="VOM20" s="109"/>
      <c r="VON20" s="109"/>
      <c r="VOO20" s="109"/>
      <c r="VOP20" s="109"/>
      <c r="VOQ20" s="109"/>
      <c r="VOR20" s="109"/>
      <c r="VOS20" s="109"/>
      <c r="VOT20" s="109"/>
      <c r="VOU20" s="109"/>
      <c r="VOV20" s="109"/>
      <c r="VOW20" s="109"/>
      <c r="VOX20" s="109"/>
      <c r="VOY20" s="109"/>
      <c r="VOZ20" s="109"/>
      <c r="VPA20" s="109"/>
      <c r="VPB20" s="109"/>
      <c r="VPC20" s="109"/>
      <c r="VPD20" s="109"/>
      <c r="VPE20" s="109"/>
      <c r="VPF20" s="109"/>
      <c r="VPG20" s="109"/>
      <c r="VPH20" s="109"/>
      <c r="VPI20" s="109"/>
      <c r="VPJ20" s="109"/>
      <c r="VPK20" s="109"/>
      <c r="VPL20" s="109"/>
      <c r="VPM20" s="109"/>
      <c r="VPN20" s="109"/>
      <c r="VPO20" s="109"/>
      <c r="VPP20" s="109"/>
      <c r="VPQ20" s="109"/>
      <c r="VPR20" s="109"/>
      <c r="VPS20" s="109"/>
      <c r="VPT20" s="109"/>
      <c r="VPU20" s="109"/>
      <c r="VPV20" s="109"/>
      <c r="VPW20" s="109"/>
      <c r="VPX20" s="109"/>
      <c r="VPY20" s="109"/>
      <c r="VPZ20" s="109"/>
      <c r="VQA20" s="109"/>
      <c r="VQB20" s="109"/>
      <c r="VQC20" s="109"/>
      <c r="VQD20" s="109"/>
      <c r="VQE20" s="109"/>
      <c r="VQF20" s="109"/>
      <c r="VQG20" s="109"/>
      <c r="VQH20" s="109"/>
      <c r="VQI20" s="109"/>
      <c r="VQJ20" s="109"/>
      <c r="VQK20" s="109"/>
      <c r="VQL20" s="109"/>
      <c r="VQM20" s="109"/>
      <c r="VQN20" s="109"/>
      <c r="VQO20" s="109"/>
      <c r="VQP20" s="109"/>
      <c r="VQQ20" s="109"/>
      <c r="VQR20" s="109"/>
      <c r="VQS20" s="109"/>
      <c r="VQT20" s="109"/>
      <c r="VQU20" s="109"/>
      <c r="VQV20" s="109"/>
      <c r="VQW20" s="109"/>
      <c r="VQX20" s="109"/>
      <c r="VQY20" s="109"/>
      <c r="VQZ20" s="109"/>
      <c r="VRA20" s="109"/>
      <c r="VRB20" s="109"/>
      <c r="VRC20" s="109"/>
      <c r="VRD20" s="109"/>
      <c r="VRE20" s="109"/>
      <c r="VRF20" s="109"/>
      <c r="VRG20" s="109"/>
      <c r="VRH20" s="109"/>
      <c r="VRI20" s="109"/>
      <c r="VRJ20" s="109"/>
      <c r="VRK20" s="109"/>
      <c r="VRL20" s="109"/>
      <c r="VRM20" s="109"/>
      <c r="VRN20" s="109"/>
      <c r="VRO20" s="109"/>
      <c r="VRP20" s="109"/>
      <c r="VRQ20" s="109"/>
      <c r="VRR20" s="109"/>
      <c r="VRS20" s="109"/>
      <c r="VRT20" s="109"/>
      <c r="VRU20" s="109"/>
      <c r="VRV20" s="109"/>
      <c r="VRW20" s="109"/>
      <c r="VRX20" s="109"/>
      <c r="VRY20" s="109"/>
      <c r="VRZ20" s="109"/>
      <c r="VSA20" s="109"/>
      <c r="VSB20" s="109"/>
      <c r="VSC20" s="109"/>
      <c r="VSD20" s="109"/>
      <c r="VSE20" s="109"/>
      <c r="VSF20" s="109"/>
      <c r="VSG20" s="109"/>
      <c r="VSH20" s="109"/>
      <c r="VSI20" s="109"/>
      <c r="VSJ20" s="109"/>
      <c r="VSK20" s="109"/>
      <c r="VSL20" s="109"/>
      <c r="VSM20" s="109"/>
      <c r="VSN20" s="109"/>
      <c r="VSO20" s="109"/>
      <c r="VSP20" s="109"/>
      <c r="VSQ20" s="109"/>
      <c r="VSR20" s="109"/>
      <c r="VSS20" s="109"/>
      <c r="VST20" s="109"/>
      <c r="VSU20" s="109"/>
      <c r="VSV20" s="109"/>
      <c r="VSW20" s="109"/>
      <c r="VSX20" s="109"/>
      <c r="VSY20" s="109"/>
      <c r="VSZ20" s="109"/>
      <c r="VTA20" s="109"/>
      <c r="VTB20" s="109"/>
      <c r="VTC20" s="109"/>
      <c r="VTD20" s="109"/>
      <c r="VTE20" s="109"/>
      <c r="VTF20" s="109"/>
      <c r="VTG20" s="109"/>
      <c r="VTH20" s="109"/>
      <c r="VTI20" s="109"/>
      <c r="VTJ20" s="109"/>
      <c r="VTK20" s="109"/>
      <c r="VTL20" s="109"/>
      <c r="VTM20" s="109"/>
      <c r="VTN20" s="109"/>
      <c r="VTO20" s="109"/>
      <c r="VTP20" s="109"/>
      <c r="VTQ20" s="109"/>
      <c r="VTR20" s="109"/>
      <c r="VTS20" s="109"/>
      <c r="VTT20" s="109"/>
      <c r="VTU20" s="109"/>
      <c r="VTV20" s="109"/>
      <c r="VTW20" s="109"/>
      <c r="VTX20" s="109"/>
      <c r="VTY20" s="109"/>
      <c r="VTZ20" s="109"/>
      <c r="VUA20" s="109"/>
      <c r="VUB20" s="109"/>
      <c r="VUC20" s="109"/>
      <c r="VUD20" s="109"/>
      <c r="VUE20" s="109"/>
      <c r="VUF20" s="109"/>
      <c r="VUG20" s="109"/>
      <c r="VUH20" s="109"/>
      <c r="VUI20" s="109"/>
      <c r="VUJ20" s="109"/>
      <c r="VUK20" s="109"/>
      <c r="VUL20" s="109"/>
      <c r="VUM20" s="109"/>
      <c r="VUN20" s="109"/>
      <c r="VUO20" s="109"/>
      <c r="VUP20" s="109"/>
      <c r="VUQ20" s="109"/>
      <c r="VUR20" s="109"/>
      <c r="VUS20" s="109"/>
      <c r="VUT20" s="109"/>
      <c r="VUU20" s="109"/>
      <c r="VUV20" s="109"/>
      <c r="VUW20" s="109"/>
      <c r="VUX20" s="109"/>
      <c r="VUY20" s="109"/>
      <c r="VUZ20" s="109"/>
      <c r="VVA20" s="109"/>
      <c r="VVB20" s="109"/>
      <c r="VVC20" s="109"/>
      <c r="VVD20" s="109"/>
      <c r="VVE20" s="109"/>
      <c r="VVF20" s="109"/>
      <c r="VVG20" s="109"/>
      <c r="VVH20" s="109"/>
      <c r="VVI20" s="109"/>
      <c r="VVJ20" s="109"/>
      <c r="VVK20" s="109"/>
      <c r="VVL20" s="109"/>
      <c r="VVM20" s="109"/>
      <c r="VVN20" s="109"/>
      <c r="VVO20" s="109"/>
      <c r="VVP20" s="109"/>
      <c r="VVQ20" s="109"/>
      <c r="VVR20" s="109"/>
      <c r="VVS20" s="109"/>
      <c r="VVT20" s="109"/>
      <c r="VVU20" s="109"/>
      <c r="VVV20" s="109"/>
      <c r="VVW20" s="109"/>
      <c r="VVX20" s="109"/>
      <c r="VVY20" s="109"/>
      <c r="VVZ20" s="109"/>
      <c r="VWA20" s="109"/>
      <c r="VWB20" s="109"/>
      <c r="VWC20" s="109"/>
      <c r="VWD20" s="109"/>
      <c r="VWE20" s="109"/>
      <c r="VWF20" s="109"/>
      <c r="VWG20" s="109"/>
      <c r="VWH20" s="109"/>
      <c r="VWI20" s="109"/>
      <c r="VWJ20" s="109"/>
      <c r="VWK20" s="109"/>
      <c r="VWL20" s="109"/>
      <c r="VWM20" s="109"/>
      <c r="VWN20" s="109"/>
      <c r="VWO20" s="109"/>
      <c r="VWP20" s="109"/>
      <c r="VWQ20" s="109"/>
      <c r="VWR20" s="109"/>
      <c r="VWS20" s="109"/>
      <c r="VWT20" s="109"/>
      <c r="VWU20" s="109"/>
      <c r="VWV20" s="109"/>
      <c r="VWW20" s="109"/>
      <c r="VWX20" s="109"/>
      <c r="VWY20" s="109"/>
      <c r="VWZ20" s="109"/>
      <c r="VXA20" s="109"/>
      <c r="VXB20" s="109"/>
      <c r="VXC20" s="109"/>
      <c r="VXD20" s="109"/>
      <c r="VXE20" s="109"/>
      <c r="VXF20" s="109"/>
      <c r="VXG20" s="109"/>
      <c r="VXH20" s="109"/>
      <c r="VXI20" s="109"/>
      <c r="VXJ20" s="109"/>
      <c r="VXK20" s="109"/>
      <c r="VXL20" s="109"/>
      <c r="VXM20" s="109"/>
      <c r="VXN20" s="109"/>
      <c r="VXO20" s="109"/>
      <c r="VXP20" s="109"/>
      <c r="VXQ20" s="109"/>
      <c r="VXR20" s="109"/>
      <c r="VXS20" s="109"/>
      <c r="VXT20" s="109"/>
      <c r="VXU20" s="109"/>
      <c r="VXV20" s="109"/>
      <c r="VXW20" s="109"/>
      <c r="VXX20" s="109"/>
      <c r="VXY20" s="109"/>
      <c r="VXZ20" s="109"/>
      <c r="VYA20" s="109"/>
      <c r="VYB20" s="109"/>
      <c r="VYC20" s="109"/>
      <c r="VYD20" s="109"/>
      <c r="VYE20" s="109"/>
      <c r="VYF20" s="109"/>
      <c r="VYG20" s="109"/>
      <c r="VYH20" s="109"/>
      <c r="VYI20" s="109"/>
      <c r="VYJ20" s="109"/>
      <c r="VYK20" s="109"/>
      <c r="VYL20" s="109"/>
      <c r="VYM20" s="109"/>
      <c r="VYN20" s="109"/>
      <c r="VYO20" s="109"/>
      <c r="VYP20" s="109"/>
      <c r="VYQ20" s="109"/>
      <c r="VYR20" s="109"/>
      <c r="VYS20" s="109"/>
      <c r="VYT20" s="109"/>
      <c r="VYU20" s="109"/>
      <c r="VYV20" s="109"/>
      <c r="VYW20" s="109"/>
      <c r="VYX20" s="109"/>
      <c r="VYY20" s="109"/>
      <c r="VYZ20" s="109"/>
      <c r="VZA20" s="109"/>
      <c r="VZB20" s="109"/>
      <c r="VZC20" s="109"/>
      <c r="VZD20" s="109"/>
      <c r="VZE20" s="109"/>
      <c r="VZF20" s="109"/>
      <c r="VZG20" s="109"/>
      <c r="VZH20" s="109"/>
      <c r="VZI20" s="109"/>
      <c r="VZJ20" s="109"/>
      <c r="VZK20" s="109"/>
      <c r="VZL20" s="109"/>
      <c r="VZM20" s="109"/>
      <c r="VZN20" s="109"/>
      <c r="VZO20" s="109"/>
      <c r="VZP20" s="109"/>
      <c r="VZQ20" s="109"/>
      <c r="VZR20" s="109"/>
      <c r="VZS20" s="109"/>
      <c r="VZT20" s="109"/>
      <c r="VZU20" s="109"/>
      <c r="VZV20" s="109"/>
      <c r="VZW20" s="109"/>
      <c r="VZX20" s="109"/>
      <c r="VZY20" s="109"/>
      <c r="VZZ20" s="109"/>
      <c r="WAA20" s="109"/>
      <c r="WAB20" s="109"/>
      <c r="WAC20" s="109"/>
      <c r="WAD20" s="109"/>
      <c r="WAE20" s="109"/>
      <c r="WAF20" s="109"/>
      <c r="WAG20" s="109"/>
      <c r="WAH20" s="109"/>
      <c r="WAI20" s="109"/>
      <c r="WAJ20" s="109"/>
      <c r="WAK20" s="109"/>
      <c r="WAL20" s="109"/>
      <c r="WAM20" s="109"/>
      <c r="WAN20" s="109"/>
      <c r="WAO20" s="109"/>
      <c r="WAP20" s="109"/>
      <c r="WAQ20" s="109"/>
      <c r="WAR20" s="109"/>
      <c r="WAS20" s="109"/>
      <c r="WAT20" s="109"/>
      <c r="WAU20" s="109"/>
      <c r="WAV20" s="109"/>
      <c r="WAW20" s="109"/>
      <c r="WAX20" s="109"/>
      <c r="WAY20" s="109"/>
      <c r="WAZ20" s="109"/>
      <c r="WBA20" s="109"/>
      <c r="WBB20" s="109"/>
      <c r="WBC20" s="109"/>
      <c r="WBD20" s="109"/>
      <c r="WBE20" s="109"/>
      <c r="WBF20" s="109"/>
      <c r="WBG20" s="109"/>
      <c r="WBH20" s="109"/>
      <c r="WBI20" s="109"/>
      <c r="WBJ20" s="109"/>
      <c r="WBK20" s="109"/>
      <c r="WBL20" s="109"/>
      <c r="WBM20" s="109"/>
      <c r="WBN20" s="109"/>
      <c r="WBO20" s="109"/>
      <c r="WBP20" s="109"/>
      <c r="WBQ20" s="109"/>
      <c r="WBR20" s="109"/>
      <c r="WBS20" s="109"/>
      <c r="WBT20" s="109"/>
      <c r="WBU20" s="109"/>
      <c r="WBV20" s="109"/>
      <c r="WBW20" s="109"/>
      <c r="WBX20" s="109"/>
      <c r="WBY20" s="109"/>
      <c r="WBZ20" s="109"/>
      <c r="WCA20" s="109"/>
      <c r="WCB20" s="109"/>
      <c r="WCC20" s="109"/>
      <c r="WCD20" s="109"/>
      <c r="WCE20" s="109"/>
      <c r="WCF20" s="109"/>
      <c r="WCG20" s="109"/>
      <c r="WCH20" s="109"/>
      <c r="WCI20" s="109"/>
      <c r="WCJ20" s="109"/>
      <c r="WCK20" s="109"/>
      <c r="WCL20" s="109"/>
      <c r="WCM20" s="109"/>
      <c r="WCN20" s="109"/>
      <c r="WCO20" s="109"/>
      <c r="WCP20" s="109"/>
      <c r="WCQ20" s="109"/>
      <c r="WCR20" s="109"/>
      <c r="WCS20" s="109"/>
      <c r="WCT20" s="109"/>
      <c r="WCU20" s="109"/>
      <c r="WCV20" s="109"/>
      <c r="WCW20" s="109"/>
      <c r="WCX20" s="109"/>
      <c r="WCY20" s="109"/>
      <c r="WCZ20" s="109"/>
      <c r="WDA20" s="109"/>
      <c r="WDB20" s="109"/>
      <c r="WDC20" s="109"/>
      <c r="WDD20" s="109"/>
      <c r="WDE20" s="109"/>
      <c r="WDF20" s="109"/>
      <c r="WDG20" s="109"/>
      <c r="WDH20" s="109"/>
      <c r="WDI20" s="109"/>
      <c r="WDJ20" s="109"/>
      <c r="WDK20" s="109"/>
      <c r="WDL20" s="109"/>
      <c r="WDM20" s="109"/>
      <c r="WDN20" s="109"/>
      <c r="WDO20" s="109"/>
      <c r="WDP20" s="109"/>
      <c r="WDQ20" s="109"/>
      <c r="WDR20" s="109"/>
      <c r="WDS20" s="109"/>
      <c r="WDT20" s="109"/>
      <c r="WDU20" s="109"/>
      <c r="WDV20" s="109"/>
      <c r="WDW20" s="109"/>
      <c r="WDX20" s="109"/>
      <c r="WDY20" s="109"/>
      <c r="WDZ20" s="109"/>
      <c r="WEA20" s="109"/>
      <c r="WEB20" s="109"/>
      <c r="WEC20" s="109"/>
      <c r="WED20" s="109"/>
      <c r="WEE20" s="109"/>
      <c r="WEF20" s="109"/>
      <c r="WEG20" s="109"/>
      <c r="WEH20" s="109"/>
      <c r="WEI20" s="109"/>
      <c r="WEJ20" s="109"/>
      <c r="WEK20" s="109"/>
      <c r="WEL20" s="109"/>
      <c r="WEM20" s="109"/>
      <c r="WEN20" s="109"/>
      <c r="WEO20" s="109"/>
      <c r="WEP20" s="109"/>
      <c r="WEQ20" s="109"/>
      <c r="WER20" s="109"/>
      <c r="WES20" s="109"/>
      <c r="WET20" s="109"/>
      <c r="WEU20" s="109"/>
      <c r="WEV20" s="109"/>
      <c r="WEW20" s="109"/>
      <c r="WEX20" s="109"/>
      <c r="WEY20" s="109"/>
      <c r="WEZ20" s="109"/>
      <c r="WFA20" s="109"/>
      <c r="WFB20" s="109"/>
      <c r="WFC20" s="109"/>
      <c r="WFD20" s="109"/>
      <c r="WFE20" s="109"/>
      <c r="WFF20" s="109"/>
      <c r="WFG20" s="109"/>
      <c r="WFH20" s="109"/>
      <c r="WFI20" s="109"/>
      <c r="WFJ20" s="109"/>
      <c r="WFK20" s="109"/>
      <c r="WFL20" s="109"/>
      <c r="WFM20" s="109"/>
      <c r="WFN20" s="109"/>
      <c r="WFO20" s="109"/>
      <c r="WFP20" s="109"/>
      <c r="WFQ20" s="109"/>
      <c r="WFR20" s="109"/>
      <c r="WFS20" s="109"/>
      <c r="WFT20" s="109"/>
      <c r="WFU20" s="109"/>
      <c r="WFV20" s="109"/>
      <c r="WFW20" s="109"/>
      <c r="WFX20" s="109"/>
      <c r="WFY20" s="109"/>
      <c r="WFZ20" s="109"/>
      <c r="WGA20" s="109"/>
      <c r="WGB20" s="109"/>
      <c r="WGC20" s="109"/>
      <c r="WGD20" s="109"/>
      <c r="WGE20" s="109"/>
      <c r="WGF20" s="109"/>
      <c r="WGG20" s="109"/>
      <c r="WGH20" s="109"/>
      <c r="WGI20" s="109"/>
      <c r="WGJ20" s="109"/>
      <c r="WGK20" s="109"/>
      <c r="WGL20" s="109"/>
      <c r="WGM20" s="109"/>
      <c r="WGN20" s="109"/>
      <c r="WGO20" s="109"/>
      <c r="WGP20" s="109"/>
      <c r="WGQ20" s="109"/>
      <c r="WGR20" s="109"/>
      <c r="WGS20" s="109"/>
      <c r="WGT20" s="109"/>
      <c r="WGU20" s="109"/>
      <c r="WGV20" s="109"/>
      <c r="WGW20" s="109"/>
      <c r="WGX20" s="109"/>
      <c r="WGY20" s="109"/>
      <c r="WGZ20" s="109"/>
      <c r="WHA20" s="109"/>
      <c r="WHB20" s="109"/>
      <c r="WHC20" s="109"/>
      <c r="WHD20" s="109"/>
      <c r="WHE20" s="109"/>
      <c r="WHF20" s="109"/>
      <c r="WHG20" s="109"/>
      <c r="WHH20" s="109"/>
      <c r="WHI20" s="109"/>
      <c r="WHJ20" s="109"/>
      <c r="WHK20" s="109"/>
      <c r="WHL20" s="109"/>
      <c r="WHM20" s="109"/>
      <c r="WHN20" s="109"/>
      <c r="WHO20" s="109"/>
      <c r="WHP20" s="109"/>
      <c r="WHQ20" s="109"/>
      <c r="WHR20" s="109"/>
      <c r="WHS20" s="109"/>
      <c r="WHT20" s="109"/>
      <c r="WHU20" s="109"/>
      <c r="WHV20" s="109"/>
      <c r="WHW20" s="109"/>
      <c r="WHX20" s="109"/>
      <c r="WHY20" s="109"/>
      <c r="WHZ20" s="109"/>
      <c r="WIA20" s="109"/>
      <c r="WIB20" s="109"/>
      <c r="WIC20" s="109"/>
      <c r="WID20" s="109"/>
      <c r="WIE20" s="109"/>
      <c r="WIF20" s="109"/>
      <c r="WIG20" s="109"/>
      <c r="WIH20" s="109"/>
      <c r="WII20" s="109"/>
      <c r="WIJ20" s="109"/>
      <c r="WIK20" s="109"/>
      <c r="WIL20" s="109"/>
      <c r="WIM20" s="109"/>
      <c r="WIN20" s="109"/>
      <c r="WIO20" s="109"/>
      <c r="WIP20" s="109"/>
      <c r="WIQ20" s="109"/>
      <c r="WIR20" s="109"/>
      <c r="WIS20" s="109"/>
      <c r="WIT20" s="109"/>
      <c r="WIU20" s="109"/>
      <c r="WIV20" s="109"/>
      <c r="WIW20" s="109"/>
      <c r="WIX20" s="109"/>
      <c r="WIY20" s="109"/>
      <c r="WIZ20" s="109"/>
      <c r="WJA20" s="109"/>
      <c r="WJB20" s="109"/>
      <c r="WJC20" s="109"/>
      <c r="WJD20" s="109"/>
      <c r="WJE20" s="109"/>
      <c r="WJF20" s="109"/>
      <c r="WJG20" s="109"/>
      <c r="WJH20" s="109"/>
      <c r="WJI20" s="109"/>
      <c r="WJJ20" s="109"/>
      <c r="WJK20" s="109"/>
      <c r="WJL20" s="109"/>
      <c r="WJM20" s="109"/>
      <c r="WJN20" s="109"/>
      <c r="WJO20" s="109"/>
      <c r="WJP20" s="109"/>
      <c r="WJQ20" s="109"/>
      <c r="WJR20" s="109"/>
      <c r="WJS20" s="109"/>
      <c r="WJT20" s="109"/>
      <c r="WJU20" s="109"/>
      <c r="WJV20" s="109"/>
      <c r="WJW20" s="109"/>
      <c r="WJX20" s="109"/>
      <c r="WJY20" s="109"/>
      <c r="WJZ20" s="109"/>
      <c r="WKA20" s="109"/>
      <c r="WKB20" s="109"/>
      <c r="WKC20" s="109"/>
      <c r="WKD20" s="109"/>
      <c r="WKE20" s="109"/>
      <c r="WKF20" s="109"/>
      <c r="WKG20" s="109"/>
      <c r="WKH20" s="109"/>
      <c r="WKI20" s="109"/>
      <c r="WKJ20" s="109"/>
      <c r="WKK20" s="109"/>
      <c r="WKL20" s="109"/>
      <c r="WKM20" s="109"/>
      <c r="WKN20" s="109"/>
      <c r="WKO20" s="109"/>
      <c r="WKP20" s="109"/>
      <c r="WKQ20" s="109"/>
      <c r="WKR20" s="109"/>
      <c r="WKS20" s="109"/>
      <c r="WKT20" s="109"/>
      <c r="WKU20" s="109"/>
      <c r="WKV20" s="109"/>
      <c r="WKW20" s="109"/>
      <c r="WKX20" s="109"/>
      <c r="WKY20" s="109"/>
      <c r="WKZ20" s="109"/>
      <c r="WLA20" s="109"/>
      <c r="WLB20" s="109"/>
      <c r="WLC20" s="109"/>
      <c r="WLD20" s="109"/>
      <c r="WLE20" s="109"/>
      <c r="WLF20" s="109"/>
      <c r="WLG20" s="109"/>
      <c r="WLH20" s="109"/>
      <c r="WLI20" s="109"/>
      <c r="WLJ20" s="109"/>
      <c r="WLK20" s="109"/>
      <c r="WLL20" s="109"/>
      <c r="WLM20" s="109"/>
      <c r="WLN20" s="109"/>
      <c r="WLO20" s="109"/>
      <c r="WLP20" s="109"/>
      <c r="WLQ20" s="109"/>
      <c r="WLR20" s="109"/>
      <c r="WLS20" s="109"/>
      <c r="WLT20" s="109"/>
      <c r="WLU20" s="109"/>
      <c r="WLV20" s="109"/>
      <c r="WLW20" s="109"/>
      <c r="WLX20" s="109"/>
      <c r="WLY20" s="109"/>
      <c r="WLZ20" s="109"/>
      <c r="WMA20" s="109"/>
      <c r="WMB20" s="109"/>
      <c r="WMC20" s="109"/>
      <c r="WMD20" s="109"/>
      <c r="WME20" s="109"/>
      <c r="WMF20" s="109"/>
      <c r="WMG20" s="109"/>
      <c r="WMH20" s="109"/>
      <c r="WMI20" s="109"/>
      <c r="WMJ20" s="109"/>
      <c r="WMK20" s="109"/>
      <c r="WML20" s="109"/>
      <c r="WMM20" s="109"/>
      <c r="WMN20" s="109"/>
      <c r="WMO20" s="109"/>
      <c r="WMP20" s="109"/>
      <c r="WMQ20" s="109"/>
      <c r="WMR20" s="109"/>
      <c r="WMS20" s="109"/>
      <c r="WMT20" s="109"/>
      <c r="WMU20" s="109"/>
      <c r="WMV20" s="109"/>
      <c r="WMW20" s="109"/>
      <c r="WMX20" s="109"/>
      <c r="WMY20" s="109"/>
      <c r="WMZ20" s="109"/>
      <c r="WNA20" s="109"/>
      <c r="WNB20" s="109"/>
      <c r="WNC20" s="109"/>
      <c r="WND20" s="109"/>
      <c r="WNE20" s="109"/>
      <c r="WNF20" s="109"/>
      <c r="WNG20" s="109"/>
      <c r="WNH20" s="109"/>
      <c r="WNI20" s="109"/>
      <c r="WNJ20" s="109"/>
      <c r="WNK20" s="109"/>
      <c r="WNL20" s="109"/>
      <c r="WNM20" s="109"/>
      <c r="WNN20" s="109"/>
      <c r="WNO20" s="109"/>
      <c r="WNP20" s="109"/>
      <c r="WNQ20" s="109"/>
      <c r="WNR20" s="109"/>
      <c r="WNS20" s="109"/>
      <c r="WNT20" s="109"/>
      <c r="WNU20" s="109"/>
      <c r="WNV20" s="109"/>
      <c r="WNW20" s="109"/>
      <c r="WNX20" s="109"/>
      <c r="WNY20" s="109"/>
      <c r="WNZ20" s="109"/>
      <c r="WOA20" s="109"/>
      <c r="WOB20" s="109"/>
      <c r="WOC20" s="109"/>
      <c r="WOD20" s="109"/>
      <c r="WOE20" s="109"/>
      <c r="WOF20" s="109"/>
      <c r="WOG20" s="109"/>
      <c r="WOH20" s="109"/>
      <c r="WOI20" s="109"/>
      <c r="WOJ20" s="109"/>
      <c r="WOK20" s="109"/>
      <c r="WOL20" s="109"/>
      <c r="WOM20" s="109"/>
      <c r="WON20" s="109"/>
      <c r="WOO20" s="109"/>
      <c r="WOP20" s="109"/>
      <c r="WOQ20" s="109"/>
      <c r="WOR20" s="109"/>
      <c r="WOS20" s="109"/>
      <c r="WOT20" s="109"/>
      <c r="WOU20" s="109"/>
      <c r="WOV20" s="109"/>
      <c r="WOW20" s="109"/>
      <c r="WOX20" s="109"/>
      <c r="WOY20" s="109"/>
      <c r="WOZ20" s="109"/>
      <c r="WPA20" s="109"/>
      <c r="WPB20" s="109"/>
      <c r="WPC20" s="109"/>
      <c r="WPD20" s="109"/>
      <c r="WPE20" s="109"/>
      <c r="WPF20" s="109"/>
      <c r="WPG20" s="109"/>
      <c r="WPH20" s="109"/>
      <c r="WPI20" s="109"/>
      <c r="WPJ20" s="109"/>
      <c r="WPK20" s="109"/>
      <c r="WPL20" s="109"/>
      <c r="WPM20" s="109"/>
      <c r="WPN20" s="109"/>
      <c r="WPO20" s="109"/>
      <c r="WPP20" s="109"/>
      <c r="WPQ20" s="109"/>
      <c r="WPR20" s="109"/>
      <c r="WPS20" s="109"/>
      <c r="WPT20" s="109"/>
      <c r="WPU20" s="109"/>
      <c r="WPV20" s="109"/>
      <c r="WPW20" s="109"/>
      <c r="WPX20" s="109"/>
      <c r="WPY20" s="109"/>
      <c r="WPZ20" s="109"/>
      <c r="WQA20" s="109"/>
      <c r="WQB20" s="109"/>
      <c r="WQC20" s="109"/>
      <c r="WQD20" s="109"/>
      <c r="WQE20" s="109"/>
      <c r="WQF20" s="109"/>
      <c r="WQG20" s="109"/>
      <c r="WQH20" s="109"/>
      <c r="WQI20" s="109"/>
      <c r="WQJ20" s="109"/>
      <c r="WQK20" s="109"/>
      <c r="WQL20" s="109"/>
      <c r="WQM20" s="109"/>
      <c r="WQN20" s="109"/>
      <c r="WQO20" s="109"/>
      <c r="WQP20" s="109"/>
      <c r="WQQ20" s="109"/>
      <c r="WQR20" s="109"/>
      <c r="WQS20" s="109"/>
      <c r="WQT20" s="109"/>
      <c r="WQU20" s="109"/>
      <c r="WQV20" s="109"/>
      <c r="WQW20" s="109"/>
      <c r="WQX20" s="109"/>
      <c r="WQY20" s="109"/>
      <c r="WQZ20" s="109"/>
      <c r="WRA20" s="109"/>
      <c r="WRB20" s="109"/>
      <c r="WRC20" s="109"/>
      <c r="WRD20" s="109"/>
      <c r="WRE20" s="109"/>
      <c r="WRF20" s="109"/>
      <c r="WRG20" s="109"/>
      <c r="WRH20" s="109"/>
      <c r="WRI20" s="109"/>
      <c r="WRJ20" s="109"/>
      <c r="WRK20" s="109"/>
      <c r="WRL20" s="109"/>
      <c r="WRM20" s="109"/>
      <c r="WRN20" s="109"/>
      <c r="WRO20" s="109"/>
      <c r="WRP20" s="109"/>
      <c r="WRQ20" s="109"/>
      <c r="WRR20" s="109"/>
      <c r="WRS20" s="109"/>
      <c r="WRT20" s="109"/>
      <c r="WRU20" s="109"/>
      <c r="WRV20" s="109"/>
      <c r="WRW20" s="109"/>
      <c r="WRX20" s="109"/>
      <c r="WRY20" s="109"/>
      <c r="WRZ20" s="109"/>
      <c r="WSA20" s="109"/>
      <c r="WSB20" s="109"/>
      <c r="WSC20" s="109"/>
      <c r="WSD20" s="109"/>
      <c r="WSE20" s="109"/>
      <c r="WSF20" s="109"/>
      <c r="WSG20" s="109"/>
      <c r="WSH20" s="109"/>
      <c r="WSI20" s="109"/>
      <c r="WSJ20" s="109"/>
      <c r="WSK20" s="109"/>
      <c r="WSL20" s="109"/>
      <c r="WSM20" s="109"/>
      <c r="WSN20" s="109"/>
      <c r="WSO20" s="109"/>
      <c r="WSP20" s="109"/>
      <c r="WSQ20" s="109"/>
      <c r="WSR20" s="109"/>
      <c r="WSS20" s="109"/>
      <c r="WST20" s="109"/>
      <c r="WSU20" s="109"/>
      <c r="WSV20" s="109"/>
      <c r="WSW20" s="109"/>
      <c r="WSX20" s="109"/>
      <c r="WSY20" s="109"/>
      <c r="WSZ20" s="109"/>
      <c r="WTA20" s="109"/>
      <c r="WTB20" s="109"/>
      <c r="WTC20" s="109"/>
      <c r="WTD20" s="109"/>
      <c r="WTE20" s="109"/>
      <c r="WTF20" s="109"/>
      <c r="WTG20" s="109"/>
      <c r="WTH20" s="109"/>
      <c r="WTI20" s="109"/>
      <c r="WTJ20" s="109"/>
      <c r="WTK20" s="109"/>
      <c r="WTL20" s="109"/>
      <c r="WTM20" s="109"/>
      <c r="WTN20" s="109"/>
      <c r="WTO20" s="109"/>
      <c r="WTP20" s="109"/>
      <c r="WTQ20" s="109"/>
      <c r="WTR20" s="109"/>
      <c r="WTS20" s="109"/>
      <c r="WTT20" s="109"/>
      <c r="WTU20" s="109"/>
      <c r="WTV20" s="109"/>
      <c r="WTW20" s="109"/>
      <c r="WTX20" s="109"/>
      <c r="WTY20" s="109"/>
      <c r="WTZ20" s="109"/>
      <c r="WUA20" s="109"/>
      <c r="WUB20" s="109"/>
      <c r="WUC20" s="109"/>
      <c r="WUD20" s="109"/>
      <c r="WUE20" s="109"/>
      <c r="WUF20" s="109"/>
      <c r="WUG20" s="109"/>
      <c r="WUH20" s="109"/>
      <c r="WUI20" s="109"/>
      <c r="WUJ20" s="109"/>
      <c r="WUK20" s="109"/>
      <c r="WUL20" s="109"/>
      <c r="WUM20" s="109"/>
      <c r="WUN20" s="109"/>
      <c r="WUO20" s="109"/>
      <c r="WUP20" s="109"/>
      <c r="WUQ20" s="109"/>
      <c r="WUR20" s="109"/>
      <c r="WUS20" s="109"/>
      <c r="WUT20" s="109"/>
      <c r="WUU20" s="109"/>
      <c r="WUV20" s="109"/>
      <c r="WUW20" s="109"/>
      <c r="WUX20" s="109"/>
      <c r="WUY20" s="109"/>
      <c r="WUZ20" s="109"/>
      <c r="WVA20" s="109"/>
      <c r="WVB20" s="109"/>
      <c r="WVC20" s="109"/>
      <c r="WVD20" s="109"/>
      <c r="WVE20" s="109"/>
      <c r="WVF20" s="109"/>
      <c r="WVG20" s="109"/>
      <c r="WVH20" s="109"/>
      <c r="WVI20" s="109"/>
      <c r="WVJ20" s="109"/>
      <c r="WVK20" s="109"/>
      <c r="WVL20" s="109"/>
      <c r="WVM20" s="109"/>
      <c r="WVN20" s="109"/>
      <c r="WVO20" s="109"/>
      <c r="WVP20" s="109"/>
      <c r="WVQ20" s="109"/>
      <c r="WVR20" s="109"/>
      <c r="WVS20" s="109"/>
      <c r="WVT20" s="109"/>
      <c r="WVU20" s="109"/>
      <c r="WVV20" s="109"/>
      <c r="WVW20" s="109"/>
      <c r="WVX20" s="109"/>
      <c r="WVY20" s="109"/>
      <c r="WVZ20" s="109"/>
      <c r="WWA20" s="109"/>
      <c r="WWB20" s="109"/>
      <c r="WWC20" s="109"/>
      <c r="WWD20" s="109"/>
      <c r="WWE20" s="109"/>
      <c r="WWF20" s="109"/>
      <c r="WWG20" s="109"/>
      <c r="WWH20" s="109"/>
      <c r="WWI20" s="109"/>
      <c r="WWJ20" s="109"/>
      <c r="WWK20" s="109"/>
      <c r="WWL20" s="109"/>
      <c r="WWM20" s="109"/>
      <c r="WWN20" s="109"/>
      <c r="WWO20" s="109"/>
      <c r="WWP20" s="109"/>
      <c r="WWQ20" s="109"/>
      <c r="WWR20" s="109"/>
      <c r="WWS20" s="109"/>
      <c r="WWT20" s="109"/>
      <c r="WWU20" s="109"/>
      <c r="WWV20" s="109"/>
      <c r="WWW20" s="109"/>
      <c r="WWX20" s="109"/>
      <c r="WWY20" s="109"/>
      <c r="WWZ20" s="109"/>
      <c r="WXA20" s="109"/>
      <c r="WXB20" s="109"/>
      <c r="WXC20" s="109"/>
      <c r="WXD20" s="109"/>
      <c r="WXE20" s="109"/>
      <c r="WXF20" s="109"/>
      <c r="WXG20" s="109"/>
      <c r="WXH20" s="109"/>
      <c r="WXI20" s="109"/>
      <c r="WXJ20" s="109"/>
      <c r="WXK20" s="109"/>
      <c r="WXL20" s="109"/>
      <c r="WXM20" s="109"/>
      <c r="WXN20" s="109"/>
      <c r="WXO20" s="109"/>
      <c r="WXP20" s="109"/>
      <c r="WXQ20" s="109"/>
      <c r="WXR20" s="109"/>
      <c r="WXS20" s="109"/>
      <c r="WXT20" s="109"/>
      <c r="WXU20" s="109"/>
      <c r="WXV20" s="109"/>
      <c r="WXW20" s="109"/>
      <c r="WXX20" s="109"/>
      <c r="WXY20" s="109"/>
      <c r="WXZ20" s="109"/>
      <c r="WYA20" s="109"/>
      <c r="WYB20" s="109"/>
      <c r="WYC20" s="109"/>
      <c r="WYD20" s="109"/>
      <c r="WYE20" s="109"/>
      <c r="WYF20" s="109"/>
      <c r="WYG20" s="109"/>
      <c r="WYH20" s="109"/>
      <c r="WYI20" s="109"/>
      <c r="WYJ20" s="109"/>
      <c r="WYK20" s="109"/>
      <c r="WYL20" s="109"/>
      <c r="WYM20" s="109"/>
      <c r="WYN20" s="109"/>
      <c r="WYO20" s="109"/>
      <c r="WYP20" s="109"/>
      <c r="WYQ20" s="109"/>
      <c r="WYR20" s="109"/>
      <c r="WYS20" s="109"/>
      <c r="WYT20" s="109"/>
      <c r="WYU20" s="109"/>
      <c r="WYV20" s="109"/>
      <c r="WYW20" s="109"/>
      <c r="WYX20" s="109"/>
      <c r="WYY20" s="109"/>
      <c r="WYZ20" s="109"/>
      <c r="WZA20" s="109"/>
      <c r="WZB20" s="109"/>
      <c r="WZC20" s="109"/>
      <c r="WZD20" s="109"/>
      <c r="WZE20" s="109"/>
      <c r="WZF20" s="109"/>
      <c r="WZG20" s="109"/>
      <c r="WZH20" s="109"/>
      <c r="WZI20" s="109"/>
      <c r="WZJ20" s="109"/>
      <c r="WZK20" s="109"/>
      <c r="WZL20" s="109"/>
      <c r="WZM20" s="109"/>
      <c r="WZN20" s="109"/>
      <c r="WZO20" s="109"/>
      <c r="WZP20" s="109"/>
      <c r="WZQ20" s="109"/>
      <c r="WZR20" s="109"/>
      <c r="WZS20" s="109"/>
      <c r="WZT20" s="109"/>
      <c r="WZU20" s="109"/>
      <c r="WZV20" s="109"/>
      <c r="WZW20" s="109"/>
      <c r="WZX20" s="109"/>
      <c r="WZY20" s="109"/>
      <c r="WZZ20" s="109"/>
      <c r="XAA20" s="109"/>
      <c r="XAB20" s="109"/>
      <c r="XAC20" s="109"/>
      <c r="XAD20" s="109"/>
      <c r="XAE20" s="109"/>
      <c r="XAF20" s="109"/>
      <c r="XAG20" s="109"/>
      <c r="XAH20" s="109"/>
      <c r="XAI20" s="109"/>
      <c r="XAJ20" s="109"/>
      <c r="XAK20" s="109"/>
      <c r="XAL20" s="109"/>
      <c r="XAM20" s="109"/>
      <c r="XAN20" s="109"/>
      <c r="XAO20" s="109"/>
      <c r="XAP20" s="109"/>
      <c r="XAQ20" s="109"/>
      <c r="XAR20" s="109"/>
      <c r="XAS20" s="109"/>
      <c r="XAT20" s="109"/>
      <c r="XAU20" s="109"/>
      <c r="XAV20" s="109"/>
      <c r="XAW20" s="109"/>
      <c r="XAX20" s="109"/>
      <c r="XAY20" s="109"/>
      <c r="XAZ20" s="109"/>
      <c r="XBA20" s="109"/>
      <c r="XBB20" s="109"/>
      <c r="XBC20" s="109"/>
      <c r="XBD20" s="109"/>
      <c r="XBE20" s="109"/>
      <c r="XBF20" s="109"/>
      <c r="XBG20" s="109"/>
      <c r="XBH20" s="109"/>
      <c r="XBI20" s="109"/>
      <c r="XBJ20" s="109"/>
      <c r="XBK20" s="109"/>
      <c r="XBL20" s="109"/>
      <c r="XBM20" s="109"/>
      <c r="XBN20" s="109"/>
      <c r="XBO20" s="109"/>
      <c r="XBP20" s="109"/>
      <c r="XBQ20" s="109"/>
      <c r="XBR20" s="109"/>
      <c r="XBS20" s="109"/>
      <c r="XBT20" s="109"/>
      <c r="XBU20" s="109"/>
      <c r="XBV20" s="109"/>
      <c r="XBW20" s="109"/>
      <c r="XBX20" s="109"/>
      <c r="XBY20" s="109"/>
      <c r="XBZ20" s="109"/>
      <c r="XCA20" s="109"/>
      <c r="XCB20" s="109"/>
      <c r="XCC20" s="109"/>
      <c r="XCD20" s="109"/>
      <c r="XCE20" s="109"/>
      <c r="XCF20" s="109"/>
      <c r="XCG20" s="109"/>
      <c r="XCH20" s="109"/>
      <c r="XCI20" s="109"/>
      <c r="XCJ20" s="109"/>
      <c r="XCK20" s="109"/>
      <c r="XCL20" s="109"/>
      <c r="XCM20" s="109"/>
      <c r="XCN20" s="109"/>
      <c r="XCO20" s="109"/>
      <c r="XCP20" s="109"/>
      <c r="XCQ20" s="109"/>
      <c r="XCR20" s="109"/>
      <c r="XCS20" s="109"/>
      <c r="XCT20" s="109"/>
      <c r="XCU20" s="109"/>
      <c r="XCV20" s="109"/>
      <c r="XCW20" s="109"/>
      <c r="XCX20" s="109"/>
      <c r="XCY20" s="109"/>
      <c r="XCZ20" s="109"/>
      <c r="XDA20" s="109"/>
      <c r="XDB20" s="109"/>
      <c r="XDC20" s="109"/>
      <c r="XDD20" s="109"/>
      <c r="XDE20" s="109"/>
      <c r="XDF20" s="109"/>
      <c r="XDG20" s="109"/>
      <c r="XDH20" s="109"/>
      <c r="XDI20" s="109"/>
      <c r="XDJ20" s="109"/>
      <c r="XDK20" s="109"/>
      <c r="XDL20" s="109"/>
      <c r="XDM20" s="109"/>
      <c r="XDN20" s="109"/>
      <c r="XDO20" s="109"/>
      <c r="XDP20" s="109"/>
      <c r="XDQ20" s="109"/>
      <c r="XDR20" s="109"/>
      <c r="XDS20" s="109"/>
      <c r="XDT20" s="109"/>
      <c r="XDU20" s="109"/>
      <c r="XDV20" s="109"/>
      <c r="XDW20" s="109"/>
      <c r="XDX20" s="109"/>
      <c r="XDY20" s="109"/>
      <c r="XDZ20" s="109"/>
      <c r="XEA20" s="109"/>
      <c r="XEB20" s="109"/>
      <c r="XEC20" s="109"/>
      <c r="XED20" s="109"/>
      <c r="XEE20" s="109"/>
      <c r="XEF20" s="109"/>
      <c r="XEG20" s="109"/>
      <c r="XEH20" s="109"/>
      <c r="XEI20" s="109"/>
      <c r="XEJ20" s="109"/>
      <c r="XEK20" s="109"/>
      <c r="XEL20" s="109"/>
      <c r="XEM20" s="109"/>
      <c r="XEN20" s="109"/>
      <c r="XEO20" s="109"/>
      <c r="XEP20" s="109"/>
      <c r="XEQ20" s="109"/>
      <c r="XER20" s="109"/>
      <c r="XES20" s="109"/>
      <c r="XET20" s="109"/>
      <c r="XEU20" s="109"/>
      <c r="XEV20" s="109"/>
      <c r="XEW20" s="109"/>
      <c r="XEX20" s="109"/>
      <c r="XEY20" s="109"/>
      <c r="XEZ20" s="109"/>
    </row>
    <row r="21" spans="1:16380" s="110" customFormat="1">
      <c r="A21" s="113" t="s">
        <v>129</v>
      </c>
      <c r="B21" s="105">
        <v>3</v>
      </c>
      <c r="C21" s="64"/>
      <c r="D21" s="67"/>
      <c r="E21" s="64"/>
      <c r="F21" s="67"/>
      <c r="G21" s="64"/>
      <c r="H21" s="69"/>
      <c r="I21" s="70"/>
      <c r="J21" s="70"/>
      <c r="K21" s="64"/>
      <c r="L21" s="64"/>
      <c r="M21" s="64"/>
      <c r="N21" s="70"/>
      <c r="O21" s="65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  <c r="BB21" s="109"/>
      <c r="BC21" s="109"/>
      <c r="BD21" s="109"/>
      <c r="BE21" s="109"/>
      <c r="BF21" s="109"/>
      <c r="BG21" s="109"/>
      <c r="BH21" s="109"/>
      <c r="BI21" s="109"/>
      <c r="BJ21" s="109"/>
      <c r="BK21" s="109"/>
      <c r="BL21" s="109"/>
      <c r="BM21" s="109"/>
      <c r="BN21" s="109"/>
      <c r="BO21" s="109"/>
      <c r="BP21" s="109"/>
      <c r="BQ21" s="109"/>
      <c r="BR21" s="109"/>
      <c r="BS21" s="109"/>
      <c r="BT21" s="109"/>
      <c r="BU21" s="109"/>
      <c r="BV21" s="109"/>
      <c r="BW21" s="109"/>
      <c r="BX21" s="109"/>
      <c r="BY21" s="109"/>
      <c r="BZ21" s="109"/>
      <c r="CA21" s="109"/>
      <c r="CB21" s="109"/>
      <c r="CC21" s="109"/>
      <c r="CD21" s="109"/>
      <c r="CE21" s="109"/>
      <c r="CF21" s="109"/>
      <c r="CG21" s="109"/>
      <c r="CH21" s="109"/>
      <c r="CI21" s="109"/>
      <c r="CJ21" s="109"/>
      <c r="CK21" s="109"/>
      <c r="CL21" s="109"/>
      <c r="CM21" s="109"/>
      <c r="CN21" s="109"/>
      <c r="CO21" s="109"/>
      <c r="CP21" s="109"/>
      <c r="CQ21" s="109"/>
      <c r="CR21" s="109"/>
      <c r="CS21" s="109"/>
      <c r="CT21" s="109"/>
      <c r="CU21" s="109"/>
      <c r="CV21" s="109"/>
      <c r="CW21" s="109"/>
      <c r="CX21" s="109"/>
      <c r="CY21" s="109"/>
      <c r="CZ21" s="109"/>
      <c r="DA21" s="109"/>
      <c r="DB21" s="109"/>
      <c r="DC21" s="109"/>
      <c r="DD21" s="109"/>
      <c r="DE21" s="109"/>
      <c r="DF21" s="109"/>
      <c r="DG21" s="109"/>
      <c r="DH21" s="109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09"/>
      <c r="EI21" s="109"/>
      <c r="EJ21" s="109"/>
      <c r="EK21" s="109"/>
      <c r="EL21" s="109"/>
      <c r="EM21" s="109"/>
      <c r="EN21" s="109"/>
      <c r="EO21" s="109"/>
      <c r="EP21" s="109"/>
      <c r="EQ21" s="109"/>
      <c r="ER21" s="109"/>
      <c r="ES21" s="109"/>
      <c r="ET21" s="109"/>
      <c r="EU21" s="109"/>
      <c r="EV21" s="109"/>
      <c r="EW21" s="109"/>
      <c r="EX21" s="109"/>
      <c r="EY21" s="109"/>
      <c r="EZ21" s="109"/>
      <c r="FA21" s="109"/>
      <c r="FB21" s="109"/>
      <c r="FC21" s="109"/>
      <c r="FD21" s="109"/>
      <c r="FE21" s="109"/>
      <c r="FF21" s="109"/>
      <c r="FG21" s="109"/>
      <c r="FH21" s="109"/>
      <c r="FI21" s="109"/>
      <c r="FJ21" s="109"/>
      <c r="FK21" s="109"/>
      <c r="FL21" s="109"/>
      <c r="FM21" s="109"/>
      <c r="FN21" s="109"/>
      <c r="FO21" s="109"/>
      <c r="FP21" s="109"/>
      <c r="FQ21" s="109"/>
      <c r="FR21" s="109"/>
      <c r="FS21" s="109"/>
      <c r="FT21" s="109"/>
      <c r="FU21" s="109"/>
      <c r="FV21" s="109"/>
      <c r="FW21" s="109"/>
      <c r="FX21" s="109"/>
      <c r="FY21" s="109"/>
      <c r="FZ21" s="109"/>
      <c r="GA21" s="109"/>
      <c r="GB21" s="109"/>
      <c r="GC21" s="109"/>
      <c r="GD21" s="109"/>
      <c r="GE21" s="109"/>
      <c r="GF21" s="109"/>
      <c r="GG21" s="109"/>
      <c r="GH21" s="109"/>
      <c r="GI21" s="109"/>
      <c r="GJ21" s="109"/>
      <c r="GK21" s="109"/>
      <c r="GL21" s="109"/>
      <c r="GM21" s="109"/>
      <c r="GN21" s="109"/>
      <c r="GO21" s="109"/>
      <c r="GP21" s="109"/>
      <c r="GQ21" s="109"/>
      <c r="GR21" s="109"/>
      <c r="GS21" s="109"/>
      <c r="GT21" s="109"/>
      <c r="GU21" s="109"/>
      <c r="GV21" s="109"/>
      <c r="GW21" s="109"/>
      <c r="GX21" s="109"/>
      <c r="GY21" s="109"/>
      <c r="GZ21" s="109"/>
      <c r="HA21" s="109"/>
      <c r="HB21" s="109"/>
      <c r="HC21" s="109"/>
      <c r="HD21" s="109"/>
      <c r="HE21" s="109"/>
      <c r="HF21" s="109"/>
      <c r="HG21" s="109"/>
      <c r="HH21" s="109"/>
      <c r="HI21" s="109"/>
      <c r="HJ21" s="109"/>
      <c r="HK21" s="109"/>
      <c r="HL21" s="109"/>
      <c r="HM21" s="109"/>
      <c r="HN21" s="109"/>
      <c r="HO21" s="109"/>
      <c r="HP21" s="109"/>
      <c r="HQ21" s="109"/>
      <c r="HR21" s="109"/>
      <c r="HS21" s="109"/>
      <c r="HT21" s="109"/>
      <c r="HU21" s="109"/>
      <c r="HV21" s="109"/>
      <c r="HW21" s="109"/>
      <c r="HX21" s="109"/>
      <c r="HY21" s="109"/>
      <c r="HZ21" s="109"/>
      <c r="IA21" s="109"/>
      <c r="IB21" s="109"/>
      <c r="IC21" s="109"/>
      <c r="ID21" s="109"/>
      <c r="IE21" s="109"/>
      <c r="IF21" s="109"/>
      <c r="IG21" s="109"/>
      <c r="IH21" s="109"/>
      <c r="II21" s="109"/>
      <c r="IJ21" s="109"/>
      <c r="IK21" s="109"/>
      <c r="IL21" s="109"/>
      <c r="IM21" s="109"/>
      <c r="IN21" s="109"/>
      <c r="IO21" s="109"/>
      <c r="IP21" s="109"/>
      <c r="IQ21" s="109"/>
      <c r="IR21" s="109"/>
      <c r="IS21" s="109"/>
      <c r="IT21" s="109"/>
      <c r="IU21" s="109"/>
      <c r="IV21" s="109"/>
      <c r="IW21" s="109"/>
      <c r="IX21" s="109"/>
      <c r="IY21" s="109"/>
      <c r="IZ21" s="109"/>
      <c r="JA21" s="109"/>
      <c r="JB21" s="109"/>
      <c r="JC21" s="109"/>
      <c r="JD21" s="109"/>
      <c r="JE21" s="109"/>
      <c r="JF21" s="109"/>
      <c r="JG21" s="109"/>
      <c r="JH21" s="109"/>
      <c r="JI21" s="109"/>
      <c r="JJ21" s="109"/>
      <c r="JK21" s="109"/>
      <c r="JL21" s="109"/>
      <c r="JM21" s="109"/>
      <c r="JN21" s="109"/>
      <c r="JO21" s="109"/>
      <c r="JP21" s="109"/>
      <c r="JQ21" s="109"/>
      <c r="JR21" s="109"/>
      <c r="JS21" s="109"/>
      <c r="JT21" s="109"/>
      <c r="JU21" s="109"/>
      <c r="JV21" s="109"/>
      <c r="JW21" s="109"/>
      <c r="JX21" s="109"/>
      <c r="JY21" s="109"/>
      <c r="JZ21" s="109"/>
      <c r="KA21" s="109"/>
      <c r="KB21" s="109"/>
      <c r="KC21" s="109"/>
      <c r="KD21" s="109"/>
      <c r="KE21" s="109"/>
      <c r="KF21" s="109"/>
      <c r="KG21" s="109"/>
      <c r="KH21" s="109"/>
      <c r="KI21" s="109"/>
      <c r="KJ21" s="109"/>
      <c r="KK21" s="109"/>
      <c r="KL21" s="109"/>
      <c r="KM21" s="109"/>
      <c r="KN21" s="109"/>
      <c r="KO21" s="109"/>
      <c r="KP21" s="109"/>
      <c r="KQ21" s="109"/>
      <c r="KR21" s="109"/>
      <c r="KS21" s="109"/>
      <c r="KT21" s="109"/>
      <c r="KU21" s="109"/>
      <c r="KV21" s="109"/>
      <c r="KW21" s="109"/>
      <c r="KX21" s="109"/>
      <c r="KY21" s="109"/>
      <c r="KZ21" s="109"/>
      <c r="LA21" s="109"/>
      <c r="LB21" s="109"/>
      <c r="LC21" s="109"/>
      <c r="LD21" s="109"/>
      <c r="LE21" s="109"/>
      <c r="LF21" s="109"/>
      <c r="LG21" s="109"/>
      <c r="LH21" s="109"/>
      <c r="LI21" s="109"/>
      <c r="LJ21" s="109"/>
      <c r="LK21" s="109"/>
      <c r="LL21" s="109"/>
      <c r="LM21" s="109"/>
      <c r="LN21" s="109"/>
      <c r="LO21" s="109"/>
      <c r="LP21" s="109"/>
      <c r="LQ21" s="109"/>
      <c r="LR21" s="109"/>
      <c r="LS21" s="109"/>
      <c r="LT21" s="109"/>
      <c r="LU21" s="109"/>
      <c r="LV21" s="109"/>
      <c r="LW21" s="109"/>
      <c r="LX21" s="109"/>
      <c r="LY21" s="109"/>
      <c r="LZ21" s="109"/>
      <c r="MA21" s="109"/>
      <c r="MB21" s="109"/>
      <c r="MC21" s="109"/>
      <c r="MD21" s="109"/>
      <c r="ME21" s="109"/>
      <c r="MF21" s="109"/>
      <c r="MG21" s="109"/>
      <c r="MH21" s="109"/>
      <c r="MI21" s="109"/>
      <c r="MJ21" s="109"/>
      <c r="MK21" s="109"/>
      <c r="ML21" s="109"/>
      <c r="MM21" s="109"/>
      <c r="MN21" s="109"/>
      <c r="MO21" s="109"/>
      <c r="MP21" s="109"/>
      <c r="MQ21" s="109"/>
      <c r="MR21" s="109"/>
      <c r="MS21" s="109"/>
      <c r="MT21" s="109"/>
      <c r="MU21" s="109"/>
      <c r="MV21" s="109"/>
      <c r="MW21" s="109"/>
      <c r="MX21" s="109"/>
      <c r="MY21" s="109"/>
      <c r="MZ21" s="109"/>
      <c r="NA21" s="109"/>
      <c r="NB21" s="109"/>
      <c r="NC21" s="109"/>
      <c r="ND21" s="109"/>
      <c r="NE21" s="109"/>
      <c r="NF21" s="109"/>
      <c r="NG21" s="109"/>
      <c r="NH21" s="109"/>
      <c r="NI21" s="109"/>
      <c r="NJ21" s="109"/>
      <c r="NK21" s="109"/>
      <c r="NL21" s="109"/>
      <c r="NM21" s="109"/>
      <c r="NN21" s="109"/>
      <c r="NO21" s="109"/>
      <c r="NP21" s="109"/>
      <c r="NQ21" s="109"/>
      <c r="NR21" s="109"/>
      <c r="NS21" s="109"/>
      <c r="NT21" s="109"/>
      <c r="NU21" s="109"/>
      <c r="NV21" s="109"/>
      <c r="NW21" s="109"/>
      <c r="NX21" s="109"/>
      <c r="NY21" s="109"/>
      <c r="NZ21" s="109"/>
      <c r="OA21" s="109"/>
      <c r="OB21" s="109"/>
      <c r="OC21" s="109"/>
      <c r="OD21" s="109"/>
      <c r="OE21" s="109"/>
      <c r="OF21" s="109"/>
      <c r="OG21" s="109"/>
      <c r="OH21" s="109"/>
      <c r="OI21" s="109"/>
      <c r="OJ21" s="109"/>
      <c r="OK21" s="109"/>
      <c r="OL21" s="109"/>
      <c r="OM21" s="109"/>
      <c r="ON21" s="109"/>
      <c r="OO21" s="109"/>
      <c r="OP21" s="109"/>
      <c r="OQ21" s="109"/>
      <c r="OR21" s="109"/>
      <c r="OS21" s="109"/>
      <c r="OT21" s="109"/>
      <c r="OU21" s="109"/>
      <c r="OV21" s="109"/>
      <c r="OW21" s="109"/>
      <c r="OX21" s="109"/>
      <c r="OY21" s="109"/>
      <c r="OZ21" s="109"/>
      <c r="PA21" s="109"/>
      <c r="PB21" s="109"/>
      <c r="PC21" s="109"/>
      <c r="PD21" s="109"/>
      <c r="PE21" s="109"/>
      <c r="PF21" s="109"/>
      <c r="PG21" s="109"/>
      <c r="PH21" s="109"/>
      <c r="PI21" s="109"/>
      <c r="PJ21" s="109"/>
      <c r="PK21" s="109"/>
      <c r="PL21" s="109"/>
      <c r="PM21" s="109"/>
      <c r="PN21" s="109"/>
      <c r="PO21" s="109"/>
      <c r="PP21" s="109"/>
      <c r="PQ21" s="109"/>
      <c r="PR21" s="109"/>
      <c r="PS21" s="109"/>
      <c r="PT21" s="109"/>
      <c r="PU21" s="109"/>
      <c r="PV21" s="109"/>
      <c r="PW21" s="109"/>
      <c r="PX21" s="109"/>
      <c r="PY21" s="109"/>
      <c r="PZ21" s="109"/>
      <c r="QA21" s="109"/>
      <c r="QB21" s="109"/>
      <c r="QC21" s="109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QR21" s="109"/>
      <c r="QS21" s="109"/>
      <c r="QT21" s="109"/>
      <c r="QU21" s="109"/>
      <c r="QV21" s="109"/>
      <c r="QW21" s="109"/>
      <c r="QX21" s="109"/>
      <c r="QY21" s="109"/>
      <c r="QZ21" s="109"/>
      <c r="RA21" s="109"/>
      <c r="RB21" s="109"/>
      <c r="RC21" s="109"/>
      <c r="RD21" s="109"/>
      <c r="RE21" s="109"/>
      <c r="RF21" s="109"/>
      <c r="RG21" s="109"/>
      <c r="RH21" s="109"/>
      <c r="RI21" s="109"/>
      <c r="RJ21" s="109"/>
      <c r="RK21" s="109"/>
      <c r="RL21" s="109"/>
      <c r="RM21" s="109"/>
      <c r="RN21" s="109"/>
      <c r="RO21" s="109"/>
      <c r="RP21" s="109"/>
      <c r="RQ21" s="109"/>
      <c r="RR21" s="109"/>
      <c r="RS21" s="109"/>
      <c r="RT21" s="109"/>
      <c r="RU21" s="109"/>
      <c r="RV21" s="109"/>
      <c r="RW21" s="109"/>
      <c r="RX21" s="109"/>
      <c r="RY21" s="109"/>
      <c r="RZ21" s="109"/>
      <c r="SA21" s="109"/>
      <c r="SB21" s="109"/>
      <c r="SC21" s="109"/>
      <c r="SD21" s="109"/>
      <c r="SE21" s="109"/>
      <c r="SF21" s="109"/>
      <c r="SG21" s="109"/>
      <c r="SH21" s="109"/>
      <c r="SI21" s="109"/>
      <c r="SJ21" s="109"/>
      <c r="SK21" s="109"/>
      <c r="SL21" s="109"/>
      <c r="SM21" s="109"/>
      <c r="SN21" s="109"/>
      <c r="SO21" s="109"/>
      <c r="SP21" s="109"/>
      <c r="SQ21" s="109"/>
      <c r="SR21" s="109"/>
      <c r="SS21" s="109"/>
      <c r="ST21" s="109"/>
      <c r="SU21" s="109"/>
      <c r="SV21" s="109"/>
      <c r="SW21" s="109"/>
      <c r="SX21" s="109"/>
      <c r="SY21" s="109"/>
      <c r="SZ21" s="109"/>
      <c r="TA21" s="109"/>
      <c r="TB21" s="109"/>
      <c r="TC21" s="109"/>
      <c r="TD21" s="109"/>
      <c r="TE21" s="109"/>
      <c r="TF21" s="109"/>
      <c r="TG21" s="109"/>
      <c r="TH21" s="109"/>
      <c r="TI21" s="109"/>
      <c r="TJ21" s="109"/>
      <c r="TK21" s="109"/>
      <c r="TL21" s="109"/>
      <c r="TM21" s="109"/>
      <c r="TN21" s="109"/>
      <c r="TO21" s="109"/>
      <c r="TP21" s="109"/>
      <c r="TQ21" s="109"/>
      <c r="TR21" s="109"/>
      <c r="TS21" s="109"/>
      <c r="TT21" s="109"/>
      <c r="TU21" s="109"/>
      <c r="TV21" s="109"/>
      <c r="TW21" s="109"/>
      <c r="TX21" s="109"/>
      <c r="TY21" s="109"/>
      <c r="TZ21" s="109"/>
      <c r="UA21" s="109"/>
      <c r="UB21" s="109"/>
      <c r="UC21" s="109"/>
      <c r="UD21" s="109"/>
      <c r="UE21" s="109"/>
      <c r="UF21" s="109"/>
      <c r="UG21" s="109"/>
      <c r="UH21" s="109"/>
      <c r="UI21" s="109"/>
      <c r="UJ21" s="109"/>
      <c r="UK21" s="109"/>
      <c r="UL21" s="109"/>
      <c r="UM21" s="109"/>
      <c r="UN21" s="109"/>
      <c r="UO21" s="109"/>
      <c r="UP21" s="109"/>
      <c r="UQ21" s="109"/>
      <c r="UR21" s="109"/>
      <c r="US21" s="109"/>
      <c r="UT21" s="109"/>
      <c r="UU21" s="109"/>
      <c r="UV21" s="109"/>
      <c r="UW21" s="109"/>
      <c r="UX21" s="109"/>
      <c r="UY21" s="109"/>
      <c r="UZ21" s="109"/>
      <c r="VA21" s="109"/>
      <c r="VB21" s="109"/>
      <c r="VC21" s="109"/>
      <c r="VD21" s="109"/>
      <c r="VE21" s="109"/>
      <c r="VF21" s="109"/>
      <c r="VG21" s="109"/>
      <c r="VH21" s="109"/>
      <c r="VI21" s="109"/>
      <c r="VJ21" s="109"/>
      <c r="VK21" s="109"/>
      <c r="VL21" s="109"/>
      <c r="VM21" s="109"/>
      <c r="VN21" s="109"/>
      <c r="VO21" s="109"/>
      <c r="VP21" s="109"/>
      <c r="VQ21" s="109"/>
      <c r="VR21" s="109"/>
      <c r="VS21" s="109"/>
      <c r="VT21" s="109"/>
      <c r="VU21" s="109"/>
      <c r="VV21" s="109"/>
      <c r="VW21" s="109"/>
      <c r="VX21" s="109"/>
      <c r="VY21" s="109"/>
      <c r="VZ21" s="109"/>
      <c r="WA21" s="109"/>
      <c r="WB21" s="109"/>
      <c r="WC21" s="109"/>
      <c r="WD21" s="109"/>
      <c r="WE21" s="109"/>
      <c r="WF21" s="109"/>
      <c r="WG21" s="109"/>
      <c r="WH21" s="109"/>
      <c r="WI21" s="109"/>
      <c r="WJ21" s="109"/>
      <c r="WK21" s="109"/>
      <c r="WL21" s="109"/>
      <c r="WM21" s="109"/>
      <c r="WN21" s="109"/>
      <c r="WO21" s="109"/>
      <c r="WP21" s="109"/>
      <c r="WQ21" s="109"/>
      <c r="WR21" s="109"/>
      <c r="WS21" s="109"/>
      <c r="WT21" s="109"/>
      <c r="WU21" s="109"/>
      <c r="WV21" s="109"/>
      <c r="WW21" s="109"/>
      <c r="WX21" s="109"/>
      <c r="WY21" s="109"/>
      <c r="WZ21" s="109"/>
      <c r="XA21" s="109"/>
      <c r="XB21" s="109"/>
      <c r="XC21" s="109"/>
      <c r="XD21" s="109"/>
      <c r="XE21" s="109"/>
      <c r="XF21" s="109"/>
      <c r="XG21" s="109"/>
      <c r="XH21" s="109"/>
      <c r="XI21" s="109"/>
      <c r="XJ21" s="109"/>
      <c r="XK21" s="109"/>
      <c r="XL21" s="109"/>
      <c r="XM21" s="109"/>
      <c r="XN21" s="109"/>
      <c r="XO21" s="109"/>
      <c r="XP21" s="109"/>
      <c r="XQ21" s="109"/>
      <c r="XR21" s="109"/>
      <c r="XS21" s="109"/>
      <c r="XT21" s="109"/>
      <c r="XU21" s="109"/>
      <c r="XV21" s="109"/>
      <c r="XW21" s="109"/>
      <c r="XX21" s="109"/>
      <c r="XY21" s="109"/>
      <c r="XZ21" s="109"/>
      <c r="YA21" s="109"/>
      <c r="YB21" s="109"/>
      <c r="YC21" s="109"/>
      <c r="YD21" s="109"/>
      <c r="YE21" s="109"/>
      <c r="YF21" s="109"/>
      <c r="YG21" s="109"/>
      <c r="YH21" s="109"/>
      <c r="YI21" s="109"/>
      <c r="YJ21" s="109"/>
      <c r="YK21" s="109"/>
      <c r="YL21" s="109"/>
      <c r="YM21" s="109"/>
      <c r="YN21" s="109"/>
      <c r="YO21" s="109"/>
      <c r="YP21" s="109"/>
      <c r="YQ21" s="109"/>
      <c r="YR21" s="109"/>
      <c r="YS21" s="109"/>
      <c r="YT21" s="109"/>
      <c r="YU21" s="109"/>
      <c r="YV21" s="109"/>
      <c r="YW21" s="109"/>
      <c r="YX21" s="109"/>
      <c r="YY21" s="109"/>
      <c r="YZ21" s="109"/>
      <c r="ZA21" s="109"/>
      <c r="ZB21" s="109"/>
      <c r="ZC21" s="109"/>
      <c r="ZD21" s="109"/>
      <c r="ZE21" s="109"/>
      <c r="ZF21" s="109"/>
      <c r="ZG21" s="109"/>
      <c r="ZH21" s="109"/>
      <c r="ZI21" s="109"/>
      <c r="ZJ21" s="109"/>
      <c r="ZK21" s="109"/>
      <c r="ZL21" s="109"/>
      <c r="ZM21" s="109"/>
      <c r="ZN21" s="109"/>
      <c r="ZO21" s="109"/>
      <c r="ZP21" s="109"/>
      <c r="ZQ21" s="109"/>
      <c r="ZR21" s="109"/>
      <c r="ZS21" s="109"/>
      <c r="ZT21" s="109"/>
      <c r="ZU21" s="109"/>
      <c r="ZV21" s="109"/>
      <c r="ZW21" s="109"/>
      <c r="ZX21" s="109"/>
      <c r="ZY21" s="109"/>
      <c r="ZZ21" s="109"/>
      <c r="AAA21" s="109"/>
      <c r="AAB21" s="109"/>
      <c r="AAC21" s="109"/>
      <c r="AAD21" s="109"/>
      <c r="AAE21" s="109"/>
      <c r="AAF21" s="109"/>
      <c r="AAG21" s="109"/>
      <c r="AAH21" s="109"/>
      <c r="AAI21" s="109"/>
      <c r="AAJ21" s="109"/>
      <c r="AAK21" s="109"/>
      <c r="AAL21" s="109"/>
      <c r="AAM21" s="109"/>
      <c r="AAN21" s="109"/>
      <c r="AAO21" s="109"/>
      <c r="AAP21" s="109"/>
      <c r="AAQ21" s="109"/>
      <c r="AAR21" s="109"/>
      <c r="AAS21" s="109"/>
      <c r="AAT21" s="109"/>
      <c r="AAU21" s="109"/>
      <c r="AAV21" s="109"/>
      <c r="AAW21" s="109"/>
      <c r="AAX21" s="109"/>
      <c r="AAY21" s="109"/>
      <c r="AAZ21" s="109"/>
      <c r="ABA21" s="109"/>
      <c r="ABB21" s="109"/>
      <c r="ABC21" s="109"/>
      <c r="ABD21" s="109"/>
      <c r="ABE21" s="109"/>
      <c r="ABF21" s="109"/>
      <c r="ABG21" s="109"/>
      <c r="ABH21" s="109"/>
      <c r="ABI21" s="109"/>
      <c r="ABJ21" s="109"/>
      <c r="ABK21" s="109"/>
      <c r="ABL21" s="109"/>
      <c r="ABM21" s="109"/>
      <c r="ABN21" s="109"/>
      <c r="ABO21" s="109"/>
      <c r="ABP21" s="109"/>
      <c r="ABQ21" s="109"/>
      <c r="ABR21" s="109"/>
      <c r="ABS21" s="109"/>
      <c r="ABT21" s="109"/>
      <c r="ABU21" s="109"/>
      <c r="ABV21" s="109"/>
      <c r="ABW21" s="109"/>
      <c r="ABX21" s="109"/>
      <c r="ABY21" s="109"/>
      <c r="ABZ21" s="109"/>
      <c r="ACA21" s="109"/>
      <c r="ACB21" s="109"/>
      <c r="ACC21" s="109"/>
      <c r="ACD21" s="109"/>
      <c r="ACE21" s="109"/>
      <c r="ACF21" s="109"/>
      <c r="ACG21" s="109"/>
      <c r="ACH21" s="109"/>
      <c r="ACI21" s="109"/>
      <c r="ACJ21" s="109"/>
      <c r="ACK21" s="109"/>
      <c r="ACL21" s="109"/>
      <c r="ACM21" s="109"/>
      <c r="ACN21" s="109"/>
      <c r="ACO21" s="109"/>
      <c r="ACP21" s="109"/>
      <c r="ACQ21" s="109"/>
      <c r="ACR21" s="109"/>
      <c r="ACS21" s="109"/>
      <c r="ACT21" s="109"/>
      <c r="ACU21" s="109"/>
      <c r="ACV21" s="109"/>
      <c r="ACW21" s="109"/>
      <c r="ACX21" s="109"/>
      <c r="ACY21" s="109"/>
      <c r="ACZ21" s="109"/>
      <c r="ADA21" s="109"/>
      <c r="ADB21" s="109"/>
      <c r="ADC21" s="109"/>
      <c r="ADD21" s="109"/>
      <c r="ADE21" s="109"/>
      <c r="ADF21" s="109"/>
      <c r="ADG21" s="109"/>
      <c r="ADH21" s="109"/>
      <c r="ADI21" s="109"/>
      <c r="ADJ21" s="109"/>
      <c r="ADK21" s="109"/>
      <c r="ADL21" s="109"/>
      <c r="ADM21" s="109"/>
      <c r="ADN21" s="109"/>
      <c r="ADO21" s="109"/>
      <c r="ADP21" s="109"/>
      <c r="ADQ21" s="109"/>
      <c r="ADR21" s="109"/>
      <c r="ADS21" s="109"/>
      <c r="ADT21" s="109"/>
      <c r="ADU21" s="109"/>
      <c r="ADV21" s="109"/>
      <c r="ADW21" s="109"/>
      <c r="ADX21" s="109"/>
      <c r="ADY21" s="109"/>
      <c r="ADZ21" s="109"/>
      <c r="AEA21" s="109"/>
      <c r="AEB21" s="109"/>
      <c r="AEC21" s="109"/>
      <c r="AED21" s="109"/>
      <c r="AEE21" s="109"/>
      <c r="AEF21" s="109"/>
      <c r="AEG21" s="109"/>
      <c r="AEH21" s="109"/>
      <c r="AEI21" s="109"/>
      <c r="AEJ21" s="109"/>
      <c r="AEK21" s="109"/>
      <c r="AEL21" s="109"/>
      <c r="AEM21" s="109"/>
      <c r="AEN21" s="109"/>
      <c r="AEO21" s="109"/>
      <c r="AEP21" s="109"/>
      <c r="AEQ21" s="109"/>
      <c r="AER21" s="109"/>
      <c r="AES21" s="109"/>
      <c r="AET21" s="109"/>
      <c r="AEU21" s="109"/>
      <c r="AEV21" s="109"/>
      <c r="AEW21" s="109"/>
      <c r="AEX21" s="109"/>
      <c r="AEY21" s="109"/>
      <c r="AEZ21" s="109"/>
      <c r="AFA21" s="109"/>
      <c r="AFB21" s="109"/>
      <c r="AFC21" s="109"/>
      <c r="AFD21" s="109"/>
      <c r="AFE21" s="109"/>
      <c r="AFF21" s="109"/>
      <c r="AFG21" s="109"/>
      <c r="AFH21" s="109"/>
      <c r="AFI21" s="109"/>
      <c r="AFJ21" s="109"/>
      <c r="AFK21" s="109"/>
      <c r="AFL21" s="109"/>
      <c r="AFM21" s="109"/>
      <c r="AFN21" s="109"/>
      <c r="AFO21" s="109"/>
      <c r="AFP21" s="109"/>
      <c r="AFQ21" s="109"/>
      <c r="AFR21" s="109"/>
      <c r="AFS21" s="109"/>
      <c r="AFT21" s="109"/>
      <c r="AFU21" s="109"/>
      <c r="AFV21" s="109"/>
      <c r="AFW21" s="109"/>
      <c r="AFX21" s="109"/>
      <c r="AFY21" s="109"/>
      <c r="AFZ21" s="109"/>
      <c r="AGA21" s="109"/>
      <c r="AGB21" s="109"/>
      <c r="AGC21" s="109"/>
      <c r="AGD21" s="109"/>
      <c r="AGE21" s="109"/>
      <c r="AGF21" s="109"/>
      <c r="AGG21" s="109"/>
      <c r="AGH21" s="109"/>
      <c r="AGI21" s="109"/>
      <c r="AGJ21" s="109"/>
      <c r="AGK21" s="109"/>
      <c r="AGL21" s="109"/>
      <c r="AGM21" s="109"/>
      <c r="AGN21" s="109"/>
      <c r="AGO21" s="109"/>
      <c r="AGP21" s="109"/>
      <c r="AGQ21" s="109"/>
      <c r="AGR21" s="109"/>
      <c r="AGS21" s="109"/>
      <c r="AGT21" s="109"/>
      <c r="AGU21" s="109"/>
      <c r="AGV21" s="109"/>
      <c r="AGW21" s="109"/>
      <c r="AGX21" s="109"/>
      <c r="AGY21" s="109"/>
      <c r="AGZ21" s="109"/>
      <c r="AHA21" s="109"/>
      <c r="AHB21" s="109"/>
      <c r="AHC21" s="109"/>
      <c r="AHD21" s="109"/>
      <c r="AHE21" s="109"/>
      <c r="AHF21" s="109"/>
      <c r="AHG21" s="109"/>
      <c r="AHH21" s="109"/>
      <c r="AHI21" s="109"/>
      <c r="AHJ21" s="109"/>
      <c r="AHK21" s="109"/>
      <c r="AHL21" s="109"/>
      <c r="AHM21" s="109"/>
      <c r="AHN21" s="109"/>
      <c r="AHO21" s="109"/>
      <c r="AHP21" s="109"/>
      <c r="AHQ21" s="109"/>
      <c r="AHR21" s="109"/>
      <c r="AHS21" s="109"/>
      <c r="AHT21" s="109"/>
      <c r="AHU21" s="109"/>
      <c r="AHV21" s="109"/>
      <c r="AHW21" s="109"/>
      <c r="AHX21" s="109"/>
      <c r="AHY21" s="109"/>
      <c r="AHZ21" s="109"/>
      <c r="AIA21" s="109"/>
      <c r="AIB21" s="109"/>
      <c r="AIC21" s="109"/>
      <c r="AID21" s="109"/>
      <c r="AIE21" s="109"/>
      <c r="AIF21" s="109"/>
      <c r="AIG21" s="109"/>
      <c r="AIH21" s="109"/>
      <c r="AII21" s="109"/>
      <c r="AIJ21" s="109"/>
      <c r="AIK21" s="109"/>
      <c r="AIL21" s="109"/>
      <c r="AIM21" s="109"/>
      <c r="AIN21" s="109"/>
      <c r="AIO21" s="109"/>
      <c r="AIP21" s="109"/>
      <c r="AIQ21" s="109"/>
      <c r="AIR21" s="109"/>
      <c r="AIS21" s="109"/>
      <c r="AIT21" s="109"/>
      <c r="AIU21" s="109"/>
      <c r="AIV21" s="109"/>
      <c r="AIW21" s="109"/>
      <c r="AIX21" s="109"/>
      <c r="AIY21" s="109"/>
      <c r="AIZ21" s="109"/>
      <c r="AJA21" s="109"/>
      <c r="AJB21" s="109"/>
      <c r="AJC21" s="109"/>
      <c r="AJD21" s="109"/>
      <c r="AJE21" s="109"/>
      <c r="AJF21" s="109"/>
      <c r="AJG21" s="109"/>
      <c r="AJH21" s="109"/>
      <c r="AJI21" s="109"/>
      <c r="AJJ21" s="109"/>
      <c r="AJK21" s="109"/>
      <c r="AJL21" s="109"/>
      <c r="AJM21" s="109"/>
      <c r="AJN21" s="109"/>
      <c r="AJO21" s="109"/>
      <c r="AJP21" s="109"/>
      <c r="AJQ21" s="109"/>
      <c r="AJR21" s="109"/>
      <c r="AJS21" s="109"/>
      <c r="AJT21" s="109"/>
      <c r="AJU21" s="109"/>
      <c r="AJV21" s="109"/>
      <c r="AJW21" s="109"/>
      <c r="AJX21" s="109"/>
      <c r="AJY21" s="109"/>
      <c r="AJZ21" s="109"/>
      <c r="AKA21" s="109"/>
      <c r="AKB21" s="109"/>
      <c r="AKC21" s="109"/>
      <c r="AKD21" s="109"/>
      <c r="AKE21" s="109"/>
      <c r="AKF21" s="109"/>
      <c r="AKG21" s="109"/>
      <c r="AKH21" s="109"/>
      <c r="AKI21" s="109"/>
      <c r="AKJ21" s="109"/>
      <c r="AKK21" s="109"/>
      <c r="AKL21" s="109"/>
      <c r="AKM21" s="109"/>
      <c r="AKN21" s="109"/>
      <c r="AKO21" s="109"/>
      <c r="AKP21" s="109"/>
      <c r="AKQ21" s="109"/>
      <c r="AKR21" s="109"/>
      <c r="AKS21" s="109"/>
      <c r="AKT21" s="109"/>
      <c r="AKU21" s="109"/>
      <c r="AKV21" s="109"/>
      <c r="AKW21" s="109"/>
      <c r="AKX21" s="109"/>
      <c r="AKY21" s="109"/>
      <c r="AKZ21" s="109"/>
      <c r="ALA21" s="109"/>
      <c r="ALB21" s="109"/>
      <c r="ALC21" s="109"/>
      <c r="ALD21" s="109"/>
      <c r="ALE21" s="109"/>
      <c r="ALF21" s="109"/>
      <c r="ALG21" s="109"/>
      <c r="ALH21" s="109"/>
      <c r="ALI21" s="109"/>
      <c r="ALJ21" s="109"/>
      <c r="ALK21" s="109"/>
      <c r="ALL21" s="109"/>
      <c r="ALM21" s="109"/>
      <c r="ALN21" s="109"/>
      <c r="ALO21" s="109"/>
      <c r="ALP21" s="109"/>
      <c r="ALQ21" s="109"/>
      <c r="ALR21" s="109"/>
      <c r="ALS21" s="109"/>
      <c r="ALT21" s="109"/>
      <c r="ALU21" s="109"/>
      <c r="ALV21" s="109"/>
      <c r="ALW21" s="109"/>
      <c r="ALX21" s="109"/>
      <c r="ALY21" s="109"/>
      <c r="ALZ21" s="109"/>
      <c r="AMA21" s="109"/>
      <c r="AMB21" s="109"/>
      <c r="AMC21" s="109"/>
      <c r="AMD21" s="109"/>
      <c r="AME21" s="109"/>
      <c r="AMF21" s="109"/>
      <c r="AMG21" s="109"/>
      <c r="AMH21" s="109"/>
      <c r="AMI21" s="109"/>
      <c r="AMJ21" s="109"/>
      <c r="AMK21" s="109"/>
      <c r="AML21" s="109"/>
      <c r="AMM21" s="109"/>
      <c r="AMN21" s="109"/>
      <c r="AMO21" s="109"/>
      <c r="AMP21" s="109"/>
      <c r="AMQ21" s="109"/>
      <c r="AMR21" s="109"/>
      <c r="AMS21" s="109"/>
      <c r="AMT21" s="109"/>
      <c r="AMU21" s="109"/>
      <c r="AMV21" s="109"/>
      <c r="AMW21" s="109"/>
      <c r="AMX21" s="109"/>
      <c r="AMY21" s="109"/>
      <c r="AMZ21" s="109"/>
      <c r="ANA21" s="109"/>
      <c r="ANB21" s="109"/>
      <c r="ANC21" s="109"/>
      <c r="AND21" s="109"/>
      <c r="ANE21" s="109"/>
      <c r="ANF21" s="109"/>
      <c r="ANG21" s="109"/>
      <c r="ANH21" s="109"/>
      <c r="ANI21" s="109"/>
      <c r="ANJ21" s="109"/>
      <c r="ANK21" s="109"/>
      <c r="ANL21" s="109"/>
      <c r="ANM21" s="109"/>
      <c r="ANN21" s="109"/>
      <c r="ANO21" s="109"/>
      <c r="ANP21" s="109"/>
      <c r="ANQ21" s="109"/>
      <c r="ANR21" s="109"/>
      <c r="ANS21" s="109"/>
      <c r="ANT21" s="109"/>
      <c r="ANU21" s="109"/>
      <c r="ANV21" s="109"/>
      <c r="ANW21" s="109"/>
      <c r="ANX21" s="109"/>
      <c r="ANY21" s="109"/>
      <c r="ANZ21" s="109"/>
      <c r="AOA21" s="109"/>
      <c r="AOB21" s="109"/>
      <c r="AOC21" s="109"/>
      <c r="AOD21" s="109"/>
      <c r="AOE21" s="109"/>
      <c r="AOF21" s="109"/>
      <c r="AOG21" s="109"/>
      <c r="AOH21" s="109"/>
      <c r="AOI21" s="109"/>
      <c r="AOJ21" s="109"/>
      <c r="AOK21" s="109"/>
      <c r="AOL21" s="109"/>
      <c r="AOM21" s="109"/>
      <c r="AON21" s="109"/>
      <c r="AOO21" s="109"/>
      <c r="AOP21" s="109"/>
      <c r="AOQ21" s="109"/>
      <c r="AOR21" s="109"/>
      <c r="AOS21" s="109"/>
      <c r="AOT21" s="109"/>
      <c r="AOU21" s="109"/>
      <c r="AOV21" s="109"/>
      <c r="AOW21" s="109"/>
      <c r="AOX21" s="109"/>
      <c r="AOY21" s="109"/>
      <c r="AOZ21" s="109"/>
      <c r="APA21" s="109"/>
      <c r="APB21" s="109"/>
      <c r="APC21" s="109"/>
      <c r="APD21" s="109"/>
      <c r="APE21" s="109"/>
      <c r="APF21" s="109"/>
      <c r="APG21" s="109"/>
      <c r="APH21" s="109"/>
      <c r="API21" s="109"/>
      <c r="APJ21" s="109"/>
      <c r="APK21" s="109"/>
      <c r="APL21" s="109"/>
      <c r="APM21" s="109"/>
      <c r="APN21" s="109"/>
      <c r="APO21" s="109"/>
      <c r="APP21" s="109"/>
      <c r="APQ21" s="109"/>
      <c r="APR21" s="109"/>
      <c r="APS21" s="109"/>
      <c r="APT21" s="109"/>
      <c r="APU21" s="109"/>
      <c r="APV21" s="109"/>
      <c r="APW21" s="109"/>
      <c r="APX21" s="109"/>
      <c r="APY21" s="109"/>
      <c r="APZ21" s="109"/>
      <c r="AQA21" s="109"/>
      <c r="AQB21" s="109"/>
      <c r="AQC21" s="109"/>
      <c r="AQD21" s="109"/>
      <c r="AQE21" s="109"/>
      <c r="AQF21" s="109"/>
      <c r="AQG21" s="109"/>
      <c r="AQH21" s="109"/>
      <c r="AQI21" s="109"/>
      <c r="AQJ21" s="109"/>
      <c r="AQK21" s="109"/>
      <c r="AQL21" s="109"/>
      <c r="AQM21" s="109"/>
      <c r="AQN21" s="109"/>
      <c r="AQO21" s="109"/>
      <c r="AQP21" s="109"/>
      <c r="AQQ21" s="109"/>
      <c r="AQR21" s="109"/>
      <c r="AQS21" s="109"/>
      <c r="AQT21" s="109"/>
      <c r="AQU21" s="109"/>
      <c r="AQV21" s="109"/>
      <c r="AQW21" s="109"/>
      <c r="AQX21" s="109"/>
      <c r="AQY21" s="109"/>
      <c r="AQZ21" s="109"/>
      <c r="ARA21" s="109"/>
      <c r="ARB21" s="109"/>
      <c r="ARC21" s="109"/>
      <c r="ARD21" s="109"/>
      <c r="ARE21" s="109"/>
      <c r="ARF21" s="109"/>
      <c r="ARG21" s="109"/>
      <c r="ARH21" s="109"/>
      <c r="ARI21" s="109"/>
      <c r="ARJ21" s="109"/>
      <c r="ARK21" s="109"/>
      <c r="ARL21" s="109"/>
      <c r="ARM21" s="109"/>
      <c r="ARN21" s="109"/>
      <c r="ARO21" s="109"/>
      <c r="ARP21" s="109"/>
      <c r="ARQ21" s="109"/>
      <c r="ARR21" s="109"/>
      <c r="ARS21" s="109"/>
      <c r="ART21" s="109"/>
      <c r="ARU21" s="109"/>
      <c r="ARV21" s="109"/>
      <c r="ARW21" s="109"/>
      <c r="ARX21" s="109"/>
      <c r="ARY21" s="109"/>
      <c r="ARZ21" s="109"/>
      <c r="ASA21" s="109"/>
      <c r="ASB21" s="109"/>
      <c r="ASC21" s="109"/>
      <c r="ASD21" s="109"/>
      <c r="ASE21" s="109"/>
      <c r="ASF21" s="109"/>
      <c r="ASG21" s="109"/>
      <c r="ASH21" s="109"/>
      <c r="ASI21" s="109"/>
      <c r="ASJ21" s="109"/>
      <c r="ASK21" s="109"/>
      <c r="ASL21" s="109"/>
      <c r="ASM21" s="109"/>
      <c r="ASN21" s="109"/>
      <c r="ASO21" s="109"/>
      <c r="ASP21" s="109"/>
      <c r="ASQ21" s="109"/>
      <c r="ASR21" s="109"/>
      <c r="ASS21" s="109"/>
      <c r="AST21" s="109"/>
      <c r="ASU21" s="109"/>
      <c r="ASV21" s="109"/>
      <c r="ASW21" s="109"/>
      <c r="ASX21" s="109"/>
      <c r="ASY21" s="109"/>
      <c r="ASZ21" s="109"/>
      <c r="ATA21" s="109"/>
      <c r="ATB21" s="109"/>
      <c r="ATC21" s="109"/>
      <c r="ATD21" s="109"/>
      <c r="ATE21" s="109"/>
      <c r="ATF21" s="109"/>
      <c r="ATG21" s="109"/>
      <c r="ATH21" s="109"/>
      <c r="ATI21" s="109"/>
      <c r="ATJ21" s="109"/>
      <c r="ATK21" s="109"/>
      <c r="ATL21" s="109"/>
      <c r="ATM21" s="109"/>
      <c r="ATN21" s="109"/>
      <c r="ATO21" s="109"/>
      <c r="ATP21" s="109"/>
      <c r="ATQ21" s="109"/>
      <c r="ATR21" s="109"/>
      <c r="ATS21" s="109"/>
      <c r="ATT21" s="109"/>
      <c r="ATU21" s="109"/>
      <c r="ATV21" s="109"/>
      <c r="ATW21" s="109"/>
      <c r="ATX21" s="109"/>
      <c r="ATY21" s="109"/>
      <c r="ATZ21" s="109"/>
      <c r="AUA21" s="109"/>
      <c r="AUB21" s="109"/>
      <c r="AUC21" s="109"/>
      <c r="AUD21" s="109"/>
      <c r="AUE21" s="109"/>
      <c r="AUF21" s="109"/>
      <c r="AUG21" s="109"/>
      <c r="AUH21" s="109"/>
      <c r="AUI21" s="109"/>
      <c r="AUJ21" s="109"/>
      <c r="AUK21" s="109"/>
      <c r="AUL21" s="109"/>
      <c r="AUM21" s="109"/>
      <c r="AUN21" s="109"/>
      <c r="AUO21" s="109"/>
      <c r="AUP21" s="109"/>
      <c r="AUQ21" s="109"/>
      <c r="AUR21" s="109"/>
      <c r="AUS21" s="109"/>
      <c r="AUT21" s="109"/>
      <c r="AUU21" s="109"/>
      <c r="AUV21" s="109"/>
      <c r="AUW21" s="109"/>
      <c r="AUX21" s="109"/>
      <c r="AUY21" s="109"/>
      <c r="AUZ21" s="109"/>
      <c r="AVA21" s="109"/>
      <c r="AVB21" s="109"/>
      <c r="AVC21" s="109"/>
      <c r="AVD21" s="109"/>
      <c r="AVE21" s="109"/>
      <c r="AVF21" s="109"/>
      <c r="AVG21" s="109"/>
      <c r="AVH21" s="109"/>
      <c r="AVI21" s="109"/>
      <c r="AVJ21" s="109"/>
      <c r="AVK21" s="109"/>
      <c r="AVL21" s="109"/>
      <c r="AVM21" s="109"/>
      <c r="AVN21" s="109"/>
      <c r="AVO21" s="109"/>
      <c r="AVP21" s="109"/>
      <c r="AVQ21" s="109"/>
      <c r="AVR21" s="109"/>
      <c r="AVS21" s="109"/>
      <c r="AVT21" s="109"/>
      <c r="AVU21" s="109"/>
      <c r="AVV21" s="109"/>
      <c r="AVW21" s="109"/>
      <c r="AVX21" s="109"/>
      <c r="AVY21" s="109"/>
      <c r="AVZ21" s="109"/>
      <c r="AWA21" s="109"/>
      <c r="AWB21" s="109"/>
      <c r="AWC21" s="109"/>
      <c r="AWD21" s="109"/>
      <c r="AWE21" s="109"/>
      <c r="AWF21" s="109"/>
      <c r="AWG21" s="109"/>
      <c r="AWH21" s="109"/>
      <c r="AWI21" s="109"/>
      <c r="AWJ21" s="109"/>
      <c r="AWK21" s="109"/>
      <c r="AWL21" s="109"/>
      <c r="AWM21" s="109"/>
      <c r="AWN21" s="109"/>
      <c r="AWO21" s="109"/>
      <c r="AWP21" s="109"/>
      <c r="AWQ21" s="109"/>
      <c r="AWR21" s="109"/>
      <c r="AWS21" s="109"/>
      <c r="AWT21" s="109"/>
      <c r="AWU21" s="109"/>
      <c r="AWV21" s="109"/>
      <c r="AWW21" s="109"/>
      <c r="AWX21" s="109"/>
      <c r="AWY21" s="109"/>
      <c r="AWZ21" s="109"/>
      <c r="AXA21" s="109"/>
      <c r="AXB21" s="109"/>
      <c r="AXC21" s="109"/>
      <c r="AXD21" s="109"/>
      <c r="AXE21" s="109"/>
      <c r="AXF21" s="109"/>
      <c r="AXG21" s="109"/>
      <c r="AXH21" s="109"/>
      <c r="AXI21" s="109"/>
      <c r="AXJ21" s="109"/>
      <c r="AXK21" s="109"/>
      <c r="AXL21" s="109"/>
      <c r="AXM21" s="109"/>
      <c r="AXN21" s="109"/>
      <c r="AXO21" s="109"/>
      <c r="AXP21" s="109"/>
      <c r="AXQ21" s="109"/>
      <c r="AXR21" s="109"/>
      <c r="AXS21" s="109"/>
      <c r="AXT21" s="109"/>
      <c r="AXU21" s="109"/>
      <c r="AXV21" s="109"/>
      <c r="AXW21" s="109"/>
      <c r="AXX21" s="109"/>
      <c r="AXY21" s="109"/>
      <c r="AXZ21" s="109"/>
      <c r="AYA21" s="109"/>
      <c r="AYB21" s="109"/>
      <c r="AYC21" s="109"/>
      <c r="AYD21" s="109"/>
      <c r="AYE21" s="109"/>
      <c r="AYF21" s="109"/>
      <c r="AYG21" s="109"/>
      <c r="AYH21" s="109"/>
      <c r="AYI21" s="109"/>
      <c r="AYJ21" s="109"/>
      <c r="AYK21" s="109"/>
      <c r="AYL21" s="109"/>
      <c r="AYM21" s="109"/>
      <c r="AYN21" s="109"/>
      <c r="AYO21" s="109"/>
      <c r="AYP21" s="109"/>
      <c r="AYQ21" s="109"/>
      <c r="AYR21" s="109"/>
      <c r="AYS21" s="109"/>
      <c r="AYT21" s="109"/>
      <c r="AYU21" s="109"/>
      <c r="AYV21" s="109"/>
      <c r="AYW21" s="109"/>
      <c r="AYX21" s="109"/>
      <c r="AYY21" s="109"/>
      <c r="AYZ21" s="109"/>
      <c r="AZA21" s="109"/>
      <c r="AZB21" s="109"/>
      <c r="AZC21" s="109"/>
      <c r="AZD21" s="109"/>
      <c r="AZE21" s="109"/>
      <c r="AZF21" s="109"/>
      <c r="AZG21" s="109"/>
      <c r="AZH21" s="109"/>
      <c r="AZI21" s="109"/>
      <c r="AZJ21" s="109"/>
      <c r="AZK21" s="109"/>
      <c r="AZL21" s="109"/>
      <c r="AZM21" s="109"/>
      <c r="AZN21" s="109"/>
      <c r="AZO21" s="109"/>
      <c r="AZP21" s="109"/>
      <c r="AZQ21" s="109"/>
      <c r="AZR21" s="109"/>
      <c r="AZS21" s="109"/>
      <c r="AZT21" s="109"/>
      <c r="AZU21" s="109"/>
      <c r="AZV21" s="109"/>
      <c r="AZW21" s="109"/>
      <c r="AZX21" s="109"/>
      <c r="AZY21" s="109"/>
      <c r="AZZ21" s="109"/>
      <c r="BAA21" s="109"/>
      <c r="BAB21" s="109"/>
      <c r="BAC21" s="109"/>
      <c r="BAD21" s="109"/>
      <c r="BAE21" s="109"/>
      <c r="BAF21" s="109"/>
      <c r="BAG21" s="109"/>
      <c r="BAH21" s="109"/>
      <c r="BAI21" s="109"/>
      <c r="BAJ21" s="109"/>
      <c r="BAK21" s="109"/>
      <c r="BAL21" s="109"/>
      <c r="BAM21" s="109"/>
      <c r="BAN21" s="109"/>
      <c r="BAO21" s="109"/>
      <c r="BAP21" s="109"/>
      <c r="BAQ21" s="109"/>
      <c r="BAR21" s="109"/>
      <c r="BAS21" s="109"/>
      <c r="BAT21" s="109"/>
      <c r="BAU21" s="109"/>
      <c r="BAV21" s="109"/>
      <c r="BAW21" s="109"/>
      <c r="BAX21" s="109"/>
      <c r="BAY21" s="109"/>
      <c r="BAZ21" s="109"/>
      <c r="BBA21" s="109"/>
      <c r="BBB21" s="109"/>
      <c r="BBC21" s="109"/>
      <c r="BBD21" s="109"/>
      <c r="BBE21" s="109"/>
      <c r="BBF21" s="109"/>
      <c r="BBG21" s="109"/>
      <c r="BBH21" s="109"/>
      <c r="BBI21" s="109"/>
      <c r="BBJ21" s="109"/>
      <c r="BBK21" s="109"/>
      <c r="BBL21" s="109"/>
      <c r="BBM21" s="109"/>
      <c r="BBN21" s="109"/>
      <c r="BBO21" s="109"/>
      <c r="BBP21" s="109"/>
      <c r="BBQ21" s="109"/>
      <c r="BBR21" s="109"/>
      <c r="BBS21" s="109"/>
      <c r="BBT21" s="109"/>
      <c r="BBU21" s="109"/>
      <c r="BBV21" s="109"/>
      <c r="BBW21" s="109"/>
      <c r="BBX21" s="109"/>
      <c r="BBY21" s="109"/>
      <c r="BBZ21" s="109"/>
      <c r="BCA21" s="109"/>
      <c r="BCB21" s="109"/>
      <c r="BCC21" s="109"/>
      <c r="BCD21" s="109"/>
      <c r="BCE21" s="109"/>
      <c r="BCF21" s="109"/>
      <c r="BCG21" s="109"/>
      <c r="BCH21" s="109"/>
      <c r="BCI21" s="109"/>
      <c r="BCJ21" s="109"/>
      <c r="BCK21" s="109"/>
      <c r="BCL21" s="109"/>
      <c r="BCM21" s="109"/>
      <c r="BCN21" s="109"/>
      <c r="BCO21" s="109"/>
      <c r="BCP21" s="109"/>
      <c r="BCQ21" s="109"/>
      <c r="BCR21" s="109"/>
      <c r="BCS21" s="109"/>
      <c r="BCT21" s="109"/>
      <c r="BCU21" s="109"/>
      <c r="BCV21" s="109"/>
      <c r="BCW21" s="109"/>
      <c r="BCX21" s="109"/>
      <c r="BCY21" s="109"/>
      <c r="BCZ21" s="109"/>
      <c r="BDA21" s="109"/>
      <c r="BDB21" s="109"/>
      <c r="BDC21" s="109"/>
      <c r="BDD21" s="109"/>
      <c r="BDE21" s="109"/>
      <c r="BDF21" s="109"/>
      <c r="BDG21" s="109"/>
      <c r="BDH21" s="109"/>
      <c r="BDI21" s="109"/>
      <c r="BDJ21" s="109"/>
      <c r="BDK21" s="109"/>
      <c r="BDL21" s="109"/>
      <c r="BDM21" s="109"/>
      <c r="BDN21" s="109"/>
      <c r="BDO21" s="109"/>
      <c r="BDP21" s="109"/>
      <c r="BDQ21" s="109"/>
      <c r="BDR21" s="109"/>
      <c r="BDS21" s="109"/>
      <c r="BDT21" s="109"/>
      <c r="BDU21" s="109"/>
      <c r="BDV21" s="109"/>
      <c r="BDW21" s="109"/>
      <c r="BDX21" s="109"/>
      <c r="BDY21" s="109"/>
      <c r="BDZ21" s="109"/>
      <c r="BEA21" s="109"/>
      <c r="BEB21" s="109"/>
      <c r="BEC21" s="109"/>
      <c r="BED21" s="109"/>
      <c r="BEE21" s="109"/>
      <c r="BEF21" s="109"/>
      <c r="BEG21" s="109"/>
      <c r="BEH21" s="109"/>
      <c r="BEI21" s="109"/>
      <c r="BEJ21" s="109"/>
      <c r="BEK21" s="109"/>
      <c r="BEL21" s="109"/>
      <c r="BEM21" s="109"/>
      <c r="BEN21" s="109"/>
      <c r="BEO21" s="109"/>
      <c r="BEP21" s="109"/>
      <c r="BEQ21" s="109"/>
      <c r="BER21" s="109"/>
      <c r="BES21" s="109"/>
      <c r="BET21" s="109"/>
      <c r="BEU21" s="109"/>
      <c r="BEV21" s="109"/>
      <c r="BEW21" s="109"/>
      <c r="BEX21" s="109"/>
      <c r="BEY21" s="109"/>
      <c r="BEZ21" s="109"/>
      <c r="BFA21" s="109"/>
      <c r="BFB21" s="109"/>
      <c r="BFC21" s="109"/>
      <c r="BFD21" s="109"/>
      <c r="BFE21" s="109"/>
      <c r="BFF21" s="109"/>
      <c r="BFG21" s="109"/>
      <c r="BFH21" s="109"/>
      <c r="BFI21" s="109"/>
      <c r="BFJ21" s="109"/>
      <c r="BFK21" s="109"/>
      <c r="BFL21" s="109"/>
      <c r="BFM21" s="109"/>
      <c r="BFN21" s="109"/>
      <c r="BFO21" s="109"/>
      <c r="BFP21" s="109"/>
      <c r="BFQ21" s="109"/>
      <c r="BFR21" s="109"/>
      <c r="BFS21" s="109"/>
      <c r="BFT21" s="109"/>
      <c r="BFU21" s="109"/>
      <c r="BFV21" s="109"/>
      <c r="BFW21" s="109"/>
      <c r="BFX21" s="109"/>
      <c r="BFY21" s="109"/>
      <c r="BFZ21" s="109"/>
      <c r="BGA21" s="109"/>
      <c r="BGB21" s="109"/>
      <c r="BGC21" s="109"/>
      <c r="BGD21" s="109"/>
      <c r="BGE21" s="109"/>
      <c r="BGF21" s="109"/>
      <c r="BGG21" s="109"/>
      <c r="BGH21" s="109"/>
      <c r="BGI21" s="109"/>
      <c r="BGJ21" s="109"/>
      <c r="BGK21" s="109"/>
      <c r="BGL21" s="109"/>
      <c r="BGM21" s="109"/>
      <c r="BGN21" s="109"/>
      <c r="BGO21" s="109"/>
      <c r="BGP21" s="109"/>
      <c r="BGQ21" s="109"/>
      <c r="BGR21" s="109"/>
      <c r="BGS21" s="109"/>
      <c r="BGT21" s="109"/>
      <c r="BGU21" s="109"/>
      <c r="BGV21" s="109"/>
      <c r="BGW21" s="109"/>
      <c r="BGX21" s="109"/>
      <c r="BGY21" s="109"/>
      <c r="BGZ21" s="109"/>
      <c r="BHA21" s="109"/>
      <c r="BHB21" s="109"/>
      <c r="BHC21" s="109"/>
      <c r="BHD21" s="109"/>
      <c r="BHE21" s="109"/>
      <c r="BHF21" s="109"/>
      <c r="BHG21" s="109"/>
      <c r="BHH21" s="109"/>
      <c r="BHI21" s="109"/>
      <c r="BHJ21" s="109"/>
      <c r="BHK21" s="109"/>
      <c r="BHL21" s="109"/>
      <c r="BHM21" s="109"/>
      <c r="BHN21" s="109"/>
      <c r="BHO21" s="109"/>
      <c r="BHP21" s="109"/>
      <c r="BHQ21" s="109"/>
      <c r="BHR21" s="109"/>
      <c r="BHS21" s="109"/>
      <c r="BHT21" s="109"/>
      <c r="BHU21" s="109"/>
      <c r="BHV21" s="109"/>
      <c r="BHW21" s="109"/>
      <c r="BHX21" s="109"/>
      <c r="BHY21" s="109"/>
      <c r="BHZ21" s="109"/>
      <c r="BIA21" s="109"/>
      <c r="BIB21" s="109"/>
      <c r="BIC21" s="109"/>
      <c r="BID21" s="109"/>
      <c r="BIE21" s="109"/>
      <c r="BIF21" s="109"/>
      <c r="BIG21" s="109"/>
      <c r="BIH21" s="109"/>
      <c r="BII21" s="109"/>
      <c r="BIJ21" s="109"/>
      <c r="BIK21" s="109"/>
      <c r="BIL21" s="109"/>
      <c r="BIM21" s="109"/>
      <c r="BIN21" s="109"/>
      <c r="BIO21" s="109"/>
      <c r="BIP21" s="109"/>
      <c r="BIQ21" s="109"/>
      <c r="BIR21" s="109"/>
      <c r="BIS21" s="109"/>
      <c r="BIT21" s="109"/>
      <c r="BIU21" s="109"/>
      <c r="BIV21" s="109"/>
      <c r="BIW21" s="109"/>
      <c r="BIX21" s="109"/>
      <c r="BIY21" s="109"/>
      <c r="BIZ21" s="109"/>
      <c r="BJA21" s="109"/>
      <c r="BJB21" s="109"/>
      <c r="BJC21" s="109"/>
      <c r="BJD21" s="109"/>
      <c r="BJE21" s="109"/>
      <c r="BJF21" s="109"/>
      <c r="BJG21" s="109"/>
      <c r="BJH21" s="109"/>
      <c r="BJI21" s="109"/>
      <c r="BJJ21" s="109"/>
      <c r="BJK21" s="109"/>
      <c r="BJL21" s="109"/>
      <c r="BJM21" s="109"/>
      <c r="BJN21" s="109"/>
      <c r="BJO21" s="109"/>
      <c r="BJP21" s="109"/>
      <c r="BJQ21" s="109"/>
      <c r="BJR21" s="109"/>
      <c r="BJS21" s="109"/>
      <c r="BJT21" s="109"/>
      <c r="BJU21" s="109"/>
      <c r="BJV21" s="109"/>
      <c r="BJW21" s="109"/>
      <c r="BJX21" s="109"/>
      <c r="BJY21" s="109"/>
      <c r="BJZ21" s="109"/>
      <c r="BKA21" s="109"/>
      <c r="BKB21" s="109"/>
      <c r="BKC21" s="109"/>
      <c r="BKD21" s="109"/>
      <c r="BKE21" s="109"/>
      <c r="BKF21" s="109"/>
      <c r="BKG21" s="109"/>
      <c r="BKH21" s="109"/>
      <c r="BKI21" s="109"/>
      <c r="BKJ21" s="109"/>
      <c r="BKK21" s="109"/>
      <c r="BKL21" s="109"/>
      <c r="BKM21" s="109"/>
      <c r="BKN21" s="109"/>
      <c r="BKO21" s="109"/>
      <c r="BKP21" s="109"/>
      <c r="BKQ21" s="109"/>
      <c r="BKR21" s="109"/>
      <c r="BKS21" s="109"/>
      <c r="BKT21" s="109"/>
      <c r="BKU21" s="109"/>
      <c r="BKV21" s="109"/>
      <c r="BKW21" s="109"/>
      <c r="BKX21" s="109"/>
      <c r="BKY21" s="109"/>
      <c r="BKZ21" s="109"/>
      <c r="BLA21" s="109"/>
      <c r="BLB21" s="109"/>
      <c r="BLC21" s="109"/>
      <c r="BLD21" s="109"/>
      <c r="BLE21" s="109"/>
      <c r="BLF21" s="109"/>
      <c r="BLG21" s="109"/>
      <c r="BLH21" s="109"/>
      <c r="BLI21" s="109"/>
      <c r="BLJ21" s="109"/>
      <c r="BLK21" s="109"/>
      <c r="BLL21" s="109"/>
      <c r="BLM21" s="109"/>
      <c r="BLN21" s="109"/>
      <c r="BLO21" s="109"/>
      <c r="BLP21" s="109"/>
      <c r="BLQ21" s="109"/>
      <c r="BLR21" s="109"/>
      <c r="BLS21" s="109"/>
      <c r="BLT21" s="109"/>
      <c r="BLU21" s="109"/>
      <c r="BLV21" s="109"/>
      <c r="BLW21" s="109"/>
      <c r="BLX21" s="109"/>
      <c r="BLY21" s="109"/>
      <c r="BLZ21" s="109"/>
      <c r="BMA21" s="109"/>
      <c r="BMB21" s="109"/>
      <c r="BMC21" s="109"/>
      <c r="BMD21" s="109"/>
      <c r="BME21" s="109"/>
      <c r="BMF21" s="109"/>
      <c r="BMG21" s="109"/>
      <c r="BMH21" s="109"/>
      <c r="BMI21" s="109"/>
      <c r="BMJ21" s="109"/>
      <c r="BMK21" s="109"/>
      <c r="BML21" s="109"/>
      <c r="BMM21" s="109"/>
      <c r="BMN21" s="109"/>
      <c r="BMO21" s="109"/>
      <c r="BMP21" s="109"/>
      <c r="BMQ21" s="109"/>
      <c r="BMR21" s="109"/>
      <c r="BMS21" s="109"/>
      <c r="BMT21" s="109"/>
      <c r="BMU21" s="109"/>
      <c r="BMV21" s="109"/>
      <c r="BMW21" s="109"/>
      <c r="BMX21" s="109"/>
      <c r="BMY21" s="109"/>
      <c r="BMZ21" s="109"/>
      <c r="BNA21" s="109"/>
      <c r="BNB21" s="109"/>
      <c r="BNC21" s="109"/>
      <c r="BND21" s="109"/>
      <c r="BNE21" s="109"/>
      <c r="BNF21" s="109"/>
      <c r="BNG21" s="109"/>
      <c r="BNH21" s="109"/>
      <c r="BNI21" s="109"/>
      <c r="BNJ21" s="109"/>
      <c r="BNK21" s="109"/>
      <c r="BNL21" s="109"/>
      <c r="BNM21" s="109"/>
      <c r="BNN21" s="109"/>
      <c r="BNO21" s="109"/>
      <c r="BNP21" s="109"/>
      <c r="BNQ21" s="109"/>
      <c r="BNR21" s="109"/>
      <c r="BNS21" s="109"/>
      <c r="BNT21" s="109"/>
      <c r="BNU21" s="109"/>
      <c r="BNV21" s="109"/>
      <c r="BNW21" s="109"/>
      <c r="BNX21" s="109"/>
      <c r="BNY21" s="109"/>
      <c r="BNZ21" s="109"/>
      <c r="BOA21" s="109"/>
      <c r="BOB21" s="109"/>
      <c r="BOC21" s="109"/>
      <c r="BOD21" s="109"/>
      <c r="BOE21" s="109"/>
      <c r="BOF21" s="109"/>
      <c r="BOG21" s="109"/>
      <c r="BOH21" s="109"/>
      <c r="BOI21" s="109"/>
      <c r="BOJ21" s="109"/>
      <c r="BOK21" s="109"/>
      <c r="BOL21" s="109"/>
      <c r="BOM21" s="109"/>
      <c r="BON21" s="109"/>
      <c r="BOO21" s="109"/>
      <c r="BOP21" s="109"/>
      <c r="BOQ21" s="109"/>
      <c r="BOR21" s="109"/>
      <c r="BOS21" s="109"/>
      <c r="BOT21" s="109"/>
      <c r="BOU21" s="109"/>
      <c r="BOV21" s="109"/>
      <c r="BOW21" s="109"/>
      <c r="BOX21" s="109"/>
      <c r="BOY21" s="109"/>
      <c r="BOZ21" s="109"/>
      <c r="BPA21" s="109"/>
      <c r="BPB21" s="109"/>
      <c r="BPC21" s="109"/>
      <c r="BPD21" s="109"/>
      <c r="BPE21" s="109"/>
      <c r="BPF21" s="109"/>
      <c r="BPG21" s="109"/>
      <c r="BPH21" s="109"/>
      <c r="BPI21" s="109"/>
      <c r="BPJ21" s="109"/>
      <c r="BPK21" s="109"/>
      <c r="BPL21" s="109"/>
      <c r="BPM21" s="109"/>
      <c r="BPN21" s="109"/>
      <c r="BPO21" s="109"/>
      <c r="BPP21" s="109"/>
      <c r="BPQ21" s="109"/>
      <c r="BPR21" s="109"/>
      <c r="BPS21" s="109"/>
      <c r="BPT21" s="109"/>
      <c r="BPU21" s="109"/>
      <c r="BPV21" s="109"/>
      <c r="BPW21" s="109"/>
      <c r="BPX21" s="109"/>
      <c r="BPY21" s="109"/>
      <c r="BPZ21" s="109"/>
      <c r="BQA21" s="109"/>
      <c r="BQB21" s="109"/>
      <c r="BQC21" s="109"/>
      <c r="BQD21" s="109"/>
      <c r="BQE21" s="109"/>
      <c r="BQF21" s="109"/>
      <c r="BQG21" s="109"/>
      <c r="BQH21" s="109"/>
      <c r="BQI21" s="109"/>
      <c r="BQJ21" s="109"/>
      <c r="BQK21" s="109"/>
      <c r="BQL21" s="109"/>
      <c r="BQM21" s="109"/>
      <c r="BQN21" s="109"/>
      <c r="BQO21" s="109"/>
      <c r="BQP21" s="109"/>
      <c r="BQQ21" s="109"/>
      <c r="BQR21" s="109"/>
      <c r="BQS21" s="109"/>
      <c r="BQT21" s="109"/>
      <c r="BQU21" s="109"/>
      <c r="BQV21" s="109"/>
      <c r="BQW21" s="109"/>
      <c r="BQX21" s="109"/>
      <c r="BQY21" s="109"/>
      <c r="BQZ21" s="109"/>
      <c r="BRA21" s="109"/>
      <c r="BRB21" s="109"/>
      <c r="BRC21" s="109"/>
      <c r="BRD21" s="109"/>
      <c r="BRE21" s="109"/>
      <c r="BRF21" s="109"/>
      <c r="BRG21" s="109"/>
      <c r="BRH21" s="109"/>
      <c r="BRI21" s="109"/>
      <c r="BRJ21" s="109"/>
      <c r="BRK21" s="109"/>
      <c r="BRL21" s="109"/>
      <c r="BRM21" s="109"/>
      <c r="BRN21" s="109"/>
      <c r="BRO21" s="109"/>
      <c r="BRP21" s="109"/>
      <c r="BRQ21" s="109"/>
      <c r="BRR21" s="109"/>
      <c r="BRS21" s="109"/>
      <c r="BRT21" s="109"/>
      <c r="BRU21" s="109"/>
      <c r="BRV21" s="109"/>
      <c r="BRW21" s="109"/>
      <c r="BRX21" s="109"/>
      <c r="BRY21" s="109"/>
      <c r="BRZ21" s="109"/>
      <c r="BSA21" s="109"/>
      <c r="BSB21" s="109"/>
      <c r="BSC21" s="109"/>
      <c r="BSD21" s="109"/>
      <c r="BSE21" s="109"/>
      <c r="BSF21" s="109"/>
      <c r="BSG21" s="109"/>
      <c r="BSH21" s="109"/>
      <c r="BSI21" s="109"/>
      <c r="BSJ21" s="109"/>
      <c r="BSK21" s="109"/>
      <c r="BSL21" s="109"/>
      <c r="BSM21" s="109"/>
      <c r="BSN21" s="109"/>
      <c r="BSO21" s="109"/>
      <c r="BSP21" s="109"/>
      <c r="BSQ21" s="109"/>
      <c r="BSR21" s="109"/>
      <c r="BSS21" s="109"/>
      <c r="BST21" s="109"/>
      <c r="BSU21" s="109"/>
      <c r="BSV21" s="109"/>
      <c r="BSW21" s="109"/>
      <c r="BSX21" s="109"/>
      <c r="BSY21" s="109"/>
      <c r="BSZ21" s="109"/>
      <c r="BTA21" s="109"/>
      <c r="BTB21" s="109"/>
      <c r="BTC21" s="109"/>
      <c r="BTD21" s="109"/>
      <c r="BTE21" s="109"/>
      <c r="BTF21" s="109"/>
      <c r="BTG21" s="109"/>
      <c r="BTH21" s="109"/>
      <c r="BTI21" s="109"/>
      <c r="BTJ21" s="109"/>
      <c r="BTK21" s="109"/>
      <c r="BTL21" s="109"/>
      <c r="BTM21" s="109"/>
      <c r="BTN21" s="109"/>
      <c r="BTO21" s="109"/>
      <c r="BTP21" s="109"/>
      <c r="BTQ21" s="109"/>
      <c r="BTR21" s="109"/>
      <c r="BTS21" s="109"/>
      <c r="BTT21" s="109"/>
      <c r="BTU21" s="109"/>
      <c r="BTV21" s="109"/>
      <c r="BTW21" s="109"/>
      <c r="BTX21" s="109"/>
      <c r="BTY21" s="109"/>
      <c r="BTZ21" s="109"/>
      <c r="BUA21" s="109"/>
      <c r="BUB21" s="109"/>
      <c r="BUC21" s="109"/>
      <c r="BUD21" s="109"/>
      <c r="BUE21" s="109"/>
      <c r="BUF21" s="109"/>
      <c r="BUG21" s="109"/>
      <c r="BUH21" s="109"/>
      <c r="BUI21" s="109"/>
      <c r="BUJ21" s="109"/>
      <c r="BUK21" s="109"/>
      <c r="BUL21" s="109"/>
      <c r="BUM21" s="109"/>
      <c r="BUN21" s="109"/>
      <c r="BUO21" s="109"/>
      <c r="BUP21" s="109"/>
      <c r="BUQ21" s="109"/>
      <c r="BUR21" s="109"/>
      <c r="BUS21" s="109"/>
      <c r="BUT21" s="109"/>
      <c r="BUU21" s="109"/>
      <c r="BUV21" s="109"/>
      <c r="BUW21" s="109"/>
      <c r="BUX21" s="109"/>
      <c r="BUY21" s="109"/>
      <c r="BUZ21" s="109"/>
      <c r="BVA21" s="109"/>
      <c r="BVB21" s="109"/>
      <c r="BVC21" s="109"/>
      <c r="BVD21" s="109"/>
      <c r="BVE21" s="109"/>
      <c r="BVF21" s="109"/>
      <c r="BVG21" s="109"/>
      <c r="BVH21" s="109"/>
      <c r="BVI21" s="109"/>
      <c r="BVJ21" s="109"/>
      <c r="BVK21" s="109"/>
      <c r="BVL21" s="109"/>
      <c r="BVM21" s="109"/>
      <c r="BVN21" s="109"/>
      <c r="BVO21" s="109"/>
      <c r="BVP21" s="109"/>
      <c r="BVQ21" s="109"/>
      <c r="BVR21" s="109"/>
      <c r="BVS21" s="109"/>
      <c r="BVT21" s="109"/>
      <c r="BVU21" s="109"/>
      <c r="BVV21" s="109"/>
      <c r="BVW21" s="109"/>
      <c r="BVX21" s="109"/>
      <c r="BVY21" s="109"/>
      <c r="BVZ21" s="109"/>
      <c r="BWA21" s="109"/>
      <c r="BWB21" s="109"/>
      <c r="BWC21" s="109"/>
      <c r="BWD21" s="109"/>
      <c r="BWE21" s="109"/>
      <c r="BWF21" s="109"/>
      <c r="BWG21" s="109"/>
      <c r="BWH21" s="109"/>
      <c r="BWI21" s="109"/>
      <c r="BWJ21" s="109"/>
      <c r="BWK21" s="109"/>
      <c r="BWL21" s="109"/>
      <c r="BWM21" s="109"/>
      <c r="BWN21" s="109"/>
      <c r="BWO21" s="109"/>
      <c r="BWP21" s="109"/>
      <c r="BWQ21" s="109"/>
      <c r="BWR21" s="109"/>
      <c r="BWS21" s="109"/>
      <c r="BWT21" s="109"/>
      <c r="BWU21" s="109"/>
      <c r="BWV21" s="109"/>
      <c r="BWW21" s="109"/>
      <c r="BWX21" s="109"/>
      <c r="BWY21" s="109"/>
      <c r="BWZ21" s="109"/>
      <c r="BXA21" s="109"/>
      <c r="BXB21" s="109"/>
      <c r="BXC21" s="109"/>
      <c r="BXD21" s="109"/>
      <c r="BXE21" s="109"/>
      <c r="BXF21" s="109"/>
      <c r="BXG21" s="109"/>
      <c r="BXH21" s="109"/>
      <c r="BXI21" s="109"/>
      <c r="BXJ21" s="109"/>
      <c r="BXK21" s="109"/>
      <c r="BXL21" s="109"/>
      <c r="BXM21" s="109"/>
      <c r="BXN21" s="109"/>
      <c r="BXO21" s="109"/>
      <c r="BXP21" s="109"/>
      <c r="BXQ21" s="109"/>
      <c r="BXR21" s="109"/>
      <c r="BXS21" s="109"/>
      <c r="BXT21" s="109"/>
      <c r="BXU21" s="109"/>
      <c r="BXV21" s="109"/>
      <c r="BXW21" s="109"/>
      <c r="BXX21" s="109"/>
      <c r="BXY21" s="109"/>
      <c r="BXZ21" s="109"/>
      <c r="BYA21" s="109"/>
      <c r="BYB21" s="109"/>
      <c r="BYC21" s="109"/>
      <c r="BYD21" s="109"/>
      <c r="BYE21" s="109"/>
      <c r="BYF21" s="109"/>
      <c r="BYG21" s="109"/>
      <c r="BYH21" s="109"/>
      <c r="BYI21" s="109"/>
      <c r="BYJ21" s="109"/>
      <c r="BYK21" s="109"/>
      <c r="BYL21" s="109"/>
      <c r="BYM21" s="109"/>
      <c r="BYN21" s="109"/>
      <c r="BYO21" s="109"/>
      <c r="BYP21" s="109"/>
      <c r="BYQ21" s="109"/>
      <c r="BYR21" s="109"/>
      <c r="BYS21" s="109"/>
      <c r="BYT21" s="109"/>
      <c r="BYU21" s="109"/>
      <c r="BYV21" s="109"/>
      <c r="BYW21" s="109"/>
      <c r="BYX21" s="109"/>
      <c r="BYY21" s="109"/>
      <c r="BYZ21" s="109"/>
      <c r="BZA21" s="109"/>
      <c r="BZB21" s="109"/>
      <c r="BZC21" s="109"/>
      <c r="BZD21" s="109"/>
      <c r="BZE21" s="109"/>
      <c r="BZF21" s="109"/>
      <c r="BZG21" s="109"/>
      <c r="BZH21" s="109"/>
      <c r="BZI21" s="109"/>
      <c r="BZJ21" s="109"/>
      <c r="BZK21" s="109"/>
      <c r="BZL21" s="109"/>
      <c r="BZM21" s="109"/>
      <c r="BZN21" s="109"/>
      <c r="BZO21" s="109"/>
      <c r="BZP21" s="109"/>
      <c r="BZQ21" s="109"/>
      <c r="BZR21" s="109"/>
      <c r="BZS21" s="109"/>
      <c r="BZT21" s="109"/>
      <c r="BZU21" s="109"/>
      <c r="BZV21" s="109"/>
      <c r="BZW21" s="109"/>
      <c r="BZX21" s="109"/>
      <c r="BZY21" s="109"/>
      <c r="BZZ21" s="109"/>
      <c r="CAA21" s="109"/>
      <c r="CAB21" s="109"/>
      <c r="CAC21" s="109"/>
      <c r="CAD21" s="109"/>
      <c r="CAE21" s="109"/>
      <c r="CAF21" s="109"/>
      <c r="CAG21" s="109"/>
      <c r="CAH21" s="109"/>
      <c r="CAI21" s="109"/>
      <c r="CAJ21" s="109"/>
      <c r="CAK21" s="109"/>
      <c r="CAL21" s="109"/>
      <c r="CAM21" s="109"/>
      <c r="CAN21" s="109"/>
      <c r="CAO21" s="109"/>
      <c r="CAP21" s="109"/>
      <c r="CAQ21" s="109"/>
      <c r="CAR21" s="109"/>
      <c r="CAS21" s="109"/>
      <c r="CAT21" s="109"/>
      <c r="CAU21" s="109"/>
      <c r="CAV21" s="109"/>
      <c r="CAW21" s="109"/>
      <c r="CAX21" s="109"/>
      <c r="CAY21" s="109"/>
      <c r="CAZ21" s="109"/>
      <c r="CBA21" s="109"/>
      <c r="CBB21" s="109"/>
      <c r="CBC21" s="109"/>
      <c r="CBD21" s="109"/>
      <c r="CBE21" s="109"/>
      <c r="CBF21" s="109"/>
      <c r="CBG21" s="109"/>
      <c r="CBH21" s="109"/>
      <c r="CBI21" s="109"/>
      <c r="CBJ21" s="109"/>
      <c r="CBK21" s="109"/>
      <c r="CBL21" s="109"/>
      <c r="CBM21" s="109"/>
      <c r="CBN21" s="109"/>
      <c r="CBO21" s="109"/>
      <c r="CBP21" s="109"/>
      <c r="CBQ21" s="109"/>
      <c r="CBR21" s="109"/>
      <c r="CBS21" s="109"/>
      <c r="CBT21" s="109"/>
      <c r="CBU21" s="109"/>
      <c r="CBV21" s="109"/>
      <c r="CBW21" s="109"/>
      <c r="CBX21" s="109"/>
      <c r="CBY21" s="109"/>
      <c r="CBZ21" s="109"/>
      <c r="CCA21" s="109"/>
      <c r="CCB21" s="109"/>
      <c r="CCC21" s="109"/>
      <c r="CCD21" s="109"/>
      <c r="CCE21" s="109"/>
      <c r="CCF21" s="109"/>
      <c r="CCG21" s="109"/>
      <c r="CCH21" s="109"/>
      <c r="CCI21" s="109"/>
      <c r="CCJ21" s="109"/>
      <c r="CCK21" s="109"/>
      <c r="CCL21" s="109"/>
      <c r="CCM21" s="109"/>
      <c r="CCN21" s="109"/>
      <c r="CCO21" s="109"/>
      <c r="CCP21" s="109"/>
      <c r="CCQ21" s="109"/>
      <c r="CCR21" s="109"/>
      <c r="CCS21" s="109"/>
      <c r="CCT21" s="109"/>
      <c r="CCU21" s="109"/>
      <c r="CCV21" s="109"/>
      <c r="CCW21" s="109"/>
      <c r="CCX21" s="109"/>
      <c r="CCY21" s="109"/>
      <c r="CCZ21" s="109"/>
      <c r="CDA21" s="109"/>
      <c r="CDB21" s="109"/>
      <c r="CDC21" s="109"/>
      <c r="CDD21" s="109"/>
      <c r="CDE21" s="109"/>
      <c r="CDF21" s="109"/>
      <c r="CDG21" s="109"/>
      <c r="CDH21" s="109"/>
      <c r="CDI21" s="109"/>
      <c r="CDJ21" s="109"/>
      <c r="CDK21" s="109"/>
      <c r="CDL21" s="109"/>
      <c r="CDM21" s="109"/>
      <c r="CDN21" s="109"/>
      <c r="CDO21" s="109"/>
      <c r="CDP21" s="109"/>
      <c r="CDQ21" s="109"/>
      <c r="CDR21" s="109"/>
      <c r="CDS21" s="109"/>
      <c r="CDT21" s="109"/>
      <c r="CDU21" s="109"/>
      <c r="CDV21" s="109"/>
      <c r="CDW21" s="109"/>
      <c r="CDX21" s="109"/>
      <c r="CDY21" s="109"/>
      <c r="CDZ21" s="109"/>
      <c r="CEA21" s="109"/>
      <c r="CEB21" s="109"/>
      <c r="CEC21" s="109"/>
      <c r="CED21" s="109"/>
      <c r="CEE21" s="109"/>
      <c r="CEF21" s="109"/>
      <c r="CEG21" s="109"/>
      <c r="CEH21" s="109"/>
      <c r="CEI21" s="109"/>
      <c r="CEJ21" s="109"/>
      <c r="CEK21" s="109"/>
      <c r="CEL21" s="109"/>
      <c r="CEM21" s="109"/>
      <c r="CEN21" s="109"/>
      <c r="CEO21" s="109"/>
      <c r="CEP21" s="109"/>
      <c r="CEQ21" s="109"/>
      <c r="CER21" s="109"/>
      <c r="CES21" s="109"/>
      <c r="CET21" s="109"/>
      <c r="CEU21" s="109"/>
      <c r="CEV21" s="109"/>
      <c r="CEW21" s="109"/>
      <c r="CEX21" s="109"/>
      <c r="CEY21" s="109"/>
      <c r="CEZ21" s="109"/>
      <c r="CFA21" s="109"/>
      <c r="CFB21" s="109"/>
      <c r="CFC21" s="109"/>
      <c r="CFD21" s="109"/>
      <c r="CFE21" s="109"/>
      <c r="CFF21" s="109"/>
      <c r="CFG21" s="109"/>
      <c r="CFH21" s="109"/>
      <c r="CFI21" s="109"/>
      <c r="CFJ21" s="109"/>
      <c r="CFK21" s="109"/>
      <c r="CFL21" s="109"/>
      <c r="CFM21" s="109"/>
      <c r="CFN21" s="109"/>
      <c r="CFO21" s="109"/>
      <c r="CFP21" s="109"/>
      <c r="CFQ21" s="109"/>
      <c r="CFR21" s="109"/>
      <c r="CFS21" s="109"/>
      <c r="CFT21" s="109"/>
      <c r="CFU21" s="109"/>
      <c r="CFV21" s="109"/>
      <c r="CFW21" s="109"/>
      <c r="CFX21" s="109"/>
      <c r="CFY21" s="109"/>
      <c r="CFZ21" s="109"/>
      <c r="CGA21" s="109"/>
      <c r="CGB21" s="109"/>
      <c r="CGC21" s="109"/>
      <c r="CGD21" s="109"/>
      <c r="CGE21" s="109"/>
      <c r="CGF21" s="109"/>
      <c r="CGG21" s="109"/>
      <c r="CGH21" s="109"/>
      <c r="CGI21" s="109"/>
      <c r="CGJ21" s="109"/>
      <c r="CGK21" s="109"/>
      <c r="CGL21" s="109"/>
      <c r="CGM21" s="109"/>
      <c r="CGN21" s="109"/>
      <c r="CGO21" s="109"/>
      <c r="CGP21" s="109"/>
      <c r="CGQ21" s="109"/>
      <c r="CGR21" s="109"/>
      <c r="CGS21" s="109"/>
      <c r="CGT21" s="109"/>
      <c r="CGU21" s="109"/>
      <c r="CGV21" s="109"/>
      <c r="CGW21" s="109"/>
      <c r="CGX21" s="109"/>
      <c r="CGY21" s="109"/>
      <c r="CGZ21" s="109"/>
      <c r="CHA21" s="109"/>
      <c r="CHB21" s="109"/>
      <c r="CHC21" s="109"/>
      <c r="CHD21" s="109"/>
      <c r="CHE21" s="109"/>
      <c r="CHF21" s="109"/>
      <c r="CHG21" s="109"/>
      <c r="CHH21" s="109"/>
      <c r="CHI21" s="109"/>
      <c r="CHJ21" s="109"/>
      <c r="CHK21" s="109"/>
      <c r="CHL21" s="109"/>
      <c r="CHM21" s="109"/>
      <c r="CHN21" s="109"/>
      <c r="CHO21" s="109"/>
      <c r="CHP21" s="109"/>
      <c r="CHQ21" s="109"/>
      <c r="CHR21" s="109"/>
      <c r="CHS21" s="109"/>
      <c r="CHT21" s="109"/>
      <c r="CHU21" s="109"/>
      <c r="CHV21" s="109"/>
      <c r="CHW21" s="109"/>
      <c r="CHX21" s="109"/>
      <c r="CHY21" s="109"/>
      <c r="CHZ21" s="109"/>
      <c r="CIA21" s="109"/>
      <c r="CIB21" s="109"/>
      <c r="CIC21" s="109"/>
      <c r="CID21" s="109"/>
      <c r="CIE21" s="109"/>
      <c r="CIF21" s="109"/>
      <c r="CIG21" s="109"/>
      <c r="CIH21" s="109"/>
      <c r="CII21" s="109"/>
      <c r="CIJ21" s="109"/>
      <c r="CIK21" s="109"/>
      <c r="CIL21" s="109"/>
      <c r="CIM21" s="109"/>
      <c r="CIN21" s="109"/>
      <c r="CIO21" s="109"/>
      <c r="CIP21" s="109"/>
      <c r="CIQ21" s="109"/>
      <c r="CIR21" s="109"/>
      <c r="CIS21" s="109"/>
      <c r="CIT21" s="109"/>
      <c r="CIU21" s="109"/>
      <c r="CIV21" s="109"/>
      <c r="CIW21" s="109"/>
      <c r="CIX21" s="109"/>
      <c r="CIY21" s="109"/>
      <c r="CIZ21" s="109"/>
      <c r="CJA21" s="109"/>
      <c r="CJB21" s="109"/>
      <c r="CJC21" s="109"/>
      <c r="CJD21" s="109"/>
      <c r="CJE21" s="109"/>
      <c r="CJF21" s="109"/>
      <c r="CJG21" s="109"/>
      <c r="CJH21" s="109"/>
      <c r="CJI21" s="109"/>
      <c r="CJJ21" s="109"/>
      <c r="CJK21" s="109"/>
      <c r="CJL21" s="109"/>
      <c r="CJM21" s="109"/>
      <c r="CJN21" s="109"/>
      <c r="CJO21" s="109"/>
      <c r="CJP21" s="109"/>
      <c r="CJQ21" s="109"/>
      <c r="CJR21" s="109"/>
      <c r="CJS21" s="109"/>
      <c r="CJT21" s="109"/>
      <c r="CJU21" s="109"/>
      <c r="CJV21" s="109"/>
      <c r="CJW21" s="109"/>
      <c r="CJX21" s="109"/>
      <c r="CJY21" s="109"/>
      <c r="CJZ21" s="109"/>
      <c r="CKA21" s="109"/>
      <c r="CKB21" s="109"/>
      <c r="CKC21" s="109"/>
      <c r="CKD21" s="109"/>
      <c r="CKE21" s="109"/>
      <c r="CKF21" s="109"/>
      <c r="CKG21" s="109"/>
      <c r="CKH21" s="109"/>
      <c r="CKI21" s="109"/>
      <c r="CKJ21" s="109"/>
      <c r="CKK21" s="109"/>
      <c r="CKL21" s="109"/>
      <c r="CKM21" s="109"/>
      <c r="CKN21" s="109"/>
      <c r="CKO21" s="109"/>
      <c r="CKP21" s="109"/>
      <c r="CKQ21" s="109"/>
      <c r="CKR21" s="109"/>
      <c r="CKS21" s="109"/>
      <c r="CKT21" s="109"/>
      <c r="CKU21" s="109"/>
      <c r="CKV21" s="109"/>
      <c r="CKW21" s="109"/>
      <c r="CKX21" s="109"/>
      <c r="CKY21" s="109"/>
      <c r="CKZ21" s="109"/>
      <c r="CLA21" s="109"/>
      <c r="CLB21" s="109"/>
      <c r="CLC21" s="109"/>
      <c r="CLD21" s="109"/>
      <c r="CLE21" s="109"/>
      <c r="CLF21" s="109"/>
      <c r="CLG21" s="109"/>
      <c r="CLH21" s="109"/>
      <c r="CLI21" s="109"/>
      <c r="CLJ21" s="109"/>
      <c r="CLK21" s="109"/>
      <c r="CLL21" s="109"/>
      <c r="CLM21" s="109"/>
      <c r="CLN21" s="109"/>
      <c r="CLO21" s="109"/>
      <c r="CLP21" s="109"/>
      <c r="CLQ21" s="109"/>
      <c r="CLR21" s="109"/>
      <c r="CLS21" s="109"/>
      <c r="CLT21" s="109"/>
      <c r="CLU21" s="109"/>
      <c r="CLV21" s="109"/>
      <c r="CLW21" s="109"/>
      <c r="CLX21" s="109"/>
      <c r="CLY21" s="109"/>
      <c r="CLZ21" s="109"/>
      <c r="CMA21" s="109"/>
      <c r="CMB21" s="109"/>
      <c r="CMC21" s="109"/>
      <c r="CMD21" s="109"/>
      <c r="CME21" s="109"/>
      <c r="CMF21" s="109"/>
      <c r="CMG21" s="109"/>
      <c r="CMH21" s="109"/>
      <c r="CMI21" s="109"/>
      <c r="CMJ21" s="109"/>
      <c r="CMK21" s="109"/>
      <c r="CML21" s="109"/>
      <c r="CMM21" s="109"/>
      <c r="CMN21" s="109"/>
      <c r="CMO21" s="109"/>
      <c r="CMP21" s="109"/>
      <c r="CMQ21" s="109"/>
      <c r="CMR21" s="109"/>
      <c r="CMS21" s="109"/>
      <c r="CMT21" s="109"/>
      <c r="CMU21" s="109"/>
      <c r="CMV21" s="109"/>
      <c r="CMW21" s="109"/>
      <c r="CMX21" s="109"/>
      <c r="CMY21" s="109"/>
      <c r="CMZ21" s="109"/>
      <c r="CNA21" s="109"/>
      <c r="CNB21" s="109"/>
      <c r="CNC21" s="109"/>
      <c r="CND21" s="109"/>
      <c r="CNE21" s="109"/>
      <c r="CNF21" s="109"/>
      <c r="CNG21" s="109"/>
      <c r="CNH21" s="109"/>
      <c r="CNI21" s="109"/>
      <c r="CNJ21" s="109"/>
      <c r="CNK21" s="109"/>
      <c r="CNL21" s="109"/>
      <c r="CNM21" s="109"/>
      <c r="CNN21" s="109"/>
      <c r="CNO21" s="109"/>
      <c r="CNP21" s="109"/>
      <c r="CNQ21" s="109"/>
      <c r="CNR21" s="109"/>
      <c r="CNS21" s="109"/>
      <c r="CNT21" s="109"/>
      <c r="CNU21" s="109"/>
      <c r="CNV21" s="109"/>
      <c r="CNW21" s="109"/>
      <c r="CNX21" s="109"/>
      <c r="CNY21" s="109"/>
      <c r="CNZ21" s="109"/>
      <c r="COA21" s="109"/>
      <c r="COB21" s="109"/>
      <c r="COC21" s="109"/>
      <c r="COD21" s="109"/>
      <c r="COE21" s="109"/>
      <c r="COF21" s="109"/>
      <c r="COG21" s="109"/>
      <c r="COH21" s="109"/>
      <c r="COI21" s="109"/>
      <c r="COJ21" s="109"/>
      <c r="COK21" s="109"/>
      <c r="COL21" s="109"/>
      <c r="COM21" s="109"/>
      <c r="CON21" s="109"/>
      <c r="COO21" s="109"/>
      <c r="COP21" s="109"/>
      <c r="COQ21" s="109"/>
      <c r="COR21" s="109"/>
      <c r="COS21" s="109"/>
      <c r="COT21" s="109"/>
      <c r="COU21" s="109"/>
      <c r="COV21" s="109"/>
      <c r="COW21" s="109"/>
      <c r="COX21" s="109"/>
      <c r="COY21" s="109"/>
      <c r="COZ21" s="109"/>
      <c r="CPA21" s="109"/>
      <c r="CPB21" s="109"/>
      <c r="CPC21" s="109"/>
      <c r="CPD21" s="109"/>
      <c r="CPE21" s="109"/>
      <c r="CPF21" s="109"/>
      <c r="CPG21" s="109"/>
      <c r="CPH21" s="109"/>
      <c r="CPI21" s="109"/>
      <c r="CPJ21" s="109"/>
      <c r="CPK21" s="109"/>
      <c r="CPL21" s="109"/>
      <c r="CPM21" s="109"/>
      <c r="CPN21" s="109"/>
      <c r="CPO21" s="109"/>
      <c r="CPP21" s="109"/>
      <c r="CPQ21" s="109"/>
      <c r="CPR21" s="109"/>
      <c r="CPS21" s="109"/>
      <c r="CPT21" s="109"/>
      <c r="CPU21" s="109"/>
      <c r="CPV21" s="109"/>
      <c r="CPW21" s="109"/>
      <c r="CPX21" s="109"/>
      <c r="CPY21" s="109"/>
      <c r="CPZ21" s="109"/>
      <c r="CQA21" s="109"/>
      <c r="CQB21" s="109"/>
      <c r="CQC21" s="109"/>
      <c r="CQD21" s="109"/>
      <c r="CQE21" s="109"/>
      <c r="CQF21" s="109"/>
      <c r="CQG21" s="109"/>
      <c r="CQH21" s="109"/>
      <c r="CQI21" s="109"/>
      <c r="CQJ21" s="109"/>
      <c r="CQK21" s="109"/>
      <c r="CQL21" s="109"/>
      <c r="CQM21" s="109"/>
      <c r="CQN21" s="109"/>
      <c r="CQO21" s="109"/>
      <c r="CQP21" s="109"/>
      <c r="CQQ21" s="109"/>
      <c r="CQR21" s="109"/>
      <c r="CQS21" s="109"/>
      <c r="CQT21" s="109"/>
      <c r="CQU21" s="109"/>
      <c r="CQV21" s="109"/>
      <c r="CQW21" s="109"/>
      <c r="CQX21" s="109"/>
      <c r="CQY21" s="109"/>
      <c r="CQZ21" s="109"/>
      <c r="CRA21" s="109"/>
      <c r="CRB21" s="109"/>
      <c r="CRC21" s="109"/>
      <c r="CRD21" s="109"/>
      <c r="CRE21" s="109"/>
      <c r="CRF21" s="109"/>
      <c r="CRG21" s="109"/>
      <c r="CRH21" s="109"/>
      <c r="CRI21" s="109"/>
      <c r="CRJ21" s="109"/>
      <c r="CRK21" s="109"/>
      <c r="CRL21" s="109"/>
      <c r="CRM21" s="109"/>
      <c r="CRN21" s="109"/>
      <c r="CRO21" s="109"/>
      <c r="CRP21" s="109"/>
      <c r="CRQ21" s="109"/>
      <c r="CRR21" s="109"/>
      <c r="CRS21" s="109"/>
      <c r="CRT21" s="109"/>
      <c r="CRU21" s="109"/>
      <c r="CRV21" s="109"/>
      <c r="CRW21" s="109"/>
      <c r="CRX21" s="109"/>
      <c r="CRY21" s="109"/>
      <c r="CRZ21" s="109"/>
      <c r="CSA21" s="109"/>
      <c r="CSB21" s="109"/>
      <c r="CSC21" s="109"/>
      <c r="CSD21" s="109"/>
      <c r="CSE21" s="109"/>
      <c r="CSF21" s="109"/>
      <c r="CSG21" s="109"/>
      <c r="CSH21" s="109"/>
      <c r="CSI21" s="109"/>
      <c r="CSJ21" s="109"/>
      <c r="CSK21" s="109"/>
      <c r="CSL21" s="109"/>
      <c r="CSM21" s="109"/>
      <c r="CSN21" s="109"/>
      <c r="CSO21" s="109"/>
      <c r="CSP21" s="109"/>
      <c r="CSQ21" s="109"/>
      <c r="CSR21" s="109"/>
      <c r="CSS21" s="109"/>
      <c r="CST21" s="109"/>
      <c r="CSU21" s="109"/>
      <c r="CSV21" s="109"/>
      <c r="CSW21" s="109"/>
      <c r="CSX21" s="109"/>
      <c r="CSY21" s="109"/>
      <c r="CSZ21" s="109"/>
      <c r="CTA21" s="109"/>
      <c r="CTB21" s="109"/>
      <c r="CTC21" s="109"/>
      <c r="CTD21" s="109"/>
      <c r="CTE21" s="109"/>
      <c r="CTF21" s="109"/>
      <c r="CTG21" s="109"/>
      <c r="CTH21" s="109"/>
      <c r="CTI21" s="109"/>
      <c r="CTJ21" s="109"/>
      <c r="CTK21" s="109"/>
      <c r="CTL21" s="109"/>
      <c r="CTM21" s="109"/>
      <c r="CTN21" s="109"/>
      <c r="CTO21" s="109"/>
      <c r="CTP21" s="109"/>
      <c r="CTQ21" s="109"/>
      <c r="CTR21" s="109"/>
      <c r="CTS21" s="109"/>
      <c r="CTT21" s="109"/>
      <c r="CTU21" s="109"/>
      <c r="CTV21" s="109"/>
      <c r="CTW21" s="109"/>
      <c r="CTX21" s="109"/>
      <c r="CTY21" s="109"/>
      <c r="CTZ21" s="109"/>
      <c r="CUA21" s="109"/>
      <c r="CUB21" s="109"/>
      <c r="CUC21" s="109"/>
      <c r="CUD21" s="109"/>
      <c r="CUE21" s="109"/>
      <c r="CUF21" s="109"/>
      <c r="CUG21" s="109"/>
      <c r="CUH21" s="109"/>
      <c r="CUI21" s="109"/>
      <c r="CUJ21" s="109"/>
      <c r="CUK21" s="109"/>
      <c r="CUL21" s="109"/>
      <c r="CUM21" s="109"/>
      <c r="CUN21" s="109"/>
      <c r="CUO21" s="109"/>
      <c r="CUP21" s="109"/>
      <c r="CUQ21" s="109"/>
      <c r="CUR21" s="109"/>
      <c r="CUS21" s="109"/>
      <c r="CUT21" s="109"/>
      <c r="CUU21" s="109"/>
      <c r="CUV21" s="109"/>
      <c r="CUW21" s="109"/>
      <c r="CUX21" s="109"/>
      <c r="CUY21" s="109"/>
      <c r="CUZ21" s="109"/>
      <c r="CVA21" s="109"/>
      <c r="CVB21" s="109"/>
      <c r="CVC21" s="109"/>
      <c r="CVD21" s="109"/>
      <c r="CVE21" s="109"/>
      <c r="CVF21" s="109"/>
      <c r="CVG21" s="109"/>
      <c r="CVH21" s="109"/>
      <c r="CVI21" s="109"/>
      <c r="CVJ21" s="109"/>
      <c r="CVK21" s="109"/>
      <c r="CVL21" s="109"/>
      <c r="CVM21" s="109"/>
      <c r="CVN21" s="109"/>
      <c r="CVO21" s="109"/>
      <c r="CVP21" s="109"/>
      <c r="CVQ21" s="109"/>
      <c r="CVR21" s="109"/>
      <c r="CVS21" s="109"/>
      <c r="CVT21" s="109"/>
      <c r="CVU21" s="109"/>
      <c r="CVV21" s="109"/>
      <c r="CVW21" s="109"/>
      <c r="CVX21" s="109"/>
      <c r="CVY21" s="109"/>
      <c r="CVZ21" s="109"/>
      <c r="CWA21" s="109"/>
      <c r="CWB21" s="109"/>
      <c r="CWC21" s="109"/>
      <c r="CWD21" s="109"/>
      <c r="CWE21" s="109"/>
      <c r="CWF21" s="109"/>
      <c r="CWG21" s="109"/>
      <c r="CWH21" s="109"/>
      <c r="CWI21" s="109"/>
      <c r="CWJ21" s="109"/>
      <c r="CWK21" s="109"/>
      <c r="CWL21" s="109"/>
      <c r="CWM21" s="109"/>
      <c r="CWN21" s="109"/>
      <c r="CWO21" s="109"/>
      <c r="CWP21" s="109"/>
      <c r="CWQ21" s="109"/>
      <c r="CWR21" s="109"/>
      <c r="CWS21" s="109"/>
      <c r="CWT21" s="109"/>
      <c r="CWU21" s="109"/>
      <c r="CWV21" s="109"/>
      <c r="CWW21" s="109"/>
      <c r="CWX21" s="109"/>
      <c r="CWY21" s="109"/>
      <c r="CWZ21" s="109"/>
      <c r="CXA21" s="109"/>
      <c r="CXB21" s="109"/>
      <c r="CXC21" s="109"/>
      <c r="CXD21" s="109"/>
      <c r="CXE21" s="109"/>
      <c r="CXF21" s="109"/>
      <c r="CXG21" s="109"/>
      <c r="CXH21" s="109"/>
      <c r="CXI21" s="109"/>
      <c r="CXJ21" s="109"/>
      <c r="CXK21" s="109"/>
      <c r="CXL21" s="109"/>
      <c r="CXM21" s="109"/>
      <c r="CXN21" s="109"/>
      <c r="CXO21" s="109"/>
      <c r="CXP21" s="109"/>
      <c r="CXQ21" s="109"/>
      <c r="CXR21" s="109"/>
      <c r="CXS21" s="109"/>
      <c r="CXT21" s="109"/>
      <c r="CXU21" s="109"/>
      <c r="CXV21" s="109"/>
      <c r="CXW21" s="109"/>
      <c r="CXX21" s="109"/>
      <c r="CXY21" s="109"/>
      <c r="CXZ21" s="109"/>
      <c r="CYA21" s="109"/>
      <c r="CYB21" s="109"/>
      <c r="CYC21" s="109"/>
      <c r="CYD21" s="109"/>
      <c r="CYE21" s="109"/>
      <c r="CYF21" s="109"/>
      <c r="CYG21" s="109"/>
      <c r="CYH21" s="109"/>
      <c r="CYI21" s="109"/>
      <c r="CYJ21" s="109"/>
      <c r="CYK21" s="109"/>
      <c r="CYL21" s="109"/>
      <c r="CYM21" s="109"/>
      <c r="CYN21" s="109"/>
      <c r="CYO21" s="109"/>
      <c r="CYP21" s="109"/>
      <c r="CYQ21" s="109"/>
      <c r="CYR21" s="109"/>
      <c r="CYS21" s="109"/>
      <c r="CYT21" s="109"/>
      <c r="CYU21" s="109"/>
      <c r="CYV21" s="109"/>
      <c r="CYW21" s="109"/>
      <c r="CYX21" s="109"/>
      <c r="CYY21" s="109"/>
      <c r="CYZ21" s="109"/>
      <c r="CZA21" s="109"/>
      <c r="CZB21" s="109"/>
      <c r="CZC21" s="109"/>
      <c r="CZD21" s="109"/>
      <c r="CZE21" s="109"/>
      <c r="CZF21" s="109"/>
      <c r="CZG21" s="109"/>
      <c r="CZH21" s="109"/>
      <c r="CZI21" s="109"/>
      <c r="CZJ21" s="109"/>
      <c r="CZK21" s="109"/>
      <c r="CZL21" s="109"/>
      <c r="CZM21" s="109"/>
      <c r="CZN21" s="109"/>
      <c r="CZO21" s="109"/>
      <c r="CZP21" s="109"/>
      <c r="CZQ21" s="109"/>
      <c r="CZR21" s="109"/>
      <c r="CZS21" s="109"/>
      <c r="CZT21" s="109"/>
      <c r="CZU21" s="109"/>
      <c r="CZV21" s="109"/>
      <c r="CZW21" s="109"/>
      <c r="CZX21" s="109"/>
      <c r="CZY21" s="109"/>
      <c r="CZZ21" s="109"/>
      <c r="DAA21" s="109"/>
      <c r="DAB21" s="109"/>
      <c r="DAC21" s="109"/>
      <c r="DAD21" s="109"/>
      <c r="DAE21" s="109"/>
      <c r="DAF21" s="109"/>
      <c r="DAG21" s="109"/>
      <c r="DAH21" s="109"/>
      <c r="DAI21" s="109"/>
      <c r="DAJ21" s="109"/>
      <c r="DAK21" s="109"/>
      <c r="DAL21" s="109"/>
      <c r="DAM21" s="109"/>
      <c r="DAN21" s="109"/>
      <c r="DAO21" s="109"/>
      <c r="DAP21" s="109"/>
      <c r="DAQ21" s="109"/>
      <c r="DAR21" s="109"/>
      <c r="DAS21" s="109"/>
      <c r="DAT21" s="109"/>
      <c r="DAU21" s="109"/>
      <c r="DAV21" s="109"/>
      <c r="DAW21" s="109"/>
      <c r="DAX21" s="109"/>
      <c r="DAY21" s="109"/>
      <c r="DAZ21" s="109"/>
      <c r="DBA21" s="109"/>
      <c r="DBB21" s="109"/>
      <c r="DBC21" s="109"/>
      <c r="DBD21" s="109"/>
      <c r="DBE21" s="109"/>
      <c r="DBF21" s="109"/>
      <c r="DBG21" s="109"/>
      <c r="DBH21" s="109"/>
      <c r="DBI21" s="109"/>
      <c r="DBJ21" s="109"/>
      <c r="DBK21" s="109"/>
      <c r="DBL21" s="109"/>
      <c r="DBM21" s="109"/>
      <c r="DBN21" s="109"/>
      <c r="DBO21" s="109"/>
      <c r="DBP21" s="109"/>
      <c r="DBQ21" s="109"/>
      <c r="DBR21" s="109"/>
      <c r="DBS21" s="109"/>
      <c r="DBT21" s="109"/>
      <c r="DBU21" s="109"/>
      <c r="DBV21" s="109"/>
      <c r="DBW21" s="109"/>
      <c r="DBX21" s="109"/>
      <c r="DBY21" s="109"/>
      <c r="DBZ21" s="109"/>
      <c r="DCA21" s="109"/>
      <c r="DCB21" s="109"/>
      <c r="DCC21" s="109"/>
      <c r="DCD21" s="109"/>
      <c r="DCE21" s="109"/>
      <c r="DCF21" s="109"/>
      <c r="DCG21" s="109"/>
      <c r="DCH21" s="109"/>
      <c r="DCI21" s="109"/>
      <c r="DCJ21" s="109"/>
      <c r="DCK21" s="109"/>
      <c r="DCL21" s="109"/>
      <c r="DCM21" s="109"/>
      <c r="DCN21" s="109"/>
      <c r="DCO21" s="109"/>
      <c r="DCP21" s="109"/>
      <c r="DCQ21" s="109"/>
      <c r="DCR21" s="109"/>
      <c r="DCS21" s="109"/>
      <c r="DCT21" s="109"/>
      <c r="DCU21" s="109"/>
      <c r="DCV21" s="109"/>
      <c r="DCW21" s="109"/>
      <c r="DCX21" s="109"/>
      <c r="DCY21" s="109"/>
      <c r="DCZ21" s="109"/>
      <c r="DDA21" s="109"/>
      <c r="DDB21" s="109"/>
      <c r="DDC21" s="109"/>
      <c r="DDD21" s="109"/>
      <c r="DDE21" s="109"/>
      <c r="DDF21" s="109"/>
      <c r="DDG21" s="109"/>
      <c r="DDH21" s="109"/>
      <c r="DDI21" s="109"/>
      <c r="DDJ21" s="109"/>
      <c r="DDK21" s="109"/>
      <c r="DDL21" s="109"/>
      <c r="DDM21" s="109"/>
      <c r="DDN21" s="109"/>
      <c r="DDO21" s="109"/>
      <c r="DDP21" s="109"/>
      <c r="DDQ21" s="109"/>
      <c r="DDR21" s="109"/>
      <c r="DDS21" s="109"/>
      <c r="DDT21" s="109"/>
      <c r="DDU21" s="109"/>
      <c r="DDV21" s="109"/>
      <c r="DDW21" s="109"/>
      <c r="DDX21" s="109"/>
      <c r="DDY21" s="109"/>
      <c r="DDZ21" s="109"/>
      <c r="DEA21" s="109"/>
      <c r="DEB21" s="109"/>
      <c r="DEC21" s="109"/>
      <c r="DED21" s="109"/>
      <c r="DEE21" s="109"/>
      <c r="DEF21" s="109"/>
      <c r="DEG21" s="109"/>
      <c r="DEH21" s="109"/>
      <c r="DEI21" s="109"/>
      <c r="DEJ21" s="109"/>
      <c r="DEK21" s="109"/>
      <c r="DEL21" s="109"/>
      <c r="DEM21" s="109"/>
      <c r="DEN21" s="109"/>
      <c r="DEO21" s="109"/>
      <c r="DEP21" s="109"/>
      <c r="DEQ21" s="109"/>
      <c r="DER21" s="109"/>
      <c r="DES21" s="109"/>
      <c r="DET21" s="109"/>
      <c r="DEU21" s="109"/>
      <c r="DEV21" s="109"/>
      <c r="DEW21" s="109"/>
      <c r="DEX21" s="109"/>
      <c r="DEY21" s="109"/>
      <c r="DEZ21" s="109"/>
      <c r="DFA21" s="109"/>
      <c r="DFB21" s="109"/>
      <c r="DFC21" s="109"/>
      <c r="DFD21" s="109"/>
      <c r="DFE21" s="109"/>
      <c r="DFF21" s="109"/>
      <c r="DFG21" s="109"/>
      <c r="DFH21" s="109"/>
      <c r="DFI21" s="109"/>
      <c r="DFJ21" s="109"/>
      <c r="DFK21" s="109"/>
      <c r="DFL21" s="109"/>
      <c r="DFM21" s="109"/>
      <c r="DFN21" s="109"/>
      <c r="DFO21" s="109"/>
      <c r="DFP21" s="109"/>
      <c r="DFQ21" s="109"/>
      <c r="DFR21" s="109"/>
      <c r="DFS21" s="109"/>
      <c r="DFT21" s="109"/>
      <c r="DFU21" s="109"/>
      <c r="DFV21" s="109"/>
      <c r="DFW21" s="109"/>
      <c r="DFX21" s="109"/>
      <c r="DFY21" s="109"/>
      <c r="DFZ21" s="109"/>
      <c r="DGA21" s="109"/>
      <c r="DGB21" s="109"/>
      <c r="DGC21" s="109"/>
      <c r="DGD21" s="109"/>
      <c r="DGE21" s="109"/>
      <c r="DGF21" s="109"/>
      <c r="DGG21" s="109"/>
      <c r="DGH21" s="109"/>
      <c r="DGI21" s="109"/>
      <c r="DGJ21" s="109"/>
      <c r="DGK21" s="109"/>
      <c r="DGL21" s="109"/>
      <c r="DGM21" s="109"/>
      <c r="DGN21" s="109"/>
      <c r="DGO21" s="109"/>
      <c r="DGP21" s="109"/>
      <c r="DGQ21" s="109"/>
      <c r="DGR21" s="109"/>
      <c r="DGS21" s="109"/>
      <c r="DGT21" s="109"/>
      <c r="DGU21" s="109"/>
      <c r="DGV21" s="109"/>
      <c r="DGW21" s="109"/>
      <c r="DGX21" s="109"/>
      <c r="DGY21" s="109"/>
      <c r="DGZ21" s="109"/>
      <c r="DHA21" s="109"/>
      <c r="DHB21" s="109"/>
      <c r="DHC21" s="109"/>
      <c r="DHD21" s="109"/>
      <c r="DHE21" s="109"/>
      <c r="DHF21" s="109"/>
      <c r="DHG21" s="109"/>
      <c r="DHH21" s="109"/>
      <c r="DHI21" s="109"/>
      <c r="DHJ21" s="109"/>
      <c r="DHK21" s="109"/>
      <c r="DHL21" s="109"/>
      <c r="DHM21" s="109"/>
      <c r="DHN21" s="109"/>
      <c r="DHO21" s="109"/>
      <c r="DHP21" s="109"/>
      <c r="DHQ21" s="109"/>
      <c r="DHR21" s="109"/>
      <c r="DHS21" s="109"/>
      <c r="DHT21" s="109"/>
      <c r="DHU21" s="109"/>
      <c r="DHV21" s="109"/>
      <c r="DHW21" s="109"/>
      <c r="DHX21" s="109"/>
      <c r="DHY21" s="109"/>
      <c r="DHZ21" s="109"/>
      <c r="DIA21" s="109"/>
      <c r="DIB21" s="109"/>
      <c r="DIC21" s="109"/>
      <c r="DID21" s="109"/>
      <c r="DIE21" s="109"/>
      <c r="DIF21" s="109"/>
      <c r="DIG21" s="109"/>
      <c r="DIH21" s="109"/>
      <c r="DII21" s="109"/>
      <c r="DIJ21" s="109"/>
      <c r="DIK21" s="109"/>
      <c r="DIL21" s="109"/>
      <c r="DIM21" s="109"/>
      <c r="DIN21" s="109"/>
      <c r="DIO21" s="109"/>
      <c r="DIP21" s="109"/>
      <c r="DIQ21" s="109"/>
      <c r="DIR21" s="109"/>
      <c r="DIS21" s="109"/>
      <c r="DIT21" s="109"/>
      <c r="DIU21" s="109"/>
      <c r="DIV21" s="109"/>
      <c r="DIW21" s="109"/>
      <c r="DIX21" s="109"/>
      <c r="DIY21" s="109"/>
      <c r="DIZ21" s="109"/>
      <c r="DJA21" s="109"/>
      <c r="DJB21" s="109"/>
      <c r="DJC21" s="109"/>
      <c r="DJD21" s="109"/>
      <c r="DJE21" s="109"/>
      <c r="DJF21" s="109"/>
      <c r="DJG21" s="109"/>
      <c r="DJH21" s="109"/>
      <c r="DJI21" s="109"/>
      <c r="DJJ21" s="109"/>
      <c r="DJK21" s="109"/>
      <c r="DJL21" s="109"/>
      <c r="DJM21" s="109"/>
      <c r="DJN21" s="109"/>
      <c r="DJO21" s="109"/>
      <c r="DJP21" s="109"/>
      <c r="DJQ21" s="109"/>
      <c r="DJR21" s="109"/>
      <c r="DJS21" s="109"/>
      <c r="DJT21" s="109"/>
      <c r="DJU21" s="109"/>
      <c r="DJV21" s="109"/>
      <c r="DJW21" s="109"/>
      <c r="DJX21" s="109"/>
      <c r="DJY21" s="109"/>
      <c r="DJZ21" s="109"/>
      <c r="DKA21" s="109"/>
      <c r="DKB21" s="109"/>
      <c r="DKC21" s="109"/>
      <c r="DKD21" s="109"/>
      <c r="DKE21" s="109"/>
      <c r="DKF21" s="109"/>
      <c r="DKG21" s="109"/>
      <c r="DKH21" s="109"/>
      <c r="DKI21" s="109"/>
      <c r="DKJ21" s="109"/>
      <c r="DKK21" s="109"/>
      <c r="DKL21" s="109"/>
      <c r="DKM21" s="109"/>
      <c r="DKN21" s="109"/>
      <c r="DKO21" s="109"/>
      <c r="DKP21" s="109"/>
      <c r="DKQ21" s="109"/>
      <c r="DKR21" s="109"/>
      <c r="DKS21" s="109"/>
      <c r="DKT21" s="109"/>
      <c r="DKU21" s="109"/>
      <c r="DKV21" s="109"/>
      <c r="DKW21" s="109"/>
      <c r="DKX21" s="109"/>
      <c r="DKY21" s="109"/>
      <c r="DKZ21" s="109"/>
      <c r="DLA21" s="109"/>
      <c r="DLB21" s="109"/>
      <c r="DLC21" s="109"/>
      <c r="DLD21" s="109"/>
      <c r="DLE21" s="109"/>
      <c r="DLF21" s="109"/>
      <c r="DLG21" s="109"/>
      <c r="DLH21" s="109"/>
      <c r="DLI21" s="109"/>
      <c r="DLJ21" s="109"/>
      <c r="DLK21" s="109"/>
      <c r="DLL21" s="109"/>
      <c r="DLM21" s="109"/>
      <c r="DLN21" s="109"/>
      <c r="DLO21" s="109"/>
      <c r="DLP21" s="109"/>
      <c r="DLQ21" s="109"/>
      <c r="DLR21" s="109"/>
      <c r="DLS21" s="109"/>
      <c r="DLT21" s="109"/>
      <c r="DLU21" s="109"/>
      <c r="DLV21" s="109"/>
      <c r="DLW21" s="109"/>
      <c r="DLX21" s="109"/>
      <c r="DLY21" s="109"/>
      <c r="DLZ21" s="109"/>
      <c r="DMA21" s="109"/>
      <c r="DMB21" s="109"/>
      <c r="DMC21" s="109"/>
      <c r="DMD21" s="109"/>
      <c r="DME21" s="109"/>
      <c r="DMF21" s="109"/>
      <c r="DMG21" s="109"/>
      <c r="DMH21" s="109"/>
      <c r="DMI21" s="109"/>
      <c r="DMJ21" s="109"/>
      <c r="DMK21" s="109"/>
      <c r="DML21" s="109"/>
      <c r="DMM21" s="109"/>
      <c r="DMN21" s="109"/>
      <c r="DMO21" s="109"/>
      <c r="DMP21" s="109"/>
      <c r="DMQ21" s="109"/>
      <c r="DMR21" s="109"/>
      <c r="DMS21" s="109"/>
      <c r="DMT21" s="109"/>
      <c r="DMU21" s="109"/>
      <c r="DMV21" s="109"/>
      <c r="DMW21" s="109"/>
      <c r="DMX21" s="109"/>
      <c r="DMY21" s="109"/>
      <c r="DMZ21" s="109"/>
      <c r="DNA21" s="109"/>
      <c r="DNB21" s="109"/>
      <c r="DNC21" s="109"/>
      <c r="DND21" s="109"/>
      <c r="DNE21" s="109"/>
      <c r="DNF21" s="109"/>
      <c r="DNG21" s="109"/>
      <c r="DNH21" s="109"/>
      <c r="DNI21" s="109"/>
      <c r="DNJ21" s="109"/>
      <c r="DNK21" s="109"/>
      <c r="DNL21" s="109"/>
      <c r="DNM21" s="109"/>
      <c r="DNN21" s="109"/>
      <c r="DNO21" s="109"/>
      <c r="DNP21" s="109"/>
      <c r="DNQ21" s="109"/>
      <c r="DNR21" s="109"/>
      <c r="DNS21" s="109"/>
      <c r="DNT21" s="109"/>
      <c r="DNU21" s="109"/>
      <c r="DNV21" s="109"/>
      <c r="DNW21" s="109"/>
      <c r="DNX21" s="109"/>
      <c r="DNY21" s="109"/>
      <c r="DNZ21" s="109"/>
      <c r="DOA21" s="109"/>
      <c r="DOB21" s="109"/>
      <c r="DOC21" s="109"/>
      <c r="DOD21" s="109"/>
      <c r="DOE21" s="109"/>
      <c r="DOF21" s="109"/>
      <c r="DOG21" s="109"/>
      <c r="DOH21" s="109"/>
      <c r="DOI21" s="109"/>
      <c r="DOJ21" s="109"/>
      <c r="DOK21" s="109"/>
      <c r="DOL21" s="109"/>
      <c r="DOM21" s="109"/>
      <c r="DON21" s="109"/>
      <c r="DOO21" s="109"/>
      <c r="DOP21" s="109"/>
      <c r="DOQ21" s="109"/>
      <c r="DOR21" s="109"/>
      <c r="DOS21" s="109"/>
      <c r="DOT21" s="109"/>
      <c r="DOU21" s="109"/>
      <c r="DOV21" s="109"/>
      <c r="DOW21" s="109"/>
      <c r="DOX21" s="109"/>
      <c r="DOY21" s="109"/>
      <c r="DOZ21" s="109"/>
      <c r="DPA21" s="109"/>
      <c r="DPB21" s="109"/>
      <c r="DPC21" s="109"/>
      <c r="DPD21" s="109"/>
      <c r="DPE21" s="109"/>
      <c r="DPF21" s="109"/>
      <c r="DPG21" s="109"/>
      <c r="DPH21" s="109"/>
      <c r="DPI21" s="109"/>
      <c r="DPJ21" s="109"/>
      <c r="DPK21" s="109"/>
      <c r="DPL21" s="109"/>
      <c r="DPM21" s="109"/>
      <c r="DPN21" s="109"/>
      <c r="DPO21" s="109"/>
      <c r="DPP21" s="109"/>
      <c r="DPQ21" s="109"/>
      <c r="DPR21" s="109"/>
      <c r="DPS21" s="109"/>
      <c r="DPT21" s="109"/>
      <c r="DPU21" s="109"/>
      <c r="DPV21" s="109"/>
      <c r="DPW21" s="109"/>
      <c r="DPX21" s="109"/>
      <c r="DPY21" s="109"/>
      <c r="DPZ21" s="109"/>
      <c r="DQA21" s="109"/>
      <c r="DQB21" s="109"/>
      <c r="DQC21" s="109"/>
      <c r="DQD21" s="109"/>
      <c r="DQE21" s="109"/>
      <c r="DQF21" s="109"/>
      <c r="DQG21" s="109"/>
      <c r="DQH21" s="109"/>
      <c r="DQI21" s="109"/>
      <c r="DQJ21" s="109"/>
      <c r="DQK21" s="109"/>
      <c r="DQL21" s="109"/>
      <c r="DQM21" s="109"/>
      <c r="DQN21" s="109"/>
      <c r="DQO21" s="109"/>
      <c r="DQP21" s="109"/>
      <c r="DQQ21" s="109"/>
      <c r="DQR21" s="109"/>
      <c r="DQS21" s="109"/>
      <c r="DQT21" s="109"/>
      <c r="DQU21" s="109"/>
      <c r="DQV21" s="109"/>
      <c r="DQW21" s="109"/>
      <c r="DQX21" s="109"/>
      <c r="DQY21" s="109"/>
      <c r="DQZ21" s="109"/>
      <c r="DRA21" s="109"/>
      <c r="DRB21" s="109"/>
      <c r="DRC21" s="109"/>
      <c r="DRD21" s="109"/>
      <c r="DRE21" s="109"/>
      <c r="DRF21" s="109"/>
      <c r="DRG21" s="109"/>
      <c r="DRH21" s="109"/>
      <c r="DRI21" s="109"/>
      <c r="DRJ21" s="109"/>
      <c r="DRK21" s="109"/>
      <c r="DRL21" s="109"/>
      <c r="DRM21" s="109"/>
      <c r="DRN21" s="109"/>
      <c r="DRO21" s="109"/>
      <c r="DRP21" s="109"/>
      <c r="DRQ21" s="109"/>
      <c r="DRR21" s="109"/>
      <c r="DRS21" s="109"/>
      <c r="DRT21" s="109"/>
      <c r="DRU21" s="109"/>
      <c r="DRV21" s="109"/>
      <c r="DRW21" s="109"/>
      <c r="DRX21" s="109"/>
      <c r="DRY21" s="109"/>
      <c r="DRZ21" s="109"/>
      <c r="DSA21" s="109"/>
      <c r="DSB21" s="109"/>
      <c r="DSC21" s="109"/>
      <c r="DSD21" s="109"/>
      <c r="DSE21" s="109"/>
      <c r="DSF21" s="109"/>
      <c r="DSG21" s="109"/>
      <c r="DSH21" s="109"/>
      <c r="DSI21" s="109"/>
      <c r="DSJ21" s="109"/>
      <c r="DSK21" s="109"/>
      <c r="DSL21" s="109"/>
      <c r="DSM21" s="109"/>
      <c r="DSN21" s="109"/>
      <c r="DSO21" s="109"/>
      <c r="DSP21" s="109"/>
      <c r="DSQ21" s="109"/>
      <c r="DSR21" s="109"/>
      <c r="DSS21" s="109"/>
      <c r="DST21" s="109"/>
      <c r="DSU21" s="109"/>
      <c r="DSV21" s="109"/>
      <c r="DSW21" s="109"/>
      <c r="DSX21" s="109"/>
      <c r="DSY21" s="109"/>
      <c r="DSZ21" s="109"/>
      <c r="DTA21" s="109"/>
      <c r="DTB21" s="109"/>
      <c r="DTC21" s="109"/>
      <c r="DTD21" s="109"/>
      <c r="DTE21" s="109"/>
      <c r="DTF21" s="109"/>
      <c r="DTG21" s="109"/>
      <c r="DTH21" s="109"/>
      <c r="DTI21" s="109"/>
      <c r="DTJ21" s="109"/>
      <c r="DTK21" s="109"/>
      <c r="DTL21" s="109"/>
      <c r="DTM21" s="109"/>
      <c r="DTN21" s="109"/>
      <c r="DTO21" s="109"/>
      <c r="DTP21" s="109"/>
      <c r="DTQ21" s="109"/>
      <c r="DTR21" s="109"/>
      <c r="DTS21" s="109"/>
      <c r="DTT21" s="109"/>
      <c r="DTU21" s="109"/>
      <c r="DTV21" s="109"/>
      <c r="DTW21" s="109"/>
      <c r="DTX21" s="109"/>
      <c r="DTY21" s="109"/>
      <c r="DTZ21" s="109"/>
      <c r="DUA21" s="109"/>
      <c r="DUB21" s="109"/>
      <c r="DUC21" s="109"/>
      <c r="DUD21" s="109"/>
      <c r="DUE21" s="109"/>
      <c r="DUF21" s="109"/>
      <c r="DUG21" s="109"/>
      <c r="DUH21" s="109"/>
      <c r="DUI21" s="109"/>
      <c r="DUJ21" s="109"/>
      <c r="DUK21" s="109"/>
      <c r="DUL21" s="109"/>
      <c r="DUM21" s="109"/>
      <c r="DUN21" s="109"/>
      <c r="DUO21" s="109"/>
      <c r="DUP21" s="109"/>
      <c r="DUQ21" s="109"/>
      <c r="DUR21" s="109"/>
      <c r="DUS21" s="109"/>
      <c r="DUT21" s="109"/>
      <c r="DUU21" s="109"/>
      <c r="DUV21" s="109"/>
      <c r="DUW21" s="109"/>
      <c r="DUX21" s="109"/>
      <c r="DUY21" s="109"/>
      <c r="DUZ21" s="109"/>
      <c r="DVA21" s="109"/>
      <c r="DVB21" s="109"/>
      <c r="DVC21" s="109"/>
      <c r="DVD21" s="109"/>
      <c r="DVE21" s="109"/>
      <c r="DVF21" s="109"/>
      <c r="DVG21" s="109"/>
      <c r="DVH21" s="109"/>
      <c r="DVI21" s="109"/>
      <c r="DVJ21" s="109"/>
      <c r="DVK21" s="109"/>
      <c r="DVL21" s="109"/>
      <c r="DVM21" s="109"/>
      <c r="DVN21" s="109"/>
      <c r="DVO21" s="109"/>
      <c r="DVP21" s="109"/>
      <c r="DVQ21" s="109"/>
      <c r="DVR21" s="109"/>
      <c r="DVS21" s="109"/>
      <c r="DVT21" s="109"/>
      <c r="DVU21" s="109"/>
      <c r="DVV21" s="109"/>
      <c r="DVW21" s="109"/>
      <c r="DVX21" s="109"/>
      <c r="DVY21" s="109"/>
      <c r="DVZ21" s="109"/>
      <c r="DWA21" s="109"/>
      <c r="DWB21" s="109"/>
      <c r="DWC21" s="109"/>
      <c r="DWD21" s="109"/>
      <c r="DWE21" s="109"/>
      <c r="DWF21" s="109"/>
      <c r="DWG21" s="109"/>
      <c r="DWH21" s="109"/>
      <c r="DWI21" s="109"/>
      <c r="DWJ21" s="109"/>
      <c r="DWK21" s="109"/>
      <c r="DWL21" s="109"/>
      <c r="DWM21" s="109"/>
      <c r="DWN21" s="109"/>
      <c r="DWO21" s="109"/>
      <c r="DWP21" s="109"/>
      <c r="DWQ21" s="109"/>
      <c r="DWR21" s="109"/>
      <c r="DWS21" s="109"/>
      <c r="DWT21" s="109"/>
      <c r="DWU21" s="109"/>
      <c r="DWV21" s="109"/>
      <c r="DWW21" s="109"/>
      <c r="DWX21" s="109"/>
      <c r="DWY21" s="109"/>
      <c r="DWZ21" s="109"/>
      <c r="DXA21" s="109"/>
      <c r="DXB21" s="109"/>
      <c r="DXC21" s="109"/>
      <c r="DXD21" s="109"/>
      <c r="DXE21" s="109"/>
      <c r="DXF21" s="109"/>
      <c r="DXG21" s="109"/>
      <c r="DXH21" s="109"/>
      <c r="DXI21" s="109"/>
      <c r="DXJ21" s="109"/>
      <c r="DXK21" s="109"/>
      <c r="DXL21" s="109"/>
      <c r="DXM21" s="109"/>
      <c r="DXN21" s="109"/>
      <c r="DXO21" s="109"/>
      <c r="DXP21" s="109"/>
      <c r="DXQ21" s="109"/>
      <c r="DXR21" s="109"/>
      <c r="DXS21" s="109"/>
      <c r="DXT21" s="109"/>
      <c r="DXU21" s="109"/>
      <c r="DXV21" s="109"/>
      <c r="DXW21" s="109"/>
      <c r="DXX21" s="109"/>
      <c r="DXY21" s="109"/>
      <c r="DXZ21" s="109"/>
      <c r="DYA21" s="109"/>
      <c r="DYB21" s="109"/>
      <c r="DYC21" s="109"/>
      <c r="DYD21" s="109"/>
      <c r="DYE21" s="109"/>
      <c r="DYF21" s="109"/>
      <c r="DYG21" s="109"/>
      <c r="DYH21" s="109"/>
      <c r="DYI21" s="109"/>
      <c r="DYJ21" s="109"/>
      <c r="DYK21" s="109"/>
      <c r="DYL21" s="109"/>
      <c r="DYM21" s="109"/>
      <c r="DYN21" s="109"/>
      <c r="DYO21" s="109"/>
      <c r="DYP21" s="109"/>
      <c r="DYQ21" s="109"/>
      <c r="DYR21" s="109"/>
      <c r="DYS21" s="109"/>
      <c r="DYT21" s="109"/>
      <c r="DYU21" s="109"/>
      <c r="DYV21" s="109"/>
      <c r="DYW21" s="109"/>
      <c r="DYX21" s="109"/>
      <c r="DYY21" s="109"/>
      <c r="DYZ21" s="109"/>
      <c r="DZA21" s="109"/>
      <c r="DZB21" s="109"/>
      <c r="DZC21" s="109"/>
      <c r="DZD21" s="109"/>
      <c r="DZE21" s="109"/>
      <c r="DZF21" s="109"/>
      <c r="DZG21" s="109"/>
      <c r="DZH21" s="109"/>
      <c r="DZI21" s="109"/>
      <c r="DZJ21" s="109"/>
      <c r="DZK21" s="109"/>
      <c r="DZL21" s="109"/>
      <c r="DZM21" s="109"/>
      <c r="DZN21" s="109"/>
      <c r="DZO21" s="109"/>
      <c r="DZP21" s="109"/>
      <c r="DZQ21" s="109"/>
      <c r="DZR21" s="109"/>
      <c r="DZS21" s="109"/>
      <c r="DZT21" s="109"/>
      <c r="DZU21" s="109"/>
      <c r="DZV21" s="109"/>
      <c r="DZW21" s="109"/>
      <c r="DZX21" s="109"/>
      <c r="DZY21" s="109"/>
      <c r="DZZ21" s="109"/>
      <c r="EAA21" s="109"/>
      <c r="EAB21" s="109"/>
      <c r="EAC21" s="109"/>
      <c r="EAD21" s="109"/>
      <c r="EAE21" s="109"/>
      <c r="EAF21" s="109"/>
      <c r="EAG21" s="109"/>
      <c r="EAH21" s="109"/>
      <c r="EAI21" s="109"/>
      <c r="EAJ21" s="109"/>
      <c r="EAK21" s="109"/>
      <c r="EAL21" s="109"/>
      <c r="EAM21" s="109"/>
      <c r="EAN21" s="109"/>
      <c r="EAO21" s="109"/>
      <c r="EAP21" s="109"/>
      <c r="EAQ21" s="109"/>
      <c r="EAR21" s="109"/>
      <c r="EAS21" s="109"/>
      <c r="EAT21" s="109"/>
      <c r="EAU21" s="109"/>
      <c r="EAV21" s="109"/>
      <c r="EAW21" s="109"/>
      <c r="EAX21" s="109"/>
      <c r="EAY21" s="109"/>
      <c r="EAZ21" s="109"/>
      <c r="EBA21" s="109"/>
      <c r="EBB21" s="109"/>
      <c r="EBC21" s="109"/>
      <c r="EBD21" s="109"/>
      <c r="EBE21" s="109"/>
      <c r="EBF21" s="109"/>
      <c r="EBG21" s="109"/>
      <c r="EBH21" s="109"/>
      <c r="EBI21" s="109"/>
      <c r="EBJ21" s="109"/>
      <c r="EBK21" s="109"/>
      <c r="EBL21" s="109"/>
      <c r="EBM21" s="109"/>
      <c r="EBN21" s="109"/>
      <c r="EBO21" s="109"/>
      <c r="EBP21" s="109"/>
      <c r="EBQ21" s="109"/>
      <c r="EBR21" s="109"/>
      <c r="EBS21" s="109"/>
      <c r="EBT21" s="109"/>
      <c r="EBU21" s="109"/>
      <c r="EBV21" s="109"/>
      <c r="EBW21" s="109"/>
      <c r="EBX21" s="109"/>
      <c r="EBY21" s="109"/>
      <c r="EBZ21" s="109"/>
      <c r="ECA21" s="109"/>
      <c r="ECB21" s="109"/>
      <c r="ECC21" s="109"/>
      <c r="ECD21" s="109"/>
      <c r="ECE21" s="109"/>
      <c r="ECF21" s="109"/>
      <c r="ECG21" s="109"/>
      <c r="ECH21" s="109"/>
      <c r="ECI21" s="109"/>
      <c r="ECJ21" s="109"/>
      <c r="ECK21" s="109"/>
      <c r="ECL21" s="109"/>
      <c r="ECM21" s="109"/>
      <c r="ECN21" s="109"/>
      <c r="ECO21" s="109"/>
      <c r="ECP21" s="109"/>
      <c r="ECQ21" s="109"/>
      <c r="ECR21" s="109"/>
      <c r="ECS21" s="109"/>
      <c r="ECT21" s="109"/>
      <c r="ECU21" s="109"/>
      <c r="ECV21" s="109"/>
      <c r="ECW21" s="109"/>
      <c r="ECX21" s="109"/>
      <c r="ECY21" s="109"/>
      <c r="ECZ21" s="109"/>
      <c r="EDA21" s="109"/>
      <c r="EDB21" s="109"/>
      <c r="EDC21" s="109"/>
      <c r="EDD21" s="109"/>
      <c r="EDE21" s="109"/>
      <c r="EDF21" s="109"/>
      <c r="EDG21" s="109"/>
      <c r="EDH21" s="109"/>
      <c r="EDI21" s="109"/>
      <c r="EDJ21" s="109"/>
      <c r="EDK21" s="109"/>
      <c r="EDL21" s="109"/>
      <c r="EDM21" s="109"/>
      <c r="EDN21" s="109"/>
      <c r="EDO21" s="109"/>
      <c r="EDP21" s="109"/>
      <c r="EDQ21" s="109"/>
      <c r="EDR21" s="109"/>
      <c r="EDS21" s="109"/>
      <c r="EDT21" s="109"/>
      <c r="EDU21" s="109"/>
      <c r="EDV21" s="109"/>
      <c r="EDW21" s="109"/>
      <c r="EDX21" s="109"/>
      <c r="EDY21" s="109"/>
      <c r="EDZ21" s="109"/>
      <c r="EEA21" s="109"/>
      <c r="EEB21" s="109"/>
      <c r="EEC21" s="109"/>
      <c r="EED21" s="109"/>
      <c r="EEE21" s="109"/>
      <c r="EEF21" s="109"/>
      <c r="EEG21" s="109"/>
      <c r="EEH21" s="109"/>
      <c r="EEI21" s="109"/>
      <c r="EEJ21" s="109"/>
      <c r="EEK21" s="109"/>
      <c r="EEL21" s="109"/>
      <c r="EEM21" s="109"/>
      <c r="EEN21" s="109"/>
      <c r="EEO21" s="109"/>
      <c r="EEP21" s="109"/>
      <c r="EEQ21" s="109"/>
      <c r="EER21" s="109"/>
      <c r="EES21" s="109"/>
      <c r="EET21" s="109"/>
      <c r="EEU21" s="109"/>
      <c r="EEV21" s="109"/>
      <c r="EEW21" s="109"/>
      <c r="EEX21" s="109"/>
      <c r="EEY21" s="109"/>
      <c r="EEZ21" s="109"/>
      <c r="EFA21" s="109"/>
      <c r="EFB21" s="109"/>
      <c r="EFC21" s="109"/>
      <c r="EFD21" s="109"/>
      <c r="EFE21" s="109"/>
      <c r="EFF21" s="109"/>
      <c r="EFG21" s="109"/>
      <c r="EFH21" s="109"/>
      <c r="EFI21" s="109"/>
      <c r="EFJ21" s="109"/>
      <c r="EFK21" s="109"/>
      <c r="EFL21" s="109"/>
      <c r="EFM21" s="109"/>
      <c r="EFN21" s="109"/>
      <c r="EFO21" s="109"/>
      <c r="EFP21" s="109"/>
      <c r="EFQ21" s="109"/>
      <c r="EFR21" s="109"/>
      <c r="EFS21" s="109"/>
      <c r="EFT21" s="109"/>
      <c r="EFU21" s="109"/>
      <c r="EFV21" s="109"/>
      <c r="EFW21" s="109"/>
      <c r="EFX21" s="109"/>
      <c r="EFY21" s="109"/>
      <c r="EFZ21" s="109"/>
      <c r="EGA21" s="109"/>
      <c r="EGB21" s="109"/>
      <c r="EGC21" s="109"/>
      <c r="EGD21" s="109"/>
      <c r="EGE21" s="109"/>
      <c r="EGF21" s="109"/>
      <c r="EGG21" s="109"/>
      <c r="EGH21" s="109"/>
      <c r="EGI21" s="109"/>
      <c r="EGJ21" s="109"/>
      <c r="EGK21" s="109"/>
      <c r="EGL21" s="109"/>
      <c r="EGM21" s="109"/>
      <c r="EGN21" s="109"/>
      <c r="EGO21" s="109"/>
      <c r="EGP21" s="109"/>
      <c r="EGQ21" s="109"/>
      <c r="EGR21" s="109"/>
      <c r="EGS21" s="109"/>
      <c r="EGT21" s="109"/>
      <c r="EGU21" s="109"/>
      <c r="EGV21" s="109"/>
      <c r="EGW21" s="109"/>
      <c r="EGX21" s="109"/>
      <c r="EGY21" s="109"/>
      <c r="EGZ21" s="109"/>
      <c r="EHA21" s="109"/>
      <c r="EHB21" s="109"/>
      <c r="EHC21" s="109"/>
      <c r="EHD21" s="109"/>
      <c r="EHE21" s="109"/>
      <c r="EHF21" s="109"/>
      <c r="EHG21" s="109"/>
      <c r="EHH21" s="109"/>
      <c r="EHI21" s="109"/>
      <c r="EHJ21" s="109"/>
      <c r="EHK21" s="109"/>
      <c r="EHL21" s="109"/>
      <c r="EHM21" s="109"/>
      <c r="EHN21" s="109"/>
      <c r="EHO21" s="109"/>
      <c r="EHP21" s="109"/>
      <c r="EHQ21" s="109"/>
      <c r="EHR21" s="109"/>
      <c r="EHS21" s="109"/>
      <c r="EHT21" s="109"/>
      <c r="EHU21" s="109"/>
      <c r="EHV21" s="109"/>
      <c r="EHW21" s="109"/>
      <c r="EHX21" s="109"/>
      <c r="EHY21" s="109"/>
      <c r="EHZ21" s="109"/>
      <c r="EIA21" s="109"/>
      <c r="EIB21" s="109"/>
      <c r="EIC21" s="109"/>
      <c r="EID21" s="109"/>
      <c r="EIE21" s="109"/>
      <c r="EIF21" s="109"/>
      <c r="EIG21" s="109"/>
      <c r="EIH21" s="109"/>
      <c r="EII21" s="109"/>
      <c r="EIJ21" s="109"/>
      <c r="EIK21" s="109"/>
      <c r="EIL21" s="109"/>
      <c r="EIM21" s="109"/>
      <c r="EIN21" s="109"/>
      <c r="EIO21" s="109"/>
      <c r="EIP21" s="109"/>
      <c r="EIQ21" s="109"/>
      <c r="EIR21" s="109"/>
      <c r="EIS21" s="109"/>
      <c r="EIT21" s="109"/>
      <c r="EIU21" s="109"/>
      <c r="EIV21" s="109"/>
      <c r="EIW21" s="109"/>
      <c r="EIX21" s="109"/>
      <c r="EIY21" s="109"/>
      <c r="EIZ21" s="109"/>
      <c r="EJA21" s="109"/>
      <c r="EJB21" s="109"/>
      <c r="EJC21" s="109"/>
      <c r="EJD21" s="109"/>
      <c r="EJE21" s="109"/>
      <c r="EJF21" s="109"/>
      <c r="EJG21" s="109"/>
      <c r="EJH21" s="109"/>
      <c r="EJI21" s="109"/>
      <c r="EJJ21" s="109"/>
      <c r="EJK21" s="109"/>
      <c r="EJL21" s="109"/>
      <c r="EJM21" s="109"/>
      <c r="EJN21" s="109"/>
      <c r="EJO21" s="109"/>
      <c r="EJP21" s="109"/>
      <c r="EJQ21" s="109"/>
      <c r="EJR21" s="109"/>
      <c r="EJS21" s="109"/>
      <c r="EJT21" s="109"/>
      <c r="EJU21" s="109"/>
      <c r="EJV21" s="109"/>
      <c r="EJW21" s="109"/>
      <c r="EJX21" s="109"/>
      <c r="EJY21" s="109"/>
      <c r="EJZ21" s="109"/>
      <c r="EKA21" s="109"/>
      <c r="EKB21" s="109"/>
      <c r="EKC21" s="109"/>
      <c r="EKD21" s="109"/>
      <c r="EKE21" s="109"/>
      <c r="EKF21" s="109"/>
      <c r="EKG21" s="109"/>
      <c r="EKH21" s="109"/>
      <c r="EKI21" s="109"/>
      <c r="EKJ21" s="109"/>
      <c r="EKK21" s="109"/>
      <c r="EKL21" s="109"/>
      <c r="EKM21" s="109"/>
      <c r="EKN21" s="109"/>
      <c r="EKO21" s="109"/>
      <c r="EKP21" s="109"/>
      <c r="EKQ21" s="109"/>
      <c r="EKR21" s="109"/>
      <c r="EKS21" s="109"/>
      <c r="EKT21" s="109"/>
      <c r="EKU21" s="109"/>
      <c r="EKV21" s="109"/>
      <c r="EKW21" s="109"/>
      <c r="EKX21" s="109"/>
      <c r="EKY21" s="109"/>
      <c r="EKZ21" s="109"/>
      <c r="ELA21" s="109"/>
      <c r="ELB21" s="109"/>
      <c r="ELC21" s="109"/>
      <c r="ELD21" s="109"/>
      <c r="ELE21" s="109"/>
      <c r="ELF21" s="109"/>
      <c r="ELG21" s="109"/>
      <c r="ELH21" s="109"/>
      <c r="ELI21" s="109"/>
      <c r="ELJ21" s="109"/>
      <c r="ELK21" s="109"/>
      <c r="ELL21" s="109"/>
      <c r="ELM21" s="109"/>
      <c r="ELN21" s="109"/>
      <c r="ELO21" s="109"/>
      <c r="ELP21" s="109"/>
      <c r="ELQ21" s="109"/>
      <c r="ELR21" s="109"/>
      <c r="ELS21" s="109"/>
      <c r="ELT21" s="109"/>
      <c r="ELU21" s="109"/>
      <c r="ELV21" s="109"/>
      <c r="ELW21" s="109"/>
      <c r="ELX21" s="109"/>
      <c r="ELY21" s="109"/>
      <c r="ELZ21" s="109"/>
      <c r="EMA21" s="109"/>
      <c r="EMB21" s="109"/>
      <c r="EMC21" s="109"/>
      <c r="EMD21" s="109"/>
      <c r="EME21" s="109"/>
      <c r="EMF21" s="109"/>
      <c r="EMG21" s="109"/>
      <c r="EMH21" s="109"/>
      <c r="EMI21" s="109"/>
      <c r="EMJ21" s="109"/>
      <c r="EMK21" s="109"/>
      <c r="EML21" s="109"/>
      <c r="EMM21" s="109"/>
      <c r="EMN21" s="109"/>
      <c r="EMO21" s="109"/>
      <c r="EMP21" s="109"/>
      <c r="EMQ21" s="109"/>
      <c r="EMR21" s="109"/>
      <c r="EMS21" s="109"/>
      <c r="EMT21" s="109"/>
      <c r="EMU21" s="109"/>
      <c r="EMV21" s="109"/>
      <c r="EMW21" s="109"/>
      <c r="EMX21" s="109"/>
      <c r="EMY21" s="109"/>
      <c r="EMZ21" s="109"/>
      <c r="ENA21" s="109"/>
      <c r="ENB21" s="109"/>
      <c r="ENC21" s="109"/>
      <c r="END21" s="109"/>
      <c r="ENE21" s="109"/>
      <c r="ENF21" s="109"/>
      <c r="ENG21" s="109"/>
      <c r="ENH21" s="109"/>
      <c r="ENI21" s="109"/>
      <c r="ENJ21" s="109"/>
      <c r="ENK21" s="109"/>
      <c r="ENL21" s="109"/>
      <c r="ENM21" s="109"/>
      <c r="ENN21" s="109"/>
      <c r="ENO21" s="109"/>
      <c r="ENP21" s="109"/>
      <c r="ENQ21" s="109"/>
      <c r="ENR21" s="109"/>
      <c r="ENS21" s="109"/>
      <c r="ENT21" s="109"/>
      <c r="ENU21" s="109"/>
      <c r="ENV21" s="109"/>
      <c r="ENW21" s="109"/>
      <c r="ENX21" s="109"/>
      <c r="ENY21" s="109"/>
      <c r="ENZ21" s="109"/>
      <c r="EOA21" s="109"/>
      <c r="EOB21" s="109"/>
      <c r="EOC21" s="109"/>
      <c r="EOD21" s="109"/>
      <c r="EOE21" s="109"/>
      <c r="EOF21" s="109"/>
      <c r="EOG21" s="109"/>
      <c r="EOH21" s="109"/>
      <c r="EOI21" s="109"/>
      <c r="EOJ21" s="109"/>
      <c r="EOK21" s="109"/>
      <c r="EOL21" s="109"/>
      <c r="EOM21" s="109"/>
      <c r="EON21" s="109"/>
      <c r="EOO21" s="109"/>
      <c r="EOP21" s="109"/>
      <c r="EOQ21" s="109"/>
      <c r="EOR21" s="109"/>
      <c r="EOS21" s="109"/>
      <c r="EOT21" s="109"/>
      <c r="EOU21" s="109"/>
      <c r="EOV21" s="109"/>
      <c r="EOW21" s="109"/>
      <c r="EOX21" s="109"/>
      <c r="EOY21" s="109"/>
      <c r="EOZ21" s="109"/>
      <c r="EPA21" s="109"/>
      <c r="EPB21" s="109"/>
      <c r="EPC21" s="109"/>
      <c r="EPD21" s="109"/>
      <c r="EPE21" s="109"/>
      <c r="EPF21" s="109"/>
      <c r="EPG21" s="109"/>
      <c r="EPH21" s="109"/>
      <c r="EPI21" s="109"/>
      <c r="EPJ21" s="109"/>
      <c r="EPK21" s="109"/>
      <c r="EPL21" s="109"/>
      <c r="EPM21" s="109"/>
      <c r="EPN21" s="109"/>
      <c r="EPO21" s="109"/>
      <c r="EPP21" s="109"/>
      <c r="EPQ21" s="109"/>
      <c r="EPR21" s="109"/>
      <c r="EPS21" s="109"/>
      <c r="EPT21" s="109"/>
      <c r="EPU21" s="109"/>
      <c r="EPV21" s="109"/>
      <c r="EPW21" s="109"/>
      <c r="EPX21" s="109"/>
      <c r="EPY21" s="109"/>
      <c r="EPZ21" s="109"/>
      <c r="EQA21" s="109"/>
      <c r="EQB21" s="109"/>
      <c r="EQC21" s="109"/>
      <c r="EQD21" s="109"/>
      <c r="EQE21" s="109"/>
      <c r="EQF21" s="109"/>
      <c r="EQG21" s="109"/>
      <c r="EQH21" s="109"/>
      <c r="EQI21" s="109"/>
      <c r="EQJ21" s="109"/>
      <c r="EQK21" s="109"/>
      <c r="EQL21" s="109"/>
      <c r="EQM21" s="109"/>
      <c r="EQN21" s="109"/>
      <c r="EQO21" s="109"/>
      <c r="EQP21" s="109"/>
      <c r="EQQ21" s="109"/>
      <c r="EQR21" s="109"/>
      <c r="EQS21" s="109"/>
      <c r="EQT21" s="109"/>
      <c r="EQU21" s="109"/>
      <c r="EQV21" s="109"/>
      <c r="EQW21" s="109"/>
      <c r="EQX21" s="109"/>
      <c r="EQY21" s="109"/>
      <c r="EQZ21" s="109"/>
      <c r="ERA21" s="109"/>
      <c r="ERB21" s="109"/>
      <c r="ERC21" s="109"/>
      <c r="ERD21" s="109"/>
      <c r="ERE21" s="109"/>
      <c r="ERF21" s="109"/>
      <c r="ERG21" s="109"/>
      <c r="ERH21" s="109"/>
      <c r="ERI21" s="109"/>
      <c r="ERJ21" s="109"/>
      <c r="ERK21" s="109"/>
      <c r="ERL21" s="109"/>
      <c r="ERM21" s="109"/>
      <c r="ERN21" s="109"/>
      <c r="ERO21" s="109"/>
      <c r="ERP21" s="109"/>
      <c r="ERQ21" s="109"/>
      <c r="ERR21" s="109"/>
      <c r="ERS21" s="109"/>
      <c r="ERT21" s="109"/>
      <c r="ERU21" s="109"/>
      <c r="ERV21" s="109"/>
      <c r="ERW21" s="109"/>
      <c r="ERX21" s="109"/>
      <c r="ERY21" s="109"/>
      <c r="ERZ21" s="109"/>
      <c r="ESA21" s="109"/>
      <c r="ESB21" s="109"/>
      <c r="ESC21" s="109"/>
      <c r="ESD21" s="109"/>
      <c r="ESE21" s="109"/>
      <c r="ESF21" s="109"/>
      <c r="ESG21" s="109"/>
      <c r="ESH21" s="109"/>
      <c r="ESI21" s="109"/>
      <c r="ESJ21" s="109"/>
      <c r="ESK21" s="109"/>
      <c r="ESL21" s="109"/>
      <c r="ESM21" s="109"/>
      <c r="ESN21" s="109"/>
      <c r="ESO21" s="109"/>
      <c r="ESP21" s="109"/>
      <c r="ESQ21" s="109"/>
      <c r="ESR21" s="109"/>
      <c r="ESS21" s="109"/>
      <c r="EST21" s="109"/>
      <c r="ESU21" s="109"/>
      <c r="ESV21" s="109"/>
      <c r="ESW21" s="109"/>
      <c r="ESX21" s="109"/>
      <c r="ESY21" s="109"/>
      <c r="ESZ21" s="109"/>
      <c r="ETA21" s="109"/>
      <c r="ETB21" s="109"/>
      <c r="ETC21" s="109"/>
      <c r="ETD21" s="109"/>
      <c r="ETE21" s="109"/>
      <c r="ETF21" s="109"/>
      <c r="ETG21" s="109"/>
      <c r="ETH21" s="109"/>
      <c r="ETI21" s="109"/>
      <c r="ETJ21" s="109"/>
      <c r="ETK21" s="109"/>
      <c r="ETL21" s="109"/>
      <c r="ETM21" s="109"/>
      <c r="ETN21" s="109"/>
      <c r="ETO21" s="109"/>
      <c r="ETP21" s="109"/>
      <c r="ETQ21" s="109"/>
      <c r="ETR21" s="109"/>
      <c r="ETS21" s="109"/>
      <c r="ETT21" s="109"/>
      <c r="ETU21" s="109"/>
      <c r="ETV21" s="109"/>
      <c r="ETW21" s="109"/>
      <c r="ETX21" s="109"/>
      <c r="ETY21" s="109"/>
      <c r="ETZ21" s="109"/>
      <c r="EUA21" s="109"/>
      <c r="EUB21" s="109"/>
      <c r="EUC21" s="109"/>
      <c r="EUD21" s="109"/>
      <c r="EUE21" s="109"/>
      <c r="EUF21" s="109"/>
      <c r="EUG21" s="109"/>
      <c r="EUH21" s="109"/>
      <c r="EUI21" s="109"/>
      <c r="EUJ21" s="109"/>
      <c r="EUK21" s="109"/>
      <c r="EUL21" s="109"/>
      <c r="EUM21" s="109"/>
      <c r="EUN21" s="109"/>
      <c r="EUO21" s="109"/>
      <c r="EUP21" s="109"/>
      <c r="EUQ21" s="109"/>
      <c r="EUR21" s="109"/>
      <c r="EUS21" s="109"/>
      <c r="EUT21" s="109"/>
      <c r="EUU21" s="109"/>
      <c r="EUV21" s="109"/>
      <c r="EUW21" s="109"/>
      <c r="EUX21" s="109"/>
      <c r="EUY21" s="109"/>
      <c r="EUZ21" s="109"/>
      <c r="EVA21" s="109"/>
      <c r="EVB21" s="109"/>
      <c r="EVC21" s="109"/>
      <c r="EVD21" s="109"/>
      <c r="EVE21" s="109"/>
      <c r="EVF21" s="109"/>
      <c r="EVG21" s="109"/>
      <c r="EVH21" s="109"/>
      <c r="EVI21" s="109"/>
      <c r="EVJ21" s="109"/>
      <c r="EVK21" s="109"/>
      <c r="EVL21" s="109"/>
      <c r="EVM21" s="109"/>
      <c r="EVN21" s="109"/>
      <c r="EVO21" s="109"/>
      <c r="EVP21" s="109"/>
      <c r="EVQ21" s="109"/>
      <c r="EVR21" s="109"/>
      <c r="EVS21" s="109"/>
      <c r="EVT21" s="109"/>
      <c r="EVU21" s="109"/>
      <c r="EVV21" s="109"/>
      <c r="EVW21" s="109"/>
      <c r="EVX21" s="109"/>
      <c r="EVY21" s="109"/>
      <c r="EVZ21" s="109"/>
      <c r="EWA21" s="109"/>
      <c r="EWB21" s="109"/>
      <c r="EWC21" s="109"/>
      <c r="EWD21" s="109"/>
      <c r="EWE21" s="109"/>
      <c r="EWF21" s="109"/>
      <c r="EWG21" s="109"/>
      <c r="EWH21" s="109"/>
      <c r="EWI21" s="109"/>
      <c r="EWJ21" s="109"/>
      <c r="EWK21" s="109"/>
      <c r="EWL21" s="109"/>
      <c r="EWM21" s="109"/>
      <c r="EWN21" s="109"/>
      <c r="EWO21" s="109"/>
      <c r="EWP21" s="109"/>
      <c r="EWQ21" s="109"/>
      <c r="EWR21" s="109"/>
      <c r="EWS21" s="109"/>
      <c r="EWT21" s="109"/>
      <c r="EWU21" s="109"/>
      <c r="EWV21" s="109"/>
      <c r="EWW21" s="109"/>
      <c r="EWX21" s="109"/>
      <c r="EWY21" s="109"/>
      <c r="EWZ21" s="109"/>
      <c r="EXA21" s="109"/>
      <c r="EXB21" s="109"/>
      <c r="EXC21" s="109"/>
      <c r="EXD21" s="109"/>
      <c r="EXE21" s="109"/>
      <c r="EXF21" s="109"/>
      <c r="EXG21" s="109"/>
      <c r="EXH21" s="109"/>
      <c r="EXI21" s="109"/>
      <c r="EXJ21" s="109"/>
      <c r="EXK21" s="109"/>
      <c r="EXL21" s="109"/>
      <c r="EXM21" s="109"/>
      <c r="EXN21" s="109"/>
      <c r="EXO21" s="109"/>
      <c r="EXP21" s="109"/>
      <c r="EXQ21" s="109"/>
      <c r="EXR21" s="109"/>
      <c r="EXS21" s="109"/>
      <c r="EXT21" s="109"/>
      <c r="EXU21" s="109"/>
      <c r="EXV21" s="109"/>
      <c r="EXW21" s="109"/>
      <c r="EXX21" s="109"/>
      <c r="EXY21" s="109"/>
      <c r="EXZ21" s="109"/>
      <c r="EYA21" s="109"/>
      <c r="EYB21" s="109"/>
      <c r="EYC21" s="109"/>
      <c r="EYD21" s="109"/>
      <c r="EYE21" s="109"/>
      <c r="EYF21" s="109"/>
      <c r="EYG21" s="109"/>
      <c r="EYH21" s="109"/>
      <c r="EYI21" s="109"/>
      <c r="EYJ21" s="109"/>
      <c r="EYK21" s="109"/>
      <c r="EYL21" s="109"/>
      <c r="EYM21" s="109"/>
      <c r="EYN21" s="109"/>
      <c r="EYO21" s="109"/>
      <c r="EYP21" s="109"/>
      <c r="EYQ21" s="109"/>
      <c r="EYR21" s="109"/>
      <c r="EYS21" s="109"/>
      <c r="EYT21" s="109"/>
      <c r="EYU21" s="109"/>
      <c r="EYV21" s="109"/>
      <c r="EYW21" s="109"/>
      <c r="EYX21" s="109"/>
      <c r="EYY21" s="109"/>
      <c r="EYZ21" s="109"/>
      <c r="EZA21" s="109"/>
      <c r="EZB21" s="109"/>
      <c r="EZC21" s="109"/>
      <c r="EZD21" s="109"/>
      <c r="EZE21" s="109"/>
      <c r="EZF21" s="109"/>
      <c r="EZG21" s="109"/>
      <c r="EZH21" s="109"/>
      <c r="EZI21" s="109"/>
      <c r="EZJ21" s="109"/>
      <c r="EZK21" s="109"/>
      <c r="EZL21" s="109"/>
      <c r="EZM21" s="109"/>
      <c r="EZN21" s="109"/>
      <c r="EZO21" s="109"/>
      <c r="EZP21" s="109"/>
      <c r="EZQ21" s="109"/>
      <c r="EZR21" s="109"/>
      <c r="EZS21" s="109"/>
      <c r="EZT21" s="109"/>
      <c r="EZU21" s="109"/>
      <c r="EZV21" s="109"/>
      <c r="EZW21" s="109"/>
      <c r="EZX21" s="109"/>
      <c r="EZY21" s="109"/>
      <c r="EZZ21" s="109"/>
      <c r="FAA21" s="109"/>
      <c r="FAB21" s="109"/>
      <c r="FAC21" s="109"/>
      <c r="FAD21" s="109"/>
      <c r="FAE21" s="109"/>
      <c r="FAF21" s="109"/>
      <c r="FAG21" s="109"/>
      <c r="FAH21" s="109"/>
      <c r="FAI21" s="109"/>
      <c r="FAJ21" s="109"/>
      <c r="FAK21" s="109"/>
      <c r="FAL21" s="109"/>
      <c r="FAM21" s="109"/>
      <c r="FAN21" s="109"/>
      <c r="FAO21" s="109"/>
      <c r="FAP21" s="109"/>
      <c r="FAQ21" s="109"/>
      <c r="FAR21" s="109"/>
      <c r="FAS21" s="109"/>
      <c r="FAT21" s="109"/>
      <c r="FAU21" s="109"/>
      <c r="FAV21" s="109"/>
      <c r="FAW21" s="109"/>
      <c r="FAX21" s="109"/>
      <c r="FAY21" s="109"/>
      <c r="FAZ21" s="109"/>
      <c r="FBA21" s="109"/>
      <c r="FBB21" s="109"/>
      <c r="FBC21" s="109"/>
      <c r="FBD21" s="109"/>
      <c r="FBE21" s="109"/>
      <c r="FBF21" s="109"/>
      <c r="FBG21" s="109"/>
      <c r="FBH21" s="109"/>
      <c r="FBI21" s="109"/>
      <c r="FBJ21" s="109"/>
      <c r="FBK21" s="109"/>
      <c r="FBL21" s="109"/>
      <c r="FBM21" s="109"/>
      <c r="FBN21" s="109"/>
      <c r="FBO21" s="109"/>
      <c r="FBP21" s="109"/>
      <c r="FBQ21" s="109"/>
      <c r="FBR21" s="109"/>
      <c r="FBS21" s="109"/>
      <c r="FBT21" s="109"/>
      <c r="FBU21" s="109"/>
      <c r="FBV21" s="109"/>
      <c r="FBW21" s="109"/>
      <c r="FBX21" s="109"/>
      <c r="FBY21" s="109"/>
      <c r="FBZ21" s="109"/>
      <c r="FCA21" s="109"/>
      <c r="FCB21" s="109"/>
      <c r="FCC21" s="109"/>
      <c r="FCD21" s="109"/>
      <c r="FCE21" s="109"/>
      <c r="FCF21" s="109"/>
      <c r="FCG21" s="109"/>
      <c r="FCH21" s="109"/>
      <c r="FCI21" s="109"/>
      <c r="FCJ21" s="109"/>
      <c r="FCK21" s="109"/>
      <c r="FCL21" s="109"/>
      <c r="FCM21" s="109"/>
      <c r="FCN21" s="109"/>
      <c r="FCO21" s="109"/>
      <c r="FCP21" s="109"/>
      <c r="FCQ21" s="109"/>
      <c r="FCR21" s="109"/>
      <c r="FCS21" s="109"/>
      <c r="FCT21" s="109"/>
      <c r="FCU21" s="109"/>
      <c r="FCV21" s="109"/>
      <c r="FCW21" s="109"/>
      <c r="FCX21" s="109"/>
      <c r="FCY21" s="109"/>
      <c r="FCZ21" s="109"/>
      <c r="FDA21" s="109"/>
      <c r="FDB21" s="109"/>
      <c r="FDC21" s="109"/>
      <c r="FDD21" s="109"/>
      <c r="FDE21" s="109"/>
      <c r="FDF21" s="109"/>
      <c r="FDG21" s="109"/>
      <c r="FDH21" s="109"/>
      <c r="FDI21" s="109"/>
      <c r="FDJ21" s="109"/>
      <c r="FDK21" s="109"/>
      <c r="FDL21" s="109"/>
      <c r="FDM21" s="109"/>
      <c r="FDN21" s="109"/>
      <c r="FDO21" s="109"/>
      <c r="FDP21" s="109"/>
      <c r="FDQ21" s="109"/>
      <c r="FDR21" s="109"/>
      <c r="FDS21" s="109"/>
      <c r="FDT21" s="109"/>
      <c r="FDU21" s="109"/>
      <c r="FDV21" s="109"/>
      <c r="FDW21" s="109"/>
      <c r="FDX21" s="109"/>
      <c r="FDY21" s="109"/>
      <c r="FDZ21" s="109"/>
      <c r="FEA21" s="109"/>
      <c r="FEB21" s="109"/>
      <c r="FEC21" s="109"/>
      <c r="FED21" s="109"/>
      <c r="FEE21" s="109"/>
      <c r="FEF21" s="109"/>
      <c r="FEG21" s="109"/>
      <c r="FEH21" s="109"/>
      <c r="FEI21" s="109"/>
      <c r="FEJ21" s="109"/>
      <c r="FEK21" s="109"/>
      <c r="FEL21" s="109"/>
      <c r="FEM21" s="109"/>
      <c r="FEN21" s="109"/>
      <c r="FEO21" s="109"/>
      <c r="FEP21" s="109"/>
      <c r="FEQ21" s="109"/>
      <c r="FER21" s="109"/>
      <c r="FES21" s="109"/>
      <c r="FET21" s="109"/>
      <c r="FEU21" s="109"/>
      <c r="FEV21" s="109"/>
      <c r="FEW21" s="109"/>
      <c r="FEX21" s="109"/>
      <c r="FEY21" s="109"/>
      <c r="FEZ21" s="109"/>
      <c r="FFA21" s="109"/>
      <c r="FFB21" s="109"/>
      <c r="FFC21" s="109"/>
      <c r="FFD21" s="109"/>
      <c r="FFE21" s="109"/>
      <c r="FFF21" s="109"/>
      <c r="FFG21" s="109"/>
      <c r="FFH21" s="109"/>
      <c r="FFI21" s="109"/>
      <c r="FFJ21" s="109"/>
      <c r="FFK21" s="109"/>
      <c r="FFL21" s="109"/>
      <c r="FFM21" s="109"/>
      <c r="FFN21" s="109"/>
      <c r="FFO21" s="109"/>
      <c r="FFP21" s="109"/>
      <c r="FFQ21" s="109"/>
      <c r="FFR21" s="109"/>
      <c r="FFS21" s="109"/>
      <c r="FFT21" s="109"/>
      <c r="FFU21" s="109"/>
      <c r="FFV21" s="109"/>
      <c r="FFW21" s="109"/>
      <c r="FFX21" s="109"/>
      <c r="FFY21" s="109"/>
      <c r="FFZ21" s="109"/>
      <c r="FGA21" s="109"/>
      <c r="FGB21" s="109"/>
      <c r="FGC21" s="109"/>
      <c r="FGD21" s="109"/>
      <c r="FGE21" s="109"/>
      <c r="FGF21" s="109"/>
      <c r="FGG21" s="109"/>
      <c r="FGH21" s="109"/>
      <c r="FGI21" s="109"/>
      <c r="FGJ21" s="109"/>
      <c r="FGK21" s="109"/>
      <c r="FGL21" s="109"/>
      <c r="FGM21" s="109"/>
      <c r="FGN21" s="109"/>
      <c r="FGO21" s="109"/>
      <c r="FGP21" s="109"/>
      <c r="FGQ21" s="109"/>
      <c r="FGR21" s="109"/>
      <c r="FGS21" s="109"/>
      <c r="FGT21" s="109"/>
      <c r="FGU21" s="109"/>
      <c r="FGV21" s="109"/>
      <c r="FGW21" s="109"/>
      <c r="FGX21" s="109"/>
      <c r="FGY21" s="109"/>
      <c r="FGZ21" s="109"/>
      <c r="FHA21" s="109"/>
      <c r="FHB21" s="109"/>
      <c r="FHC21" s="109"/>
      <c r="FHD21" s="109"/>
      <c r="FHE21" s="109"/>
      <c r="FHF21" s="109"/>
      <c r="FHG21" s="109"/>
      <c r="FHH21" s="109"/>
      <c r="FHI21" s="109"/>
      <c r="FHJ21" s="109"/>
      <c r="FHK21" s="109"/>
      <c r="FHL21" s="109"/>
      <c r="FHM21" s="109"/>
      <c r="FHN21" s="109"/>
      <c r="FHO21" s="109"/>
      <c r="FHP21" s="109"/>
      <c r="FHQ21" s="109"/>
      <c r="FHR21" s="109"/>
      <c r="FHS21" s="109"/>
      <c r="FHT21" s="109"/>
      <c r="FHU21" s="109"/>
      <c r="FHV21" s="109"/>
      <c r="FHW21" s="109"/>
      <c r="FHX21" s="109"/>
      <c r="FHY21" s="109"/>
      <c r="FHZ21" s="109"/>
      <c r="FIA21" s="109"/>
      <c r="FIB21" s="109"/>
      <c r="FIC21" s="109"/>
      <c r="FID21" s="109"/>
      <c r="FIE21" s="109"/>
      <c r="FIF21" s="109"/>
      <c r="FIG21" s="109"/>
      <c r="FIH21" s="109"/>
      <c r="FII21" s="109"/>
      <c r="FIJ21" s="109"/>
      <c r="FIK21" s="109"/>
      <c r="FIL21" s="109"/>
      <c r="FIM21" s="109"/>
      <c r="FIN21" s="109"/>
      <c r="FIO21" s="109"/>
      <c r="FIP21" s="109"/>
      <c r="FIQ21" s="109"/>
      <c r="FIR21" s="109"/>
      <c r="FIS21" s="109"/>
      <c r="FIT21" s="109"/>
      <c r="FIU21" s="109"/>
      <c r="FIV21" s="109"/>
      <c r="FIW21" s="109"/>
      <c r="FIX21" s="109"/>
      <c r="FIY21" s="109"/>
      <c r="FIZ21" s="109"/>
      <c r="FJA21" s="109"/>
      <c r="FJB21" s="109"/>
      <c r="FJC21" s="109"/>
      <c r="FJD21" s="109"/>
      <c r="FJE21" s="109"/>
      <c r="FJF21" s="109"/>
      <c r="FJG21" s="109"/>
      <c r="FJH21" s="109"/>
      <c r="FJI21" s="109"/>
      <c r="FJJ21" s="109"/>
      <c r="FJK21" s="109"/>
      <c r="FJL21" s="109"/>
      <c r="FJM21" s="109"/>
      <c r="FJN21" s="109"/>
      <c r="FJO21" s="109"/>
      <c r="FJP21" s="109"/>
      <c r="FJQ21" s="109"/>
      <c r="FJR21" s="109"/>
      <c r="FJS21" s="109"/>
      <c r="FJT21" s="109"/>
      <c r="FJU21" s="109"/>
      <c r="FJV21" s="109"/>
      <c r="FJW21" s="109"/>
      <c r="FJX21" s="109"/>
      <c r="FJY21" s="109"/>
      <c r="FJZ21" s="109"/>
      <c r="FKA21" s="109"/>
      <c r="FKB21" s="109"/>
      <c r="FKC21" s="109"/>
      <c r="FKD21" s="109"/>
      <c r="FKE21" s="109"/>
      <c r="FKF21" s="109"/>
      <c r="FKG21" s="109"/>
      <c r="FKH21" s="109"/>
      <c r="FKI21" s="109"/>
      <c r="FKJ21" s="109"/>
      <c r="FKK21" s="109"/>
      <c r="FKL21" s="109"/>
      <c r="FKM21" s="109"/>
      <c r="FKN21" s="109"/>
      <c r="FKO21" s="109"/>
      <c r="FKP21" s="109"/>
      <c r="FKQ21" s="109"/>
      <c r="FKR21" s="109"/>
      <c r="FKS21" s="109"/>
      <c r="FKT21" s="109"/>
      <c r="FKU21" s="109"/>
      <c r="FKV21" s="109"/>
      <c r="FKW21" s="109"/>
      <c r="FKX21" s="109"/>
      <c r="FKY21" s="109"/>
      <c r="FKZ21" s="109"/>
      <c r="FLA21" s="109"/>
      <c r="FLB21" s="109"/>
      <c r="FLC21" s="109"/>
      <c r="FLD21" s="109"/>
      <c r="FLE21" s="109"/>
      <c r="FLF21" s="109"/>
      <c r="FLG21" s="109"/>
      <c r="FLH21" s="109"/>
      <c r="FLI21" s="109"/>
      <c r="FLJ21" s="109"/>
      <c r="FLK21" s="109"/>
      <c r="FLL21" s="109"/>
      <c r="FLM21" s="109"/>
      <c r="FLN21" s="109"/>
      <c r="FLO21" s="109"/>
      <c r="FLP21" s="109"/>
      <c r="FLQ21" s="109"/>
      <c r="FLR21" s="109"/>
      <c r="FLS21" s="109"/>
      <c r="FLT21" s="109"/>
      <c r="FLU21" s="109"/>
      <c r="FLV21" s="109"/>
      <c r="FLW21" s="109"/>
      <c r="FLX21" s="109"/>
      <c r="FLY21" s="109"/>
      <c r="FLZ21" s="109"/>
      <c r="FMA21" s="109"/>
      <c r="FMB21" s="109"/>
      <c r="FMC21" s="109"/>
      <c r="FMD21" s="109"/>
      <c r="FME21" s="109"/>
      <c r="FMF21" s="109"/>
      <c r="FMG21" s="109"/>
      <c r="FMH21" s="109"/>
      <c r="FMI21" s="109"/>
      <c r="FMJ21" s="109"/>
      <c r="FMK21" s="109"/>
      <c r="FML21" s="109"/>
      <c r="FMM21" s="109"/>
      <c r="FMN21" s="109"/>
      <c r="FMO21" s="109"/>
      <c r="FMP21" s="109"/>
      <c r="FMQ21" s="109"/>
      <c r="FMR21" s="109"/>
      <c r="FMS21" s="109"/>
      <c r="FMT21" s="109"/>
      <c r="FMU21" s="109"/>
      <c r="FMV21" s="109"/>
      <c r="FMW21" s="109"/>
      <c r="FMX21" s="109"/>
      <c r="FMY21" s="109"/>
      <c r="FMZ21" s="109"/>
      <c r="FNA21" s="109"/>
      <c r="FNB21" s="109"/>
      <c r="FNC21" s="109"/>
      <c r="FND21" s="109"/>
      <c r="FNE21" s="109"/>
      <c r="FNF21" s="109"/>
      <c r="FNG21" s="109"/>
      <c r="FNH21" s="109"/>
      <c r="FNI21" s="109"/>
      <c r="FNJ21" s="109"/>
      <c r="FNK21" s="109"/>
      <c r="FNL21" s="109"/>
      <c r="FNM21" s="109"/>
      <c r="FNN21" s="109"/>
      <c r="FNO21" s="109"/>
      <c r="FNP21" s="109"/>
      <c r="FNQ21" s="109"/>
      <c r="FNR21" s="109"/>
      <c r="FNS21" s="109"/>
      <c r="FNT21" s="109"/>
      <c r="FNU21" s="109"/>
      <c r="FNV21" s="109"/>
      <c r="FNW21" s="109"/>
      <c r="FNX21" s="109"/>
      <c r="FNY21" s="109"/>
      <c r="FNZ21" s="109"/>
      <c r="FOA21" s="109"/>
      <c r="FOB21" s="109"/>
      <c r="FOC21" s="109"/>
      <c r="FOD21" s="109"/>
      <c r="FOE21" s="109"/>
      <c r="FOF21" s="109"/>
      <c r="FOG21" s="109"/>
      <c r="FOH21" s="109"/>
      <c r="FOI21" s="109"/>
      <c r="FOJ21" s="109"/>
      <c r="FOK21" s="109"/>
      <c r="FOL21" s="109"/>
      <c r="FOM21" s="109"/>
      <c r="FON21" s="109"/>
      <c r="FOO21" s="109"/>
      <c r="FOP21" s="109"/>
      <c r="FOQ21" s="109"/>
      <c r="FOR21" s="109"/>
      <c r="FOS21" s="109"/>
      <c r="FOT21" s="109"/>
      <c r="FOU21" s="109"/>
      <c r="FOV21" s="109"/>
      <c r="FOW21" s="109"/>
      <c r="FOX21" s="109"/>
      <c r="FOY21" s="109"/>
      <c r="FOZ21" s="109"/>
      <c r="FPA21" s="109"/>
      <c r="FPB21" s="109"/>
      <c r="FPC21" s="109"/>
      <c r="FPD21" s="109"/>
      <c r="FPE21" s="109"/>
      <c r="FPF21" s="109"/>
      <c r="FPG21" s="109"/>
      <c r="FPH21" s="109"/>
      <c r="FPI21" s="109"/>
      <c r="FPJ21" s="109"/>
      <c r="FPK21" s="109"/>
      <c r="FPL21" s="109"/>
      <c r="FPM21" s="109"/>
      <c r="FPN21" s="109"/>
      <c r="FPO21" s="109"/>
      <c r="FPP21" s="109"/>
      <c r="FPQ21" s="109"/>
      <c r="FPR21" s="109"/>
      <c r="FPS21" s="109"/>
      <c r="FPT21" s="109"/>
      <c r="FPU21" s="109"/>
      <c r="FPV21" s="109"/>
      <c r="FPW21" s="109"/>
      <c r="FPX21" s="109"/>
      <c r="FPY21" s="109"/>
      <c r="FPZ21" s="109"/>
      <c r="FQA21" s="109"/>
      <c r="FQB21" s="109"/>
      <c r="FQC21" s="109"/>
      <c r="FQD21" s="109"/>
      <c r="FQE21" s="109"/>
      <c r="FQF21" s="109"/>
      <c r="FQG21" s="109"/>
      <c r="FQH21" s="109"/>
      <c r="FQI21" s="109"/>
      <c r="FQJ21" s="109"/>
      <c r="FQK21" s="109"/>
      <c r="FQL21" s="109"/>
      <c r="FQM21" s="109"/>
      <c r="FQN21" s="109"/>
      <c r="FQO21" s="109"/>
      <c r="FQP21" s="109"/>
      <c r="FQQ21" s="109"/>
      <c r="FQR21" s="109"/>
      <c r="FQS21" s="109"/>
      <c r="FQT21" s="109"/>
      <c r="FQU21" s="109"/>
      <c r="FQV21" s="109"/>
      <c r="FQW21" s="109"/>
      <c r="FQX21" s="109"/>
      <c r="FQY21" s="109"/>
      <c r="FQZ21" s="109"/>
      <c r="FRA21" s="109"/>
      <c r="FRB21" s="109"/>
      <c r="FRC21" s="109"/>
      <c r="FRD21" s="109"/>
      <c r="FRE21" s="109"/>
      <c r="FRF21" s="109"/>
      <c r="FRG21" s="109"/>
      <c r="FRH21" s="109"/>
      <c r="FRI21" s="109"/>
      <c r="FRJ21" s="109"/>
      <c r="FRK21" s="109"/>
      <c r="FRL21" s="109"/>
      <c r="FRM21" s="109"/>
      <c r="FRN21" s="109"/>
      <c r="FRO21" s="109"/>
      <c r="FRP21" s="109"/>
      <c r="FRQ21" s="109"/>
      <c r="FRR21" s="109"/>
      <c r="FRS21" s="109"/>
      <c r="FRT21" s="109"/>
      <c r="FRU21" s="109"/>
      <c r="FRV21" s="109"/>
      <c r="FRW21" s="109"/>
      <c r="FRX21" s="109"/>
      <c r="FRY21" s="109"/>
      <c r="FRZ21" s="109"/>
      <c r="FSA21" s="109"/>
      <c r="FSB21" s="109"/>
      <c r="FSC21" s="109"/>
      <c r="FSD21" s="109"/>
      <c r="FSE21" s="109"/>
      <c r="FSF21" s="109"/>
      <c r="FSG21" s="109"/>
      <c r="FSH21" s="109"/>
      <c r="FSI21" s="109"/>
      <c r="FSJ21" s="109"/>
      <c r="FSK21" s="109"/>
      <c r="FSL21" s="109"/>
      <c r="FSM21" s="109"/>
      <c r="FSN21" s="109"/>
      <c r="FSO21" s="109"/>
      <c r="FSP21" s="109"/>
      <c r="FSQ21" s="109"/>
      <c r="FSR21" s="109"/>
      <c r="FSS21" s="109"/>
      <c r="FST21" s="109"/>
      <c r="FSU21" s="109"/>
      <c r="FSV21" s="109"/>
      <c r="FSW21" s="109"/>
      <c r="FSX21" s="109"/>
      <c r="FSY21" s="109"/>
      <c r="FSZ21" s="109"/>
      <c r="FTA21" s="109"/>
      <c r="FTB21" s="109"/>
      <c r="FTC21" s="109"/>
      <c r="FTD21" s="109"/>
      <c r="FTE21" s="109"/>
      <c r="FTF21" s="109"/>
      <c r="FTG21" s="109"/>
      <c r="FTH21" s="109"/>
      <c r="FTI21" s="109"/>
      <c r="FTJ21" s="109"/>
      <c r="FTK21" s="109"/>
      <c r="FTL21" s="109"/>
      <c r="FTM21" s="109"/>
      <c r="FTN21" s="109"/>
      <c r="FTO21" s="109"/>
      <c r="FTP21" s="109"/>
      <c r="FTQ21" s="109"/>
      <c r="FTR21" s="109"/>
      <c r="FTS21" s="109"/>
      <c r="FTT21" s="109"/>
      <c r="FTU21" s="109"/>
      <c r="FTV21" s="109"/>
      <c r="FTW21" s="109"/>
      <c r="FTX21" s="109"/>
      <c r="FTY21" s="109"/>
      <c r="FTZ21" s="109"/>
      <c r="FUA21" s="109"/>
      <c r="FUB21" s="109"/>
      <c r="FUC21" s="109"/>
      <c r="FUD21" s="109"/>
      <c r="FUE21" s="109"/>
      <c r="FUF21" s="109"/>
      <c r="FUG21" s="109"/>
      <c r="FUH21" s="109"/>
      <c r="FUI21" s="109"/>
      <c r="FUJ21" s="109"/>
      <c r="FUK21" s="109"/>
      <c r="FUL21" s="109"/>
      <c r="FUM21" s="109"/>
      <c r="FUN21" s="109"/>
      <c r="FUO21" s="109"/>
      <c r="FUP21" s="109"/>
      <c r="FUQ21" s="109"/>
      <c r="FUR21" s="109"/>
      <c r="FUS21" s="109"/>
      <c r="FUT21" s="109"/>
      <c r="FUU21" s="109"/>
      <c r="FUV21" s="109"/>
      <c r="FUW21" s="109"/>
      <c r="FUX21" s="109"/>
      <c r="FUY21" s="109"/>
      <c r="FUZ21" s="109"/>
      <c r="FVA21" s="109"/>
      <c r="FVB21" s="109"/>
      <c r="FVC21" s="109"/>
      <c r="FVD21" s="109"/>
      <c r="FVE21" s="109"/>
      <c r="FVF21" s="109"/>
      <c r="FVG21" s="109"/>
      <c r="FVH21" s="109"/>
      <c r="FVI21" s="109"/>
      <c r="FVJ21" s="109"/>
      <c r="FVK21" s="109"/>
      <c r="FVL21" s="109"/>
      <c r="FVM21" s="109"/>
      <c r="FVN21" s="109"/>
      <c r="FVO21" s="109"/>
      <c r="FVP21" s="109"/>
      <c r="FVQ21" s="109"/>
      <c r="FVR21" s="109"/>
      <c r="FVS21" s="109"/>
      <c r="FVT21" s="109"/>
      <c r="FVU21" s="109"/>
      <c r="FVV21" s="109"/>
      <c r="FVW21" s="109"/>
      <c r="FVX21" s="109"/>
      <c r="FVY21" s="109"/>
      <c r="FVZ21" s="109"/>
      <c r="FWA21" s="109"/>
      <c r="FWB21" s="109"/>
      <c r="FWC21" s="109"/>
      <c r="FWD21" s="109"/>
      <c r="FWE21" s="109"/>
      <c r="FWF21" s="109"/>
      <c r="FWG21" s="109"/>
      <c r="FWH21" s="109"/>
      <c r="FWI21" s="109"/>
      <c r="FWJ21" s="109"/>
      <c r="FWK21" s="109"/>
      <c r="FWL21" s="109"/>
      <c r="FWM21" s="109"/>
      <c r="FWN21" s="109"/>
      <c r="FWO21" s="109"/>
      <c r="FWP21" s="109"/>
      <c r="FWQ21" s="109"/>
      <c r="FWR21" s="109"/>
      <c r="FWS21" s="109"/>
      <c r="FWT21" s="109"/>
      <c r="FWU21" s="109"/>
      <c r="FWV21" s="109"/>
      <c r="FWW21" s="109"/>
      <c r="FWX21" s="109"/>
      <c r="FWY21" s="109"/>
      <c r="FWZ21" s="109"/>
      <c r="FXA21" s="109"/>
      <c r="FXB21" s="109"/>
      <c r="FXC21" s="109"/>
      <c r="FXD21" s="109"/>
      <c r="FXE21" s="109"/>
      <c r="FXF21" s="109"/>
      <c r="FXG21" s="109"/>
      <c r="FXH21" s="109"/>
      <c r="FXI21" s="109"/>
      <c r="FXJ21" s="109"/>
      <c r="FXK21" s="109"/>
      <c r="FXL21" s="109"/>
      <c r="FXM21" s="109"/>
      <c r="FXN21" s="109"/>
      <c r="FXO21" s="109"/>
      <c r="FXP21" s="109"/>
      <c r="FXQ21" s="109"/>
      <c r="FXR21" s="109"/>
      <c r="FXS21" s="109"/>
      <c r="FXT21" s="109"/>
      <c r="FXU21" s="109"/>
      <c r="FXV21" s="109"/>
      <c r="FXW21" s="109"/>
      <c r="FXX21" s="109"/>
      <c r="FXY21" s="109"/>
      <c r="FXZ21" s="109"/>
      <c r="FYA21" s="109"/>
      <c r="FYB21" s="109"/>
      <c r="FYC21" s="109"/>
      <c r="FYD21" s="109"/>
      <c r="FYE21" s="109"/>
      <c r="FYF21" s="109"/>
      <c r="FYG21" s="109"/>
      <c r="FYH21" s="109"/>
      <c r="FYI21" s="109"/>
      <c r="FYJ21" s="109"/>
      <c r="FYK21" s="109"/>
      <c r="FYL21" s="109"/>
      <c r="FYM21" s="109"/>
      <c r="FYN21" s="109"/>
      <c r="FYO21" s="109"/>
      <c r="FYP21" s="109"/>
      <c r="FYQ21" s="109"/>
      <c r="FYR21" s="109"/>
      <c r="FYS21" s="109"/>
      <c r="FYT21" s="109"/>
      <c r="FYU21" s="109"/>
      <c r="FYV21" s="109"/>
      <c r="FYW21" s="109"/>
      <c r="FYX21" s="109"/>
      <c r="FYY21" s="109"/>
      <c r="FYZ21" s="109"/>
      <c r="FZA21" s="109"/>
      <c r="FZB21" s="109"/>
      <c r="FZC21" s="109"/>
      <c r="FZD21" s="109"/>
      <c r="FZE21" s="109"/>
      <c r="FZF21" s="109"/>
      <c r="FZG21" s="109"/>
      <c r="FZH21" s="109"/>
      <c r="FZI21" s="109"/>
      <c r="FZJ21" s="109"/>
      <c r="FZK21" s="109"/>
      <c r="FZL21" s="109"/>
      <c r="FZM21" s="109"/>
      <c r="FZN21" s="109"/>
      <c r="FZO21" s="109"/>
      <c r="FZP21" s="109"/>
      <c r="FZQ21" s="109"/>
      <c r="FZR21" s="109"/>
      <c r="FZS21" s="109"/>
      <c r="FZT21" s="109"/>
      <c r="FZU21" s="109"/>
      <c r="FZV21" s="109"/>
      <c r="FZW21" s="109"/>
      <c r="FZX21" s="109"/>
      <c r="FZY21" s="109"/>
      <c r="FZZ21" s="109"/>
      <c r="GAA21" s="109"/>
      <c r="GAB21" s="109"/>
      <c r="GAC21" s="109"/>
      <c r="GAD21" s="109"/>
      <c r="GAE21" s="109"/>
      <c r="GAF21" s="109"/>
      <c r="GAG21" s="109"/>
      <c r="GAH21" s="109"/>
      <c r="GAI21" s="109"/>
      <c r="GAJ21" s="109"/>
      <c r="GAK21" s="109"/>
      <c r="GAL21" s="109"/>
      <c r="GAM21" s="109"/>
      <c r="GAN21" s="109"/>
      <c r="GAO21" s="109"/>
      <c r="GAP21" s="109"/>
      <c r="GAQ21" s="109"/>
      <c r="GAR21" s="109"/>
      <c r="GAS21" s="109"/>
      <c r="GAT21" s="109"/>
      <c r="GAU21" s="109"/>
      <c r="GAV21" s="109"/>
      <c r="GAW21" s="109"/>
      <c r="GAX21" s="109"/>
      <c r="GAY21" s="109"/>
      <c r="GAZ21" s="109"/>
      <c r="GBA21" s="109"/>
      <c r="GBB21" s="109"/>
      <c r="GBC21" s="109"/>
      <c r="GBD21" s="109"/>
      <c r="GBE21" s="109"/>
      <c r="GBF21" s="109"/>
      <c r="GBG21" s="109"/>
      <c r="GBH21" s="109"/>
      <c r="GBI21" s="109"/>
      <c r="GBJ21" s="109"/>
      <c r="GBK21" s="109"/>
      <c r="GBL21" s="109"/>
      <c r="GBM21" s="109"/>
      <c r="GBN21" s="109"/>
      <c r="GBO21" s="109"/>
      <c r="GBP21" s="109"/>
      <c r="GBQ21" s="109"/>
      <c r="GBR21" s="109"/>
      <c r="GBS21" s="109"/>
      <c r="GBT21" s="109"/>
      <c r="GBU21" s="109"/>
      <c r="GBV21" s="109"/>
      <c r="GBW21" s="109"/>
      <c r="GBX21" s="109"/>
      <c r="GBY21" s="109"/>
      <c r="GBZ21" s="109"/>
      <c r="GCA21" s="109"/>
      <c r="GCB21" s="109"/>
      <c r="GCC21" s="109"/>
      <c r="GCD21" s="109"/>
      <c r="GCE21" s="109"/>
      <c r="GCF21" s="109"/>
      <c r="GCG21" s="109"/>
      <c r="GCH21" s="109"/>
      <c r="GCI21" s="109"/>
      <c r="GCJ21" s="109"/>
      <c r="GCK21" s="109"/>
      <c r="GCL21" s="109"/>
      <c r="GCM21" s="109"/>
      <c r="GCN21" s="109"/>
      <c r="GCO21" s="109"/>
      <c r="GCP21" s="109"/>
      <c r="GCQ21" s="109"/>
      <c r="GCR21" s="109"/>
      <c r="GCS21" s="109"/>
      <c r="GCT21" s="109"/>
      <c r="GCU21" s="109"/>
      <c r="GCV21" s="109"/>
      <c r="GCW21" s="109"/>
      <c r="GCX21" s="109"/>
      <c r="GCY21" s="109"/>
      <c r="GCZ21" s="109"/>
      <c r="GDA21" s="109"/>
      <c r="GDB21" s="109"/>
      <c r="GDC21" s="109"/>
      <c r="GDD21" s="109"/>
      <c r="GDE21" s="109"/>
      <c r="GDF21" s="109"/>
      <c r="GDG21" s="109"/>
      <c r="GDH21" s="109"/>
      <c r="GDI21" s="109"/>
      <c r="GDJ21" s="109"/>
      <c r="GDK21" s="109"/>
      <c r="GDL21" s="109"/>
      <c r="GDM21" s="109"/>
      <c r="GDN21" s="109"/>
      <c r="GDO21" s="109"/>
      <c r="GDP21" s="109"/>
      <c r="GDQ21" s="109"/>
      <c r="GDR21" s="109"/>
      <c r="GDS21" s="109"/>
      <c r="GDT21" s="109"/>
      <c r="GDU21" s="109"/>
      <c r="GDV21" s="109"/>
      <c r="GDW21" s="109"/>
      <c r="GDX21" s="109"/>
      <c r="GDY21" s="109"/>
      <c r="GDZ21" s="109"/>
      <c r="GEA21" s="109"/>
      <c r="GEB21" s="109"/>
      <c r="GEC21" s="109"/>
      <c r="GED21" s="109"/>
      <c r="GEE21" s="109"/>
      <c r="GEF21" s="109"/>
      <c r="GEG21" s="109"/>
      <c r="GEH21" s="109"/>
      <c r="GEI21" s="109"/>
      <c r="GEJ21" s="109"/>
      <c r="GEK21" s="109"/>
      <c r="GEL21" s="109"/>
      <c r="GEM21" s="109"/>
      <c r="GEN21" s="109"/>
      <c r="GEO21" s="109"/>
      <c r="GEP21" s="109"/>
      <c r="GEQ21" s="109"/>
      <c r="GER21" s="109"/>
      <c r="GES21" s="109"/>
      <c r="GET21" s="109"/>
      <c r="GEU21" s="109"/>
      <c r="GEV21" s="109"/>
      <c r="GEW21" s="109"/>
      <c r="GEX21" s="109"/>
      <c r="GEY21" s="109"/>
      <c r="GEZ21" s="109"/>
      <c r="GFA21" s="109"/>
      <c r="GFB21" s="109"/>
      <c r="GFC21" s="109"/>
      <c r="GFD21" s="109"/>
      <c r="GFE21" s="109"/>
      <c r="GFF21" s="109"/>
      <c r="GFG21" s="109"/>
      <c r="GFH21" s="109"/>
      <c r="GFI21" s="109"/>
      <c r="GFJ21" s="109"/>
      <c r="GFK21" s="109"/>
      <c r="GFL21" s="109"/>
      <c r="GFM21" s="109"/>
      <c r="GFN21" s="109"/>
      <c r="GFO21" s="109"/>
      <c r="GFP21" s="109"/>
      <c r="GFQ21" s="109"/>
      <c r="GFR21" s="109"/>
      <c r="GFS21" s="109"/>
      <c r="GFT21" s="109"/>
      <c r="GFU21" s="109"/>
      <c r="GFV21" s="109"/>
      <c r="GFW21" s="109"/>
      <c r="GFX21" s="109"/>
      <c r="GFY21" s="109"/>
      <c r="GFZ21" s="109"/>
      <c r="GGA21" s="109"/>
      <c r="GGB21" s="109"/>
      <c r="GGC21" s="109"/>
      <c r="GGD21" s="109"/>
      <c r="GGE21" s="109"/>
      <c r="GGF21" s="109"/>
      <c r="GGG21" s="109"/>
      <c r="GGH21" s="109"/>
      <c r="GGI21" s="109"/>
      <c r="GGJ21" s="109"/>
      <c r="GGK21" s="109"/>
      <c r="GGL21" s="109"/>
      <c r="GGM21" s="109"/>
      <c r="GGN21" s="109"/>
      <c r="GGO21" s="109"/>
      <c r="GGP21" s="109"/>
      <c r="GGQ21" s="109"/>
      <c r="GGR21" s="109"/>
      <c r="GGS21" s="109"/>
      <c r="GGT21" s="109"/>
      <c r="GGU21" s="109"/>
      <c r="GGV21" s="109"/>
      <c r="GGW21" s="109"/>
      <c r="GGX21" s="109"/>
      <c r="GGY21" s="109"/>
      <c r="GGZ21" s="109"/>
      <c r="GHA21" s="109"/>
      <c r="GHB21" s="109"/>
      <c r="GHC21" s="109"/>
      <c r="GHD21" s="109"/>
      <c r="GHE21" s="109"/>
      <c r="GHF21" s="109"/>
      <c r="GHG21" s="109"/>
      <c r="GHH21" s="109"/>
      <c r="GHI21" s="109"/>
      <c r="GHJ21" s="109"/>
      <c r="GHK21" s="109"/>
      <c r="GHL21" s="109"/>
      <c r="GHM21" s="109"/>
      <c r="GHN21" s="109"/>
      <c r="GHO21" s="109"/>
      <c r="GHP21" s="109"/>
      <c r="GHQ21" s="109"/>
      <c r="GHR21" s="109"/>
      <c r="GHS21" s="109"/>
      <c r="GHT21" s="109"/>
      <c r="GHU21" s="109"/>
      <c r="GHV21" s="109"/>
      <c r="GHW21" s="109"/>
      <c r="GHX21" s="109"/>
      <c r="GHY21" s="109"/>
      <c r="GHZ21" s="109"/>
      <c r="GIA21" s="109"/>
      <c r="GIB21" s="109"/>
      <c r="GIC21" s="109"/>
      <c r="GID21" s="109"/>
      <c r="GIE21" s="109"/>
      <c r="GIF21" s="109"/>
      <c r="GIG21" s="109"/>
      <c r="GIH21" s="109"/>
      <c r="GII21" s="109"/>
      <c r="GIJ21" s="109"/>
      <c r="GIK21" s="109"/>
      <c r="GIL21" s="109"/>
      <c r="GIM21" s="109"/>
      <c r="GIN21" s="109"/>
      <c r="GIO21" s="109"/>
      <c r="GIP21" s="109"/>
      <c r="GIQ21" s="109"/>
      <c r="GIR21" s="109"/>
      <c r="GIS21" s="109"/>
      <c r="GIT21" s="109"/>
      <c r="GIU21" s="109"/>
      <c r="GIV21" s="109"/>
      <c r="GIW21" s="109"/>
      <c r="GIX21" s="109"/>
      <c r="GIY21" s="109"/>
      <c r="GIZ21" s="109"/>
      <c r="GJA21" s="109"/>
      <c r="GJB21" s="109"/>
      <c r="GJC21" s="109"/>
      <c r="GJD21" s="109"/>
      <c r="GJE21" s="109"/>
      <c r="GJF21" s="109"/>
      <c r="GJG21" s="109"/>
      <c r="GJH21" s="109"/>
      <c r="GJI21" s="109"/>
      <c r="GJJ21" s="109"/>
      <c r="GJK21" s="109"/>
      <c r="GJL21" s="109"/>
      <c r="GJM21" s="109"/>
      <c r="GJN21" s="109"/>
      <c r="GJO21" s="109"/>
      <c r="GJP21" s="109"/>
      <c r="GJQ21" s="109"/>
      <c r="GJR21" s="109"/>
      <c r="GJS21" s="109"/>
      <c r="GJT21" s="109"/>
      <c r="GJU21" s="109"/>
      <c r="GJV21" s="109"/>
      <c r="GJW21" s="109"/>
      <c r="GJX21" s="109"/>
      <c r="GJY21" s="109"/>
      <c r="GJZ21" s="109"/>
      <c r="GKA21" s="109"/>
      <c r="GKB21" s="109"/>
      <c r="GKC21" s="109"/>
      <c r="GKD21" s="109"/>
      <c r="GKE21" s="109"/>
      <c r="GKF21" s="109"/>
      <c r="GKG21" s="109"/>
      <c r="GKH21" s="109"/>
      <c r="GKI21" s="109"/>
      <c r="GKJ21" s="109"/>
      <c r="GKK21" s="109"/>
      <c r="GKL21" s="109"/>
      <c r="GKM21" s="109"/>
      <c r="GKN21" s="109"/>
      <c r="GKO21" s="109"/>
      <c r="GKP21" s="109"/>
      <c r="GKQ21" s="109"/>
      <c r="GKR21" s="109"/>
      <c r="GKS21" s="109"/>
      <c r="GKT21" s="109"/>
      <c r="GKU21" s="109"/>
      <c r="GKV21" s="109"/>
      <c r="GKW21" s="109"/>
      <c r="GKX21" s="109"/>
      <c r="GKY21" s="109"/>
      <c r="GKZ21" s="109"/>
      <c r="GLA21" s="109"/>
      <c r="GLB21" s="109"/>
      <c r="GLC21" s="109"/>
      <c r="GLD21" s="109"/>
      <c r="GLE21" s="109"/>
      <c r="GLF21" s="109"/>
      <c r="GLG21" s="109"/>
      <c r="GLH21" s="109"/>
      <c r="GLI21" s="109"/>
      <c r="GLJ21" s="109"/>
      <c r="GLK21" s="109"/>
      <c r="GLL21" s="109"/>
      <c r="GLM21" s="109"/>
      <c r="GLN21" s="109"/>
      <c r="GLO21" s="109"/>
      <c r="GLP21" s="109"/>
      <c r="GLQ21" s="109"/>
      <c r="GLR21" s="109"/>
      <c r="GLS21" s="109"/>
      <c r="GLT21" s="109"/>
      <c r="GLU21" s="109"/>
      <c r="GLV21" s="109"/>
      <c r="GLW21" s="109"/>
      <c r="GLX21" s="109"/>
      <c r="GLY21" s="109"/>
      <c r="GLZ21" s="109"/>
      <c r="GMA21" s="109"/>
      <c r="GMB21" s="109"/>
      <c r="GMC21" s="109"/>
      <c r="GMD21" s="109"/>
      <c r="GME21" s="109"/>
      <c r="GMF21" s="109"/>
      <c r="GMG21" s="109"/>
      <c r="GMH21" s="109"/>
      <c r="GMI21" s="109"/>
      <c r="GMJ21" s="109"/>
      <c r="GMK21" s="109"/>
      <c r="GML21" s="109"/>
      <c r="GMM21" s="109"/>
      <c r="GMN21" s="109"/>
      <c r="GMO21" s="109"/>
      <c r="GMP21" s="109"/>
      <c r="GMQ21" s="109"/>
      <c r="GMR21" s="109"/>
      <c r="GMS21" s="109"/>
      <c r="GMT21" s="109"/>
      <c r="GMU21" s="109"/>
      <c r="GMV21" s="109"/>
      <c r="GMW21" s="109"/>
      <c r="GMX21" s="109"/>
      <c r="GMY21" s="109"/>
      <c r="GMZ21" s="109"/>
      <c r="GNA21" s="109"/>
      <c r="GNB21" s="109"/>
      <c r="GNC21" s="109"/>
      <c r="GND21" s="109"/>
      <c r="GNE21" s="109"/>
      <c r="GNF21" s="109"/>
      <c r="GNG21" s="109"/>
      <c r="GNH21" s="109"/>
      <c r="GNI21" s="109"/>
      <c r="GNJ21" s="109"/>
      <c r="GNK21" s="109"/>
      <c r="GNL21" s="109"/>
      <c r="GNM21" s="109"/>
      <c r="GNN21" s="109"/>
      <c r="GNO21" s="109"/>
      <c r="GNP21" s="109"/>
      <c r="GNQ21" s="109"/>
      <c r="GNR21" s="109"/>
      <c r="GNS21" s="109"/>
      <c r="GNT21" s="109"/>
      <c r="GNU21" s="109"/>
      <c r="GNV21" s="109"/>
      <c r="GNW21" s="109"/>
      <c r="GNX21" s="109"/>
      <c r="GNY21" s="109"/>
      <c r="GNZ21" s="109"/>
      <c r="GOA21" s="109"/>
      <c r="GOB21" s="109"/>
      <c r="GOC21" s="109"/>
      <c r="GOD21" s="109"/>
      <c r="GOE21" s="109"/>
      <c r="GOF21" s="109"/>
      <c r="GOG21" s="109"/>
      <c r="GOH21" s="109"/>
      <c r="GOI21" s="109"/>
      <c r="GOJ21" s="109"/>
      <c r="GOK21" s="109"/>
      <c r="GOL21" s="109"/>
      <c r="GOM21" s="109"/>
      <c r="GON21" s="109"/>
      <c r="GOO21" s="109"/>
      <c r="GOP21" s="109"/>
      <c r="GOQ21" s="109"/>
      <c r="GOR21" s="109"/>
      <c r="GOS21" s="109"/>
      <c r="GOT21" s="109"/>
      <c r="GOU21" s="109"/>
      <c r="GOV21" s="109"/>
      <c r="GOW21" s="109"/>
      <c r="GOX21" s="109"/>
      <c r="GOY21" s="109"/>
      <c r="GOZ21" s="109"/>
      <c r="GPA21" s="109"/>
      <c r="GPB21" s="109"/>
      <c r="GPC21" s="109"/>
      <c r="GPD21" s="109"/>
      <c r="GPE21" s="109"/>
      <c r="GPF21" s="109"/>
      <c r="GPG21" s="109"/>
      <c r="GPH21" s="109"/>
      <c r="GPI21" s="109"/>
      <c r="GPJ21" s="109"/>
      <c r="GPK21" s="109"/>
      <c r="GPL21" s="109"/>
      <c r="GPM21" s="109"/>
      <c r="GPN21" s="109"/>
      <c r="GPO21" s="109"/>
      <c r="GPP21" s="109"/>
      <c r="GPQ21" s="109"/>
      <c r="GPR21" s="109"/>
      <c r="GPS21" s="109"/>
      <c r="GPT21" s="109"/>
      <c r="GPU21" s="109"/>
      <c r="GPV21" s="109"/>
      <c r="GPW21" s="109"/>
      <c r="GPX21" s="109"/>
      <c r="GPY21" s="109"/>
      <c r="GPZ21" s="109"/>
      <c r="GQA21" s="109"/>
      <c r="GQB21" s="109"/>
      <c r="GQC21" s="109"/>
      <c r="GQD21" s="109"/>
      <c r="GQE21" s="109"/>
      <c r="GQF21" s="109"/>
      <c r="GQG21" s="109"/>
      <c r="GQH21" s="109"/>
      <c r="GQI21" s="109"/>
      <c r="GQJ21" s="109"/>
      <c r="GQK21" s="109"/>
      <c r="GQL21" s="109"/>
      <c r="GQM21" s="109"/>
      <c r="GQN21" s="109"/>
      <c r="GQO21" s="109"/>
      <c r="GQP21" s="109"/>
      <c r="GQQ21" s="109"/>
      <c r="GQR21" s="109"/>
      <c r="GQS21" s="109"/>
      <c r="GQT21" s="109"/>
      <c r="GQU21" s="109"/>
      <c r="GQV21" s="109"/>
      <c r="GQW21" s="109"/>
      <c r="GQX21" s="109"/>
      <c r="GQY21" s="109"/>
      <c r="GQZ21" s="109"/>
      <c r="GRA21" s="109"/>
      <c r="GRB21" s="109"/>
      <c r="GRC21" s="109"/>
      <c r="GRD21" s="109"/>
      <c r="GRE21" s="109"/>
      <c r="GRF21" s="109"/>
      <c r="GRG21" s="109"/>
      <c r="GRH21" s="109"/>
      <c r="GRI21" s="109"/>
      <c r="GRJ21" s="109"/>
      <c r="GRK21" s="109"/>
      <c r="GRL21" s="109"/>
      <c r="GRM21" s="109"/>
      <c r="GRN21" s="109"/>
      <c r="GRO21" s="109"/>
      <c r="GRP21" s="109"/>
      <c r="GRQ21" s="109"/>
      <c r="GRR21" s="109"/>
      <c r="GRS21" s="109"/>
      <c r="GRT21" s="109"/>
      <c r="GRU21" s="109"/>
      <c r="GRV21" s="109"/>
      <c r="GRW21" s="109"/>
      <c r="GRX21" s="109"/>
      <c r="GRY21" s="109"/>
      <c r="GRZ21" s="109"/>
      <c r="GSA21" s="109"/>
      <c r="GSB21" s="109"/>
      <c r="GSC21" s="109"/>
      <c r="GSD21" s="109"/>
      <c r="GSE21" s="109"/>
      <c r="GSF21" s="109"/>
      <c r="GSG21" s="109"/>
      <c r="GSH21" s="109"/>
      <c r="GSI21" s="109"/>
      <c r="GSJ21" s="109"/>
      <c r="GSK21" s="109"/>
      <c r="GSL21" s="109"/>
      <c r="GSM21" s="109"/>
      <c r="GSN21" s="109"/>
      <c r="GSO21" s="109"/>
      <c r="GSP21" s="109"/>
      <c r="GSQ21" s="109"/>
      <c r="GSR21" s="109"/>
      <c r="GSS21" s="109"/>
      <c r="GST21" s="109"/>
      <c r="GSU21" s="109"/>
      <c r="GSV21" s="109"/>
      <c r="GSW21" s="109"/>
      <c r="GSX21" s="109"/>
      <c r="GSY21" s="109"/>
      <c r="GSZ21" s="109"/>
      <c r="GTA21" s="109"/>
      <c r="GTB21" s="109"/>
      <c r="GTC21" s="109"/>
      <c r="GTD21" s="109"/>
      <c r="GTE21" s="109"/>
      <c r="GTF21" s="109"/>
      <c r="GTG21" s="109"/>
      <c r="GTH21" s="109"/>
      <c r="GTI21" s="109"/>
      <c r="GTJ21" s="109"/>
      <c r="GTK21" s="109"/>
      <c r="GTL21" s="109"/>
      <c r="GTM21" s="109"/>
      <c r="GTN21" s="109"/>
      <c r="GTO21" s="109"/>
      <c r="GTP21" s="109"/>
      <c r="GTQ21" s="109"/>
      <c r="GTR21" s="109"/>
      <c r="GTS21" s="109"/>
      <c r="GTT21" s="109"/>
      <c r="GTU21" s="109"/>
      <c r="GTV21" s="109"/>
      <c r="GTW21" s="109"/>
      <c r="GTX21" s="109"/>
      <c r="GTY21" s="109"/>
      <c r="GTZ21" s="109"/>
      <c r="GUA21" s="109"/>
      <c r="GUB21" s="109"/>
      <c r="GUC21" s="109"/>
      <c r="GUD21" s="109"/>
      <c r="GUE21" s="109"/>
      <c r="GUF21" s="109"/>
      <c r="GUG21" s="109"/>
      <c r="GUH21" s="109"/>
      <c r="GUI21" s="109"/>
      <c r="GUJ21" s="109"/>
      <c r="GUK21" s="109"/>
      <c r="GUL21" s="109"/>
      <c r="GUM21" s="109"/>
      <c r="GUN21" s="109"/>
      <c r="GUO21" s="109"/>
      <c r="GUP21" s="109"/>
      <c r="GUQ21" s="109"/>
      <c r="GUR21" s="109"/>
      <c r="GUS21" s="109"/>
      <c r="GUT21" s="109"/>
      <c r="GUU21" s="109"/>
      <c r="GUV21" s="109"/>
      <c r="GUW21" s="109"/>
      <c r="GUX21" s="109"/>
      <c r="GUY21" s="109"/>
      <c r="GUZ21" s="109"/>
      <c r="GVA21" s="109"/>
      <c r="GVB21" s="109"/>
      <c r="GVC21" s="109"/>
      <c r="GVD21" s="109"/>
      <c r="GVE21" s="109"/>
      <c r="GVF21" s="109"/>
      <c r="GVG21" s="109"/>
      <c r="GVH21" s="109"/>
      <c r="GVI21" s="109"/>
      <c r="GVJ21" s="109"/>
      <c r="GVK21" s="109"/>
      <c r="GVL21" s="109"/>
      <c r="GVM21" s="109"/>
      <c r="GVN21" s="109"/>
      <c r="GVO21" s="109"/>
      <c r="GVP21" s="109"/>
      <c r="GVQ21" s="109"/>
      <c r="GVR21" s="109"/>
      <c r="GVS21" s="109"/>
      <c r="GVT21" s="109"/>
      <c r="GVU21" s="109"/>
      <c r="GVV21" s="109"/>
      <c r="GVW21" s="109"/>
      <c r="GVX21" s="109"/>
      <c r="GVY21" s="109"/>
      <c r="GVZ21" s="109"/>
      <c r="GWA21" s="109"/>
      <c r="GWB21" s="109"/>
      <c r="GWC21" s="109"/>
      <c r="GWD21" s="109"/>
      <c r="GWE21" s="109"/>
      <c r="GWF21" s="109"/>
      <c r="GWG21" s="109"/>
      <c r="GWH21" s="109"/>
      <c r="GWI21" s="109"/>
      <c r="GWJ21" s="109"/>
      <c r="GWK21" s="109"/>
      <c r="GWL21" s="109"/>
      <c r="GWM21" s="109"/>
      <c r="GWN21" s="109"/>
      <c r="GWO21" s="109"/>
      <c r="GWP21" s="109"/>
      <c r="GWQ21" s="109"/>
      <c r="GWR21" s="109"/>
      <c r="GWS21" s="109"/>
      <c r="GWT21" s="109"/>
      <c r="GWU21" s="109"/>
      <c r="GWV21" s="109"/>
      <c r="GWW21" s="109"/>
      <c r="GWX21" s="109"/>
      <c r="GWY21" s="109"/>
      <c r="GWZ21" s="109"/>
      <c r="GXA21" s="109"/>
      <c r="GXB21" s="109"/>
      <c r="GXC21" s="109"/>
      <c r="GXD21" s="109"/>
      <c r="GXE21" s="109"/>
      <c r="GXF21" s="109"/>
      <c r="GXG21" s="109"/>
      <c r="GXH21" s="109"/>
      <c r="GXI21" s="109"/>
      <c r="GXJ21" s="109"/>
      <c r="GXK21" s="109"/>
      <c r="GXL21" s="109"/>
      <c r="GXM21" s="109"/>
      <c r="GXN21" s="109"/>
      <c r="GXO21" s="109"/>
      <c r="GXP21" s="109"/>
      <c r="GXQ21" s="109"/>
      <c r="GXR21" s="109"/>
      <c r="GXS21" s="109"/>
      <c r="GXT21" s="109"/>
      <c r="GXU21" s="109"/>
      <c r="GXV21" s="109"/>
      <c r="GXW21" s="109"/>
      <c r="GXX21" s="109"/>
      <c r="GXY21" s="109"/>
      <c r="GXZ21" s="109"/>
      <c r="GYA21" s="109"/>
      <c r="GYB21" s="109"/>
      <c r="GYC21" s="109"/>
      <c r="GYD21" s="109"/>
      <c r="GYE21" s="109"/>
      <c r="GYF21" s="109"/>
      <c r="GYG21" s="109"/>
      <c r="GYH21" s="109"/>
      <c r="GYI21" s="109"/>
      <c r="GYJ21" s="109"/>
      <c r="GYK21" s="109"/>
      <c r="GYL21" s="109"/>
      <c r="GYM21" s="109"/>
      <c r="GYN21" s="109"/>
      <c r="GYO21" s="109"/>
      <c r="GYP21" s="109"/>
      <c r="GYQ21" s="109"/>
      <c r="GYR21" s="109"/>
      <c r="GYS21" s="109"/>
      <c r="GYT21" s="109"/>
      <c r="GYU21" s="109"/>
      <c r="GYV21" s="109"/>
      <c r="GYW21" s="109"/>
      <c r="GYX21" s="109"/>
      <c r="GYY21" s="109"/>
      <c r="GYZ21" s="109"/>
      <c r="GZA21" s="109"/>
      <c r="GZB21" s="109"/>
      <c r="GZC21" s="109"/>
      <c r="GZD21" s="109"/>
      <c r="GZE21" s="109"/>
      <c r="GZF21" s="109"/>
      <c r="GZG21" s="109"/>
      <c r="GZH21" s="109"/>
      <c r="GZI21" s="109"/>
      <c r="GZJ21" s="109"/>
      <c r="GZK21" s="109"/>
      <c r="GZL21" s="109"/>
      <c r="GZM21" s="109"/>
      <c r="GZN21" s="109"/>
      <c r="GZO21" s="109"/>
      <c r="GZP21" s="109"/>
      <c r="GZQ21" s="109"/>
      <c r="GZR21" s="109"/>
      <c r="GZS21" s="109"/>
      <c r="GZT21" s="109"/>
      <c r="GZU21" s="109"/>
      <c r="GZV21" s="109"/>
      <c r="GZW21" s="109"/>
      <c r="GZX21" s="109"/>
      <c r="GZY21" s="109"/>
      <c r="GZZ21" s="109"/>
      <c r="HAA21" s="109"/>
      <c r="HAB21" s="109"/>
      <c r="HAC21" s="109"/>
      <c r="HAD21" s="109"/>
      <c r="HAE21" s="109"/>
      <c r="HAF21" s="109"/>
      <c r="HAG21" s="109"/>
      <c r="HAH21" s="109"/>
      <c r="HAI21" s="109"/>
      <c r="HAJ21" s="109"/>
      <c r="HAK21" s="109"/>
      <c r="HAL21" s="109"/>
      <c r="HAM21" s="109"/>
      <c r="HAN21" s="109"/>
      <c r="HAO21" s="109"/>
      <c r="HAP21" s="109"/>
      <c r="HAQ21" s="109"/>
      <c r="HAR21" s="109"/>
      <c r="HAS21" s="109"/>
      <c r="HAT21" s="109"/>
      <c r="HAU21" s="109"/>
      <c r="HAV21" s="109"/>
      <c r="HAW21" s="109"/>
      <c r="HAX21" s="109"/>
      <c r="HAY21" s="109"/>
      <c r="HAZ21" s="109"/>
      <c r="HBA21" s="109"/>
      <c r="HBB21" s="109"/>
      <c r="HBC21" s="109"/>
      <c r="HBD21" s="109"/>
      <c r="HBE21" s="109"/>
      <c r="HBF21" s="109"/>
      <c r="HBG21" s="109"/>
      <c r="HBH21" s="109"/>
      <c r="HBI21" s="109"/>
      <c r="HBJ21" s="109"/>
      <c r="HBK21" s="109"/>
      <c r="HBL21" s="109"/>
      <c r="HBM21" s="109"/>
      <c r="HBN21" s="109"/>
      <c r="HBO21" s="109"/>
      <c r="HBP21" s="109"/>
      <c r="HBQ21" s="109"/>
      <c r="HBR21" s="109"/>
      <c r="HBS21" s="109"/>
      <c r="HBT21" s="109"/>
      <c r="HBU21" s="109"/>
      <c r="HBV21" s="109"/>
      <c r="HBW21" s="109"/>
      <c r="HBX21" s="109"/>
      <c r="HBY21" s="109"/>
      <c r="HBZ21" s="109"/>
      <c r="HCA21" s="109"/>
      <c r="HCB21" s="109"/>
      <c r="HCC21" s="109"/>
      <c r="HCD21" s="109"/>
      <c r="HCE21" s="109"/>
      <c r="HCF21" s="109"/>
      <c r="HCG21" s="109"/>
      <c r="HCH21" s="109"/>
      <c r="HCI21" s="109"/>
      <c r="HCJ21" s="109"/>
      <c r="HCK21" s="109"/>
      <c r="HCL21" s="109"/>
      <c r="HCM21" s="109"/>
      <c r="HCN21" s="109"/>
      <c r="HCO21" s="109"/>
      <c r="HCP21" s="109"/>
      <c r="HCQ21" s="109"/>
      <c r="HCR21" s="109"/>
      <c r="HCS21" s="109"/>
      <c r="HCT21" s="109"/>
      <c r="HCU21" s="109"/>
      <c r="HCV21" s="109"/>
      <c r="HCW21" s="109"/>
      <c r="HCX21" s="109"/>
      <c r="HCY21" s="109"/>
      <c r="HCZ21" s="109"/>
      <c r="HDA21" s="109"/>
      <c r="HDB21" s="109"/>
      <c r="HDC21" s="109"/>
      <c r="HDD21" s="109"/>
      <c r="HDE21" s="109"/>
      <c r="HDF21" s="109"/>
      <c r="HDG21" s="109"/>
      <c r="HDH21" s="109"/>
      <c r="HDI21" s="109"/>
      <c r="HDJ21" s="109"/>
      <c r="HDK21" s="109"/>
      <c r="HDL21" s="109"/>
      <c r="HDM21" s="109"/>
      <c r="HDN21" s="109"/>
      <c r="HDO21" s="109"/>
      <c r="HDP21" s="109"/>
      <c r="HDQ21" s="109"/>
      <c r="HDR21" s="109"/>
      <c r="HDS21" s="109"/>
      <c r="HDT21" s="109"/>
      <c r="HDU21" s="109"/>
      <c r="HDV21" s="109"/>
      <c r="HDW21" s="109"/>
      <c r="HDX21" s="109"/>
      <c r="HDY21" s="109"/>
      <c r="HDZ21" s="109"/>
      <c r="HEA21" s="109"/>
      <c r="HEB21" s="109"/>
      <c r="HEC21" s="109"/>
      <c r="HED21" s="109"/>
      <c r="HEE21" s="109"/>
      <c r="HEF21" s="109"/>
      <c r="HEG21" s="109"/>
      <c r="HEH21" s="109"/>
      <c r="HEI21" s="109"/>
      <c r="HEJ21" s="109"/>
      <c r="HEK21" s="109"/>
      <c r="HEL21" s="109"/>
      <c r="HEM21" s="109"/>
      <c r="HEN21" s="109"/>
      <c r="HEO21" s="109"/>
      <c r="HEP21" s="109"/>
      <c r="HEQ21" s="109"/>
      <c r="HER21" s="109"/>
      <c r="HES21" s="109"/>
      <c r="HET21" s="109"/>
      <c r="HEU21" s="109"/>
      <c r="HEV21" s="109"/>
      <c r="HEW21" s="109"/>
      <c r="HEX21" s="109"/>
      <c r="HEY21" s="109"/>
      <c r="HEZ21" s="109"/>
      <c r="HFA21" s="109"/>
      <c r="HFB21" s="109"/>
      <c r="HFC21" s="109"/>
      <c r="HFD21" s="109"/>
      <c r="HFE21" s="109"/>
      <c r="HFF21" s="109"/>
      <c r="HFG21" s="109"/>
      <c r="HFH21" s="109"/>
      <c r="HFI21" s="109"/>
      <c r="HFJ21" s="109"/>
      <c r="HFK21" s="109"/>
      <c r="HFL21" s="109"/>
      <c r="HFM21" s="109"/>
      <c r="HFN21" s="109"/>
      <c r="HFO21" s="109"/>
      <c r="HFP21" s="109"/>
      <c r="HFQ21" s="109"/>
      <c r="HFR21" s="109"/>
      <c r="HFS21" s="109"/>
      <c r="HFT21" s="109"/>
      <c r="HFU21" s="109"/>
      <c r="HFV21" s="109"/>
      <c r="HFW21" s="109"/>
      <c r="HFX21" s="109"/>
      <c r="HFY21" s="109"/>
      <c r="HFZ21" s="109"/>
      <c r="HGA21" s="109"/>
      <c r="HGB21" s="109"/>
      <c r="HGC21" s="109"/>
      <c r="HGD21" s="109"/>
      <c r="HGE21" s="109"/>
      <c r="HGF21" s="109"/>
      <c r="HGG21" s="109"/>
      <c r="HGH21" s="109"/>
      <c r="HGI21" s="109"/>
      <c r="HGJ21" s="109"/>
      <c r="HGK21" s="109"/>
      <c r="HGL21" s="109"/>
      <c r="HGM21" s="109"/>
      <c r="HGN21" s="109"/>
      <c r="HGO21" s="109"/>
      <c r="HGP21" s="109"/>
      <c r="HGQ21" s="109"/>
      <c r="HGR21" s="109"/>
      <c r="HGS21" s="109"/>
      <c r="HGT21" s="109"/>
      <c r="HGU21" s="109"/>
      <c r="HGV21" s="109"/>
      <c r="HGW21" s="109"/>
      <c r="HGX21" s="109"/>
      <c r="HGY21" s="109"/>
      <c r="HGZ21" s="109"/>
      <c r="HHA21" s="109"/>
      <c r="HHB21" s="109"/>
      <c r="HHC21" s="109"/>
      <c r="HHD21" s="109"/>
      <c r="HHE21" s="109"/>
      <c r="HHF21" s="109"/>
      <c r="HHG21" s="109"/>
      <c r="HHH21" s="109"/>
      <c r="HHI21" s="109"/>
      <c r="HHJ21" s="109"/>
      <c r="HHK21" s="109"/>
      <c r="HHL21" s="109"/>
      <c r="HHM21" s="109"/>
      <c r="HHN21" s="109"/>
      <c r="HHO21" s="109"/>
      <c r="HHP21" s="109"/>
      <c r="HHQ21" s="109"/>
      <c r="HHR21" s="109"/>
      <c r="HHS21" s="109"/>
      <c r="HHT21" s="109"/>
      <c r="HHU21" s="109"/>
      <c r="HHV21" s="109"/>
      <c r="HHW21" s="109"/>
      <c r="HHX21" s="109"/>
      <c r="HHY21" s="109"/>
      <c r="HHZ21" s="109"/>
      <c r="HIA21" s="109"/>
      <c r="HIB21" s="109"/>
      <c r="HIC21" s="109"/>
      <c r="HID21" s="109"/>
      <c r="HIE21" s="109"/>
      <c r="HIF21" s="109"/>
      <c r="HIG21" s="109"/>
      <c r="HIH21" s="109"/>
      <c r="HII21" s="109"/>
      <c r="HIJ21" s="109"/>
      <c r="HIK21" s="109"/>
      <c r="HIL21" s="109"/>
      <c r="HIM21" s="109"/>
      <c r="HIN21" s="109"/>
      <c r="HIO21" s="109"/>
      <c r="HIP21" s="109"/>
      <c r="HIQ21" s="109"/>
      <c r="HIR21" s="109"/>
      <c r="HIS21" s="109"/>
      <c r="HIT21" s="109"/>
      <c r="HIU21" s="109"/>
      <c r="HIV21" s="109"/>
      <c r="HIW21" s="109"/>
      <c r="HIX21" s="109"/>
      <c r="HIY21" s="109"/>
      <c r="HIZ21" s="109"/>
      <c r="HJA21" s="109"/>
      <c r="HJB21" s="109"/>
      <c r="HJC21" s="109"/>
      <c r="HJD21" s="109"/>
      <c r="HJE21" s="109"/>
      <c r="HJF21" s="109"/>
      <c r="HJG21" s="109"/>
      <c r="HJH21" s="109"/>
      <c r="HJI21" s="109"/>
      <c r="HJJ21" s="109"/>
      <c r="HJK21" s="109"/>
      <c r="HJL21" s="109"/>
      <c r="HJM21" s="109"/>
      <c r="HJN21" s="109"/>
      <c r="HJO21" s="109"/>
      <c r="HJP21" s="109"/>
      <c r="HJQ21" s="109"/>
      <c r="HJR21" s="109"/>
      <c r="HJS21" s="109"/>
      <c r="HJT21" s="109"/>
      <c r="HJU21" s="109"/>
      <c r="HJV21" s="109"/>
      <c r="HJW21" s="109"/>
      <c r="HJX21" s="109"/>
      <c r="HJY21" s="109"/>
      <c r="HJZ21" s="109"/>
      <c r="HKA21" s="109"/>
      <c r="HKB21" s="109"/>
      <c r="HKC21" s="109"/>
      <c r="HKD21" s="109"/>
      <c r="HKE21" s="109"/>
      <c r="HKF21" s="109"/>
      <c r="HKG21" s="109"/>
      <c r="HKH21" s="109"/>
      <c r="HKI21" s="109"/>
      <c r="HKJ21" s="109"/>
      <c r="HKK21" s="109"/>
      <c r="HKL21" s="109"/>
      <c r="HKM21" s="109"/>
      <c r="HKN21" s="109"/>
      <c r="HKO21" s="109"/>
      <c r="HKP21" s="109"/>
      <c r="HKQ21" s="109"/>
      <c r="HKR21" s="109"/>
      <c r="HKS21" s="109"/>
      <c r="HKT21" s="109"/>
      <c r="HKU21" s="109"/>
      <c r="HKV21" s="109"/>
      <c r="HKW21" s="109"/>
      <c r="HKX21" s="109"/>
      <c r="HKY21" s="109"/>
      <c r="HKZ21" s="109"/>
      <c r="HLA21" s="109"/>
      <c r="HLB21" s="109"/>
      <c r="HLC21" s="109"/>
      <c r="HLD21" s="109"/>
      <c r="HLE21" s="109"/>
      <c r="HLF21" s="109"/>
      <c r="HLG21" s="109"/>
      <c r="HLH21" s="109"/>
      <c r="HLI21" s="109"/>
      <c r="HLJ21" s="109"/>
      <c r="HLK21" s="109"/>
      <c r="HLL21" s="109"/>
      <c r="HLM21" s="109"/>
      <c r="HLN21" s="109"/>
      <c r="HLO21" s="109"/>
      <c r="HLP21" s="109"/>
      <c r="HLQ21" s="109"/>
      <c r="HLR21" s="109"/>
      <c r="HLS21" s="109"/>
      <c r="HLT21" s="109"/>
      <c r="HLU21" s="109"/>
      <c r="HLV21" s="109"/>
      <c r="HLW21" s="109"/>
      <c r="HLX21" s="109"/>
      <c r="HLY21" s="109"/>
      <c r="HLZ21" s="109"/>
      <c r="HMA21" s="109"/>
      <c r="HMB21" s="109"/>
      <c r="HMC21" s="109"/>
      <c r="HMD21" s="109"/>
      <c r="HME21" s="109"/>
      <c r="HMF21" s="109"/>
      <c r="HMG21" s="109"/>
      <c r="HMH21" s="109"/>
      <c r="HMI21" s="109"/>
      <c r="HMJ21" s="109"/>
      <c r="HMK21" s="109"/>
      <c r="HML21" s="109"/>
      <c r="HMM21" s="109"/>
      <c r="HMN21" s="109"/>
      <c r="HMO21" s="109"/>
      <c r="HMP21" s="109"/>
      <c r="HMQ21" s="109"/>
      <c r="HMR21" s="109"/>
      <c r="HMS21" s="109"/>
      <c r="HMT21" s="109"/>
      <c r="HMU21" s="109"/>
      <c r="HMV21" s="109"/>
      <c r="HMW21" s="109"/>
      <c r="HMX21" s="109"/>
      <c r="HMY21" s="109"/>
      <c r="HMZ21" s="109"/>
      <c r="HNA21" s="109"/>
      <c r="HNB21" s="109"/>
      <c r="HNC21" s="109"/>
      <c r="HND21" s="109"/>
      <c r="HNE21" s="109"/>
      <c r="HNF21" s="109"/>
      <c r="HNG21" s="109"/>
      <c r="HNH21" s="109"/>
      <c r="HNI21" s="109"/>
      <c r="HNJ21" s="109"/>
      <c r="HNK21" s="109"/>
      <c r="HNL21" s="109"/>
      <c r="HNM21" s="109"/>
      <c r="HNN21" s="109"/>
      <c r="HNO21" s="109"/>
      <c r="HNP21" s="109"/>
      <c r="HNQ21" s="109"/>
      <c r="HNR21" s="109"/>
      <c r="HNS21" s="109"/>
      <c r="HNT21" s="109"/>
      <c r="HNU21" s="109"/>
      <c r="HNV21" s="109"/>
      <c r="HNW21" s="109"/>
      <c r="HNX21" s="109"/>
      <c r="HNY21" s="109"/>
      <c r="HNZ21" s="109"/>
      <c r="HOA21" s="109"/>
      <c r="HOB21" s="109"/>
      <c r="HOC21" s="109"/>
      <c r="HOD21" s="109"/>
      <c r="HOE21" s="109"/>
      <c r="HOF21" s="109"/>
      <c r="HOG21" s="109"/>
      <c r="HOH21" s="109"/>
      <c r="HOI21" s="109"/>
      <c r="HOJ21" s="109"/>
      <c r="HOK21" s="109"/>
      <c r="HOL21" s="109"/>
      <c r="HOM21" s="109"/>
      <c r="HON21" s="109"/>
      <c r="HOO21" s="109"/>
      <c r="HOP21" s="109"/>
      <c r="HOQ21" s="109"/>
      <c r="HOR21" s="109"/>
      <c r="HOS21" s="109"/>
      <c r="HOT21" s="109"/>
      <c r="HOU21" s="109"/>
      <c r="HOV21" s="109"/>
      <c r="HOW21" s="109"/>
      <c r="HOX21" s="109"/>
      <c r="HOY21" s="109"/>
      <c r="HOZ21" s="109"/>
      <c r="HPA21" s="109"/>
      <c r="HPB21" s="109"/>
      <c r="HPC21" s="109"/>
      <c r="HPD21" s="109"/>
      <c r="HPE21" s="109"/>
      <c r="HPF21" s="109"/>
      <c r="HPG21" s="109"/>
      <c r="HPH21" s="109"/>
      <c r="HPI21" s="109"/>
      <c r="HPJ21" s="109"/>
      <c r="HPK21" s="109"/>
      <c r="HPL21" s="109"/>
      <c r="HPM21" s="109"/>
      <c r="HPN21" s="109"/>
      <c r="HPO21" s="109"/>
      <c r="HPP21" s="109"/>
      <c r="HPQ21" s="109"/>
      <c r="HPR21" s="109"/>
      <c r="HPS21" s="109"/>
      <c r="HPT21" s="109"/>
      <c r="HPU21" s="109"/>
      <c r="HPV21" s="109"/>
      <c r="HPW21" s="109"/>
      <c r="HPX21" s="109"/>
      <c r="HPY21" s="109"/>
      <c r="HPZ21" s="109"/>
      <c r="HQA21" s="109"/>
      <c r="HQB21" s="109"/>
      <c r="HQC21" s="109"/>
      <c r="HQD21" s="109"/>
      <c r="HQE21" s="109"/>
      <c r="HQF21" s="109"/>
      <c r="HQG21" s="109"/>
      <c r="HQH21" s="109"/>
      <c r="HQI21" s="109"/>
      <c r="HQJ21" s="109"/>
      <c r="HQK21" s="109"/>
      <c r="HQL21" s="109"/>
      <c r="HQM21" s="109"/>
      <c r="HQN21" s="109"/>
      <c r="HQO21" s="109"/>
      <c r="HQP21" s="109"/>
      <c r="HQQ21" s="109"/>
      <c r="HQR21" s="109"/>
      <c r="HQS21" s="109"/>
      <c r="HQT21" s="109"/>
      <c r="HQU21" s="109"/>
      <c r="HQV21" s="109"/>
      <c r="HQW21" s="109"/>
      <c r="HQX21" s="109"/>
      <c r="HQY21" s="109"/>
      <c r="HQZ21" s="109"/>
      <c r="HRA21" s="109"/>
      <c r="HRB21" s="109"/>
      <c r="HRC21" s="109"/>
      <c r="HRD21" s="109"/>
      <c r="HRE21" s="109"/>
      <c r="HRF21" s="109"/>
      <c r="HRG21" s="109"/>
      <c r="HRH21" s="109"/>
      <c r="HRI21" s="109"/>
      <c r="HRJ21" s="109"/>
      <c r="HRK21" s="109"/>
      <c r="HRL21" s="109"/>
      <c r="HRM21" s="109"/>
      <c r="HRN21" s="109"/>
      <c r="HRO21" s="109"/>
      <c r="HRP21" s="109"/>
      <c r="HRQ21" s="109"/>
      <c r="HRR21" s="109"/>
      <c r="HRS21" s="109"/>
      <c r="HRT21" s="109"/>
      <c r="HRU21" s="109"/>
      <c r="HRV21" s="109"/>
      <c r="HRW21" s="109"/>
      <c r="HRX21" s="109"/>
      <c r="HRY21" s="109"/>
      <c r="HRZ21" s="109"/>
      <c r="HSA21" s="109"/>
      <c r="HSB21" s="109"/>
      <c r="HSC21" s="109"/>
      <c r="HSD21" s="109"/>
      <c r="HSE21" s="109"/>
      <c r="HSF21" s="109"/>
      <c r="HSG21" s="109"/>
      <c r="HSH21" s="109"/>
      <c r="HSI21" s="109"/>
      <c r="HSJ21" s="109"/>
      <c r="HSK21" s="109"/>
      <c r="HSL21" s="109"/>
      <c r="HSM21" s="109"/>
      <c r="HSN21" s="109"/>
      <c r="HSO21" s="109"/>
      <c r="HSP21" s="109"/>
      <c r="HSQ21" s="109"/>
      <c r="HSR21" s="109"/>
      <c r="HSS21" s="109"/>
      <c r="HST21" s="109"/>
      <c r="HSU21" s="109"/>
      <c r="HSV21" s="109"/>
      <c r="HSW21" s="109"/>
      <c r="HSX21" s="109"/>
      <c r="HSY21" s="109"/>
      <c r="HSZ21" s="109"/>
      <c r="HTA21" s="109"/>
      <c r="HTB21" s="109"/>
      <c r="HTC21" s="109"/>
      <c r="HTD21" s="109"/>
      <c r="HTE21" s="109"/>
      <c r="HTF21" s="109"/>
      <c r="HTG21" s="109"/>
      <c r="HTH21" s="109"/>
      <c r="HTI21" s="109"/>
      <c r="HTJ21" s="109"/>
      <c r="HTK21" s="109"/>
      <c r="HTL21" s="109"/>
      <c r="HTM21" s="109"/>
      <c r="HTN21" s="109"/>
      <c r="HTO21" s="109"/>
      <c r="HTP21" s="109"/>
      <c r="HTQ21" s="109"/>
      <c r="HTR21" s="109"/>
      <c r="HTS21" s="109"/>
      <c r="HTT21" s="109"/>
      <c r="HTU21" s="109"/>
      <c r="HTV21" s="109"/>
      <c r="HTW21" s="109"/>
      <c r="HTX21" s="109"/>
      <c r="HTY21" s="109"/>
      <c r="HTZ21" s="109"/>
      <c r="HUA21" s="109"/>
      <c r="HUB21" s="109"/>
      <c r="HUC21" s="109"/>
      <c r="HUD21" s="109"/>
      <c r="HUE21" s="109"/>
      <c r="HUF21" s="109"/>
      <c r="HUG21" s="109"/>
      <c r="HUH21" s="109"/>
      <c r="HUI21" s="109"/>
      <c r="HUJ21" s="109"/>
      <c r="HUK21" s="109"/>
      <c r="HUL21" s="109"/>
      <c r="HUM21" s="109"/>
      <c r="HUN21" s="109"/>
      <c r="HUO21" s="109"/>
      <c r="HUP21" s="109"/>
      <c r="HUQ21" s="109"/>
      <c r="HUR21" s="109"/>
      <c r="HUS21" s="109"/>
      <c r="HUT21" s="109"/>
      <c r="HUU21" s="109"/>
      <c r="HUV21" s="109"/>
      <c r="HUW21" s="109"/>
      <c r="HUX21" s="109"/>
      <c r="HUY21" s="109"/>
      <c r="HUZ21" s="109"/>
      <c r="HVA21" s="109"/>
      <c r="HVB21" s="109"/>
      <c r="HVC21" s="109"/>
      <c r="HVD21" s="109"/>
      <c r="HVE21" s="109"/>
      <c r="HVF21" s="109"/>
      <c r="HVG21" s="109"/>
      <c r="HVH21" s="109"/>
      <c r="HVI21" s="109"/>
      <c r="HVJ21" s="109"/>
      <c r="HVK21" s="109"/>
      <c r="HVL21" s="109"/>
      <c r="HVM21" s="109"/>
      <c r="HVN21" s="109"/>
      <c r="HVO21" s="109"/>
      <c r="HVP21" s="109"/>
      <c r="HVQ21" s="109"/>
      <c r="HVR21" s="109"/>
      <c r="HVS21" s="109"/>
      <c r="HVT21" s="109"/>
      <c r="HVU21" s="109"/>
      <c r="HVV21" s="109"/>
      <c r="HVW21" s="109"/>
      <c r="HVX21" s="109"/>
      <c r="HVY21" s="109"/>
      <c r="HVZ21" s="109"/>
      <c r="HWA21" s="109"/>
      <c r="HWB21" s="109"/>
      <c r="HWC21" s="109"/>
      <c r="HWD21" s="109"/>
      <c r="HWE21" s="109"/>
      <c r="HWF21" s="109"/>
      <c r="HWG21" s="109"/>
      <c r="HWH21" s="109"/>
      <c r="HWI21" s="109"/>
      <c r="HWJ21" s="109"/>
      <c r="HWK21" s="109"/>
      <c r="HWL21" s="109"/>
      <c r="HWM21" s="109"/>
      <c r="HWN21" s="109"/>
      <c r="HWO21" s="109"/>
      <c r="HWP21" s="109"/>
      <c r="HWQ21" s="109"/>
      <c r="HWR21" s="109"/>
      <c r="HWS21" s="109"/>
      <c r="HWT21" s="109"/>
      <c r="HWU21" s="109"/>
      <c r="HWV21" s="109"/>
      <c r="HWW21" s="109"/>
      <c r="HWX21" s="109"/>
      <c r="HWY21" s="109"/>
      <c r="HWZ21" s="109"/>
      <c r="HXA21" s="109"/>
      <c r="HXB21" s="109"/>
      <c r="HXC21" s="109"/>
      <c r="HXD21" s="109"/>
      <c r="HXE21" s="109"/>
      <c r="HXF21" s="109"/>
      <c r="HXG21" s="109"/>
      <c r="HXH21" s="109"/>
      <c r="HXI21" s="109"/>
      <c r="HXJ21" s="109"/>
      <c r="HXK21" s="109"/>
      <c r="HXL21" s="109"/>
      <c r="HXM21" s="109"/>
      <c r="HXN21" s="109"/>
      <c r="HXO21" s="109"/>
      <c r="HXP21" s="109"/>
      <c r="HXQ21" s="109"/>
      <c r="HXR21" s="109"/>
      <c r="HXS21" s="109"/>
      <c r="HXT21" s="109"/>
      <c r="HXU21" s="109"/>
      <c r="HXV21" s="109"/>
      <c r="HXW21" s="109"/>
      <c r="HXX21" s="109"/>
      <c r="HXY21" s="109"/>
      <c r="HXZ21" s="109"/>
      <c r="HYA21" s="109"/>
      <c r="HYB21" s="109"/>
      <c r="HYC21" s="109"/>
      <c r="HYD21" s="109"/>
      <c r="HYE21" s="109"/>
      <c r="HYF21" s="109"/>
      <c r="HYG21" s="109"/>
      <c r="HYH21" s="109"/>
      <c r="HYI21" s="109"/>
      <c r="HYJ21" s="109"/>
      <c r="HYK21" s="109"/>
      <c r="HYL21" s="109"/>
      <c r="HYM21" s="109"/>
      <c r="HYN21" s="109"/>
      <c r="HYO21" s="109"/>
      <c r="HYP21" s="109"/>
      <c r="HYQ21" s="109"/>
      <c r="HYR21" s="109"/>
      <c r="HYS21" s="109"/>
      <c r="HYT21" s="109"/>
      <c r="HYU21" s="109"/>
      <c r="HYV21" s="109"/>
      <c r="HYW21" s="109"/>
      <c r="HYX21" s="109"/>
      <c r="HYY21" s="109"/>
      <c r="HYZ21" s="109"/>
      <c r="HZA21" s="109"/>
      <c r="HZB21" s="109"/>
      <c r="HZC21" s="109"/>
      <c r="HZD21" s="109"/>
      <c r="HZE21" s="109"/>
      <c r="HZF21" s="109"/>
      <c r="HZG21" s="109"/>
      <c r="HZH21" s="109"/>
      <c r="HZI21" s="109"/>
      <c r="HZJ21" s="109"/>
      <c r="HZK21" s="109"/>
      <c r="HZL21" s="109"/>
      <c r="HZM21" s="109"/>
      <c r="HZN21" s="109"/>
      <c r="HZO21" s="109"/>
      <c r="HZP21" s="109"/>
      <c r="HZQ21" s="109"/>
      <c r="HZR21" s="109"/>
      <c r="HZS21" s="109"/>
      <c r="HZT21" s="109"/>
      <c r="HZU21" s="109"/>
      <c r="HZV21" s="109"/>
      <c r="HZW21" s="109"/>
      <c r="HZX21" s="109"/>
      <c r="HZY21" s="109"/>
      <c r="HZZ21" s="109"/>
      <c r="IAA21" s="109"/>
      <c r="IAB21" s="109"/>
      <c r="IAC21" s="109"/>
      <c r="IAD21" s="109"/>
      <c r="IAE21" s="109"/>
      <c r="IAF21" s="109"/>
      <c r="IAG21" s="109"/>
      <c r="IAH21" s="109"/>
      <c r="IAI21" s="109"/>
      <c r="IAJ21" s="109"/>
      <c r="IAK21" s="109"/>
      <c r="IAL21" s="109"/>
      <c r="IAM21" s="109"/>
      <c r="IAN21" s="109"/>
      <c r="IAO21" s="109"/>
      <c r="IAP21" s="109"/>
      <c r="IAQ21" s="109"/>
      <c r="IAR21" s="109"/>
      <c r="IAS21" s="109"/>
      <c r="IAT21" s="109"/>
      <c r="IAU21" s="109"/>
      <c r="IAV21" s="109"/>
      <c r="IAW21" s="109"/>
      <c r="IAX21" s="109"/>
      <c r="IAY21" s="109"/>
      <c r="IAZ21" s="109"/>
      <c r="IBA21" s="109"/>
      <c r="IBB21" s="109"/>
      <c r="IBC21" s="109"/>
      <c r="IBD21" s="109"/>
      <c r="IBE21" s="109"/>
      <c r="IBF21" s="109"/>
      <c r="IBG21" s="109"/>
      <c r="IBH21" s="109"/>
      <c r="IBI21" s="109"/>
      <c r="IBJ21" s="109"/>
      <c r="IBK21" s="109"/>
      <c r="IBL21" s="109"/>
      <c r="IBM21" s="109"/>
      <c r="IBN21" s="109"/>
      <c r="IBO21" s="109"/>
      <c r="IBP21" s="109"/>
      <c r="IBQ21" s="109"/>
      <c r="IBR21" s="109"/>
      <c r="IBS21" s="109"/>
      <c r="IBT21" s="109"/>
      <c r="IBU21" s="109"/>
      <c r="IBV21" s="109"/>
      <c r="IBW21" s="109"/>
      <c r="IBX21" s="109"/>
      <c r="IBY21" s="109"/>
      <c r="IBZ21" s="109"/>
      <c r="ICA21" s="109"/>
      <c r="ICB21" s="109"/>
      <c r="ICC21" s="109"/>
      <c r="ICD21" s="109"/>
      <c r="ICE21" s="109"/>
      <c r="ICF21" s="109"/>
      <c r="ICG21" s="109"/>
      <c r="ICH21" s="109"/>
      <c r="ICI21" s="109"/>
      <c r="ICJ21" s="109"/>
      <c r="ICK21" s="109"/>
      <c r="ICL21" s="109"/>
      <c r="ICM21" s="109"/>
      <c r="ICN21" s="109"/>
      <c r="ICO21" s="109"/>
      <c r="ICP21" s="109"/>
      <c r="ICQ21" s="109"/>
      <c r="ICR21" s="109"/>
      <c r="ICS21" s="109"/>
      <c r="ICT21" s="109"/>
      <c r="ICU21" s="109"/>
      <c r="ICV21" s="109"/>
      <c r="ICW21" s="109"/>
      <c r="ICX21" s="109"/>
      <c r="ICY21" s="109"/>
      <c r="ICZ21" s="109"/>
      <c r="IDA21" s="109"/>
      <c r="IDB21" s="109"/>
      <c r="IDC21" s="109"/>
      <c r="IDD21" s="109"/>
      <c r="IDE21" s="109"/>
      <c r="IDF21" s="109"/>
      <c r="IDG21" s="109"/>
      <c r="IDH21" s="109"/>
      <c r="IDI21" s="109"/>
      <c r="IDJ21" s="109"/>
      <c r="IDK21" s="109"/>
      <c r="IDL21" s="109"/>
      <c r="IDM21" s="109"/>
      <c r="IDN21" s="109"/>
      <c r="IDO21" s="109"/>
      <c r="IDP21" s="109"/>
      <c r="IDQ21" s="109"/>
      <c r="IDR21" s="109"/>
      <c r="IDS21" s="109"/>
      <c r="IDT21" s="109"/>
      <c r="IDU21" s="109"/>
      <c r="IDV21" s="109"/>
      <c r="IDW21" s="109"/>
      <c r="IDX21" s="109"/>
      <c r="IDY21" s="109"/>
      <c r="IDZ21" s="109"/>
      <c r="IEA21" s="109"/>
      <c r="IEB21" s="109"/>
      <c r="IEC21" s="109"/>
      <c r="IED21" s="109"/>
      <c r="IEE21" s="109"/>
      <c r="IEF21" s="109"/>
      <c r="IEG21" s="109"/>
      <c r="IEH21" s="109"/>
      <c r="IEI21" s="109"/>
      <c r="IEJ21" s="109"/>
      <c r="IEK21" s="109"/>
      <c r="IEL21" s="109"/>
      <c r="IEM21" s="109"/>
      <c r="IEN21" s="109"/>
      <c r="IEO21" s="109"/>
      <c r="IEP21" s="109"/>
      <c r="IEQ21" s="109"/>
      <c r="IER21" s="109"/>
      <c r="IES21" s="109"/>
      <c r="IET21" s="109"/>
      <c r="IEU21" s="109"/>
      <c r="IEV21" s="109"/>
      <c r="IEW21" s="109"/>
      <c r="IEX21" s="109"/>
      <c r="IEY21" s="109"/>
      <c r="IEZ21" s="109"/>
      <c r="IFA21" s="109"/>
      <c r="IFB21" s="109"/>
      <c r="IFC21" s="109"/>
      <c r="IFD21" s="109"/>
      <c r="IFE21" s="109"/>
      <c r="IFF21" s="109"/>
      <c r="IFG21" s="109"/>
      <c r="IFH21" s="109"/>
      <c r="IFI21" s="109"/>
      <c r="IFJ21" s="109"/>
      <c r="IFK21" s="109"/>
      <c r="IFL21" s="109"/>
      <c r="IFM21" s="109"/>
      <c r="IFN21" s="109"/>
      <c r="IFO21" s="109"/>
      <c r="IFP21" s="109"/>
      <c r="IFQ21" s="109"/>
      <c r="IFR21" s="109"/>
      <c r="IFS21" s="109"/>
      <c r="IFT21" s="109"/>
      <c r="IFU21" s="109"/>
      <c r="IFV21" s="109"/>
      <c r="IFW21" s="109"/>
      <c r="IFX21" s="109"/>
      <c r="IFY21" s="109"/>
      <c r="IFZ21" s="109"/>
      <c r="IGA21" s="109"/>
      <c r="IGB21" s="109"/>
      <c r="IGC21" s="109"/>
      <c r="IGD21" s="109"/>
      <c r="IGE21" s="109"/>
      <c r="IGF21" s="109"/>
      <c r="IGG21" s="109"/>
      <c r="IGH21" s="109"/>
      <c r="IGI21" s="109"/>
      <c r="IGJ21" s="109"/>
      <c r="IGK21" s="109"/>
      <c r="IGL21" s="109"/>
      <c r="IGM21" s="109"/>
      <c r="IGN21" s="109"/>
      <c r="IGO21" s="109"/>
      <c r="IGP21" s="109"/>
      <c r="IGQ21" s="109"/>
      <c r="IGR21" s="109"/>
      <c r="IGS21" s="109"/>
      <c r="IGT21" s="109"/>
      <c r="IGU21" s="109"/>
      <c r="IGV21" s="109"/>
      <c r="IGW21" s="109"/>
      <c r="IGX21" s="109"/>
      <c r="IGY21" s="109"/>
      <c r="IGZ21" s="109"/>
      <c r="IHA21" s="109"/>
      <c r="IHB21" s="109"/>
      <c r="IHC21" s="109"/>
      <c r="IHD21" s="109"/>
      <c r="IHE21" s="109"/>
      <c r="IHF21" s="109"/>
      <c r="IHG21" s="109"/>
      <c r="IHH21" s="109"/>
      <c r="IHI21" s="109"/>
      <c r="IHJ21" s="109"/>
      <c r="IHK21" s="109"/>
      <c r="IHL21" s="109"/>
      <c r="IHM21" s="109"/>
      <c r="IHN21" s="109"/>
      <c r="IHO21" s="109"/>
      <c r="IHP21" s="109"/>
      <c r="IHQ21" s="109"/>
      <c r="IHR21" s="109"/>
      <c r="IHS21" s="109"/>
      <c r="IHT21" s="109"/>
      <c r="IHU21" s="109"/>
      <c r="IHV21" s="109"/>
      <c r="IHW21" s="109"/>
      <c r="IHX21" s="109"/>
      <c r="IHY21" s="109"/>
      <c r="IHZ21" s="109"/>
      <c r="IIA21" s="109"/>
      <c r="IIB21" s="109"/>
      <c r="IIC21" s="109"/>
      <c r="IID21" s="109"/>
      <c r="IIE21" s="109"/>
      <c r="IIF21" s="109"/>
      <c r="IIG21" s="109"/>
      <c r="IIH21" s="109"/>
      <c r="III21" s="109"/>
      <c r="IIJ21" s="109"/>
      <c r="IIK21" s="109"/>
      <c r="IIL21" s="109"/>
      <c r="IIM21" s="109"/>
      <c r="IIN21" s="109"/>
      <c r="IIO21" s="109"/>
      <c r="IIP21" s="109"/>
      <c r="IIQ21" s="109"/>
      <c r="IIR21" s="109"/>
      <c r="IIS21" s="109"/>
      <c r="IIT21" s="109"/>
      <c r="IIU21" s="109"/>
      <c r="IIV21" s="109"/>
      <c r="IIW21" s="109"/>
      <c r="IIX21" s="109"/>
      <c r="IIY21" s="109"/>
      <c r="IIZ21" s="109"/>
      <c r="IJA21" s="109"/>
      <c r="IJB21" s="109"/>
      <c r="IJC21" s="109"/>
      <c r="IJD21" s="109"/>
      <c r="IJE21" s="109"/>
      <c r="IJF21" s="109"/>
      <c r="IJG21" s="109"/>
      <c r="IJH21" s="109"/>
      <c r="IJI21" s="109"/>
      <c r="IJJ21" s="109"/>
      <c r="IJK21" s="109"/>
      <c r="IJL21" s="109"/>
      <c r="IJM21" s="109"/>
      <c r="IJN21" s="109"/>
      <c r="IJO21" s="109"/>
      <c r="IJP21" s="109"/>
      <c r="IJQ21" s="109"/>
      <c r="IJR21" s="109"/>
      <c r="IJS21" s="109"/>
      <c r="IJT21" s="109"/>
      <c r="IJU21" s="109"/>
      <c r="IJV21" s="109"/>
      <c r="IJW21" s="109"/>
      <c r="IJX21" s="109"/>
      <c r="IJY21" s="109"/>
      <c r="IJZ21" s="109"/>
      <c r="IKA21" s="109"/>
      <c r="IKB21" s="109"/>
      <c r="IKC21" s="109"/>
      <c r="IKD21" s="109"/>
      <c r="IKE21" s="109"/>
      <c r="IKF21" s="109"/>
      <c r="IKG21" s="109"/>
      <c r="IKH21" s="109"/>
      <c r="IKI21" s="109"/>
      <c r="IKJ21" s="109"/>
      <c r="IKK21" s="109"/>
      <c r="IKL21" s="109"/>
      <c r="IKM21" s="109"/>
      <c r="IKN21" s="109"/>
      <c r="IKO21" s="109"/>
      <c r="IKP21" s="109"/>
      <c r="IKQ21" s="109"/>
      <c r="IKR21" s="109"/>
      <c r="IKS21" s="109"/>
      <c r="IKT21" s="109"/>
      <c r="IKU21" s="109"/>
      <c r="IKV21" s="109"/>
      <c r="IKW21" s="109"/>
      <c r="IKX21" s="109"/>
      <c r="IKY21" s="109"/>
      <c r="IKZ21" s="109"/>
      <c r="ILA21" s="109"/>
      <c r="ILB21" s="109"/>
      <c r="ILC21" s="109"/>
      <c r="ILD21" s="109"/>
      <c r="ILE21" s="109"/>
      <c r="ILF21" s="109"/>
      <c r="ILG21" s="109"/>
      <c r="ILH21" s="109"/>
      <c r="ILI21" s="109"/>
      <c r="ILJ21" s="109"/>
      <c r="ILK21" s="109"/>
      <c r="ILL21" s="109"/>
      <c r="ILM21" s="109"/>
      <c r="ILN21" s="109"/>
      <c r="ILO21" s="109"/>
      <c r="ILP21" s="109"/>
      <c r="ILQ21" s="109"/>
      <c r="ILR21" s="109"/>
      <c r="ILS21" s="109"/>
      <c r="ILT21" s="109"/>
      <c r="ILU21" s="109"/>
      <c r="ILV21" s="109"/>
      <c r="ILW21" s="109"/>
      <c r="ILX21" s="109"/>
      <c r="ILY21" s="109"/>
      <c r="ILZ21" s="109"/>
      <c r="IMA21" s="109"/>
      <c r="IMB21" s="109"/>
      <c r="IMC21" s="109"/>
      <c r="IMD21" s="109"/>
      <c r="IME21" s="109"/>
      <c r="IMF21" s="109"/>
      <c r="IMG21" s="109"/>
      <c r="IMH21" s="109"/>
      <c r="IMI21" s="109"/>
      <c r="IMJ21" s="109"/>
      <c r="IMK21" s="109"/>
      <c r="IML21" s="109"/>
      <c r="IMM21" s="109"/>
      <c r="IMN21" s="109"/>
      <c r="IMO21" s="109"/>
      <c r="IMP21" s="109"/>
      <c r="IMQ21" s="109"/>
      <c r="IMR21" s="109"/>
      <c r="IMS21" s="109"/>
      <c r="IMT21" s="109"/>
      <c r="IMU21" s="109"/>
      <c r="IMV21" s="109"/>
      <c r="IMW21" s="109"/>
      <c r="IMX21" s="109"/>
      <c r="IMY21" s="109"/>
      <c r="IMZ21" s="109"/>
      <c r="INA21" s="109"/>
      <c r="INB21" s="109"/>
      <c r="INC21" s="109"/>
      <c r="IND21" s="109"/>
      <c r="INE21" s="109"/>
      <c r="INF21" s="109"/>
      <c r="ING21" s="109"/>
      <c r="INH21" s="109"/>
      <c r="INI21" s="109"/>
      <c r="INJ21" s="109"/>
      <c r="INK21" s="109"/>
      <c r="INL21" s="109"/>
      <c r="INM21" s="109"/>
      <c r="INN21" s="109"/>
      <c r="INO21" s="109"/>
      <c r="INP21" s="109"/>
      <c r="INQ21" s="109"/>
      <c r="INR21" s="109"/>
      <c r="INS21" s="109"/>
      <c r="INT21" s="109"/>
      <c r="INU21" s="109"/>
      <c r="INV21" s="109"/>
      <c r="INW21" s="109"/>
      <c r="INX21" s="109"/>
      <c r="INY21" s="109"/>
      <c r="INZ21" s="109"/>
      <c r="IOA21" s="109"/>
      <c r="IOB21" s="109"/>
      <c r="IOC21" s="109"/>
      <c r="IOD21" s="109"/>
      <c r="IOE21" s="109"/>
      <c r="IOF21" s="109"/>
      <c r="IOG21" s="109"/>
      <c r="IOH21" s="109"/>
      <c r="IOI21" s="109"/>
      <c r="IOJ21" s="109"/>
      <c r="IOK21" s="109"/>
      <c r="IOL21" s="109"/>
      <c r="IOM21" s="109"/>
      <c r="ION21" s="109"/>
      <c r="IOO21" s="109"/>
      <c r="IOP21" s="109"/>
      <c r="IOQ21" s="109"/>
      <c r="IOR21" s="109"/>
      <c r="IOS21" s="109"/>
      <c r="IOT21" s="109"/>
      <c r="IOU21" s="109"/>
      <c r="IOV21" s="109"/>
      <c r="IOW21" s="109"/>
      <c r="IOX21" s="109"/>
      <c r="IOY21" s="109"/>
      <c r="IOZ21" s="109"/>
      <c r="IPA21" s="109"/>
      <c r="IPB21" s="109"/>
      <c r="IPC21" s="109"/>
      <c r="IPD21" s="109"/>
      <c r="IPE21" s="109"/>
      <c r="IPF21" s="109"/>
      <c r="IPG21" s="109"/>
      <c r="IPH21" s="109"/>
      <c r="IPI21" s="109"/>
      <c r="IPJ21" s="109"/>
      <c r="IPK21" s="109"/>
      <c r="IPL21" s="109"/>
      <c r="IPM21" s="109"/>
      <c r="IPN21" s="109"/>
      <c r="IPO21" s="109"/>
      <c r="IPP21" s="109"/>
      <c r="IPQ21" s="109"/>
      <c r="IPR21" s="109"/>
      <c r="IPS21" s="109"/>
      <c r="IPT21" s="109"/>
      <c r="IPU21" s="109"/>
      <c r="IPV21" s="109"/>
      <c r="IPW21" s="109"/>
      <c r="IPX21" s="109"/>
      <c r="IPY21" s="109"/>
      <c r="IPZ21" s="109"/>
      <c r="IQA21" s="109"/>
      <c r="IQB21" s="109"/>
      <c r="IQC21" s="109"/>
      <c r="IQD21" s="109"/>
      <c r="IQE21" s="109"/>
      <c r="IQF21" s="109"/>
      <c r="IQG21" s="109"/>
      <c r="IQH21" s="109"/>
      <c r="IQI21" s="109"/>
      <c r="IQJ21" s="109"/>
      <c r="IQK21" s="109"/>
      <c r="IQL21" s="109"/>
      <c r="IQM21" s="109"/>
      <c r="IQN21" s="109"/>
      <c r="IQO21" s="109"/>
      <c r="IQP21" s="109"/>
      <c r="IQQ21" s="109"/>
      <c r="IQR21" s="109"/>
      <c r="IQS21" s="109"/>
      <c r="IQT21" s="109"/>
      <c r="IQU21" s="109"/>
      <c r="IQV21" s="109"/>
      <c r="IQW21" s="109"/>
      <c r="IQX21" s="109"/>
      <c r="IQY21" s="109"/>
      <c r="IQZ21" s="109"/>
      <c r="IRA21" s="109"/>
      <c r="IRB21" s="109"/>
      <c r="IRC21" s="109"/>
      <c r="IRD21" s="109"/>
      <c r="IRE21" s="109"/>
      <c r="IRF21" s="109"/>
      <c r="IRG21" s="109"/>
      <c r="IRH21" s="109"/>
      <c r="IRI21" s="109"/>
      <c r="IRJ21" s="109"/>
      <c r="IRK21" s="109"/>
      <c r="IRL21" s="109"/>
      <c r="IRM21" s="109"/>
      <c r="IRN21" s="109"/>
      <c r="IRO21" s="109"/>
      <c r="IRP21" s="109"/>
      <c r="IRQ21" s="109"/>
      <c r="IRR21" s="109"/>
      <c r="IRS21" s="109"/>
      <c r="IRT21" s="109"/>
      <c r="IRU21" s="109"/>
      <c r="IRV21" s="109"/>
      <c r="IRW21" s="109"/>
      <c r="IRX21" s="109"/>
      <c r="IRY21" s="109"/>
      <c r="IRZ21" s="109"/>
      <c r="ISA21" s="109"/>
      <c r="ISB21" s="109"/>
      <c r="ISC21" s="109"/>
      <c r="ISD21" s="109"/>
      <c r="ISE21" s="109"/>
      <c r="ISF21" s="109"/>
      <c r="ISG21" s="109"/>
      <c r="ISH21" s="109"/>
      <c r="ISI21" s="109"/>
      <c r="ISJ21" s="109"/>
      <c r="ISK21" s="109"/>
      <c r="ISL21" s="109"/>
      <c r="ISM21" s="109"/>
      <c r="ISN21" s="109"/>
      <c r="ISO21" s="109"/>
      <c r="ISP21" s="109"/>
      <c r="ISQ21" s="109"/>
      <c r="ISR21" s="109"/>
      <c r="ISS21" s="109"/>
      <c r="IST21" s="109"/>
      <c r="ISU21" s="109"/>
      <c r="ISV21" s="109"/>
      <c r="ISW21" s="109"/>
      <c r="ISX21" s="109"/>
      <c r="ISY21" s="109"/>
      <c r="ISZ21" s="109"/>
      <c r="ITA21" s="109"/>
      <c r="ITB21" s="109"/>
      <c r="ITC21" s="109"/>
      <c r="ITD21" s="109"/>
      <c r="ITE21" s="109"/>
      <c r="ITF21" s="109"/>
      <c r="ITG21" s="109"/>
      <c r="ITH21" s="109"/>
      <c r="ITI21" s="109"/>
      <c r="ITJ21" s="109"/>
      <c r="ITK21" s="109"/>
      <c r="ITL21" s="109"/>
      <c r="ITM21" s="109"/>
      <c r="ITN21" s="109"/>
      <c r="ITO21" s="109"/>
      <c r="ITP21" s="109"/>
      <c r="ITQ21" s="109"/>
      <c r="ITR21" s="109"/>
      <c r="ITS21" s="109"/>
      <c r="ITT21" s="109"/>
      <c r="ITU21" s="109"/>
      <c r="ITV21" s="109"/>
      <c r="ITW21" s="109"/>
      <c r="ITX21" s="109"/>
      <c r="ITY21" s="109"/>
      <c r="ITZ21" s="109"/>
      <c r="IUA21" s="109"/>
      <c r="IUB21" s="109"/>
      <c r="IUC21" s="109"/>
      <c r="IUD21" s="109"/>
      <c r="IUE21" s="109"/>
      <c r="IUF21" s="109"/>
      <c r="IUG21" s="109"/>
      <c r="IUH21" s="109"/>
      <c r="IUI21" s="109"/>
      <c r="IUJ21" s="109"/>
      <c r="IUK21" s="109"/>
      <c r="IUL21" s="109"/>
      <c r="IUM21" s="109"/>
      <c r="IUN21" s="109"/>
      <c r="IUO21" s="109"/>
      <c r="IUP21" s="109"/>
      <c r="IUQ21" s="109"/>
      <c r="IUR21" s="109"/>
      <c r="IUS21" s="109"/>
      <c r="IUT21" s="109"/>
      <c r="IUU21" s="109"/>
      <c r="IUV21" s="109"/>
      <c r="IUW21" s="109"/>
      <c r="IUX21" s="109"/>
      <c r="IUY21" s="109"/>
      <c r="IUZ21" s="109"/>
      <c r="IVA21" s="109"/>
      <c r="IVB21" s="109"/>
      <c r="IVC21" s="109"/>
      <c r="IVD21" s="109"/>
      <c r="IVE21" s="109"/>
      <c r="IVF21" s="109"/>
      <c r="IVG21" s="109"/>
      <c r="IVH21" s="109"/>
      <c r="IVI21" s="109"/>
      <c r="IVJ21" s="109"/>
      <c r="IVK21" s="109"/>
      <c r="IVL21" s="109"/>
      <c r="IVM21" s="109"/>
      <c r="IVN21" s="109"/>
      <c r="IVO21" s="109"/>
      <c r="IVP21" s="109"/>
      <c r="IVQ21" s="109"/>
      <c r="IVR21" s="109"/>
      <c r="IVS21" s="109"/>
      <c r="IVT21" s="109"/>
      <c r="IVU21" s="109"/>
      <c r="IVV21" s="109"/>
      <c r="IVW21" s="109"/>
      <c r="IVX21" s="109"/>
      <c r="IVY21" s="109"/>
      <c r="IVZ21" s="109"/>
      <c r="IWA21" s="109"/>
      <c r="IWB21" s="109"/>
      <c r="IWC21" s="109"/>
      <c r="IWD21" s="109"/>
      <c r="IWE21" s="109"/>
      <c r="IWF21" s="109"/>
      <c r="IWG21" s="109"/>
      <c r="IWH21" s="109"/>
      <c r="IWI21" s="109"/>
      <c r="IWJ21" s="109"/>
      <c r="IWK21" s="109"/>
      <c r="IWL21" s="109"/>
      <c r="IWM21" s="109"/>
      <c r="IWN21" s="109"/>
      <c r="IWO21" s="109"/>
      <c r="IWP21" s="109"/>
      <c r="IWQ21" s="109"/>
      <c r="IWR21" s="109"/>
      <c r="IWS21" s="109"/>
      <c r="IWT21" s="109"/>
      <c r="IWU21" s="109"/>
      <c r="IWV21" s="109"/>
      <c r="IWW21" s="109"/>
      <c r="IWX21" s="109"/>
      <c r="IWY21" s="109"/>
      <c r="IWZ21" s="109"/>
      <c r="IXA21" s="109"/>
      <c r="IXB21" s="109"/>
      <c r="IXC21" s="109"/>
      <c r="IXD21" s="109"/>
      <c r="IXE21" s="109"/>
      <c r="IXF21" s="109"/>
      <c r="IXG21" s="109"/>
      <c r="IXH21" s="109"/>
      <c r="IXI21" s="109"/>
      <c r="IXJ21" s="109"/>
      <c r="IXK21" s="109"/>
      <c r="IXL21" s="109"/>
      <c r="IXM21" s="109"/>
      <c r="IXN21" s="109"/>
      <c r="IXO21" s="109"/>
      <c r="IXP21" s="109"/>
      <c r="IXQ21" s="109"/>
      <c r="IXR21" s="109"/>
      <c r="IXS21" s="109"/>
      <c r="IXT21" s="109"/>
      <c r="IXU21" s="109"/>
      <c r="IXV21" s="109"/>
      <c r="IXW21" s="109"/>
      <c r="IXX21" s="109"/>
      <c r="IXY21" s="109"/>
      <c r="IXZ21" s="109"/>
      <c r="IYA21" s="109"/>
      <c r="IYB21" s="109"/>
      <c r="IYC21" s="109"/>
      <c r="IYD21" s="109"/>
      <c r="IYE21" s="109"/>
      <c r="IYF21" s="109"/>
      <c r="IYG21" s="109"/>
      <c r="IYH21" s="109"/>
      <c r="IYI21" s="109"/>
      <c r="IYJ21" s="109"/>
      <c r="IYK21" s="109"/>
      <c r="IYL21" s="109"/>
      <c r="IYM21" s="109"/>
      <c r="IYN21" s="109"/>
      <c r="IYO21" s="109"/>
      <c r="IYP21" s="109"/>
      <c r="IYQ21" s="109"/>
      <c r="IYR21" s="109"/>
      <c r="IYS21" s="109"/>
      <c r="IYT21" s="109"/>
      <c r="IYU21" s="109"/>
      <c r="IYV21" s="109"/>
      <c r="IYW21" s="109"/>
      <c r="IYX21" s="109"/>
      <c r="IYY21" s="109"/>
      <c r="IYZ21" s="109"/>
      <c r="IZA21" s="109"/>
      <c r="IZB21" s="109"/>
      <c r="IZC21" s="109"/>
      <c r="IZD21" s="109"/>
      <c r="IZE21" s="109"/>
      <c r="IZF21" s="109"/>
      <c r="IZG21" s="109"/>
      <c r="IZH21" s="109"/>
      <c r="IZI21" s="109"/>
      <c r="IZJ21" s="109"/>
      <c r="IZK21" s="109"/>
      <c r="IZL21" s="109"/>
      <c r="IZM21" s="109"/>
      <c r="IZN21" s="109"/>
      <c r="IZO21" s="109"/>
      <c r="IZP21" s="109"/>
      <c r="IZQ21" s="109"/>
      <c r="IZR21" s="109"/>
      <c r="IZS21" s="109"/>
      <c r="IZT21" s="109"/>
      <c r="IZU21" s="109"/>
      <c r="IZV21" s="109"/>
      <c r="IZW21" s="109"/>
      <c r="IZX21" s="109"/>
      <c r="IZY21" s="109"/>
      <c r="IZZ21" s="109"/>
      <c r="JAA21" s="109"/>
      <c r="JAB21" s="109"/>
      <c r="JAC21" s="109"/>
      <c r="JAD21" s="109"/>
      <c r="JAE21" s="109"/>
      <c r="JAF21" s="109"/>
      <c r="JAG21" s="109"/>
      <c r="JAH21" s="109"/>
      <c r="JAI21" s="109"/>
      <c r="JAJ21" s="109"/>
      <c r="JAK21" s="109"/>
      <c r="JAL21" s="109"/>
      <c r="JAM21" s="109"/>
      <c r="JAN21" s="109"/>
      <c r="JAO21" s="109"/>
      <c r="JAP21" s="109"/>
      <c r="JAQ21" s="109"/>
      <c r="JAR21" s="109"/>
      <c r="JAS21" s="109"/>
      <c r="JAT21" s="109"/>
      <c r="JAU21" s="109"/>
      <c r="JAV21" s="109"/>
      <c r="JAW21" s="109"/>
      <c r="JAX21" s="109"/>
      <c r="JAY21" s="109"/>
      <c r="JAZ21" s="109"/>
      <c r="JBA21" s="109"/>
      <c r="JBB21" s="109"/>
      <c r="JBC21" s="109"/>
      <c r="JBD21" s="109"/>
      <c r="JBE21" s="109"/>
      <c r="JBF21" s="109"/>
      <c r="JBG21" s="109"/>
      <c r="JBH21" s="109"/>
      <c r="JBI21" s="109"/>
      <c r="JBJ21" s="109"/>
      <c r="JBK21" s="109"/>
      <c r="JBL21" s="109"/>
      <c r="JBM21" s="109"/>
      <c r="JBN21" s="109"/>
      <c r="JBO21" s="109"/>
      <c r="JBP21" s="109"/>
      <c r="JBQ21" s="109"/>
      <c r="JBR21" s="109"/>
      <c r="JBS21" s="109"/>
      <c r="JBT21" s="109"/>
      <c r="JBU21" s="109"/>
      <c r="JBV21" s="109"/>
      <c r="JBW21" s="109"/>
      <c r="JBX21" s="109"/>
      <c r="JBY21" s="109"/>
      <c r="JBZ21" s="109"/>
      <c r="JCA21" s="109"/>
      <c r="JCB21" s="109"/>
      <c r="JCC21" s="109"/>
      <c r="JCD21" s="109"/>
      <c r="JCE21" s="109"/>
      <c r="JCF21" s="109"/>
      <c r="JCG21" s="109"/>
      <c r="JCH21" s="109"/>
      <c r="JCI21" s="109"/>
      <c r="JCJ21" s="109"/>
      <c r="JCK21" s="109"/>
      <c r="JCL21" s="109"/>
      <c r="JCM21" s="109"/>
      <c r="JCN21" s="109"/>
      <c r="JCO21" s="109"/>
      <c r="JCP21" s="109"/>
      <c r="JCQ21" s="109"/>
      <c r="JCR21" s="109"/>
      <c r="JCS21" s="109"/>
      <c r="JCT21" s="109"/>
      <c r="JCU21" s="109"/>
      <c r="JCV21" s="109"/>
      <c r="JCW21" s="109"/>
      <c r="JCX21" s="109"/>
      <c r="JCY21" s="109"/>
      <c r="JCZ21" s="109"/>
      <c r="JDA21" s="109"/>
      <c r="JDB21" s="109"/>
      <c r="JDC21" s="109"/>
      <c r="JDD21" s="109"/>
      <c r="JDE21" s="109"/>
      <c r="JDF21" s="109"/>
      <c r="JDG21" s="109"/>
      <c r="JDH21" s="109"/>
      <c r="JDI21" s="109"/>
      <c r="JDJ21" s="109"/>
      <c r="JDK21" s="109"/>
      <c r="JDL21" s="109"/>
      <c r="JDM21" s="109"/>
      <c r="JDN21" s="109"/>
      <c r="JDO21" s="109"/>
      <c r="JDP21" s="109"/>
      <c r="JDQ21" s="109"/>
      <c r="JDR21" s="109"/>
      <c r="JDS21" s="109"/>
      <c r="JDT21" s="109"/>
      <c r="JDU21" s="109"/>
      <c r="JDV21" s="109"/>
      <c r="JDW21" s="109"/>
      <c r="JDX21" s="109"/>
      <c r="JDY21" s="109"/>
      <c r="JDZ21" s="109"/>
      <c r="JEA21" s="109"/>
      <c r="JEB21" s="109"/>
      <c r="JEC21" s="109"/>
      <c r="JED21" s="109"/>
      <c r="JEE21" s="109"/>
      <c r="JEF21" s="109"/>
      <c r="JEG21" s="109"/>
      <c r="JEH21" s="109"/>
      <c r="JEI21" s="109"/>
      <c r="JEJ21" s="109"/>
      <c r="JEK21" s="109"/>
      <c r="JEL21" s="109"/>
      <c r="JEM21" s="109"/>
      <c r="JEN21" s="109"/>
      <c r="JEO21" s="109"/>
      <c r="JEP21" s="109"/>
      <c r="JEQ21" s="109"/>
      <c r="JER21" s="109"/>
      <c r="JES21" s="109"/>
      <c r="JET21" s="109"/>
      <c r="JEU21" s="109"/>
      <c r="JEV21" s="109"/>
      <c r="JEW21" s="109"/>
      <c r="JEX21" s="109"/>
      <c r="JEY21" s="109"/>
      <c r="JEZ21" s="109"/>
      <c r="JFA21" s="109"/>
      <c r="JFB21" s="109"/>
      <c r="JFC21" s="109"/>
      <c r="JFD21" s="109"/>
      <c r="JFE21" s="109"/>
      <c r="JFF21" s="109"/>
      <c r="JFG21" s="109"/>
      <c r="JFH21" s="109"/>
      <c r="JFI21" s="109"/>
      <c r="JFJ21" s="109"/>
      <c r="JFK21" s="109"/>
      <c r="JFL21" s="109"/>
      <c r="JFM21" s="109"/>
      <c r="JFN21" s="109"/>
      <c r="JFO21" s="109"/>
      <c r="JFP21" s="109"/>
      <c r="JFQ21" s="109"/>
      <c r="JFR21" s="109"/>
      <c r="JFS21" s="109"/>
      <c r="JFT21" s="109"/>
      <c r="JFU21" s="109"/>
      <c r="JFV21" s="109"/>
      <c r="JFW21" s="109"/>
      <c r="JFX21" s="109"/>
      <c r="JFY21" s="109"/>
      <c r="JFZ21" s="109"/>
      <c r="JGA21" s="109"/>
      <c r="JGB21" s="109"/>
      <c r="JGC21" s="109"/>
      <c r="JGD21" s="109"/>
      <c r="JGE21" s="109"/>
      <c r="JGF21" s="109"/>
      <c r="JGG21" s="109"/>
      <c r="JGH21" s="109"/>
      <c r="JGI21" s="109"/>
      <c r="JGJ21" s="109"/>
      <c r="JGK21" s="109"/>
      <c r="JGL21" s="109"/>
      <c r="JGM21" s="109"/>
      <c r="JGN21" s="109"/>
      <c r="JGO21" s="109"/>
      <c r="JGP21" s="109"/>
      <c r="JGQ21" s="109"/>
      <c r="JGR21" s="109"/>
      <c r="JGS21" s="109"/>
      <c r="JGT21" s="109"/>
      <c r="JGU21" s="109"/>
      <c r="JGV21" s="109"/>
      <c r="JGW21" s="109"/>
      <c r="JGX21" s="109"/>
      <c r="JGY21" s="109"/>
      <c r="JGZ21" s="109"/>
      <c r="JHA21" s="109"/>
      <c r="JHB21" s="109"/>
      <c r="JHC21" s="109"/>
      <c r="JHD21" s="109"/>
      <c r="JHE21" s="109"/>
      <c r="JHF21" s="109"/>
      <c r="JHG21" s="109"/>
      <c r="JHH21" s="109"/>
      <c r="JHI21" s="109"/>
      <c r="JHJ21" s="109"/>
      <c r="JHK21" s="109"/>
      <c r="JHL21" s="109"/>
      <c r="JHM21" s="109"/>
      <c r="JHN21" s="109"/>
      <c r="JHO21" s="109"/>
      <c r="JHP21" s="109"/>
      <c r="JHQ21" s="109"/>
      <c r="JHR21" s="109"/>
      <c r="JHS21" s="109"/>
      <c r="JHT21" s="109"/>
      <c r="JHU21" s="109"/>
      <c r="JHV21" s="109"/>
      <c r="JHW21" s="109"/>
      <c r="JHX21" s="109"/>
      <c r="JHY21" s="109"/>
      <c r="JHZ21" s="109"/>
      <c r="JIA21" s="109"/>
      <c r="JIB21" s="109"/>
      <c r="JIC21" s="109"/>
      <c r="JID21" s="109"/>
      <c r="JIE21" s="109"/>
      <c r="JIF21" s="109"/>
      <c r="JIG21" s="109"/>
      <c r="JIH21" s="109"/>
      <c r="JII21" s="109"/>
      <c r="JIJ21" s="109"/>
      <c r="JIK21" s="109"/>
      <c r="JIL21" s="109"/>
      <c r="JIM21" s="109"/>
      <c r="JIN21" s="109"/>
      <c r="JIO21" s="109"/>
      <c r="JIP21" s="109"/>
      <c r="JIQ21" s="109"/>
      <c r="JIR21" s="109"/>
      <c r="JIS21" s="109"/>
      <c r="JIT21" s="109"/>
      <c r="JIU21" s="109"/>
      <c r="JIV21" s="109"/>
      <c r="JIW21" s="109"/>
      <c r="JIX21" s="109"/>
      <c r="JIY21" s="109"/>
      <c r="JIZ21" s="109"/>
      <c r="JJA21" s="109"/>
      <c r="JJB21" s="109"/>
      <c r="JJC21" s="109"/>
      <c r="JJD21" s="109"/>
      <c r="JJE21" s="109"/>
      <c r="JJF21" s="109"/>
      <c r="JJG21" s="109"/>
      <c r="JJH21" s="109"/>
      <c r="JJI21" s="109"/>
      <c r="JJJ21" s="109"/>
      <c r="JJK21" s="109"/>
      <c r="JJL21" s="109"/>
      <c r="JJM21" s="109"/>
      <c r="JJN21" s="109"/>
      <c r="JJO21" s="109"/>
      <c r="JJP21" s="109"/>
      <c r="JJQ21" s="109"/>
      <c r="JJR21" s="109"/>
      <c r="JJS21" s="109"/>
      <c r="JJT21" s="109"/>
      <c r="JJU21" s="109"/>
      <c r="JJV21" s="109"/>
      <c r="JJW21" s="109"/>
      <c r="JJX21" s="109"/>
      <c r="JJY21" s="109"/>
      <c r="JJZ21" s="109"/>
      <c r="JKA21" s="109"/>
      <c r="JKB21" s="109"/>
      <c r="JKC21" s="109"/>
      <c r="JKD21" s="109"/>
      <c r="JKE21" s="109"/>
      <c r="JKF21" s="109"/>
      <c r="JKG21" s="109"/>
      <c r="JKH21" s="109"/>
      <c r="JKI21" s="109"/>
      <c r="JKJ21" s="109"/>
      <c r="JKK21" s="109"/>
      <c r="JKL21" s="109"/>
      <c r="JKM21" s="109"/>
      <c r="JKN21" s="109"/>
      <c r="JKO21" s="109"/>
      <c r="JKP21" s="109"/>
      <c r="JKQ21" s="109"/>
      <c r="JKR21" s="109"/>
      <c r="JKS21" s="109"/>
      <c r="JKT21" s="109"/>
      <c r="JKU21" s="109"/>
      <c r="JKV21" s="109"/>
      <c r="JKW21" s="109"/>
      <c r="JKX21" s="109"/>
      <c r="JKY21" s="109"/>
      <c r="JKZ21" s="109"/>
      <c r="JLA21" s="109"/>
      <c r="JLB21" s="109"/>
      <c r="JLC21" s="109"/>
      <c r="JLD21" s="109"/>
      <c r="JLE21" s="109"/>
      <c r="JLF21" s="109"/>
      <c r="JLG21" s="109"/>
      <c r="JLH21" s="109"/>
      <c r="JLI21" s="109"/>
      <c r="JLJ21" s="109"/>
      <c r="JLK21" s="109"/>
      <c r="JLL21" s="109"/>
      <c r="JLM21" s="109"/>
      <c r="JLN21" s="109"/>
      <c r="JLO21" s="109"/>
      <c r="JLP21" s="109"/>
      <c r="JLQ21" s="109"/>
      <c r="JLR21" s="109"/>
      <c r="JLS21" s="109"/>
      <c r="JLT21" s="109"/>
      <c r="JLU21" s="109"/>
      <c r="JLV21" s="109"/>
      <c r="JLW21" s="109"/>
      <c r="JLX21" s="109"/>
      <c r="JLY21" s="109"/>
      <c r="JLZ21" s="109"/>
      <c r="JMA21" s="109"/>
      <c r="JMB21" s="109"/>
      <c r="JMC21" s="109"/>
      <c r="JMD21" s="109"/>
      <c r="JME21" s="109"/>
      <c r="JMF21" s="109"/>
      <c r="JMG21" s="109"/>
      <c r="JMH21" s="109"/>
      <c r="JMI21" s="109"/>
      <c r="JMJ21" s="109"/>
      <c r="JMK21" s="109"/>
      <c r="JML21" s="109"/>
      <c r="JMM21" s="109"/>
      <c r="JMN21" s="109"/>
      <c r="JMO21" s="109"/>
      <c r="JMP21" s="109"/>
      <c r="JMQ21" s="109"/>
      <c r="JMR21" s="109"/>
      <c r="JMS21" s="109"/>
      <c r="JMT21" s="109"/>
      <c r="JMU21" s="109"/>
      <c r="JMV21" s="109"/>
      <c r="JMW21" s="109"/>
      <c r="JMX21" s="109"/>
      <c r="JMY21" s="109"/>
      <c r="JMZ21" s="109"/>
      <c r="JNA21" s="109"/>
      <c r="JNB21" s="109"/>
      <c r="JNC21" s="109"/>
      <c r="JND21" s="109"/>
      <c r="JNE21" s="109"/>
      <c r="JNF21" s="109"/>
      <c r="JNG21" s="109"/>
      <c r="JNH21" s="109"/>
      <c r="JNI21" s="109"/>
      <c r="JNJ21" s="109"/>
      <c r="JNK21" s="109"/>
      <c r="JNL21" s="109"/>
      <c r="JNM21" s="109"/>
      <c r="JNN21" s="109"/>
      <c r="JNO21" s="109"/>
      <c r="JNP21" s="109"/>
      <c r="JNQ21" s="109"/>
      <c r="JNR21" s="109"/>
      <c r="JNS21" s="109"/>
      <c r="JNT21" s="109"/>
      <c r="JNU21" s="109"/>
      <c r="JNV21" s="109"/>
      <c r="JNW21" s="109"/>
      <c r="JNX21" s="109"/>
      <c r="JNY21" s="109"/>
      <c r="JNZ21" s="109"/>
      <c r="JOA21" s="109"/>
      <c r="JOB21" s="109"/>
      <c r="JOC21" s="109"/>
      <c r="JOD21" s="109"/>
      <c r="JOE21" s="109"/>
      <c r="JOF21" s="109"/>
      <c r="JOG21" s="109"/>
      <c r="JOH21" s="109"/>
      <c r="JOI21" s="109"/>
      <c r="JOJ21" s="109"/>
      <c r="JOK21" s="109"/>
      <c r="JOL21" s="109"/>
      <c r="JOM21" s="109"/>
      <c r="JON21" s="109"/>
      <c r="JOO21" s="109"/>
      <c r="JOP21" s="109"/>
      <c r="JOQ21" s="109"/>
      <c r="JOR21" s="109"/>
      <c r="JOS21" s="109"/>
      <c r="JOT21" s="109"/>
      <c r="JOU21" s="109"/>
      <c r="JOV21" s="109"/>
      <c r="JOW21" s="109"/>
      <c r="JOX21" s="109"/>
      <c r="JOY21" s="109"/>
      <c r="JOZ21" s="109"/>
      <c r="JPA21" s="109"/>
      <c r="JPB21" s="109"/>
      <c r="JPC21" s="109"/>
      <c r="JPD21" s="109"/>
      <c r="JPE21" s="109"/>
      <c r="JPF21" s="109"/>
      <c r="JPG21" s="109"/>
      <c r="JPH21" s="109"/>
      <c r="JPI21" s="109"/>
      <c r="JPJ21" s="109"/>
      <c r="JPK21" s="109"/>
      <c r="JPL21" s="109"/>
      <c r="JPM21" s="109"/>
      <c r="JPN21" s="109"/>
      <c r="JPO21" s="109"/>
      <c r="JPP21" s="109"/>
      <c r="JPQ21" s="109"/>
      <c r="JPR21" s="109"/>
      <c r="JPS21" s="109"/>
      <c r="JPT21" s="109"/>
      <c r="JPU21" s="109"/>
      <c r="JPV21" s="109"/>
      <c r="JPW21" s="109"/>
      <c r="JPX21" s="109"/>
      <c r="JPY21" s="109"/>
      <c r="JPZ21" s="109"/>
      <c r="JQA21" s="109"/>
      <c r="JQB21" s="109"/>
      <c r="JQC21" s="109"/>
      <c r="JQD21" s="109"/>
      <c r="JQE21" s="109"/>
      <c r="JQF21" s="109"/>
      <c r="JQG21" s="109"/>
      <c r="JQH21" s="109"/>
      <c r="JQI21" s="109"/>
      <c r="JQJ21" s="109"/>
      <c r="JQK21" s="109"/>
      <c r="JQL21" s="109"/>
      <c r="JQM21" s="109"/>
      <c r="JQN21" s="109"/>
      <c r="JQO21" s="109"/>
      <c r="JQP21" s="109"/>
      <c r="JQQ21" s="109"/>
      <c r="JQR21" s="109"/>
      <c r="JQS21" s="109"/>
      <c r="JQT21" s="109"/>
      <c r="JQU21" s="109"/>
      <c r="JQV21" s="109"/>
      <c r="JQW21" s="109"/>
      <c r="JQX21" s="109"/>
      <c r="JQY21" s="109"/>
      <c r="JQZ21" s="109"/>
      <c r="JRA21" s="109"/>
      <c r="JRB21" s="109"/>
      <c r="JRC21" s="109"/>
      <c r="JRD21" s="109"/>
      <c r="JRE21" s="109"/>
      <c r="JRF21" s="109"/>
      <c r="JRG21" s="109"/>
      <c r="JRH21" s="109"/>
      <c r="JRI21" s="109"/>
      <c r="JRJ21" s="109"/>
      <c r="JRK21" s="109"/>
      <c r="JRL21" s="109"/>
      <c r="JRM21" s="109"/>
      <c r="JRN21" s="109"/>
      <c r="JRO21" s="109"/>
      <c r="JRP21" s="109"/>
      <c r="JRQ21" s="109"/>
      <c r="JRR21" s="109"/>
      <c r="JRS21" s="109"/>
      <c r="JRT21" s="109"/>
      <c r="JRU21" s="109"/>
      <c r="JRV21" s="109"/>
      <c r="JRW21" s="109"/>
      <c r="JRX21" s="109"/>
      <c r="JRY21" s="109"/>
      <c r="JRZ21" s="109"/>
      <c r="JSA21" s="109"/>
      <c r="JSB21" s="109"/>
      <c r="JSC21" s="109"/>
      <c r="JSD21" s="109"/>
      <c r="JSE21" s="109"/>
      <c r="JSF21" s="109"/>
      <c r="JSG21" s="109"/>
      <c r="JSH21" s="109"/>
      <c r="JSI21" s="109"/>
      <c r="JSJ21" s="109"/>
      <c r="JSK21" s="109"/>
      <c r="JSL21" s="109"/>
      <c r="JSM21" s="109"/>
      <c r="JSN21" s="109"/>
      <c r="JSO21" s="109"/>
      <c r="JSP21" s="109"/>
      <c r="JSQ21" s="109"/>
      <c r="JSR21" s="109"/>
      <c r="JSS21" s="109"/>
      <c r="JST21" s="109"/>
      <c r="JSU21" s="109"/>
      <c r="JSV21" s="109"/>
      <c r="JSW21" s="109"/>
      <c r="JSX21" s="109"/>
      <c r="JSY21" s="109"/>
      <c r="JSZ21" s="109"/>
      <c r="JTA21" s="109"/>
      <c r="JTB21" s="109"/>
      <c r="JTC21" s="109"/>
      <c r="JTD21" s="109"/>
      <c r="JTE21" s="109"/>
      <c r="JTF21" s="109"/>
      <c r="JTG21" s="109"/>
      <c r="JTH21" s="109"/>
      <c r="JTI21" s="109"/>
      <c r="JTJ21" s="109"/>
      <c r="JTK21" s="109"/>
      <c r="JTL21" s="109"/>
      <c r="JTM21" s="109"/>
      <c r="JTN21" s="109"/>
      <c r="JTO21" s="109"/>
      <c r="JTP21" s="109"/>
      <c r="JTQ21" s="109"/>
      <c r="JTR21" s="109"/>
      <c r="JTS21" s="109"/>
      <c r="JTT21" s="109"/>
      <c r="JTU21" s="109"/>
      <c r="JTV21" s="109"/>
      <c r="JTW21" s="109"/>
      <c r="JTX21" s="109"/>
      <c r="JTY21" s="109"/>
      <c r="JTZ21" s="109"/>
      <c r="JUA21" s="109"/>
      <c r="JUB21" s="109"/>
      <c r="JUC21" s="109"/>
      <c r="JUD21" s="109"/>
      <c r="JUE21" s="109"/>
      <c r="JUF21" s="109"/>
      <c r="JUG21" s="109"/>
      <c r="JUH21" s="109"/>
      <c r="JUI21" s="109"/>
      <c r="JUJ21" s="109"/>
      <c r="JUK21" s="109"/>
      <c r="JUL21" s="109"/>
      <c r="JUM21" s="109"/>
      <c r="JUN21" s="109"/>
      <c r="JUO21" s="109"/>
      <c r="JUP21" s="109"/>
      <c r="JUQ21" s="109"/>
      <c r="JUR21" s="109"/>
      <c r="JUS21" s="109"/>
      <c r="JUT21" s="109"/>
      <c r="JUU21" s="109"/>
      <c r="JUV21" s="109"/>
      <c r="JUW21" s="109"/>
      <c r="JUX21" s="109"/>
      <c r="JUY21" s="109"/>
      <c r="JUZ21" s="109"/>
      <c r="JVA21" s="109"/>
      <c r="JVB21" s="109"/>
      <c r="JVC21" s="109"/>
      <c r="JVD21" s="109"/>
      <c r="JVE21" s="109"/>
      <c r="JVF21" s="109"/>
      <c r="JVG21" s="109"/>
      <c r="JVH21" s="109"/>
      <c r="JVI21" s="109"/>
      <c r="JVJ21" s="109"/>
      <c r="JVK21" s="109"/>
      <c r="JVL21" s="109"/>
      <c r="JVM21" s="109"/>
      <c r="JVN21" s="109"/>
      <c r="JVO21" s="109"/>
      <c r="JVP21" s="109"/>
      <c r="JVQ21" s="109"/>
      <c r="JVR21" s="109"/>
      <c r="JVS21" s="109"/>
      <c r="JVT21" s="109"/>
      <c r="JVU21" s="109"/>
      <c r="JVV21" s="109"/>
      <c r="JVW21" s="109"/>
      <c r="JVX21" s="109"/>
      <c r="JVY21" s="109"/>
      <c r="JVZ21" s="109"/>
      <c r="JWA21" s="109"/>
      <c r="JWB21" s="109"/>
      <c r="JWC21" s="109"/>
      <c r="JWD21" s="109"/>
      <c r="JWE21" s="109"/>
      <c r="JWF21" s="109"/>
      <c r="JWG21" s="109"/>
      <c r="JWH21" s="109"/>
      <c r="JWI21" s="109"/>
      <c r="JWJ21" s="109"/>
      <c r="JWK21" s="109"/>
      <c r="JWL21" s="109"/>
      <c r="JWM21" s="109"/>
      <c r="JWN21" s="109"/>
      <c r="JWO21" s="109"/>
      <c r="JWP21" s="109"/>
      <c r="JWQ21" s="109"/>
      <c r="JWR21" s="109"/>
      <c r="JWS21" s="109"/>
      <c r="JWT21" s="109"/>
      <c r="JWU21" s="109"/>
      <c r="JWV21" s="109"/>
      <c r="JWW21" s="109"/>
      <c r="JWX21" s="109"/>
      <c r="JWY21" s="109"/>
      <c r="JWZ21" s="109"/>
      <c r="JXA21" s="109"/>
      <c r="JXB21" s="109"/>
      <c r="JXC21" s="109"/>
      <c r="JXD21" s="109"/>
      <c r="JXE21" s="109"/>
      <c r="JXF21" s="109"/>
      <c r="JXG21" s="109"/>
      <c r="JXH21" s="109"/>
      <c r="JXI21" s="109"/>
      <c r="JXJ21" s="109"/>
      <c r="JXK21" s="109"/>
      <c r="JXL21" s="109"/>
      <c r="JXM21" s="109"/>
      <c r="JXN21" s="109"/>
      <c r="JXO21" s="109"/>
      <c r="JXP21" s="109"/>
      <c r="JXQ21" s="109"/>
      <c r="JXR21" s="109"/>
      <c r="JXS21" s="109"/>
      <c r="JXT21" s="109"/>
      <c r="JXU21" s="109"/>
      <c r="JXV21" s="109"/>
      <c r="JXW21" s="109"/>
      <c r="JXX21" s="109"/>
      <c r="JXY21" s="109"/>
      <c r="JXZ21" s="109"/>
      <c r="JYA21" s="109"/>
      <c r="JYB21" s="109"/>
      <c r="JYC21" s="109"/>
      <c r="JYD21" s="109"/>
      <c r="JYE21" s="109"/>
      <c r="JYF21" s="109"/>
      <c r="JYG21" s="109"/>
      <c r="JYH21" s="109"/>
      <c r="JYI21" s="109"/>
      <c r="JYJ21" s="109"/>
      <c r="JYK21" s="109"/>
      <c r="JYL21" s="109"/>
      <c r="JYM21" s="109"/>
      <c r="JYN21" s="109"/>
      <c r="JYO21" s="109"/>
      <c r="JYP21" s="109"/>
      <c r="JYQ21" s="109"/>
      <c r="JYR21" s="109"/>
      <c r="JYS21" s="109"/>
      <c r="JYT21" s="109"/>
      <c r="JYU21" s="109"/>
      <c r="JYV21" s="109"/>
      <c r="JYW21" s="109"/>
      <c r="JYX21" s="109"/>
      <c r="JYY21" s="109"/>
      <c r="JYZ21" s="109"/>
      <c r="JZA21" s="109"/>
      <c r="JZB21" s="109"/>
      <c r="JZC21" s="109"/>
      <c r="JZD21" s="109"/>
      <c r="JZE21" s="109"/>
      <c r="JZF21" s="109"/>
      <c r="JZG21" s="109"/>
      <c r="JZH21" s="109"/>
      <c r="JZI21" s="109"/>
      <c r="JZJ21" s="109"/>
      <c r="JZK21" s="109"/>
      <c r="JZL21" s="109"/>
      <c r="JZM21" s="109"/>
      <c r="JZN21" s="109"/>
      <c r="JZO21" s="109"/>
      <c r="JZP21" s="109"/>
      <c r="JZQ21" s="109"/>
      <c r="JZR21" s="109"/>
      <c r="JZS21" s="109"/>
      <c r="JZT21" s="109"/>
      <c r="JZU21" s="109"/>
      <c r="JZV21" s="109"/>
      <c r="JZW21" s="109"/>
      <c r="JZX21" s="109"/>
      <c r="JZY21" s="109"/>
      <c r="JZZ21" s="109"/>
      <c r="KAA21" s="109"/>
      <c r="KAB21" s="109"/>
      <c r="KAC21" s="109"/>
      <c r="KAD21" s="109"/>
      <c r="KAE21" s="109"/>
      <c r="KAF21" s="109"/>
      <c r="KAG21" s="109"/>
      <c r="KAH21" s="109"/>
      <c r="KAI21" s="109"/>
      <c r="KAJ21" s="109"/>
      <c r="KAK21" s="109"/>
      <c r="KAL21" s="109"/>
      <c r="KAM21" s="109"/>
      <c r="KAN21" s="109"/>
      <c r="KAO21" s="109"/>
      <c r="KAP21" s="109"/>
      <c r="KAQ21" s="109"/>
      <c r="KAR21" s="109"/>
      <c r="KAS21" s="109"/>
      <c r="KAT21" s="109"/>
      <c r="KAU21" s="109"/>
      <c r="KAV21" s="109"/>
      <c r="KAW21" s="109"/>
      <c r="KAX21" s="109"/>
      <c r="KAY21" s="109"/>
      <c r="KAZ21" s="109"/>
      <c r="KBA21" s="109"/>
      <c r="KBB21" s="109"/>
      <c r="KBC21" s="109"/>
      <c r="KBD21" s="109"/>
      <c r="KBE21" s="109"/>
      <c r="KBF21" s="109"/>
      <c r="KBG21" s="109"/>
      <c r="KBH21" s="109"/>
      <c r="KBI21" s="109"/>
      <c r="KBJ21" s="109"/>
      <c r="KBK21" s="109"/>
      <c r="KBL21" s="109"/>
      <c r="KBM21" s="109"/>
      <c r="KBN21" s="109"/>
      <c r="KBO21" s="109"/>
      <c r="KBP21" s="109"/>
      <c r="KBQ21" s="109"/>
      <c r="KBR21" s="109"/>
      <c r="KBS21" s="109"/>
      <c r="KBT21" s="109"/>
      <c r="KBU21" s="109"/>
      <c r="KBV21" s="109"/>
      <c r="KBW21" s="109"/>
      <c r="KBX21" s="109"/>
      <c r="KBY21" s="109"/>
      <c r="KBZ21" s="109"/>
      <c r="KCA21" s="109"/>
      <c r="KCB21" s="109"/>
      <c r="KCC21" s="109"/>
      <c r="KCD21" s="109"/>
      <c r="KCE21" s="109"/>
      <c r="KCF21" s="109"/>
      <c r="KCG21" s="109"/>
      <c r="KCH21" s="109"/>
      <c r="KCI21" s="109"/>
      <c r="KCJ21" s="109"/>
      <c r="KCK21" s="109"/>
      <c r="KCL21" s="109"/>
      <c r="KCM21" s="109"/>
      <c r="KCN21" s="109"/>
      <c r="KCO21" s="109"/>
      <c r="KCP21" s="109"/>
      <c r="KCQ21" s="109"/>
      <c r="KCR21" s="109"/>
      <c r="KCS21" s="109"/>
      <c r="KCT21" s="109"/>
      <c r="KCU21" s="109"/>
      <c r="KCV21" s="109"/>
      <c r="KCW21" s="109"/>
      <c r="KCX21" s="109"/>
      <c r="KCY21" s="109"/>
      <c r="KCZ21" s="109"/>
      <c r="KDA21" s="109"/>
      <c r="KDB21" s="109"/>
      <c r="KDC21" s="109"/>
      <c r="KDD21" s="109"/>
      <c r="KDE21" s="109"/>
      <c r="KDF21" s="109"/>
      <c r="KDG21" s="109"/>
      <c r="KDH21" s="109"/>
      <c r="KDI21" s="109"/>
      <c r="KDJ21" s="109"/>
      <c r="KDK21" s="109"/>
      <c r="KDL21" s="109"/>
      <c r="KDM21" s="109"/>
      <c r="KDN21" s="109"/>
      <c r="KDO21" s="109"/>
      <c r="KDP21" s="109"/>
      <c r="KDQ21" s="109"/>
      <c r="KDR21" s="109"/>
      <c r="KDS21" s="109"/>
      <c r="KDT21" s="109"/>
      <c r="KDU21" s="109"/>
      <c r="KDV21" s="109"/>
      <c r="KDW21" s="109"/>
      <c r="KDX21" s="109"/>
      <c r="KDY21" s="109"/>
      <c r="KDZ21" s="109"/>
      <c r="KEA21" s="109"/>
      <c r="KEB21" s="109"/>
      <c r="KEC21" s="109"/>
      <c r="KED21" s="109"/>
      <c r="KEE21" s="109"/>
      <c r="KEF21" s="109"/>
      <c r="KEG21" s="109"/>
      <c r="KEH21" s="109"/>
      <c r="KEI21" s="109"/>
      <c r="KEJ21" s="109"/>
      <c r="KEK21" s="109"/>
      <c r="KEL21" s="109"/>
      <c r="KEM21" s="109"/>
      <c r="KEN21" s="109"/>
      <c r="KEO21" s="109"/>
      <c r="KEP21" s="109"/>
      <c r="KEQ21" s="109"/>
      <c r="KER21" s="109"/>
      <c r="KES21" s="109"/>
      <c r="KET21" s="109"/>
      <c r="KEU21" s="109"/>
      <c r="KEV21" s="109"/>
      <c r="KEW21" s="109"/>
      <c r="KEX21" s="109"/>
      <c r="KEY21" s="109"/>
      <c r="KEZ21" s="109"/>
      <c r="KFA21" s="109"/>
      <c r="KFB21" s="109"/>
      <c r="KFC21" s="109"/>
      <c r="KFD21" s="109"/>
      <c r="KFE21" s="109"/>
      <c r="KFF21" s="109"/>
      <c r="KFG21" s="109"/>
      <c r="KFH21" s="109"/>
      <c r="KFI21" s="109"/>
      <c r="KFJ21" s="109"/>
      <c r="KFK21" s="109"/>
      <c r="KFL21" s="109"/>
      <c r="KFM21" s="109"/>
      <c r="KFN21" s="109"/>
      <c r="KFO21" s="109"/>
      <c r="KFP21" s="109"/>
      <c r="KFQ21" s="109"/>
      <c r="KFR21" s="109"/>
      <c r="KFS21" s="109"/>
      <c r="KFT21" s="109"/>
      <c r="KFU21" s="109"/>
      <c r="KFV21" s="109"/>
      <c r="KFW21" s="109"/>
      <c r="KFX21" s="109"/>
      <c r="KFY21" s="109"/>
      <c r="KFZ21" s="109"/>
      <c r="KGA21" s="109"/>
      <c r="KGB21" s="109"/>
      <c r="KGC21" s="109"/>
      <c r="KGD21" s="109"/>
      <c r="KGE21" s="109"/>
      <c r="KGF21" s="109"/>
      <c r="KGG21" s="109"/>
      <c r="KGH21" s="109"/>
      <c r="KGI21" s="109"/>
      <c r="KGJ21" s="109"/>
      <c r="KGK21" s="109"/>
      <c r="KGL21" s="109"/>
      <c r="KGM21" s="109"/>
      <c r="KGN21" s="109"/>
      <c r="KGO21" s="109"/>
      <c r="KGP21" s="109"/>
      <c r="KGQ21" s="109"/>
      <c r="KGR21" s="109"/>
      <c r="KGS21" s="109"/>
      <c r="KGT21" s="109"/>
      <c r="KGU21" s="109"/>
      <c r="KGV21" s="109"/>
      <c r="KGW21" s="109"/>
      <c r="KGX21" s="109"/>
      <c r="KGY21" s="109"/>
      <c r="KGZ21" s="109"/>
      <c r="KHA21" s="109"/>
      <c r="KHB21" s="109"/>
      <c r="KHC21" s="109"/>
      <c r="KHD21" s="109"/>
      <c r="KHE21" s="109"/>
      <c r="KHF21" s="109"/>
      <c r="KHG21" s="109"/>
      <c r="KHH21" s="109"/>
      <c r="KHI21" s="109"/>
      <c r="KHJ21" s="109"/>
      <c r="KHK21" s="109"/>
      <c r="KHL21" s="109"/>
      <c r="KHM21" s="109"/>
      <c r="KHN21" s="109"/>
      <c r="KHO21" s="109"/>
      <c r="KHP21" s="109"/>
      <c r="KHQ21" s="109"/>
      <c r="KHR21" s="109"/>
      <c r="KHS21" s="109"/>
      <c r="KHT21" s="109"/>
      <c r="KHU21" s="109"/>
      <c r="KHV21" s="109"/>
      <c r="KHW21" s="109"/>
      <c r="KHX21" s="109"/>
      <c r="KHY21" s="109"/>
      <c r="KHZ21" s="109"/>
      <c r="KIA21" s="109"/>
      <c r="KIB21" s="109"/>
      <c r="KIC21" s="109"/>
      <c r="KID21" s="109"/>
      <c r="KIE21" s="109"/>
      <c r="KIF21" s="109"/>
      <c r="KIG21" s="109"/>
      <c r="KIH21" s="109"/>
      <c r="KII21" s="109"/>
      <c r="KIJ21" s="109"/>
      <c r="KIK21" s="109"/>
      <c r="KIL21" s="109"/>
      <c r="KIM21" s="109"/>
      <c r="KIN21" s="109"/>
      <c r="KIO21" s="109"/>
      <c r="KIP21" s="109"/>
      <c r="KIQ21" s="109"/>
      <c r="KIR21" s="109"/>
      <c r="KIS21" s="109"/>
      <c r="KIT21" s="109"/>
      <c r="KIU21" s="109"/>
      <c r="KIV21" s="109"/>
      <c r="KIW21" s="109"/>
      <c r="KIX21" s="109"/>
      <c r="KIY21" s="109"/>
      <c r="KIZ21" s="109"/>
      <c r="KJA21" s="109"/>
      <c r="KJB21" s="109"/>
      <c r="KJC21" s="109"/>
      <c r="KJD21" s="109"/>
      <c r="KJE21" s="109"/>
      <c r="KJF21" s="109"/>
      <c r="KJG21" s="109"/>
      <c r="KJH21" s="109"/>
      <c r="KJI21" s="109"/>
      <c r="KJJ21" s="109"/>
      <c r="KJK21" s="109"/>
      <c r="KJL21" s="109"/>
      <c r="KJM21" s="109"/>
      <c r="KJN21" s="109"/>
      <c r="KJO21" s="109"/>
      <c r="KJP21" s="109"/>
      <c r="KJQ21" s="109"/>
      <c r="KJR21" s="109"/>
      <c r="KJS21" s="109"/>
      <c r="KJT21" s="109"/>
      <c r="KJU21" s="109"/>
      <c r="KJV21" s="109"/>
      <c r="KJW21" s="109"/>
      <c r="KJX21" s="109"/>
      <c r="KJY21" s="109"/>
      <c r="KJZ21" s="109"/>
      <c r="KKA21" s="109"/>
      <c r="KKB21" s="109"/>
      <c r="KKC21" s="109"/>
      <c r="KKD21" s="109"/>
      <c r="KKE21" s="109"/>
      <c r="KKF21" s="109"/>
      <c r="KKG21" s="109"/>
      <c r="KKH21" s="109"/>
      <c r="KKI21" s="109"/>
      <c r="KKJ21" s="109"/>
      <c r="KKK21" s="109"/>
      <c r="KKL21" s="109"/>
      <c r="KKM21" s="109"/>
      <c r="KKN21" s="109"/>
      <c r="KKO21" s="109"/>
      <c r="KKP21" s="109"/>
      <c r="KKQ21" s="109"/>
      <c r="KKR21" s="109"/>
      <c r="KKS21" s="109"/>
      <c r="KKT21" s="109"/>
      <c r="KKU21" s="109"/>
      <c r="KKV21" s="109"/>
      <c r="KKW21" s="109"/>
      <c r="KKX21" s="109"/>
      <c r="KKY21" s="109"/>
      <c r="KKZ21" s="109"/>
      <c r="KLA21" s="109"/>
      <c r="KLB21" s="109"/>
      <c r="KLC21" s="109"/>
      <c r="KLD21" s="109"/>
      <c r="KLE21" s="109"/>
      <c r="KLF21" s="109"/>
      <c r="KLG21" s="109"/>
      <c r="KLH21" s="109"/>
      <c r="KLI21" s="109"/>
      <c r="KLJ21" s="109"/>
      <c r="KLK21" s="109"/>
      <c r="KLL21" s="109"/>
      <c r="KLM21" s="109"/>
      <c r="KLN21" s="109"/>
      <c r="KLO21" s="109"/>
      <c r="KLP21" s="109"/>
      <c r="KLQ21" s="109"/>
      <c r="KLR21" s="109"/>
      <c r="KLS21" s="109"/>
      <c r="KLT21" s="109"/>
      <c r="KLU21" s="109"/>
      <c r="KLV21" s="109"/>
      <c r="KLW21" s="109"/>
      <c r="KLX21" s="109"/>
      <c r="KLY21" s="109"/>
      <c r="KLZ21" s="109"/>
      <c r="KMA21" s="109"/>
      <c r="KMB21" s="109"/>
      <c r="KMC21" s="109"/>
      <c r="KMD21" s="109"/>
      <c r="KME21" s="109"/>
      <c r="KMF21" s="109"/>
      <c r="KMG21" s="109"/>
      <c r="KMH21" s="109"/>
      <c r="KMI21" s="109"/>
      <c r="KMJ21" s="109"/>
      <c r="KMK21" s="109"/>
      <c r="KML21" s="109"/>
      <c r="KMM21" s="109"/>
      <c r="KMN21" s="109"/>
      <c r="KMO21" s="109"/>
      <c r="KMP21" s="109"/>
      <c r="KMQ21" s="109"/>
      <c r="KMR21" s="109"/>
      <c r="KMS21" s="109"/>
      <c r="KMT21" s="109"/>
      <c r="KMU21" s="109"/>
      <c r="KMV21" s="109"/>
      <c r="KMW21" s="109"/>
      <c r="KMX21" s="109"/>
      <c r="KMY21" s="109"/>
      <c r="KMZ21" s="109"/>
      <c r="KNA21" s="109"/>
      <c r="KNB21" s="109"/>
      <c r="KNC21" s="109"/>
      <c r="KND21" s="109"/>
      <c r="KNE21" s="109"/>
      <c r="KNF21" s="109"/>
      <c r="KNG21" s="109"/>
      <c r="KNH21" s="109"/>
      <c r="KNI21" s="109"/>
      <c r="KNJ21" s="109"/>
      <c r="KNK21" s="109"/>
      <c r="KNL21" s="109"/>
      <c r="KNM21" s="109"/>
      <c r="KNN21" s="109"/>
      <c r="KNO21" s="109"/>
      <c r="KNP21" s="109"/>
      <c r="KNQ21" s="109"/>
      <c r="KNR21" s="109"/>
      <c r="KNS21" s="109"/>
      <c r="KNT21" s="109"/>
      <c r="KNU21" s="109"/>
      <c r="KNV21" s="109"/>
      <c r="KNW21" s="109"/>
      <c r="KNX21" s="109"/>
      <c r="KNY21" s="109"/>
      <c r="KNZ21" s="109"/>
      <c r="KOA21" s="109"/>
      <c r="KOB21" s="109"/>
      <c r="KOC21" s="109"/>
      <c r="KOD21" s="109"/>
      <c r="KOE21" s="109"/>
      <c r="KOF21" s="109"/>
      <c r="KOG21" s="109"/>
      <c r="KOH21" s="109"/>
      <c r="KOI21" s="109"/>
      <c r="KOJ21" s="109"/>
      <c r="KOK21" s="109"/>
      <c r="KOL21" s="109"/>
      <c r="KOM21" s="109"/>
      <c r="KON21" s="109"/>
      <c r="KOO21" s="109"/>
      <c r="KOP21" s="109"/>
      <c r="KOQ21" s="109"/>
      <c r="KOR21" s="109"/>
      <c r="KOS21" s="109"/>
      <c r="KOT21" s="109"/>
      <c r="KOU21" s="109"/>
      <c r="KOV21" s="109"/>
      <c r="KOW21" s="109"/>
      <c r="KOX21" s="109"/>
      <c r="KOY21" s="109"/>
      <c r="KOZ21" s="109"/>
      <c r="KPA21" s="109"/>
      <c r="KPB21" s="109"/>
      <c r="KPC21" s="109"/>
      <c r="KPD21" s="109"/>
      <c r="KPE21" s="109"/>
      <c r="KPF21" s="109"/>
      <c r="KPG21" s="109"/>
      <c r="KPH21" s="109"/>
      <c r="KPI21" s="109"/>
      <c r="KPJ21" s="109"/>
      <c r="KPK21" s="109"/>
      <c r="KPL21" s="109"/>
      <c r="KPM21" s="109"/>
      <c r="KPN21" s="109"/>
      <c r="KPO21" s="109"/>
      <c r="KPP21" s="109"/>
      <c r="KPQ21" s="109"/>
      <c r="KPR21" s="109"/>
      <c r="KPS21" s="109"/>
      <c r="KPT21" s="109"/>
      <c r="KPU21" s="109"/>
      <c r="KPV21" s="109"/>
      <c r="KPW21" s="109"/>
      <c r="KPX21" s="109"/>
      <c r="KPY21" s="109"/>
      <c r="KPZ21" s="109"/>
      <c r="KQA21" s="109"/>
      <c r="KQB21" s="109"/>
      <c r="KQC21" s="109"/>
      <c r="KQD21" s="109"/>
      <c r="KQE21" s="109"/>
      <c r="KQF21" s="109"/>
      <c r="KQG21" s="109"/>
      <c r="KQH21" s="109"/>
      <c r="KQI21" s="109"/>
      <c r="KQJ21" s="109"/>
      <c r="KQK21" s="109"/>
      <c r="KQL21" s="109"/>
      <c r="KQM21" s="109"/>
      <c r="KQN21" s="109"/>
      <c r="KQO21" s="109"/>
      <c r="KQP21" s="109"/>
      <c r="KQQ21" s="109"/>
      <c r="KQR21" s="109"/>
      <c r="KQS21" s="109"/>
      <c r="KQT21" s="109"/>
      <c r="KQU21" s="109"/>
      <c r="KQV21" s="109"/>
      <c r="KQW21" s="109"/>
      <c r="KQX21" s="109"/>
      <c r="KQY21" s="109"/>
      <c r="KQZ21" s="109"/>
      <c r="KRA21" s="109"/>
      <c r="KRB21" s="109"/>
      <c r="KRC21" s="109"/>
      <c r="KRD21" s="109"/>
      <c r="KRE21" s="109"/>
      <c r="KRF21" s="109"/>
      <c r="KRG21" s="109"/>
      <c r="KRH21" s="109"/>
      <c r="KRI21" s="109"/>
      <c r="KRJ21" s="109"/>
      <c r="KRK21" s="109"/>
      <c r="KRL21" s="109"/>
      <c r="KRM21" s="109"/>
      <c r="KRN21" s="109"/>
      <c r="KRO21" s="109"/>
      <c r="KRP21" s="109"/>
      <c r="KRQ21" s="109"/>
      <c r="KRR21" s="109"/>
      <c r="KRS21" s="109"/>
      <c r="KRT21" s="109"/>
      <c r="KRU21" s="109"/>
      <c r="KRV21" s="109"/>
      <c r="KRW21" s="109"/>
      <c r="KRX21" s="109"/>
      <c r="KRY21" s="109"/>
      <c r="KRZ21" s="109"/>
      <c r="KSA21" s="109"/>
      <c r="KSB21" s="109"/>
      <c r="KSC21" s="109"/>
      <c r="KSD21" s="109"/>
      <c r="KSE21" s="109"/>
      <c r="KSF21" s="109"/>
      <c r="KSG21" s="109"/>
      <c r="KSH21" s="109"/>
      <c r="KSI21" s="109"/>
      <c r="KSJ21" s="109"/>
      <c r="KSK21" s="109"/>
      <c r="KSL21" s="109"/>
      <c r="KSM21" s="109"/>
      <c r="KSN21" s="109"/>
      <c r="KSO21" s="109"/>
      <c r="KSP21" s="109"/>
      <c r="KSQ21" s="109"/>
      <c r="KSR21" s="109"/>
      <c r="KSS21" s="109"/>
      <c r="KST21" s="109"/>
      <c r="KSU21" s="109"/>
      <c r="KSV21" s="109"/>
      <c r="KSW21" s="109"/>
      <c r="KSX21" s="109"/>
      <c r="KSY21" s="109"/>
      <c r="KSZ21" s="109"/>
      <c r="KTA21" s="109"/>
      <c r="KTB21" s="109"/>
      <c r="KTC21" s="109"/>
      <c r="KTD21" s="109"/>
      <c r="KTE21" s="109"/>
      <c r="KTF21" s="109"/>
      <c r="KTG21" s="109"/>
      <c r="KTH21" s="109"/>
      <c r="KTI21" s="109"/>
      <c r="KTJ21" s="109"/>
      <c r="KTK21" s="109"/>
      <c r="KTL21" s="109"/>
      <c r="KTM21" s="109"/>
      <c r="KTN21" s="109"/>
      <c r="KTO21" s="109"/>
      <c r="KTP21" s="109"/>
      <c r="KTQ21" s="109"/>
      <c r="KTR21" s="109"/>
      <c r="KTS21" s="109"/>
      <c r="KTT21" s="109"/>
      <c r="KTU21" s="109"/>
      <c r="KTV21" s="109"/>
      <c r="KTW21" s="109"/>
      <c r="KTX21" s="109"/>
      <c r="KTY21" s="109"/>
      <c r="KTZ21" s="109"/>
      <c r="KUA21" s="109"/>
      <c r="KUB21" s="109"/>
      <c r="KUC21" s="109"/>
      <c r="KUD21" s="109"/>
      <c r="KUE21" s="109"/>
      <c r="KUF21" s="109"/>
      <c r="KUG21" s="109"/>
      <c r="KUH21" s="109"/>
      <c r="KUI21" s="109"/>
      <c r="KUJ21" s="109"/>
      <c r="KUK21" s="109"/>
      <c r="KUL21" s="109"/>
      <c r="KUM21" s="109"/>
      <c r="KUN21" s="109"/>
      <c r="KUO21" s="109"/>
      <c r="KUP21" s="109"/>
      <c r="KUQ21" s="109"/>
      <c r="KUR21" s="109"/>
      <c r="KUS21" s="109"/>
      <c r="KUT21" s="109"/>
      <c r="KUU21" s="109"/>
      <c r="KUV21" s="109"/>
      <c r="KUW21" s="109"/>
      <c r="KUX21" s="109"/>
      <c r="KUY21" s="109"/>
      <c r="KUZ21" s="109"/>
      <c r="KVA21" s="109"/>
      <c r="KVB21" s="109"/>
      <c r="KVC21" s="109"/>
      <c r="KVD21" s="109"/>
      <c r="KVE21" s="109"/>
      <c r="KVF21" s="109"/>
      <c r="KVG21" s="109"/>
      <c r="KVH21" s="109"/>
      <c r="KVI21" s="109"/>
      <c r="KVJ21" s="109"/>
      <c r="KVK21" s="109"/>
      <c r="KVL21" s="109"/>
      <c r="KVM21" s="109"/>
      <c r="KVN21" s="109"/>
      <c r="KVO21" s="109"/>
      <c r="KVP21" s="109"/>
      <c r="KVQ21" s="109"/>
      <c r="KVR21" s="109"/>
      <c r="KVS21" s="109"/>
      <c r="KVT21" s="109"/>
      <c r="KVU21" s="109"/>
      <c r="KVV21" s="109"/>
      <c r="KVW21" s="109"/>
      <c r="KVX21" s="109"/>
      <c r="KVY21" s="109"/>
      <c r="KVZ21" s="109"/>
      <c r="KWA21" s="109"/>
      <c r="KWB21" s="109"/>
      <c r="KWC21" s="109"/>
      <c r="KWD21" s="109"/>
      <c r="KWE21" s="109"/>
      <c r="KWF21" s="109"/>
      <c r="KWG21" s="109"/>
      <c r="KWH21" s="109"/>
      <c r="KWI21" s="109"/>
      <c r="KWJ21" s="109"/>
      <c r="KWK21" s="109"/>
      <c r="KWL21" s="109"/>
      <c r="KWM21" s="109"/>
      <c r="KWN21" s="109"/>
      <c r="KWO21" s="109"/>
      <c r="KWP21" s="109"/>
      <c r="KWQ21" s="109"/>
      <c r="KWR21" s="109"/>
      <c r="KWS21" s="109"/>
      <c r="KWT21" s="109"/>
      <c r="KWU21" s="109"/>
      <c r="KWV21" s="109"/>
      <c r="KWW21" s="109"/>
      <c r="KWX21" s="109"/>
      <c r="KWY21" s="109"/>
      <c r="KWZ21" s="109"/>
      <c r="KXA21" s="109"/>
      <c r="KXB21" s="109"/>
      <c r="KXC21" s="109"/>
      <c r="KXD21" s="109"/>
      <c r="KXE21" s="109"/>
      <c r="KXF21" s="109"/>
      <c r="KXG21" s="109"/>
      <c r="KXH21" s="109"/>
      <c r="KXI21" s="109"/>
      <c r="KXJ21" s="109"/>
      <c r="KXK21" s="109"/>
      <c r="KXL21" s="109"/>
      <c r="KXM21" s="109"/>
      <c r="KXN21" s="109"/>
      <c r="KXO21" s="109"/>
      <c r="KXP21" s="109"/>
      <c r="KXQ21" s="109"/>
      <c r="KXR21" s="109"/>
      <c r="KXS21" s="109"/>
      <c r="KXT21" s="109"/>
      <c r="KXU21" s="109"/>
      <c r="KXV21" s="109"/>
      <c r="KXW21" s="109"/>
      <c r="KXX21" s="109"/>
      <c r="KXY21" s="109"/>
      <c r="KXZ21" s="109"/>
      <c r="KYA21" s="109"/>
      <c r="KYB21" s="109"/>
      <c r="KYC21" s="109"/>
      <c r="KYD21" s="109"/>
      <c r="KYE21" s="109"/>
      <c r="KYF21" s="109"/>
      <c r="KYG21" s="109"/>
      <c r="KYH21" s="109"/>
      <c r="KYI21" s="109"/>
      <c r="KYJ21" s="109"/>
      <c r="KYK21" s="109"/>
      <c r="KYL21" s="109"/>
      <c r="KYM21" s="109"/>
      <c r="KYN21" s="109"/>
      <c r="KYO21" s="109"/>
      <c r="KYP21" s="109"/>
      <c r="KYQ21" s="109"/>
      <c r="KYR21" s="109"/>
      <c r="KYS21" s="109"/>
      <c r="KYT21" s="109"/>
      <c r="KYU21" s="109"/>
      <c r="KYV21" s="109"/>
      <c r="KYW21" s="109"/>
      <c r="KYX21" s="109"/>
      <c r="KYY21" s="109"/>
      <c r="KYZ21" s="109"/>
      <c r="KZA21" s="109"/>
      <c r="KZB21" s="109"/>
      <c r="KZC21" s="109"/>
      <c r="KZD21" s="109"/>
      <c r="KZE21" s="109"/>
      <c r="KZF21" s="109"/>
      <c r="KZG21" s="109"/>
      <c r="KZH21" s="109"/>
      <c r="KZI21" s="109"/>
      <c r="KZJ21" s="109"/>
      <c r="KZK21" s="109"/>
      <c r="KZL21" s="109"/>
      <c r="KZM21" s="109"/>
      <c r="KZN21" s="109"/>
      <c r="KZO21" s="109"/>
      <c r="KZP21" s="109"/>
      <c r="KZQ21" s="109"/>
      <c r="KZR21" s="109"/>
      <c r="KZS21" s="109"/>
      <c r="KZT21" s="109"/>
      <c r="KZU21" s="109"/>
      <c r="KZV21" s="109"/>
      <c r="KZW21" s="109"/>
      <c r="KZX21" s="109"/>
      <c r="KZY21" s="109"/>
      <c r="KZZ21" s="109"/>
      <c r="LAA21" s="109"/>
      <c r="LAB21" s="109"/>
      <c r="LAC21" s="109"/>
      <c r="LAD21" s="109"/>
      <c r="LAE21" s="109"/>
      <c r="LAF21" s="109"/>
      <c r="LAG21" s="109"/>
      <c r="LAH21" s="109"/>
      <c r="LAI21" s="109"/>
      <c r="LAJ21" s="109"/>
      <c r="LAK21" s="109"/>
      <c r="LAL21" s="109"/>
      <c r="LAM21" s="109"/>
      <c r="LAN21" s="109"/>
      <c r="LAO21" s="109"/>
      <c r="LAP21" s="109"/>
      <c r="LAQ21" s="109"/>
      <c r="LAR21" s="109"/>
      <c r="LAS21" s="109"/>
      <c r="LAT21" s="109"/>
      <c r="LAU21" s="109"/>
      <c r="LAV21" s="109"/>
      <c r="LAW21" s="109"/>
      <c r="LAX21" s="109"/>
      <c r="LAY21" s="109"/>
      <c r="LAZ21" s="109"/>
      <c r="LBA21" s="109"/>
      <c r="LBB21" s="109"/>
      <c r="LBC21" s="109"/>
      <c r="LBD21" s="109"/>
      <c r="LBE21" s="109"/>
      <c r="LBF21" s="109"/>
      <c r="LBG21" s="109"/>
      <c r="LBH21" s="109"/>
      <c r="LBI21" s="109"/>
      <c r="LBJ21" s="109"/>
      <c r="LBK21" s="109"/>
      <c r="LBL21" s="109"/>
      <c r="LBM21" s="109"/>
      <c r="LBN21" s="109"/>
      <c r="LBO21" s="109"/>
      <c r="LBP21" s="109"/>
      <c r="LBQ21" s="109"/>
      <c r="LBR21" s="109"/>
      <c r="LBS21" s="109"/>
      <c r="LBT21" s="109"/>
      <c r="LBU21" s="109"/>
      <c r="LBV21" s="109"/>
      <c r="LBW21" s="109"/>
      <c r="LBX21" s="109"/>
      <c r="LBY21" s="109"/>
      <c r="LBZ21" s="109"/>
      <c r="LCA21" s="109"/>
      <c r="LCB21" s="109"/>
      <c r="LCC21" s="109"/>
      <c r="LCD21" s="109"/>
      <c r="LCE21" s="109"/>
      <c r="LCF21" s="109"/>
      <c r="LCG21" s="109"/>
      <c r="LCH21" s="109"/>
      <c r="LCI21" s="109"/>
      <c r="LCJ21" s="109"/>
      <c r="LCK21" s="109"/>
      <c r="LCL21" s="109"/>
      <c r="LCM21" s="109"/>
      <c r="LCN21" s="109"/>
      <c r="LCO21" s="109"/>
      <c r="LCP21" s="109"/>
      <c r="LCQ21" s="109"/>
      <c r="LCR21" s="109"/>
      <c r="LCS21" s="109"/>
      <c r="LCT21" s="109"/>
      <c r="LCU21" s="109"/>
      <c r="LCV21" s="109"/>
      <c r="LCW21" s="109"/>
      <c r="LCX21" s="109"/>
      <c r="LCY21" s="109"/>
      <c r="LCZ21" s="109"/>
      <c r="LDA21" s="109"/>
      <c r="LDB21" s="109"/>
      <c r="LDC21" s="109"/>
      <c r="LDD21" s="109"/>
      <c r="LDE21" s="109"/>
      <c r="LDF21" s="109"/>
      <c r="LDG21" s="109"/>
      <c r="LDH21" s="109"/>
      <c r="LDI21" s="109"/>
      <c r="LDJ21" s="109"/>
      <c r="LDK21" s="109"/>
      <c r="LDL21" s="109"/>
      <c r="LDM21" s="109"/>
      <c r="LDN21" s="109"/>
      <c r="LDO21" s="109"/>
      <c r="LDP21" s="109"/>
      <c r="LDQ21" s="109"/>
      <c r="LDR21" s="109"/>
      <c r="LDS21" s="109"/>
      <c r="LDT21" s="109"/>
      <c r="LDU21" s="109"/>
      <c r="LDV21" s="109"/>
      <c r="LDW21" s="109"/>
      <c r="LDX21" s="109"/>
      <c r="LDY21" s="109"/>
      <c r="LDZ21" s="109"/>
      <c r="LEA21" s="109"/>
      <c r="LEB21" s="109"/>
      <c r="LEC21" s="109"/>
      <c r="LED21" s="109"/>
      <c r="LEE21" s="109"/>
      <c r="LEF21" s="109"/>
      <c r="LEG21" s="109"/>
      <c r="LEH21" s="109"/>
      <c r="LEI21" s="109"/>
      <c r="LEJ21" s="109"/>
      <c r="LEK21" s="109"/>
      <c r="LEL21" s="109"/>
      <c r="LEM21" s="109"/>
      <c r="LEN21" s="109"/>
      <c r="LEO21" s="109"/>
      <c r="LEP21" s="109"/>
      <c r="LEQ21" s="109"/>
      <c r="LER21" s="109"/>
      <c r="LES21" s="109"/>
      <c r="LET21" s="109"/>
      <c r="LEU21" s="109"/>
      <c r="LEV21" s="109"/>
      <c r="LEW21" s="109"/>
      <c r="LEX21" s="109"/>
      <c r="LEY21" s="109"/>
      <c r="LEZ21" s="109"/>
      <c r="LFA21" s="109"/>
      <c r="LFB21" s="109"/>
      <c r="LFC21" s="109"/>
      <c r="LFD21" s="109"/>
      <c r="LFE21" s="109"/>
      <c r="LFF21" s="109"/>
      <c r="LFG21" s="109"/>
      <c r="LFH21" s="109"/>
      <c r="LFI21" s="109"/>
      <c r="LFJ21" s="109"/>
      <c r="LFK21" s="109"/>
      <c r="LFL21" s="109"/>
      <c r="LFM21" s="109"/>
      <c r="LFN21" s="109"/>
      <c r="LFO21" s="109"/>
      <c r="LFP21" s="109"/>
      <c r="LFQ21" s="109"/>
      <c r="LFR21" s="109"/>
      <c r="LFS21" s="109"/>
      <c r="LFT21" s="109"/>
      <c r="LFU21" s="109"/>
      <c r="LFV21" s="109"/>
      <c r="LFW21" s="109"/>
      <c r="LFX21" s="109"/>
      <c r="LFY21" s="109"/>
      <c r="LFZ21" s="109"/>
      <c r="LGA21" s="109"/>
      <c r="LGB21" s="109"/>
      <c r="LGC21" s="109"/>
      <c r="LGD21" s="109"/>
      <c r="LGE21" s="109"/>
      <c r="LGF21" s="109"/>
      <c r="LGG21" s="109"/>
      <c r="LGH21" s="109"/>
      <c r="LGI21" s="109"/>
      <c r="LGJ21" s="109"/>
      <c r="LGK21" s="109"/>
      <c r="LGL21" s="109"/>
      <c r="LGM21" s="109"/>
      <c r="LGN21" s="109"/>
      <c r="LGO21" s="109"/>
      <c r="LGP21" s="109"/>
      <c r="LGQ21" s="109"/>
      <c r="LGR21" s="109"/>
      <c r="LGS21" s="109"/>
      <c r="LGT21" s="109"/>
      <c r="LGU21" s="109"/>
      <c r="LGV21" s="109"/>
      <c r="LGW21" s="109"/>
      <c r="LGX21" s="109"/>
      <c r="LGY21" s="109"/>
      <c r="LGZ21" s="109"/>
      <c r="LHA21" s="109"/>
      <c r="LHB21" s="109"/>
      <c r="LHC21" s="109"/>
      <c r="LHD21" s="109"/>
      <c r="LHE21" s="109"/>
      <c r="LHF21" s="109"/>
      <c r="LHG21" s="109"/>
      <c r="LHH21" s="109"/>
      <c r="LHI21" s="109"/>
      <c r="LHJ21" s="109"/>
      <c r="LHK21" s="109"/>
      <c r="LHL21" s="109"/>
      <c r="LHM21" s="109"/>
      <c r="LHN21" s="109"/>
      <c r="LHO21" s="109"/>
      <c r="LHP21" s="109"/>
      <c r="LHQ21" s="109"/>
      <c r="LHR21" s="109"/>
      <c r="LHS21" s="109"/>
      <c r="LHT21" s="109"/>
      <c r="LHU21" s="109"/>
      <c r="LHV21" s="109"/>
      <c r="LHW21" s="109"/>
      <c r="LHX21" s="109"/>
      <c r="LHY21" s="109"/>
      <c r="LHZ21" s="109"/>
      <c r="LIA21" s="109"/>
      <c r="LIB21" s="109"/>
      <c r="LIC21" s="109"/>
      <c r="LID21" s="109"/>
      <c r="LIE21" s="109"/>
      <c r="LIF21" s="109"/>
      <c r="LIG21" s="109"/>
      <c r="LIH21" s="109"/>
      <c r="LII21" s="109"/>
      <c r="LIJ21" s="109"/>
      <c r="LIK21" s="109"/>
      <c r="LIL21" s="109"/>
      <c r="LIM21" s="109"/>
      <c r="LIN21" s="109"/>
      <c r="LIO21" s="109"/>
      <c r="LIP21" s="109"/>
      <c r="LIQ21" s="109"/>
      <c r="LIR21" s="109"/>
      <c r="LIS21" s="109"/>
      <c r="LIT21" s="109"/>
      <c r="LIU21" s="109"/>
      <c r="LIV21" s="109"/>
      <c r="LIW21" s="109"/>
      <c r="LIX21" s="109"/>
      <c r="LIY21" s="109"/>
      <c r="LIZ21" s="109"/>
      <c r="LJA21" s="109"/>
      <c r="LJB21" s="109"/>
      <c r="LJC21" s="109"/>
      <c r="LJD21" s="109"/>
      <c r="LJE21" s="109"/>
      <c r="LJF21" s="109"/>
      <c r="LJG21" s="109"/>
      <c r="LJH21" s="109"/>
      <c r="LJI21" s="109"/>
      <c r="LJJ21" s="109"/>
      <c r="LJK21" s="109"/>
      <c r="LJL21" s="109"/>
      <c r="LJM21" s="109"/>
      <c r="LJN21" s="109"/>
      <c r="LJO21" s="109"/>
      <c r="LJP21" s="109"/>
      <c r="LJQ21" s="109"/>
      <c r="LJR21" s="109"/>
      <c r="LJS21" s="109"/>
      <c r="LJT21" s="109"/>
      <c r="LJU21" s="109"/>
      <c r="LJV21" s="109"/>
      <c r="LJW21" s="109"/>
      <c r="LJX21" s="109"/>
      <c r="LJY21" s="109"/>
      <c r="LJZ21" s="109"/>
      <c r="LKA21" s="109"/>
      <c r="LKB21" s="109"/>
      <c r="LKC21" s="109"/>
      <c r="LKD21" s="109"/>
      <c r="LKE21" s="109"/>
      <c r="LKF21" s="109"/>
      <c r="LKG21" s="109"/>
      <c r="LKH21" s="109"/>
      <c r="LKI21" s="109"/>
      <c r="LKJ21" s="109"/>
      <c r="LKK21" s="109"/>
      <c r="LKL21" s="109"/>
      <c r="LKM21" s="109"/>
      <c r="LKN21" s="109"/>
      <c r="LKO21" s="109"/>
      <c r="LKP21" s="109"/>
      <c r="LKQ21" s="109"/>
      <c r="LKR21" s="109"/>
      <c r="LKS21" s="109"/>
      <c r="LKT21" s="109"/>
      <c r="LKU21" s="109"/>
      <c r="LKV21" s="109"/>
      <c r="LKW21" s="109"/>
      <c r="LKX21" s="109"/>
      <c r="LKY21" s="109"/>
      <c r="LKZ21" s="109"/>
      <c r="LLA21" s="109"/>
      <c r="LLB21" s="109"/>
      <c r="LLC21" s="109"/>
      <c r="LLD21" s="109"/>
      <c r="LLE21" s="109"/>
      <c r="LLF21" s="109"/>
      <c r="LLG21" s="109"/>
      <c r="LLH21" s="109"/>
      <c r="LLI21" s="109"/>
      <c r="LLJ21" s="109"/>
      <c r="LLK21" s="109"/>
      <c r="LLL21" s="109"/>
      <c r="LLM21" s="109"/>
      <c r="LLN21" s="109"/>
      <c r="LLO21" s="109"/>
      <c r="LLP21" s="109"/>
      <c r="LLQ21" s="109"/>
      <c r="LLR21" s="109"/>
      <c r="LLS21" s="109"/>
      <c r="LLT21" s="109"/>
      <c r="LLU21" s="109"/>
      <c r="LLV21" s="109"/>
      <c r="LLW21" s="109"/>
      <c r="LLX21" s="109"/>
      <c r="LLY21" s="109"/>
      <c r="LLZ21" s="109"/>
      <c r="LMA21" s="109"/>
      <c r="LMB21" s="109"/>
      <c r="LMC21" s="109"/>
      <c r="LMD21" s="109"/>
      <c r="LME21" s="109"/>
      <c r="LMF21" s="109"/>
      <c r="LMG21" s="109"/>
      <c r="LMH21" s="109"/>
      <c r="LMI21" s="109"/>
      <c r="LMJ21" s="109"/>
      <c r="LMK21" s="109"/>
      <c r="LML21" s="109"/>
      <c r="LMM21" s="109"/>
      <c r="LMN21" s="109"/>
      <c r="LMO21" s="109"/>
      <c r="LMP21" s="109"/>
      <c r="LMQ21" s="109"/>
      <c r="LMR21" s="109"/>
      <c r="LMS21" s="109"/>
      <c r="LMT21" s="109"/>
      <c r="LMU21" s="109"/>
      <c r="LMV21" s="109"/>
      <c r="LMW21" s="109"/>
      <c r="LMX21" s="109"/>
      <c r="LMY21" s="109"/>
      <c r="LMZ21" s="109"/>
      <c r="LNA21" s="109"/>
      <c r="LNB21" s="109"/>
      <c r="LNC21" s="109"/>
      <c r="LND21" s="109"/>
      <c r="LNE21" s="109"/>
      <c r="LNF21" s="109"/>
      <c r="LNG21" s="109"/>
      <c r="LNH21" s="109"/>
      <c r="LNI21" s="109"/>
      <c r="LNJ21" s="109"/>
      <c r="LNK21" s="109"/>
      <c r="LNL21" s="109"/>
      <c r="LNM21" s="109"/>
      <c r="LNN21" s="109"/>
      <c r="LNO21" s="109"/>
      <c r="LNP21" s="109"/>
      <c r="LNQ21" s="109"/>
      <c r="LNR21" s="109"/>
      <c r="LNS21" s="109"/>
      <c r="LNT21" s="109"/>
      <c r="LNU21" s="109"/>
      <c r="LNV21" s="109"/>
      <c r="LNW21" s="109"/>
      <c r="LNX21" s="109"/>
      <c r="LNY21" s="109"/>
      <c r="LNZ21" s="109"/>
      <c r="LOA21" s="109"/>
      <c r="LOB21" s="109"/>
      <c r="LOC21" s="109"/>
      <c r="LOD21" s="109"/>
      <c r="LOE21" s="109"/>
      <c r="LOF21" s="109"/>
      <c r="LOG21" s="109"/>
      <c r="LOH21" s="109"/>
      <c r="LOI21" s="109"/>
      <c r="LOJ21" s="109"/>
      <c r="LOK21" s="109"/>
      <c r="LOL21" s="109"/>
      <c r="LOM21" s="109"/>
      <c r="LON21" s="109"/>
      <c r="LOO21" s="109"/>
      <c r="LOP21" s="109"/>
      <c r="LOQ21" s="109"/>
      <c r="LOR21" s="109"/>
      <c r="LOS21" s="109"/>
      <c r="LOT21" s="109"/>
      <c r="LOU21" s="109"/>
      <c r="LOV21" s="109"/>
      <c r="LOW21" s="109"/>
      <c r="LOX21" s="109"/>
      <c r="LOY21" s="109"/>
      <c r="LOZ21" s="109"/>
      <c r="LPA21" s="109"/>
      <c r="LPB21" s="109"/>
      <c r="LPC21" s="109"/>
      <c r="LPD21" s="109"/>
      <c r="LPE21" s="109"/>
      <c r="LPF21" s="109"/>
      <c r="LPG21" s="109"/>
      <c r="LPH21" s="109"/>
      <c r="LPI21" s="109"/>
      <c r="LPJ21" s="109"/>
      <c r="LPK21" s="109"/>
      <c r="LPL21" s="109"/>
      <c r="LPM21" s="109"/>
      <c r="LPN21" s="109"/>
      <c r="LPO21" s="109"/>
      <c r="LPP21" s="109"/>
      <c r="LPQ21" s="109"/>
      <c r="LPR21" s="109"/>
      <c r="LPS21" s="109"/>
      <c r="LPT21" s="109"/>
      <c r="LPU21" s="109"/>
      <c r="LPV21" s="109"/>
      <c r="LPW21" s="109"/>
      <c r="LPX21" s="109"/>
      <c r="LPY21" s="109"/>
      <c r="LPZ21" s="109"/>
      <c r="LQA21" s="109"/>
      <c r="LQB21" s="109"/>
      <c r="LQC21" s="109"/>
      <c r="LQD21" s="109"/>
      <c r="LQE21" s="109"/>
      <c r="LQF21" s="109"/>
      <c r="LQG21" s="109"/>
      <c r="LQH21" s="109"/>
      <c r="LQI21" s="109"/>
      <c r="LQJ21" s="109"/>
      <c r="LQK21" s="109"/>
      <c r="LQL21" s="109"/>
      <c r="LQM21" s="109"/>
      <c r="LQN21" s="109"/>
      <c r="LQO21" s="109"/>
      <c r="LQP21" s="109"/>
      <c r="LQQ21" s="109"/>
      <c r="LQR21" s="109"/>
      <c r="LQS21" s="109"/>
      <c r="LQT21" s="109"/>
      <c r="LQU21" s="109"/>
      <c r="LQV21" s="109"/>
      <c r="LQW21" s="109"/>
      <c r="LQX21" s="109"/>
      <c r="LQY21" s="109"/>
      <c r="LQZ21" s="109"/>
      <c r="LRA21" s="109"/>
      <c r="LRB21" s="109"/>
      <c r="LRC21" s="109"/>
      <c r="LRD21" s="109"/>
      <c r="LRE21" s="109"/>
      <c r="LRF21" s="109"/>
      <c r="LRG21" s="109"/>
      <c r="LRH21" s="109"/>
      <c r="LRI21" s="109"/>
      <c r="LRJ21" s="109"/>
      <c r="LRK21" s="109"/>
      <c r="LRL21" s="109"/>
      <c r="LRM21" s="109"/>
      <c r="LRN21" s="109"/>
      <c r="LRO21" s="109"/>
      <c r="LRP21" s="109"/>
      <c r="LRQ21" s="109"/>
      <c r="LRR21" s="109"/>
      <c r="LRS21" s="109"/>
      <c r="LRT21" s="109"/>
      <c r="LRU21" s="109"/>
      <c r="LRV21" s="109"/>
      <c r="LRW21" s="109"/>
      <c r="LRX21" s="109"/>
      <c r="LRY21" s="109"/>
      <c r="LRZ21" s="109"/>
      <c r="LSA21" s="109"/>
      <c r="LSB21" s="109"/>
      <c r="LSC21" s="109"/>
      <c r="LSD21" s="109"/>
      <c r="LSE21" s="109"/>
      <c r="LSF21" s="109"/>
      <c r="LSG21" s="109"/>
      <c r="LSH21" s="109"/>
      <c r="LSI21" s="109"/>
      <c r="LSJ21" s="109"/>
      <c r="LSK21" s="109"/>
      <c r="LSL21" s="109"/>
      <c r="LSM21" s="109"/>
      <c r="LSN21" s="109"/>
      <c r="LSO21" s="109"/>
      <c r="LSP21" s="109"/>
      <c r="LSQ21" s="109"/>
      <c r="LSR21" s="109"/>
      <c r="LSS21" s="109"/>
      <c r="LST21" s="109"/>
      <c r="LSU21" s="109"/>
      <c r="LSV21" s="109"/>
      <c r="LSW21" s="109"/>
      <c r="LSX21" s="109"/>
      <c r="LSY21" s="109"/>
      <c r="LSZ21" s="109"/>
      <c r="LTA21" s="109"/>
      <c r="LTB21" s="109"/>
      <c r="LTC21" s="109"/>
      <c r="LTD21" s="109"/>
      <c r="LTE21" s="109"/>
      <c r="LTF21" s="109"/>
      <c r="LTG21" s="109"/>
      <c r="LTH21" s="109"/>
      <c r="LTI21" s="109"/>
      <c r="LTJ21" s="109"/>
      <c r="LTK21" s="109"/>
      <c r="LTL21" s="109"/>
      <c r="LTM21" s="109"/>
      <c r="LTN21" s="109"/>
      <c r="LTO21" s="109"/>
      <c r="LTP21" s="109"/>
      <c r="LTQ21" s="109"/>
      <c r="LTR21" s="109"/>
      <c r="LTS21" s="109"/>
      <c r="LTT21" s="109"/>
      <c r="LTU21" s="109"/>
      <c r="LTV21" s="109"/>
      <c r="LTW21" s="109"/>
      <c r="LTX21" s="109"/>
      <c r="LTY21" s="109"/>
      <c r="LTZ21" s="109"/>
      <c r="LUA21" s="109"/>
      <c r="LUB21" s="109"/>
      <c r="LUC21" s="109"/>
      <c r="LUD21" s="109"/>
      <c r="LUE21" s="109"/>
      <c r="LUF21" s="109"/>
      <c r="LUG21" s="109"/>
      <c r="LUH21" s="109"/>
      <c r="LUI21" s="109"/>
      <c r="LUJ21" s="109"/>
      <c r="LUK21" s="109"/>
      <c r="LUL21" s="109"/>
      <c r="LUM21" s="109"/>
      <c r="LUN21" s="109"/>
      <c r="LUO21" s="109"/>
      <c r="LUP21" s="109"/>
      <c r="LUQ21" s="109"/>
      <c r="LUR21" s="109"/>
      <c r="LUS21" s="109"/>
      <c r="LUT21" s="109"/>
      <c r="LUU21" s="109"/>
      <c r="LUV21" s="109"/>
      <c r="LUW21" s="109"/>
      <c r="LUX21" s="109"/>
      <c r="LUY21" s="109"/>
      <c r="LUZ21" s="109"/>
      <c r="LVA21" s="109"/>
      <c r="LVB21" s="109"/>
      <c r="LVC21" s="109"/>
      <c r="LVD21" s="109"/>
      <c r="LVE21" s="109"/>
      <c r="LVF21" s="109"/>
      <c r="LVG21" s="109"/>
      <c r="LVH21" s="109"/>
      <c r="LVI21" s="109"/>
      <c r="LVJ21" s="109"/>
      <c r="LVK21" s="109"/>
      <c r="LVL21" s="109"/>
      <c r="LVM21" s="109"/>
      <c r="LVN21" s="109"/>
      <c r="LVO21" s="109"/>
      <c r="LVP21" s="109"/>
      <c r="LVQ21" s="109"/>
      <c r="LVR21" s="109"/>
      <c r="LVS21" s="109"/>
      <c r="LVT21" s="109"/>
      <c r="LVU21" s="109"/>
      <c r="LVV21" s="109"/>
      <c r="LVW21" s="109"/>
      <c r="LVX21" s="109"/>
      <c r="LVY21" s="109"/>
      <c r="LVZ21" s="109"/>
      <c r="LWA21" s="109"/>
      <c r="LWB21" s="109"/>
      <c r="LWC21" s="109"/>
      <c r="LWD21" s="109"/>
      <c r="LWE21" s="109"/>
      <c r="LWF21" s="109"/>
      <c r="LWG21" s="109"/>
      <c r="LWH21" s="109"/>
      <c r="LWI21" s="109"/>
      <c r="LWJ21" s="109"/>
      <c r="LWK21" s="109"/>
      <c r="LWL21" s="109"/>
      <c r="LWM21" s="109"/>
      <c r="LWN21" s="109"/>
      <c r="LWO21" s="109"/>
      <c r="LWP21" s="109"/>
      <c r="LWQ21" s="109"/>
      <c r="LWR21" s="109"/>
      <c r="LWS21" s="109"/>
      <c r="LWT21" s="109"/>
      <c r="LWU21" s="109"/>
      <c r="LWV21" s="109"/>
      <c r="LWW21" s="109"/>
      <c r="LWX21" s="109"/>
      <c r="LWY21" s="109"/>
      <c r="LWZ21" s="109"/>
      <c r="LXA21" s="109"/>
      <c r="LXB21" s="109"/>
      <c r="LXC21" s="109"/>
      <c r="LXD21" s="109"/>
      <c r="LXE21" s="109"/>
      <c r="LXF21" s="109"/>
      <c r="LXG21" s="109"/>
      <c r="LXH21" s="109"/>
      <c r="LXI21" s="109"/>
      <c r="LXJ21" s="109"/>
      <c r="LXK21" s="109"/>
      <c r="LXL21" s="109"/>
      <c r="LXM21" s="109"/>
      <c r="LXN21" s="109"/>
      <c r="LXO21" s="109"/>
      <c r="LXP21" s="109"/>
      <c r="LXQ21" s="109"/>
      <c r="LXR21" s="109"/>
      <c r="LXS21" s="109"/>
      <c r="LXT21" s="109"/>
      <c r="LXU21" s="109"/>
      <c r="LXV21" s="109"/>
      <c r="LXW21" s="109"/>
      <c r="LXX21" s="109"/>
      <c r="LXY21" s="109"/>
      <c r="LXZ21" s="109"/>
      <c r="LYA21" s="109"/>
      <c r="LYB21" s="109"/>
      <c r="LYC21" s="109"/>
      <c r="LYD21" s="109"/>
      <c r="LYE21" s="109"/>
      <c r="LYF21" s="109"/>
      <c r="LYG21" s="109"/>
      <c r="LYH21" s="109"/>
      <c r="LYI21" s="109"/>
      <c r="LYJ21" s="109"/>
      <c r="LYK21" s="109"/>
      <c r="LYL21" s="109"/>
      <c r="LYM21" s="109"/>
      <c r="LYN21" s="109"/>
      <c r="LYO21" s="109"/>
      <c r="LYP21" s="109"/>
      <c r="LYQ21" s="109"/>
      <c r="LYR21" s="109"/>
      <c r="LYS21" s="109"/>
      <c r="LYT21" s="109"/>
      <c r="LYU21" s="109"/>
      <c r="LYV21" s="109"/>
      <c r="LYW21" s="109"/>
      <c r="LYX21" s="109"/>
      <c r="LYY21" s="109"/>
      <c r="LYZ21" s="109"/>
      <c r="LZA21" s="109"/>
      <c r="LZB21" s="109"/>
      <c r="LZC21" s="109"/>
      <c r="LZD21" s="109"/>
      <c r="LZE21" s="109"/>
      <c r="LZF21" s="109"/>
      <c r="LZG21" s="109"/>
      <c r="LZH21" s="109"/>
      <c r="LZI21" s="109"/>
      <c r="LZJ21" s="109"/>
      <c r="LZK21" s="109"/>
      <c r="LZL21" s="109"/>
      <c r="LZM21" s="109"/>
      <c r="LZN21" s="109"/>
      <c r="LZO21" s="109"/>
      <c r="LZP21" s="109"/>
      <c r="LZQ21" s="109"/>
      <c r="LZR21" s="109"/>
      <c r="LZS21" s="109"/>
      <c r="LZT21" s="109"/>
      <c r="LZU21" s="109"/>
      <c r="LZV21" s="109"/>
      <c r="LZW21" s="109"/>
      <c r="LZX21" s="109"/>
      <c r="LZY21" s="109"/>
      <c r="LZZ21" s="109"/>
      <c r="MAA21" s="109"/>
      <c r="MAB21" s="109"/>
      <c r="MAC21" s="109"/>
      <c r="MAD21" s="109"/>
      <c r="MAE21" s="109"/>
      <c r="MAF21" s="109"/>
      <c r="MAG21" s="109"/>
      <c r="MAH21" s="109"/>
      <c r="MAI21" s="109"/>
      <c r="MAJ21" s="109"/>
      <c r="MAK21" s="109"/>
      <c r="MAL21" s="109"/>
      <c r="MAM21" s="109"/>
      <c r="MAN21" s="109"/>
      <c r="MAO21" s="109"/>
      <c r="MAP21" s="109"/>
      <c r="MAQ21" s="109"/>
      <c r="MAR21" s="109"/>
      <c r="MAS21" s="109"/>
      <c r="MAT21" s="109"/>
      <c r="MAU21" s="109"/>
      <c r="MAV21" s="109"/>
      <c r="MAW21" s="109"/>
      <c r="MAX21" s="109"/>
      <c r="MAY21" s="109"/>
      <c r="MAZ21" s="109"/>
      <c r="MBA21" s="109"/>
      <c r="MBB21" s="109"/>
      <c r="MBC21" s="109"/>
      <c r="MBD21" s="109"/>
      <c r="MBE21" s="109"/>
      <c r="MBF21" s="109"/>
      <c r="MBG21" s="109"/>
      <c r="MBH21" s="109"/>
      <c r="MBI21" s="109"/>
      <c r="MBJ21" s="109"/>
      <c r="MBK21" s="109"/>
      <c r="MBL21" s="109"/>
      <c r="MBM21" s="109"/>
      <c r="MBN21" s="109"/>
      <c r="MBO21" s="109"/>
      <c r="MBP21" s="109"/>
      <c r="MBQ21" s="109"/>
      <c r="MBR21" s="109"/>
      <c r="MBS21" s="109"/>
      <c r="MBT21" s="109"/>
      <c r="MBU21" s="109"/>
      <c r="MBV21" s="109"/>
      <c r="MBW21" s="109"/>
      <c r="MBX21" s="109"/>
      <c r="MBY21" s="109"/>
      <c r="MBZ21" s="109"/>
      <c r="MCA21" s="109"/>
      <c r="MCB21" s="109"/>
      <c r="MCC21" s="109"/>
      <c r="MCD21" s="109"/>
      <c r="MCE21" s="109"/>
      <c r="MCF21" s="109"/>
      <c r="MCG21" s="109"/>
      <c r="MCH21" s="109"/>
      <c r="MCI21" s="109"/>
      <c r="MCJ21" s="109"/>
      <c r="MCK21" s="109"/>
      <c r="MCL21" s="109"/>
      <c r="MCM21" s="109"/>
      <c r="MCN21" s="109"/>
      <c r="MCO21" s="109"/>
      <c r="MCP21" s="109"/>
      <c r="MCQ21" s="109"/>
      <c r="MCR21" s="109"/>
      <c r="MCS21" s="109"/>
      <c r="MCT21" s="109"/>
      <c r="MCU21" s="109"/>
      <c r="MCV21" s="109"/>
      <c r="MCW21" s="109"/>
      <c r="MCX21" s="109"/>
      <c r="MCY21" s="109"/>
      <c r="MCZ21" s="109"/>
      <c r="MDA21" s="109"/>
      <c r="MDB21" s="109"/>
      <c r="MDC21" s="109"/>
      <c r="MDD21" s="109"/>
      <c r="MDE21" s="109"/>
      <c r="MDF21" s="109"/>
      <c r="MDG21" s="109"/>
      <c r="MDH21" s="109"/>
      <c r="MDI21" s="109"/>
      <c r="MDJ21" s="109"/>
      <c r="MDK21" s="109"/>
      <c r="MDL21" s="109"/>
      <c r="MDM21" s="109"/>
      <c r="MDN21" s="109"/>
      <c r="MDO21" s="109"/>
      <c r="MDP21" s="109"/>
      <c r="MDQ21" s="109"/>
      <c r="MDR21" s="109"/>
      <c r="MDS21" s="109"/>
      <c r="MDT21" s="109"/>
      <c r="MDU21" s="109"/>
      <c r="MDV21" s="109"/>
      <c r="MDW21" s="109"/>
      <c r="MDX21" s="109"/>
      <c r="MDY21" s="109"/>
      <c r="MDZ21" s="109"/>
      <c r="MEA21" s="109"/>
      <c r="MEB21" s="109"/>
      <c r="MEC21" s="109"/>
      <c r="MED21" s="109"/>
      <c r="MEE21" s="109"/>
      <c r="MEF21" s="109"/>
      <c r="MEG21" s="109"/>
      <c r="MEH21" s="109"/>
      <c r="MEI21" s="109"/>
      <c r="MEJ21" s="109"/>
      <c r="MEK21" s="109"/>
      <c r="MEL21" s="109"/>
      <c r="MEM21" s="109"/>
      <c r="MEN21" s="109"/>
      <c r="MEO21" s="109"/>
      <c r="MEP21" s="109"/>
      <c r="MEQ21" s="109"/>
      <c r="MER21" s="109"/>
      <c r="MES21" s="109"/>
      <c r="MET21" s="109"/>
      <c r="MEU21" s="109"/>
      <c r="MEV21" s="109"/>
      <c r="MEW21" s="109"/>
      <c r="MEX21" s="109"/>
      <c r="MEY21" s="109"/>
      <c r="MEZ21" s="109"/>
      <c r="MFA21" s="109"/>
      <c r="MFB21" s="109"/>
      <c r="MFC21" s="109"/>
      <c r="MFD21" s="109"/>
      <c r="MFE21" s="109"/>
      <c r="MFF21" s="109"/>
      <c r="MFG21" s="109"/>
      <c r="MFH21" s="109"/>
      <c r="MFI21" s="109"/>
      <c r="MFJ21" s="109"/>
      <c r="MFK21" s="109"/>
      <c r="MFL21" s="109"/>
      <c r="MFM21" s="109"/>
      <c r="MFN21" s="109"/>
      <c r="MFO21" s="109"/>
      <c r="MFP21" s="109"/>
      <c r="MFQ21" s="109"/>
      <c r="MFR21" s="109"/>
      <c r="MFS21" s="109"/>
      <c r="MFT21" s="109"/>
      <c r="MFU21" s="109"/>
      <c r="MFV21" s="109"/>
      <c r="MFW21" s="109"/>
      <c r="MFX21" s="109"/>
      <c r="MFY21" s="109"/>
      <c r="MFZ21" s="109"/>
      <c r="MGA21" s="109"/>
      <c r="MGB21" s="109"/>
      <c r="MGC21" s="109"/>
      <c r="MGD21" s="109"/>
      <c r="MGE21" s="109"/>
      <c r="MGF21" s="109"/>
      <c r="MGG21" s="109"/>
      <c r="MGH21" s="109"/>
      <c r="MGI21" s="109"/>
      <c r="MGJ21" s="109"/>
      <c r="MGK21" s="109"/>
      <c r="MGL21" s="109"/>
      <c r="MGM21" s="109"/>
      <c r="MGN21" s="109"/>
      <c r="MGO21" s="109"/>
      <c r="MGP21" s="109"/>
      <c r="MGQ21" s="109"/>
      <c r="MGR21" s="109"/>
      <c r="MGS21" s="109"/>
      <c r="MGT21" s="109"/>
      <c r="MGU21" s="109"/>
      <c r="MGV21" s="109"/>
      <c r="MGW21" s="109"/>
      <c r="MGX21" s="109"/>
      <c r="MGY21" s="109"/>
      <c r="MGZ21" s="109"/>
      <c r="MHA21" s="109"/>
      <c r="MHB21" s="109"/>
      <c r="MHC21" s="109"/>
      <c r="MHD21" s="109"/>
      <c r="MHE21" s="109"/>
      <c r="MHF21" s="109"/>
      <c r="MHG21" s="109"/>
      <c r="MHH21" s="109"/>
      <c r="MHI21" s="109"/>
      <c r="MHJ21" s="109"/>
      <c r="MHK21" s="109"/>
      <c r="MHL21" s="109"/>
      <c r="MHM21" s="109"/>
      <c r="MHN21" s="109"/>
      <c r="MHO21" s="109"/>
      <c r="MHP21" s="109"/>
      <c r="MHQ21" s="109"/>
      <c r="MHR21" s="109"/>
      <c r="MHS21" s="109"/>
      <c r="MHT21" s="109"/>
      <c r="MHU21" s="109"/>
      <c r="MHV21" s="109"/>
      <c r="MHW21" s="109"/>
      <c r="MHX21" s="109"/>
      <c r="MHY21" s="109"/>
      <c r="MHZ21" s="109"/>
      <c r="MIA21" s="109"/>
      <c r="MIB21" s="109"/>
      <c r="MIC21" s="109"/>
      <c r="MID21" s="109"/>
      <c r="MIE21" s="109"/>
      <c r="MIF21" s="109"/>
      <c r="MIG21" s="109"/>
      <c r="MIH21" s="109"/>
      <c r="MII21" s="109"/>
      <c r="MIJ21" s="109"/>
      <c r="MIK21" s="109"/>
      <c r="MIL21" s="109"/>
      <c r="MIM21" s="109"/>
      <c r="MIN21" s="109"/>
      <c r="MIO21" s="109"/>
      <c r="MIP21" s="109"/>
      <c r="MIQ21" s="109"/>
      <c r="MIR21" s="109"/>
      <c r="MIS21" s="109"/>
      <c r="MIT21" s="109"/>
      <c r="MIU21" s="109"/>
      <c r="MIV21" s="109"/>
      <c r="MIW21" s="109"/>
      <c r="MIX21" s="109"/>
      <c r="MIY21" s="109"/>
      <c r="MIZ21" s="109"/>
      <c r="MJA21" s="109"/>
      <c r="MJB21" s="109"/>
      <c r="MJC21" s="109"/>
      <c r="MJD21" s="109"/>
      <c r="MJE21" s="109"/>
      <c r="MJF21" s="109"/>
      <c r="MJG21" s="109"/>
      <c r="MJH21" s="109"/>
      <c r="MJI21" s="109"/>
      <c r="MJJ21" s="109"/>
      <c r="MJK21" s="109"/>
      <c r="MJL21" s="109"/>
      <c r="MJM21" s="109"/>
      <c r="MJN21" s="109"/>
      <c r="MJO21" s="109"/>
      <c r="MJP21" s="109"/>
      <c r="MJQ21" s="109"/>
      <c r="MJR21" s="109"/>
      <c r="MJS21" s="109"/>
      <c r="MJT21" s="109"/>
      <c r="MJU21" s="109"/>
      <c r="MJV21" s="109"/>
      <c r="MJW21" s="109"/>
      <c r="MJX21" s="109"/>
      <c r="MJY21" s="109"/>
      <c r="MJZ21" s="109"/>
      <c r="MKA21" s="109"/>
      <c r="MKB21" s="109"/>
      <c r="MKC21" s="109"/>
      <c r="MKD21" s="109"/>
      <c r="MKE21" s="109"/>
      <c r="MKF21" s="109"/>
      <c r="MKG21" s="109"/>
      <c r="MKH21" s="109"/>
      <c r="MKI21" s="109"/>
      <c r="MKJ21" s="109"/>
      <c r="MKK21" s="109"/>
      <c r="MKL21" s="109"/>
      <c r="MKM21" s="109"/>
      <c r="MKN21" s="109"/>
      <c r="MKO21" s="109"/>
      <c r="MKP21" s="109"/>
      <c r="MKQ21" s="109"/>
      <c r="MKR21" s="109"/>
      <c r="MKS21" s="109"/>
      <c r="MKT21" s="109"/>
      <c r="MKU21" s="109"/>
      <c r="MKV21" s="109"/>
      <c r="MKW21" s="109"/>
      <c r="MKX21" s="109"/>
      <c r="MKY21" s="109"/>
      <c r="MKZ21" s="109"/>
      <c r="MLA21" s="109"/>
      <c r="MLB21" s="109"/>
      <c r="MLC21" s="109"/>
      <c r="MLD21" s="109"/>
      <c r="MLE21" s="109"/>
      <c r="MLF21" s="109"/>
      <c r="MLG21" s="109"/>
      <c r="MLH21" s="109"/>
      <c r="MLI21" s="109"/>
      <c r="MLJ21" s="109"/>
      <c r="MLK21" s="109"/>
      <c r="MLL21" s="109"/>
      <c r="MLM21" s="109"/>
      <c r="MLN21" s="109"/>
      <c r="MLO21" s="109"/>
      <c r="MLP21" s="109"/>
      <c r="MLQ21" s="109"/>
      <c r="MLR21" s="109"/>
      <c r="MLS21" s="109"/>
      <c r="MLT21" s="109"/>
      <c r="MLU21" s="109"/>
      <c r="MLV21" s="109"/>
      <c r="MLW21" s="109"/>
      <c r="MLX21" s="109"/>
      <c r="MLY21" s="109"/>
      <c r="MLZ21" s="109"/>
      <c r="MMA21" s="109"/>
      <c r="MMB21" s="109"/>
      <c r="MMC21" s="109"/>
      <c r="MMD21" s="109"/>
      <c r="MME21" s="109"/>
      <c r="MMF21" s="109"/>
      <c r="MMG21" s="109"/>
      <c r="MMH21" s="109"/>
      <c r="MMI21" s="109"/>
      <c r="MMJ21" s="109"/>
      <c r="MMK21" s="109"/>
      <c r="MML21" s="109"/>
      <c r="MMM21" s="109"/>
      <c r="MMN21" s="109"/>
      <c r="MMO21" s="109"/>
      <c r="MMP21" s="109"/>
      <c r="MMQ21" s="109"/>
      <c r="MMR21" s="109"/>
      <c r="MMS21" s="109"/>
      <c r="MMT21" s="109"/>
      <c r="MMU21" s="109"/>
      <c r="MMV21" s="109"/>
      <c r="MMW21" s="109"/>
      <c r="MMX21" s="109"/>
      <c r="MMY21" s="109"/>
      <c r="MMZ21" s="109"/>
      <c r="MNA21" s="109"/>
      <c r="MNB21" s="109"/>
      <c r="MNC21" s="109"/>
      <c r="MND21" s="109"/>
      <c r="MNE21" s="109"/>
      <c r="MNF21" s="109"/>
      <c r="MNG21" s="109"/>
      <c r="MNH21" s="109"/>
      <c r="MNI21" s="109"/>
      <c r="MNJ21" s="109"/>
      <c r="MNK21" s="109"/>
      <c r="MNL21" s="109"/>
      <c r="MNM21" s="109"/>
      <c r="MNN21" s="109"/>
      <c r="MNO21" s="109"/>
      <c r="MNP21" s="109"/>
      <c r="MNQ21" s="109"/>
      <c r="MNR21" s="109"/>
      <c r="MNS21" s="109"/>
      <c r="MNT21" s="109"/>
      <c r="MNU21" s="109"/>
      <c r="MNV21" s="109"/>
      <c r="MNW21" s="109"/>
      <c r="MNX21" s="109"/>
      <c r="MNY21" s="109"/>
      <c r="MNZ21" s="109"/>
      <c r="MOA21" s="109"/>
      <c r="MOB21" s="109"/>
      <c r="MOC21" s="109"/>
      <c r="MOD21" s="109"/>
      <c r="MOE21" s="109"/>
      <c r="MOF21" s="109"/>
      <c r="MOG21" s="109"/>
      <c r="MOH21" s="109"/>
      <c r="MOI21" s="109"/>
      <c r="MOJ21" s="109"/>
      <c r="MOK21" s="109"/>
      <c r="MOL21" s="109"/>
      <c r="MOM21" s="109"/>
      <c r="MON21" s="109"/>
      <c r="MOO21" s="109"/>
      <c r="MOP21" s="109"/>
      <c r="MOQ21" s="109"/>
      <c r="MOR21" s="109"/>
      <c r="MOS21" s="109"/>
      <c r="MOT21" s="109"/>
      <c r="MOU21" s="109"/>
      <c r="MOV21" s="109"/>
      <c r="MOW21" s="109"/>
      <c r="MOX21" s="109"/>
      <c r="MOY21" s="109"/>
      <c r="MOZ21" s="109"/>
      <c r="MPA21" s="109"/>
      <c r="MPB21" s="109"/>
      <c r="MPC21" s="109"/>
      <c r="MPD21" s="109"/>
      <c r="MPE21" s="109"/>
      <c r="MPF21" s="109"/>
      <c r="MPG21" s="109"/>
      <c r="MPH21" s="109"/>
      <c r="MPI21" s="109"/>
      <c r="MPJ21" s="109"/>
      <c r="MPK21" s="109"/>
      <c r="MPL21" s="109"/>
      <c r="MPM21" s="109"/>
      <c r="MPN21" s="109"/>
      <c r="MPO21" s="109"/>
      <c r="MPP21" s="109"/>
      <c r="MPQ21" s="109"/>
      <c r="MPR21" s="109"/>
      <c r="MPS21" s="109"/>
      <c r="MPT21" s="109"/>
      <c r="MPU21" s="109"/>
      <c r="MPV21" s="109"/>
      <c r="MPW21" s="109"/>
      <c r="MPX21" s="109"/>
      <c r="MPY21" s="109"/>
      <c r="MPZ21" s="109"/>
      <c r="MQA21" s="109"/>
      <c r="MQB21" s="109"/>
      <c r="MQC21" s="109"/>
      <c r="MQD21" s="109"/>
      <c r="MQE21" s="109"/>
      <c r="MQF21" s="109"/>
      <c r="MQG21" s="109"/>
      <c r="MQH21" s="109"/>
      <c r="MQI21" s="109"/>
      <c r="MQJ21" s="109"/>
      <c r="MQK21" s="109"/>
      <c r="MQL21" s="109"/>
      <c r="MQM21" s="109"/>
      <c r="MQN21" s="109"/>
      <c r="MQO21" s="109"/>
      <c r="MQP21" s="109"/>
      <c r="MQQ21" s="109"/>
      <c r="MQR21" s="109"/>
      <c r="MQS21" s="109"/>
      <c r="MQT21" s="109"/>
      <c r="MQU21" s="109"/>
      <c r="MQV21" s="109"/>
      <c r="MQW21" s="109"/>
      <c r="MQX21" s="109"/>
      <c r="MQY21" s="109"/>
      <c r="MQZ21" s="109"/>
      <c r="MRA21" s="109"/>
      <c r="MRB21" s="109"/>
      <c r="MRC21" s="109"/>
      <c r="MRD21" s="109"/>
      <c r="MRE21" s="109"/>
      <c r="MRF21" s="109"/>
      <c r="MRG21" s="109"/>
      <c r="MRH21" s="109"/>
      <c r="MRI21" s="109"/>
      <c r="MRJ21" s="109"/>
      <c r="MRK21" s="109"/>
      <c r="MRL21" s="109"/>
      <c r="MRM21" s="109"/>
      <c r="MRN21" s="109"/>
      <c r="MRO21" s="109"/>
      <c r="MRP21" s="109"/>
      <c r="MRQ21" s="109"/>
      <c r="MRR21" s="109"/>
      <c r="MRS21" s="109"/>
      <c r="MRT21" s="109"/>
      <c r="MRU21" s="109"/>
      <c r="MRV21" s="109"/>
      <c r="MRW21" s="109"/>
      <c r="MRX21" s="109"/>
      <c r="MRY21" s="109"/>
      <c r="MRZ21" s="109"/>
      <c r="MSA21" s="109"/>
      <c r="MSB21" s="109"/>
      <c r="MSC21" s="109"/>
      <c r="MSD21" s="109"/>
      <c r="MSE21" s="109"/>
      <c r="MSF21" s="109"/>
      <c r="MSG21" s="109"/>
      <c r="MSH21" s="109"/>
      <c r="MSI21" s="109"/>
      <c r="MSJ21" s="109"/>
      <c r="MSK21" s="109"/>
      <c r="MSL21" s="109"/>
      <c r="MSM21" s="109"/>
      <c r="MSN21" s="109"/>
      <c r="MSO21" s="109"/>
      <c r="MSP21" s="109"/>
      <c r="MSQ21" s="109"/>
      <c r="MSR21" s="109"/>
      <c r="MSS21" s="109"/>
      <c r="MST21" s="109"/>
      <c r="MSU21" s="109"/>
      <c r="MSV21" s="109"/>
      <c r="MSW21" s="109"/>
      <c r="MSX21" s="109"/>
      <c r="MSY21" s="109"/>
      <c r="MSZ21" s="109"/>
      <c r="MTA21" s="109"/>
      <c r="MTB21" s="109"/>
      <c r="MTC21" s="109"/>
      <c r="MTD21" s="109"/>
      <c r="MTE21" s="109"/>
      <c r="MTF21" s="109"/>
      <c r="MTG21" s="109"/>
      <c r="MTH21" s="109"/>
      <c r="MTI21" s="109"/>
      <c r="MTJ21" s="109"/>
      <c r="MTK21" s="109"/>
      <c r="MTL21" s="109"/>
      <c r="MTM21" s="109"/>
      <c r="MTN21" s="109"/>
      <c r="MTO21" s="109"/>
      <c r="MTP21" s="109"/>
      <c r="MTQ21" s="109"/>
      <c r="MTR21" s="109"/>
      <c r="MTS21" s="109"/>
      <c r="MTT21" s="109"/>
      <c r="MTU21" s="109"/>
      <c r="MTV21" s="109"/>
      <c r="MTW21" s="109"/>
      <c r="MTX21" s="109"/>
      <c r="MTY21" s="109"/>
      <c r="MTZ21" s="109"/>
      <c r="MUA21" s="109"/>
      <c r="MUB21" s="109"/>
      <c r="MUC21" s="109"/>
      <c r="MUD21" s="109"/>
      <c r="MUE21" s="109"/>
      <c r="MUF21" s="109"/>
      <c r="MUG21" s="109"/>
      <c r="MUH21" s="109"/>
      <c r="MUI21" s="109"/>
      <c r="MUJ21" s="109"/>
      <c r="MUK21" s="109"/>
      <c r="MUL21" s="109"/>
      <c r="MUM21" s="109"/>
      <c r="MUN21" s="109"/>
      <c r="MUO21" s="109"/>
      <c r="MUP21" s="109"/>
      <c r="MUQ21" s="109"/>
      <c r="MUR21" s="109"/>
      <c r="MUS21" s="109"/>
      <c r="MUT21" s="109"/>
      <c r="MUU21" s="109"/>
      <c r="MUV21" s="109"/>
      <c r="MUW21" s="109"/>
      <c r="MUX21" s="109"/>
      <c r="MUY21" s="109"/>
      <c r="MUZ21" s="109"/>
      <c r="MVA21" s="109"/>
      <c r="MVB21" s="109"/>
      <c r="MVC21" s="109"/>
      <c r="MVD21" s="109"/>
      <c r="MVE21" s="109"/>
      <c r="MVF21" s="109"/>
      <c r="MVG21" s="109"/>
      <c r="MVH21" s="109"/>
      <c r="MVI21" s="109"/>
      <c r="MVJ21" s="109"/>
      <c r="MVK21" s="109"/>
      <c r="MVL21" s="109"/>
      <c r="MVM21" s="109"/>
      <c r="MVN21" s="109"/>
      <c r="MVO21" s="109"/>
      <c r="MVP21" s="109"/>
      <c r="MVQ21" s="109"/>
      <c r="MVR21" s="109"/>
      <c r="MVS21" s="109"/>
      <c r="MVT21" s="109"/>
      <c r="MVU21" s="109"/>
      <c r="MVV21" s="109"/>
      <c r="MVW21" s="109"/>
      <c r="MVX21" s="109"/>
      <c r="MVY21" s="109"/>
      <c r="MVZ21" s="109"/>
      <c r="MWA21" s="109"/>
      <c r="MWB21" s="109"/>
      <c r="MWC21" s="109"/>
      <c r="MWD21" s="109"/>
      <c r="MWE21" s="109"/>
      <c r="MWF21" s="109"/>
      <c r="MWG21" s="109"/>
      <c r="MWH21" s="109"/>
      <c r="MWI21" s="109"/>
      <c r="MWJ21" s="109"/>
      <c r="MWK21" s="109"/>
      <c r="MWL21" s="109"/>
      <c r="MWM21" s="109"/>
      <c r="MWN21" s="109"/>
      <c r="MWO21" s="109"/>
      <c r="MWP21" s="109"/>
      <c r="MWQ21" s="109"/>
      <c r="MWR21" s="109"/>
      <c r="MWS21" s="109"/>
      <c r="MWT21" s="109"/>
      <c r="MWU21" s="109"/>
      <c r="MWV21" s="109"/>
      <c r="MWW21" s="109"/>
      <c r="MWX21" s="109"/>
      <c r="MWY21" s="109"/>
      <c r="MWZ21" s="109"/>
      <c r="MXA21" s="109"/>
      <c r="MXB21" s="109"/>
      <c r="MXC21" s="109"/>
      <c r="MXD21" s="109"/>
      <c r="MXE21" s="109"/>
      <c r="MXF21" s="109"/>
      <c r="MXG21" s="109"/>
      <c r="MXH21" s="109"/>
      <c r="MXI21" s="109"/>
      <c r="MXJ21" s="109"/>
      <c r="MXK21" s="109"/>
      <c r="MXL21" s="109"/>
      <c r="MXM21" s="109"/>
      <c r="MXN21" s="109"/>
      <c r="MXO21" s="109"/>
      <c r="MXP21" s="109"/>
      <c r="MXQ21" s="109"/>
      <c r="MXR21" s="109"/>
      <c r="MXS21" s="109"/>
      <c r="MXT21" s="109"/>
      <c r="MXU21" s="109"/>
      <c r="MXV21" s="109"/>
      <c r="MXW21" s="109"/>
      <c r="MXX21" s="109"/>
      <c r="MXY21" s="109"/>
      <c r="MXZ21" s="109"/>
      <c r="MYA21" s="109"/>
      <c r="MYB21" s="109"/>
      <c r="MYC21" s="109"/>
      <c r="MYD21" s="109"/>
      <c r="MYE21" s="109"/>
      <c r="MYF21" s="109"/>
      <c r="MYG21" s="109"/>
      <c r="MYH21" s="109"/>
      <c r="MYI21" s="109"/>
      <c r="MYJ21" s="109"/>
      <c r="MYK21" s="109"/>
      <c r="MYL21" s="109"/>
      <c r="MYM21" s="109"/>
      <c r="MYN21" s="109"/>
      <c r="MYO21" s="109"/>
      <c r="MYP21" s="109"/>
      <c r="MYQ21" s="109"/>
      <c r="MYR21" s="109"/>
      <c r="MYS21" s="109"/>
      <c r="MYT21" s="109"/>
      <c r="MYU21" s="109"/>
      <c r="MYV21" s="109"/>
      <c r="MYW21" s="109"/>
      <c r="MYX21" s="109"/>
      <c r="MYY21" s="109"/>
      <c r="MYZ21" s="109"/>
      <c r="MZA21" s="109"/>
      <c r="MZB21" s="109"/>
      <c r="MZC21" s="109"/>
      <c r="MZD21" s="109"/>
      <c r="MZE21" s="109"/>
      <c r="MZF21" s="109"/>
      <c r="MZG21" s="109"/>
      <c r="MZH21" s="109"/>
      <c r="MZI21" s="109"/>
      <c r="MZJ21" s="109"/>
      <c r="MZK21" s="109"/>
      <c r="MZL21" s="109"/>
      <c r="MZM21" s="109"/>
      <c r="MZN21" s="109"/>
      <c r="MZO21" s="109"/>
      <c r="MZP21" s="109"/>
      <c r="MZQ21" s="109"/>
      <c r="MZR21" s="109"/>
      <c r="MZS21" s="109"/>
      <c r="MZT21" s="109"/>
      <c r="MZU21" s="109"/>
      <c r="MZV21" s="109"/>
      <c r="MZW21" s="109"/>
      <c r="MZX21" s="109"/>
      <c r="MZY21" s="109"/>
      <c r="MZZ21" s="109"/>
      <c r="NAA21" s="109"/>
      <c r="NAB21" s="109"/>
      <c r="NAC21" s="109"/>
      <c r="NAD21" s="109"/>
      <c r="NAE21" s="109"/>
      <c r="NAF21" s="109"/>
      <c r="NAG21" s="109"/>
      <c r="NAH21" s="109"/>
      <c r="NAI21" s="109"/>
      <c r="NAJ21" s="109"/>
      <c r="NAK21" s="109"/>
      <c r="NAL21" s="109"/>
      <c r="NAM21" s="109"/>
      <c r="NAN21" s="109"/>
      <c r="NAO21" s="109"/>
      <c r="NAP21" s="109"/>
      <c r="NAQ21" s="109"/>
      <c r="NAR21" s="109"/>
      <c r="NAS21" s="109"/>
      <c r="NAT21" s="109"/>
      <c r="NAU21" s="109"/>
      <c r="NAV21" s="109"/>
      <c r="NAW21" s="109"/>
      <c r="NAX21" s="109"/>
      <c r="NAY21" s="109"/>
      <c r="NAZ21" s="109"/>
      <c r="NBA21" s="109"/>
      <c r="NBB21" s="109"/>
      <c r="NBC21" s="109"/>
      <c r="NBD21" s="109"/>
      <c r="NBE21" s="109"/>
      <c r="NBF21" s="109"/>
      <c r="NBG21" s="109"/>
      <c r="NBH21" s="109"/>
      <c r="NBI21" s="109"/>
      <c r="NBJ21" s="109"/>
      <c r="NBK21" s="109"/>
      <c r="NBL21" s="109"/>
      <c r="NBM21" s="109"/>
      <c r="NBN21" s="109"/>
      <c r="NBO21" s="109"/>
      <c r="NBP21" s="109"/>
      <c r="NBQ21" s="109"/>
      <c r="NBR21" s="109"/>
      <c r="NBS21" s="109"/>
      <c r="NBT21" s="109"/>
      <c r="NBU21" s="109"/>
      <c r="NBV21" s="109"/>
      <c r="NBW21" s="109"/>
      <c r="NBX21" s="109"/>
      <c r="NBY21" s="109"/>
      <c r="NBZ21" s="109"/>
      <c r="NCA21" s="109"/>
      <c r="NCB21" s="109"/>
      <c r="NCC21" s="109"/>
      <c r="NCD21" s="109"/>
      <c r="NCE21" s="109"/>
      <c r="NCF21" s="109"/>
      <c r="NCG21" s="109"/>
      <c r="NCH21" s="109"/>
      <c r="NCI21" s="109"/>
      <c r="NCJ21" s="109"/>
      <c r="NCK21" s="109"/>
      <c r="NCL21" s="109"/>
      <c r="NCM21" s="109"/>
      <c r="NCN21" s="109"/>
      <c r="NCO21" s="109"/>
      <c r="NCP21" s="109"/>
      <c r="NCQ21" s="109"/>
      <c r="NCR21" s="109"/>
      <c r="NCS21" s="109"/>
      <c r="NCT21" s="109"/>
      <c r="NCU21" s="109"/>
      <c r="NCV21" s="109"/>
      <c r="NCW21" s="109"/>
      <c r="NCX21" s="109"/>
      <c r="NCY21" s="109"/>
      <c r="NCZ21" s="109"/>
      <c r="NDA21" s="109"/>
      <c r="NDB21" s="109"/>
      <c r="NDC21" s="109"/>
      <c r="NDD21" s="109"/>
      <c r="NDE21" s="109"/>
      <c r="NDF21" s="109"/>
      <c r="NDG21" s="109"/>
      <c r="NDH21" s="109"/>
      <c r="NDI21" s="109"/>
      <c r="NDJ21" s="109"/>
      <c r="NDK21" s="109"/>
      <c r="NDL21" s="109"/>
      <c r="NDM21" s="109"/>
      <c r="NDN21" s="109"/>
      <c r="NDO21" s="109"/>
      <c r="NDP21" s="109"/>
      <c r="NDQ21" s="109"/>
      <c r="NDR21" s="109"/>
      <c r="NDS21" s="109"/>
      <c r="NDT21" s="109"/>
      <c r="NDU21" s="109"/>
      <c r="NDV21" s="109"/>
      <c r="NDW21" s="109"/>
      <c r="NDX21" s="109"/>
      <c r="NDY21" s="109"/>
      <c r="NDZ21" s="109"/>
      <c r="NEA21" s="109"/>
      <c r="NEB21" s="109"/>
      <c r="NEC21" s="109"/>
      <c r="NED21" s="109"/>
      <c r="NEE21" s="109"/>
      <c r="NEF21" s="109"/>
      <c r="NEG21" s="109"/>
      <c r="NEH21" s="109"/>
      <c r="NEI21" s="109"/>
      <c r="NEJ21" s="109"/>
      <c r="NEK21" s="109"/>
      <c r="NEL21" s="109"/>
      <c r="NEM21" s="109"/>
      <c r="NEN21" s="109"/>
      <c r="NEO21" s="109"/>
      <c r="NEP21" s="109"/>
      <c r="NEQ21" s="109"/>
      <c r="NER21" s="109"/>
      <c r="NES21" s="109"/>
      <c r="NET21" s="109"/>
      <c r="NEU21" s="109"/>
      <c r="NEV21" s="109"/>
      <c r="NEW21" s="109"/>
      <c r="NEX21" s="109"/>
      <c r="NEY21" s="109"/>
      <c r="NEZ21" s="109"/>
      <c r="NFA21" s="109"/>
      <c r="NFB21" s="109"/>
      <c r="NFC21" s="109"/>
      <c r="NFD21" s="109"/>
      <c r="NFE21" s="109"/>
      <c r="NFF21" s="109"/>
      <c r="NFG21" s="109"/>
      <c r="NFH21" s="109"/>
      <c r="NFI21" s="109"/>
      <c r="NFJ21" s="109"/>
      <c r="NFK21" s="109"/>
      <c r="NFL21" s="109"/>
      <c r="NFM21" s="109"/>
      <c r="NFN21" s="109"/>
      <c r="NFO21" s="109"/>
      <c r="NFP21" s="109"/>
      <c r="NFQ21" s="109"/>
      <c r="NFR21" s="109"/>
      <c r="NFS21" s="109"/>
      <c r="NFT21" s="109"/>
      <c r="NFU21" s="109"/>
      <c r="NFV21" s="109"/>
      <c r="NFW21" s="109"/>
      <c r="NFX21" s="109"/>
      <c r="NFY21" s="109"/>
      <c r="NFZ21" s="109"/>
      <c r="NGA21" s="109"/>
      <c r="NGB21" s="109"/>
      <c r="NGC21" s="109"/>
      <c r="NGD21" s="109"/>
      <c r="NGE21" s="109"/>
      <c r="NGF21" s="109"/>
      <c r="NGG21" s="109"/>
      <c r="NGH21" s="109"/>
      <c r="NGI21" s="109"/>
      <c r="NGJ21" s="109"/>
      <c r="NGK21" s="109"/>
      <c r="NGL21" s="109"/>
      <c r="NGM21" s="109"/>
      <c r="NGN21" s="109"/>
      <c r="NGO21" s="109"/>
      <c r="NGP21" s="109"/>
      <c r="NGQ21" s="109"/>
      <c r="NGR21" s="109"/>
      <c r="NGS21" s="109"/>
      <c r="NGT21" s="109"/>
      <c r="NGU21" s="109"/>
      <c r="NGV21" s="109"/>
      <c r="NGW21" s="109"/>
      <c r="NGX21" s="109"/>
      <c r="NGY21" s="109"/>
      <c r="NGZ21" s="109"/>
      <c r="NHA21" s="109"/>
      <c r="NHB21" s="109"/>
      <c r="NHC21" s="109"/>
      <c r="NHD21" s="109"/>
      <c r="NHE21" s="109"/>
      <c r="NHF21" s="109"/>
      <c r="NHG21" s="109"/>
      <c r="NHH21" s="109"/>
      <c r="NHI21" s="109"/>
      <c r="NHJ21" s="109"/>
      <c r="NHK21" s="109"/>
      <c r="NHL21" s="109"/>
      <c r="NHM21" s="109"/>
      <c r="NHN21" s="109"/>
      <c r="NHO21" s="109"/>
      <c r="NHP21" s="109"/>
      <c r="NHQ21" s="109"/>
      <c r="NHR21" s="109"/>
      <c r="NHS21" s="109"/>
      <c r="NHT21" s="109"/>
      <c r="NHU21" s="109"/>
      <c r="NHV21" s="109"/>
      <c r="NHW21" s="109"/>
      <c r="NHX21" s="109"/>
      <c r="NHY21" s="109"/>
      <c r="NHZ21" s="109"/>
      <c r="NIA21" s="109"/>
      <c r="NIB21" s="109"/>
      <c r="NIC21" s="109"/>
      <c r="NID21" s="109"/>
      <c r="NIE21" s="109"/>
      <c r="NIF21" s="109"/>
      <c r="NIG21" s="109"/>
      <c r="NIH21" s="109"/>
      <c r="NII21" s="109"/>
      <c r="NIJ21" s="109"/>
      <c r="NIK21" s="109"/>
      <c r="NIL21" s="109"/>
      <c r="NIM21" s="109"/>
      <c r="NIN21" s="109"/>
      <c r="NIO21" s="109"/>
      <c r="NIP21" s="109"/>
      <c r="NIQ21" s="109"/>
      <c r="NIR21" s="109"/>
      <c r="NIS21" s="109"/>
      <c r="NIT21" s="109"/>
      <c r="NIU21" s="109"/>
      <c r="NIV21" s="109"/>
      <c r="NIW21" s="109"/>
      <c r="NIX21" s="109"/>
      <c r="NIY21" s="109"/>
      <c r="NIZ21" s="109"/>
      <c r="NJA21" s="109"/>
      <c r="NJB21" s="109"/>
      <c r="NJC21" s="109"/>
      <c r="NJD21" s="109"/>
      <c r="NJE21" s="109"/>
      <c r="NJF21" s="109"/>
      <c r="NJG21" s="109"/>
      <c r="NJH21" s="109"/>
      <c r="NJI21" s="109"/>
      <c r="NJJ21" s="109"/>
      <c r="NJK21" s="109"/>
      <c r="NJL21" s="109"/>
      <c r="NJM21" s="109"/>
      <c r="NJN21" s="109"/>
      <c r="NJO21" s="109"/>
      <c r="NJP21" s="109"/>
      <c r="NJQ21" s="109"/>
      <c r="NJR21" s="109"/>
      <c r="NJS21" s="109"/>
      <c r="NJT21" s="109"/>
      <c r="NJU21" s="109"/>
      <c r="NJV21" s="109"/>
      <c r="NJW21" s="109"/>
      <c r="NJX21" s="109"/>
      <c r="NJY21" s="109"/>
      <c r="NJZ21" s="109"/>
      <c r="NKA21" s="109"/>
      <c r="NKB21" s="109"/>
      <c r="NKC21" s="109"/>
      <c r="NKD21" s="109"/>
      <c r="NKE21" s="109"/>
      <c r="NKF21" s="109"/>
      <c r="NKG21" s="109"/>
      <c r="NKH21" s="109"/>
      <c r="NKI21" s="109"/>
      <c r="NKJ21" s="109"/>
      <c r="NKK21" s="109"/>
      <c r="NKL21" s="109"/>
      <c r="NKM21" s="109"/>
      <c r="NKN21" s="109"/>
      <c r="NKO21" s="109"/>
      <c r="NKP21" s="109"/>
      <c r="NKQ21" s="109"/>
      <c r="NKR21" s="109"/>
      <c r="NKS21" s="109"/>
      <c r="NKT21" s="109"/>
      <c r="NKU21" s="109"/>
      <c r="NKV21" s="109"/>
      <c r="NKW21" s="109"/>
      <c r="NKX21" s="109"/>
      <c r="NKY21" s="109"/>
      <c r="NKZ21" s="109"/>
      <c r="NLA21" s="109"/>
      <c r="NLB21" s="109"/>
      <c r="NLC21" s="109"/>
      <c r="NLD21" s="109"/>
      <c r="NLE21" s="109"/>
      <c r="NLF21" s="109"/>
      <c r="NLG21" s="109"/>
      <c r="NLH21" s="109"/>
      <c r="NLI21" s="109"/>
      <c r="NLJ21" s="109"/>
      <c r="NLK21" s="109"/>
      <c r="NLL21" s="109"/>
      <c r="NLM21" s="109"/>
      <c r="NLN21" s="109"/>
      <c r="NLO21" s="109"/>
      <c r="NLP21" s="109"/>
      <c r="NLQ21" s="109"/>
      <c r="NLR21" s="109"/>
      <c r="NLS21" s="109"/>
      <c r="NLT21" s="109"/>
      <c r="NLU21" s="109"/>
      <c r="NLV21" s="109"/>
      <c r="NLW21" s="109"/>
      <c r="NLX21" s="109"/>
      <c r="NLY21" s="109"/>
      <c r="NLZ21" s="109"/>
      <c r="NMA21" s="109"/>
      <c r="NMB21" s="109"/>
      <c r="NMC21" s="109"/>
      <c r="NMD21" s="109"/>
      <c r="NME21" s="109"/>
      <c r="NMF21" s="109"/>
      <c r="NMG21" s="109"/>
      <c r="NMH21" s="109"/>
      <c r="NMI21" s="109"/>
      <c r="NMJ21" s="109"/>
      <c r="NMK21" s="109"/>
      <c r="NML21" s="109"/>
      <c r="NMM21" s="109"/>
      <c r="NMN21" s="109"/>
      <c r="NMO21" s="109"/>
      <c r="NMP21" s="109"/>
      <c r="NMQ21" s="109"/>
      <c r="NMR21" s="109"/>
      <c r="NMS21" s="109"/>
      <c r="NMT21" s="109"/>
      <c r="NMU21" s="109"/>
      <c r="NMV21" s="109"/>
      <c r="NMW21" s="109"/>
      <c r="NMX21" s="109"/>
      <c r="NMY21" s="109"/>
      <c r="NMZ21" s="109"/>
      <c r="NNA21" s="109"/>
      <c r="NNB21" s="109"/>
      <c r="NNC21" s="109"/>
      <c r="NND21" s="109"/>
      <c r="NNE21" s="109"/>
      <c r="NNF21" s="109"/>
      <c r="NNG21" s="109"/>
      <c r="NNH21" s="109"/>
      <c r="NNI21" s="109"/>
      <c r="NNJ21" s="109"/>
      <c r="NNK21" s="109"/>
      <c r="NNL21" s="109"/>
      <c r="NNM21" s="109"/>
      <c r="NNN21" s="109"/>
      <c r="NNO21" s="109"/>
      <c r="NNP21" s="109"/>
      <c r="NNQ21" s="109"/>
      <c r="NNR21" s="109"/>
      <c r="NNS21" s="109"/>
      <c r="NNT21" s="109"/>
      <c r="NNU21" s="109"/>
      <c r="NNV21" s="109"/>
      <c r="NNW21" s="109"/>
      <c r="NNX21" s="109"/>
      <c r="NNY21" s="109"/>
      <c r="NNZ21" s="109"/>
      <c r="NOA21" s="109"/>
      <c r="NOB21" s="109"/>
      <c r="NOC21" s="109"/>
      <c r="NOD21" s="109"/>
      <c r="NOE21" s="109"/>
      <c r="NOF21" s="109"/>
      <c r="NOG21" s="109"/>
      <c r="NOH21" s="109"/>
      <c r="NOI21" s="109"/>
      <c r="NOJ21" s="109"/>
      <c r="NOK21" s="109"/>
      <c r="NOL21" s="109"/>
      <c r="NOM21" s="109"/>
      <c r="NON21" s="109"/>
      <c r="NOO21" s="109"/>
      <c r="NOP21" s="109"/>
      <c r="NOQ21" s="109"/>
      <c r="NOR21" s="109"/>
      <c r="NOS21" s="109"/>
      <c r="NOT21" s="109"/>
      <c r="NOU21" s="109"/>
      <c r="NOV21" s="109"/>
      <c r="NOW21" s="109"/>
      <c r="NOX21" s="109"/>
      <c r="NOY21" s="109"/>
      <c r="NOZ21" s="109"/>
      <c r="NPA21" s="109"/>
      <c r="NPB21" s="109"/>
      <c r="NPC21" s="109"/>
      <c r="NPD21" s="109"/>
      <c r="NPE21" s="109"/>
      <c r="NPF21" s="109"/>
      <c r="NPG21" s="109"/>
      <c r="NPH21" s="109"/>
      <c r="NPI21" s="109"/>
      <c r="NPJ21" s="109"/>
      <c r="NPK21" s="109"/>
      <c r="NPL21" s="109"/>
      <c r="NPM21" s="109"/>
      <c r="NPN21" s="109"/>
      <c r="NPO21" s="109"/>
      <c r="NPP21" s="109"/>
      <c r="NPQ21" s="109"/>
      <c r="NPR21" s="109"/>
      <c r="NPS21" s="109"/>
      <c r="NPT21" s="109"/>
      <c r="NPU21" s="109"/>
      <c r="NPV21" s="109"/>
      <c r="NPW21" s="109"/>
      <c r="NPX21" s="109"/>
      <c r="NPY21" s="109"/>
      <c r="NPZ21" s="109"/>
      <c r="NQA21" s="109"/>
      <c r="NQB21" s="109"/>
      <c r="NQC21" s="109"/>
      <c r="NQD21" s="109"/>
      <c r="NQE21" s="109"/>
      <c r="NQF21" s="109"/>
      <c r="NQG21" s="109"/>
      <c r="NQH21" s="109"/>
      <c r="NQI21" s="109"/>
      <c r="NQJ21" s="109"/>
      <c r="NQK21" s="109"/>
      <c r="NQL21" s="109"/>
      <c r="NQM21" s="109"/>
      <c r="NQN21" s="109"/>
      <c r="NQO21" s="109"/>
      <c r="NQP21" s="109"/>
      <c r="NQQ21" s="109"/>
      <c r="NQR21" s="109"/>
      <c r="NQS21" s="109"/>
      <c r="NQT21" s="109"/>
      <c r="NQU21" s="109"/>
      <c r="NQV21" s="109"/>
      <c r="NQW21" s="109"/>
      <c r="NQX21" s="109"/>
      <c r="NQY21" s="109"/>
      <c r="NQZ21" s="109"/>
      <c r="NRA21" s="109"/>
      <c r="NRB21" s="109"/>
      <c r="NRC21" s="109"/>
      <c r="NRD21" s="109"/>
      <c r="NRE21" s="109"/>
      <c r="NRF21" s="109"/>
      <c r="NRG21" s="109"/>
      <c r="NRH21" s="109"/>
      <c r="NRI21" s="109"/>
      <c r="NRJ21" s="109"/>
      <c r="NRK21" s="109"/>
      <c r="NRL21" s="109"/>
      <c r="NRM21" s="109"/>
      <c r="NRN21" s="109"/>
      <c r="NRO21" s="109"/>
      <c r="NRP21" s="109"/>
      <c r="NRQ21" s="109"/>
      <c r="NRR21" s="109"/>
      <c r="NRS21" s="109"/>
      <c r="NRT21" s="109"/>
      <c r="NRU21" s="109"/>
      <c r="NRV21" s="109"/>
      <c r="NRW21" s="109"/>
      <c r="NRX21" s="109"/>
      <c r="NRY21" s="109"/>
      <c r="NRZ21" s="109"/>
      <c r="NSA21" s="109"/>
      <c r="NSB21" s="109"/>
      <c r="NSC21" s="109"/>
      <c r="NSD21" s="109"/>
      <c r="NSE21" s="109"/>
      <c r="NSF21" s="109"/>
      <c r="NSG21" s="109"/>
      <c r="NSH21" s="109"/>
      <c r="NSI21" s="109"/>
      <c r="NSJ21" s="109"/>
      <c r="NSK21" s="109"/>
      <c r="NSL21" s="109"/>
      <c r="NSM21" s="109"/>
      <c r="NSN21" s="109"/>
      <c r="NSO21" s="109"/>
      <c r="NSP21" s="109"/>
      <c r="NSQ21" s="109"/>
      <c r="NSR21" s="109"/>
      <c r="NSS21" s="109"/>
      <c r="NST21" s="109"/>
      <c r="NSU21" s="109"/>
      <c r="NSV21" s="109"/>
      <c r="NSW21" s="109"/>
      <c r="NSX21" s="109"/>
      <c r="NSY21" s="109"/>
      <c r="NSZ21" s="109"/>
      <c r="NTA21" s="109"/>
      <c r="NTB21" s="109"/>
      <c r="NTC21" s="109"/>
      <c r="NTD21" s="109"/>
      <c r="NTE21" s="109"/>
      <c r="NTF21" s="109"/>
      <c r="NTG21" s="109"/>
      <c r="NTH21" s="109"/>
      <c r="NTI21" s="109"/>
      <c r="NTJ21" s="109"/>
      <c r="NTK21" s="109"/>
      <c r="NTL21" s="109"/>
      <c r="NTM21" s="109"/>
      <c r="NTN21" s="109"/>
      <c r="NTO21" s="109"/>
      <c r="NTP21" s="109"/>
      <c r="NTQ21" s="109"/>
      <c r="NTR21" s="109"/>
      <c r="NTS21" s="109"/>
      <c r="NTT21" s="109"/>
      <c r="NTU21" s="109"/>
      <c r="NTV21" s="109"/>
      <c r="NTW21" s="109"/>
      <c r="NTX21" s="109"/>
      <c r="NTY21" s="109"/>
      <c r="NTZ21" s="109"/>
      <c r="NUA21" s="109"/>
      <c r="NUB21" s="109"/>
      <c r="NUC21" s="109"/>
      <c r="NUD21" s="109"/>
      <c r="NUE21" s="109"/>
      <c r="NUF21" s="109"/>
      <c r="NUG21" s="109"/>
      <c r="NUH21" s="109"/>
      <c r="NUI21" s="109"/>
      <c r="NUJ21" s="109"/>
      <c r="NUK21" s="109"/>
      <c r="NUL21" s="109"/>
      <c r="NUM21" s="109"/>
      <c r="NUN21" s="109"/>
      <c r="NUO21" s="109"/>
      <c r="NUP21" s="109"/>
      <c r="NUQ21" s="109"/>
      <c r="NUR21" s="109"/>
      <c r="NUS21" s="109"/>
      <c r="NUT21" s="109"/>
      <c r="NUU21" s="109"/>
      <c r="NUV21" s="109"/>
      <c r="NUW21" s="109"/>
      <c r="NUX21" s="109"/>
      <c r="NUY21" s="109"/>
      <c r="NUZ21" s="109"/>
      <c r="NVA21" s="109"/>
      <c r="NVB21" s="109"/>
      <c r="NVC21" s="109"/>
      <c r="NVD21" s="109"/>
      <c r="NVE21" s="109"/>
      <c r="NVF21" s="109"/>
      <c r="NVG21" s="109"/>
      <c r="NVH21" s="109"/>
      <c r="NVI21" s="109"/>
      <c r="NVJ21" s="109"/>
      <c r="NVK21" s="109"/>
      <c r="NVL21" s="109"/>
      <c r="NVM21" s="109"/>
      <c r="NVN21" s="109"/>
      <c r="NVO21" s="109"/>
      <c r="NVP21" s="109"/>
      <c r="NVQ21" s="109"/>
      <c r="NVR21" s="109"/>
      <c r="NVS21" s="109"/>
      <c r="NVT21" s="109"/>
      <c r="NVU21" s="109"/>
      <c r="NVV21" s="109"/>
      <c r="NVW21" s="109"/>
      <c r="NVX21" s="109"/>
      <c r="NVY21" s="109"/>
      <c r="NVZ21" s="109"/>
      <c r="NWA21" s="109"/>
      <c r="NWB21" s="109"/>
      <c r="NWC21" s="109"/>
      <c r="NWD21" s="109"/>
      <c r="NWE21" s="109"/>
      <c r="NWF21" s="109"/>
      <c r="NWG21" s="109"/>
      <c r="NWH21" s="109"/>
      <c r="NWI21" s="109"/>
      <c r="NWJ21" s="109"/>
      <c r="NWK21" s="109"/>
      <c r="NWL21" s="109"/>
      <c r="NWM21" s="109"/>
      <c r="NWN21" s="109"/>
      <c r="NWO21" s="109"/>
      <c r="NWP21" s="109"/>
      <c r="NWQ21" s="109"/>
      <c r="NWR21" s="109"/>
      <c r="NWS21" s="109"/>
      <c r="NWT21" s="109"/>
      <c r="NWU21" s="109"/>
      <c r="NWV21" s="109"/>
      <c r="NWW21" s="109"/>
      <c r="NWX21" s="109"/>
      <c r="NWY21" s="109"/>
      <c r="NWZ21" s="109"/>
      <c r="NXA21" s="109"/>
      <c r="NXB21" s="109"/>
      <c r="NXC21" s="109"/>
      <c r="NXD21" s="109"/>
      <c r="NXE21" s="109"/>
      <c r="NXF21" s="109"/>
      <c r="NXG21" s="109"/>
      <c r="NXH21" s="109"/>
      <c r="NXI21" s="109"/>
      <c r="NXJ21" s="109"/>
      <c r="NXK21" s="109"/>
      <c r="NXL21" s="109"/>
      <c r="NXM21" s="109"/>
      <c r="NXN21" s="109"/>
      <c r="NXO21" s="109"/>
      <c r="NXP21" s="109"/>
      <c r="NXQ21" s="109"/>
      <c r="NXR21" s="109"/>
      <c r="NXS21" s="109"/>
      <c r="NXT21" s="109"/>
      <c r="NXU21" s="109"/>
      <c r="NXV21" s="109"/>
      <c r="NXW21" s="109"/>
      <c r="NXX21" s="109"/>
      <c r="NXY21" s="109"/>
      <c r="NXZ21" s="109"/>
      <c r="NYA21" s="109"/>
      <c r="NYB21" s="109"/>
      <c r="NYC21" s="109"/>
      <c r="NYD21" s="109"/>
      <c r="NYE21" s="109"/>
      <c r="NYF21" s="109"/>
      <c r="NYG21" s="109"/>
      <c r="NYH21" s="109"/>
      <c r="NYI21" s="109"/>
      <c r="NYJ21" s="109"/>
      <c r="NYK21" s="109"/>
      <c r="NYL21" s="109"/>
      <c r="NYM21" s="109"/>
      <c r="NYN21" s="109"/>
      <c r="NYO21" s="109"/>
      <c r="NYP21" s="109"/>
      <c r="NYQ21" s="109"/>
      <c r="NYR21" s="109"/>
      <c r="NYS21" s="109"/>
      <c r="NYT21" s="109"/>
      <c r="NYU21" s="109"/>
      <c r="NYV21" s="109"/>
      <c r="NYW21" s="109"/>
      <c r="NYX21" s="109"/>
      <c r="NYY21" s="109"/>
      <c r="NYZ21" s="109"/>
      <c r="NZA21" s="109"/>
      <c r="NZB21" s="109"/>
      <c r="NZC21" s="109"/>
      <c r="NZD21" s="109"/>
      <c r="NZE21" s="109"/>
      <c r="NZF21" s="109"/>
      <c r="NZG21" s="109"/>
      <c r="NZH21" s="109"/>
      <c r="NZI21" s="109"/>
      <c r="NZJ21" s="109"/>
      <c r="NZK21" s="109"/>
      <c r="NZL21" s="109"/>
      <c r="NZM21" s="109"/>
      <c r="NZN21" s="109"/>
      <c r="NZO21" s="109"/>
      <c r="NZP21" s="109"/>
      <c r="NZQ21" s="109"/>
      <c r="NZR21" s="109"/>
      <c r="NZS21" s="109"/>
      <c r="NZT21" s="109"/>
      <c r="NZU21" s="109"/>
      <c r="NZV21" s="109"/>
      <c r="NZW21" s="109"/>
      <c r="NZX21" s="109"/>
      <c r="NZY21" s="109"/>
      <c r="NZZ21" s="109"/>
      <c r="OAA21" s="109"/>
      <c r="OAB21" s="109"/>
      <c r="OAC21" s="109"/>
      <c r="OAD21" s="109"/>
      <c r="OAE21" s="109"/>
      <c r="OAF21" s="109"/>
      <c r="OAG21" s="109"/>
      <c r="OAH21" s="109"/>
      <c r="OAI21" s="109"/>
      <c r="OAJ21" s="109"/>
      <c r="OAK21" s="109"/>
      <c r="OAL21" s="109"/>
      <c r="OAM21" s="109"/>
      <c r="OAN21" s="109"/>
      <c r="OAO21" s="109"/>
      <c r="OAP21" s="109"/>
      <c r="OAQ21" s="109"/>
      <c r="OAR21" s="109"/>
      <c r="OAS21" s="109"/>
      <c r="OAT21" s="109"/>
      <c r="OAU21" s="109"/>
      <c r="OAV21" s="109"/>
      <c r="OAW21" s="109"/>
      <c r="OAX21" s="109"/>
      <c r="OAY21" s="109"/>
      <c r="OAZ21" s="109"/>
      <c r="OBA21" s="109"/>
      <c r="OBB21" s="109"/>
      <c r="OBC21" s="109"/>
      <c r="OBD21" s="109"/>
      <c r="OBE21" s="109"/>
      <c r="OBF21" s="109"/>
      <c r="OBG21" s="109"/>
      <c r="OBH21" s="109"/>
      <c r="OBI21" s="109"/>
      <c r="OBJ21" s="109"/>
      <c r="OBK21" s="109"/>
      <c r="OBL21" s="109"/>
      <c r="OBM21" s="109"/>
      <c r="OBN21" s="109"/>
      <c r="OBO21" s="109"/>
      <c r="OBP21" s="109"/>
      <c r="OBQ21" s="109"/>
      <c r="OBR21" s="109"/>
      <c r="OBS21" s="109"/>
      <c r="OBT21" s="109"/>
      <c r="OBU21" s="109"/>
      <c r="OBV21" s="109"/>
      <c r="OBW21" s="109"/>
      <c r="OBX21" s="109"/>
      <c r="OBY21" s="109"/>
      <c r="OBZ21" s="109"/>
      <c r="OCA21" s="109"/>
      <c r="OCB21" s="109"/>
      <c r="OCC21" s="109"/>
      <c r="OCD21" s="109"/>
      <c r="OCE21" s="109"/>
      <c r="OCF21" s="109"/>
      <c r="OCG21" s="109"/>
      <c r="OCH21" s="109"/>
      <c r="OCI21" s="109"/>
      <c r="OCJ21" s="109"/>
      <c r="OCK21" s="109"/>
      <c r="OCL21" s="109"/>
      <c r="OCM21" s="109"/>
      <c r="OCN21" s="109"/>
      <c r="OCO21" s="109"/>
      <c r="OCP21" s="109"/>
      <c r="OCQ21" s="109"/>
      <c r="OCR21" s="109"/>
      <c r="OCS21" s="109"/>
      <c r="OCT21" s="109"/>
      <c r="OCU21" s="109"/>
      <c r="OCV21" s="109"/>
      <c r="OCW21" s="109"/>
      <c r="OCX21" s="109"/>
      <c r="OCY21" s="109"/>
      <c r="OCZ21" s="109"/>
      <c r="ODA21" s="109"/>
      <c r="ODB21" s="109"/>
      <c r="ODC21" s="109"/>
      <c r="ODD21" s="109"/>
      <c r="ODE21" s="109"/>
      <c r="ODF21" s="109"/>
      <c r="ODG21" s="109"/>
      <c r="ODH21" s="109"/>
      <c r="ODI21" s="109"/>
      <c r="ODJ21" s="109"/>
      <c r="ODK21" s="109"/>
      <c r="ODL21" s="109"/>
      <c r="ODM21" s="109"/>
      <c r="ODN21" s="109"/>
      <c r="ODO21" s="109"/>
      <c r="ODP21" s="109"/>
      <c r="ODQ21" s="109"/>
      <c r="ODR21" s="109"/>
      <c r="ODS21" s="109"/>
      <c r="ODT21" s="109"/>
      <c r="ODU21" s="109"/>
      <c r="ODV21" s="109"/>
      <c r="ODW21" s="109"/>
      <c r="ODX21" s="109"/>
      <c r="ODY21" s="109"/>
      <c r="ODZ21" s="109"/>
      <c r="OEA21" s="109"/>
      <c r="OEB21" s="109"/>
      <c r="OEC21" s="109"/>
      <c r="OED21" s="109"/>
      <c r="OEE21" s="109"/>
      <c r="OEF21" s="109"/>
      <c r="OEG21" s="109"/>
      <c r="OEH21" s="109"/>
      <c r="OEI21" s="109"/>
      <c r="OEJ21" s="109"/>
      <c r="OEK21" s="109"/>
      <c r="OEL21" s="109"/>
      <c r="OEM21" s="109"/>
      <c r="OEN21" s="109"/>
      <c r="OEO21" s="109"/>
      <c r="OEP21" s="109"/>
      <c r="OEQ21" s="109"/>
      <c r="OER21" s="109"/>
      <c r="OES21" s="109"/>
      <c r="OET21" s="109"/>
      <c r="OEU21" s="109"/>
      <c r="OEV21" s="109"/>
      <c r="OEW21" s="109"/>
      <c r="OEX21" s="109"/>
      <c r="OEY21" s="109"/>
      <c r="OEZ21" s="109"/>
      <c r="OFA21" s="109"/>
      <c r="OFB21" s="109"/>
      <c r="OFC21" s="109"/>
      <c r="OFD21" s="109"/>
      <c r="OFE21" s="109"/>
      <c r="OFF21" s="109"/>
      <c r="OFG21" s="109"/>
      <c r="OFH21" s="109"/>
      <c r="OFI21" s="109"/>
      <c r="OFJ21" s="109"/>
      <c r="OFK21" s="109"/>
      <c r="OFL21" s="109"/>
      <c r="OFM21" s="109"/>
      <c r="OFN21" s="109"/>
      <c r="OFO21" s="109"/>
      <c r="OFP21" s="109"/>
      <c r="OFQ21" s="109"/>
      <c r="OFR21" s="109"/>
      <c r="OFS21" s="109"/>
      <c r="OFT21" s="109"/>
      <c r="OFU21" s="109"/>
      <c r="OFV21" s="109"/>
      <c r="OFW21" s="109"/>
      <c r="OFX21" s="109"/>
      <c r="OFY21" s="109"/>
      <c r="OFZ21" s="109"/>
      <c r="OGA21" s="109"/>
      <c r="OGB21" s="109"/>
      <c r="OGC21" s="109"/>
      <c r="OGD21" s="109"/>
      <c r="OGE21" s="109"/>
      <c r="OGF21" s="109"/>
      <c r="OGG21" s="109"/>
      <c r="OGH21" s="109"/>
      <c r="OGI21" s="109"/>
      <c r="OGJ21" s="109"/>
      <c r="OGK21" s="109"/>
      <c r="OGL21" s="109"/>
      <c r="OGM21" s="109"/>
      <c r="OGN21" s="109"/>
      <c r="OGO21" s="109"/>
      <c r="OGP21" s="109"/>
      <c r="OGQ21" s="109"/>
      <c r="OGR21" s="109"/>
      <c r="OGS21" s="109"/>
      <c r="OGT21" s="109"/>
      <c r="OGU21" s="109"/>
      <c r="OGV21" s="109"/>
      <c r="OGW21" s="109"/>
      <c r="OGX21" s="109"/>
      <c r="OGY21" s="109"/>
      <c r="OGZ21" s="109"/>
      <c r="OHA21" s="109"/>
      <c r="OHB21" s="109"/>
      <c r="OHC21" s="109"/>
      <c r="OHD21" s="109"/>
      <c r="OHE21" s="109"/>
      <c r="OHF21" s="109"/>
      <c r="OHG21" s="109"/>
      <c r="OHH21" s="109"/>
      <c r="OHI21" s="109"/>
      <c r="OHJ21" s="109"/>
      <c r="OHK21" s="109"/>
      <c r="OHL21" s="109"/>
      <c r="OHM21" s="109"/>
      <c r="OHN21" s="109"/>
      <c r="OHO21" s="109"/>
      <c r="OHP21" s="109"/>
      <c r="OHQ21" s="109"/>
      <c r="OHR21" s="109"/>
      <c r="OHS21" s="109"/>
      <c r="OHT21" s="109"/>
      <c r="OHU21" s="109"/>
      <c r="OHV21" s="109"/>
      <c r="OHW21" s="109"/>
      <c r="OHX21" s="109"/>
      <c r="OHY21" s="109"/>
      <c r="OHZ21" s="109"/>
      <c r="OIA21" s="109"/>
      <c r="OIB21" s="109"/>
      <c r="OIC21" s="109"/>
      <c r="OID21" s="109"/>
      <c r="OIE21" s="109"/>
      <c r="OIF21" s="109"/>
      <c r="OIG21" s="109"/>
      <c r="OIH21" s="109"/>
      <c r="OII21" s="109"/>
      <c r="OIJ21" s="109"/>
      <c r="OIK21" s="109"/>
      <c r="OIL21" s="109"/>
      <c r="OIM21" s="109"/>
      <c r="OIN21" s="109"/>
      <c r="OIO21" s="109"/>
      <c r="OIP21" s="109"/>
      <c r="OIQ21" s="109"/>
      <c r="OIR21" s="109"/>
      <c r="OIS21" s="109"/>
      <c r="OIT21" s="109"/>
      <c r="OIU21" s="109"/>
      <c r="OIV21" s="109"/>
      <c r="OIW21" s="109"/>
      <c r="OIX21" s="109"/>
      <c r="OIY21" s="109"/>
      <c r="OIZ21" s="109"/>
      <c r="OJA21" s="109"/>
      <c r="OJB21" s="109"/>
      <c r="OJC21" s="109"/>
      <c r="OJD21" s="109"/>
      <c r="OJE21" s="109"/>
      <c r="OJF21" s="109"/>
      <c r="OJG21" s="109"/>
      <c r="OJH21" s="109"/>
      <c r="OJI21" s="109"/>
      <c r="OJJ21" s="109"/>
      <c r="OJK21" s="109"/>
      <c r="OJL21" s="109"/>
      <c r="OJM21" s="109"/>
      <c r="OJN21" s="109"/>
      <c r="OJO21" s="109"/>
      <c r="OJP21" s="109"/>
      <c r="OJQ21" s="109"/>
      <c r="OJR21" s="109"/>
      <c r="OJS21" s="109"/>
      <c r="OJT21" s="109"/>
      <c r="OJU21" s="109"/>
      <c r="OJV21" s="109"/>
      <c r="OJW21" s="109"/>
      <c r="OJX21" s="109"/>
      <c r="OJY21" s="109"/>
      <c r="OJZ21" s="109"/>
      <c r="OKA21" s="109"/>
      <c r="OKB21" s="109"/>
      <c r="OKC21" s="109"/>
      <c r="OKD21" s="109"/>
      <c r="OKE21" s="109"/>
      <c r="OKF21" s="109"/>
      <c r="OKG21" s="109"/>
      <c r="OKH21" s="109"/>
      <c r="OKI21" s="109"/>
      <c r="OKJ21" s="109"/>
      <c r="OKK21" s="109"/>
      <c r="OKL21" s="109"/>
      <c r="OKM21" s="109"/>
      <c r="OKN21" s="109"/>
      <c r="OKO21" s="109"/>
      <c r="OKP21" s="109"/>
      <c r="OKQ21" s="109"/>
      <c r="OKR21" s="109"/>
      <c r="OKS21" s="109"/>
      <c r="OKT21" s="109"/>
      <c r="OKU21" s="109"/>
      <c r="OKV21" s="109"/>
      <c r="OKW21" s="109"/>
      <c r="OKX21" s="109"/>
      <c r="OKY21" s="109"/>
      <c r="OKZ21" s="109"/>
      <c r="OLA21" s="109"/>
      <c r="OLB21" s="109"/>
      <c r="OLC21" s="109"/>
      <c r="OLD21" s="109"/>
      <c r="OLE21" s="109"/>
      <c r="OLF21" s="109"/>
      <c r="OLG21" s="109"/>
      <c r="OLH21" s="109"/>
      <c r="OLI21" s="109"/>
      <c r="OLJ21" s="109"/>
      <c r="OLK21" s="109"/>
      <c r="OLL21" s="109"/>
      <c r="OLM21" s="109"/>
      <c r="OLN21" s="109"/>
      <c r="OLO21" s="109"/>
      <c r="OLP21" s="109"/>
      <c r="OLQ21" s="109"/>
      <c r="OLR21" s="109"/>
      <c r="OLS21" s="109"/>
      <c r="OLT21" s="109"/>
      <c r="OLU21" s="109"/>
      <c r="OLV21" s="109"/>
      <c r="OLW21" s="109"/>
      <c r="OLX21" s="109"/>
      <c r="OLY21" s="109"/>
      <c r="OLZ21" s="109"/>
      <c r="OMA21" s="109"/>
      <c r="OMB21" s="109"/>
      <c r="OMC21" s="109"/>
      <c r="OMD21" s="109"/>
      <c r="OME21" s="109"/>
      <c r="OMF21" s="109"/>
      <c r="OMG21" s="109"/>
      <c r="OMH21" s="109"/>
      <c r="OMI21" s="109"/>
      <c r="OMJ21" s="109"/>
      <c r="OMK21" s="109"/>
      <c r="OML21" s="109"/>
      <c r="OMM21" s="109"/>
      <c r="OMN21" s="109"/>
      <c r="OMO21" s="109"/>
      <c r="OMP21" s="109"/>
      <c r="OMQ21" s="109"/>
      <c r="OMR21" s="109"/>
      <c r="OMS21" s="109"/>
      <c r="OMT21" s="109"/>
      <c r="OMU21" s="109"/>
      <c r="OMV21" s="109"/>
      <c r="OMW21" s="109"/>
      <c r="OMX21" s="109"/>
      <c r="OMY21" s="109"/>
      <c r="OMZ21" s="109"/>
      <c r="ONA21" s="109"/>
      <c r="ONB21" s="109"/>
      <c r="ONC21" s="109"/>
      <c r="OND21" s="109"/>
      <c r="ONE21" s="109"/>
      <c r="ONF21" s="109"/>
      <c r="ONG21" s="109"/>
      <c r="ONH21" s="109"/>
      <c r="ONI21" s="109"/>
      <c r="ONJ21" s="109"/>
      <c r="ONK21" s="109"/>
      <c r="ONL21" s="109"/>
      <c r="ONM21" s="109"/>
      <c r="ONN21" s="109"/>
      <c r="ONO21" s="109"/>
      <c r="ONP21" s="109"/>
      <c r="ONQ21" s="109"/>
      <c r="ONR21" s="109"/>
      <c r="ONS21" s="109"/>
      <c r="ONT21" s="109"/>
      <c r="ONU21" s="109"/>
      <c r="ONV21" s="109"/>
      <c r="ONW21" s="109"/>
      <c r="ONX21" s="109"/>
      <c r="ONY21" s="109"/>
      <c r="ONZ21" s="109"/>
      <c r="OOA21" s="109"/>
      <c r="OOB21" s="109"/>
      <c r="OOC21" s="109"/>
      <c r="OOD21" s="109"/>
      <c r="OOE21" s="109"/>
      <c r="OOF21" s="109"/>
      <c r="OOG21" s="109"/>
      <c r="OOH21" s="109"/>
      <c r="OOI21" s="109"/>
      <c r="OOJ21" s="109"/>
      <c r="OOK21" s="109"/>
      <c r="OOL21" s="109"/>
      <c r="OOM21" s="109"/>
      <c r="OON21" s="109"/>
      <c r="OOO21" s="109"/>
      <c r="OOP21" s="109"/>
      <c r="OOQ21" s="109"/>
      <c r="OOR21" s="109"/>
      <c r="OOS21" s="109"/>
      <c r="OOT21" s="109"/>
      <c r="OOU21" s="109"/>
      <c r="OOV21" s="109"/>
      <c r="OOW21" s="109"/>
      <c r="OOX21" s="109"/>
      <c r="OOY21" s="109"/>
      <c r="OOZ21" s="109"/>
      <c r="OPA21" s="109"/>
      <c r="OPB21" s="109"/>
      <c r="OPC21" s="109"/>
      <c r="OPD21" s="109"/>
      <c r="OPE21" s="109"/>
      <c r="OPF21" s="109"/>
      <c r="OPG21" s="109"/>
      <c r="OPH21" s="109"/>
      <c r="OPI21" s="109"/>
      <c r="OPJ21" s="109"/>
      <c r="OPK21" s="109"/>
      <c r="OPL21" s="109"/>
      <c r="OPM21" s="109"/>
      <c r="OPN21" s="109"/>
      <c r="OPO21" s="109"/>
      <c r="OPP21" s="109"/>
      <c r="OPQ21" s="109"/>
      <c r="OPR21" s="109"/>
      <c r="OPS21" s="109"/>
      <c r="OPT21" s="109"/>
      <c r="OPU21" s="109"/>
      <c r="OPV21" s="109"/>
      <c r="OPW21" s="109"/>
      <c r="OPX21" s="109"/>
      <c r="OPY21" s="109"/>
      <c r="OPZ21" s="109"/>
      <c r="OQA21" s="109"/>
      <c r="OQB21" s="109"/>
      <c r="OQC21" s="109"/>
      <c r="OQD21" s="109"/>
      <c r="OQE21" s="109"/>
      <c r="OQF21" s="109"/>
      <c r="OQG21" s="109"/>
      <c r="OQH21" s="109"/>
      <c r="OQI21" s="109"/>
      <c r="OQJ21" s="109"/>
      <c r="OQK21" s="109"/>
      <c r="OQL21" s="109"/>
      <c r="OQM21" s="109"/>
      <c r="OQN21" s="109"/>
      <c r="OQO21" s="109"/>
      <c r="OQP21" s="109"/>
      <c r="OQQ21" s="109"/>
      <c r="OQR21" s="109"/>
      <c r="OQS21" s="109"/>
      <c r="OQT21" s="109"/>
      <c r="OQU21" s="109"/>
      <c r="OQV21" s="109"/>
      <c r="OQW21" s="109"/>
      <c r="OQX21" s="109"/>
      <c r="OQY21" s="109"/>
      <c r="OQZ21" s="109"/>
      <c r="ORA21" s="109"/>
      <c r="ORB21" s="109"/>
      <c r="ORC21" s="109"/>
      <c r="ORD21" s="109"/>
      <c r="ORE21" s="109"/>
      <c r="ORF21" s="109"/>
      <c r="ORG21" s="109"/>
      <c r="ORH21" s="109"/>
      <c r="ORI21" s="109"/>
      <c r="ORJ21" s="109"/>
      <c r="ORK21" s="109"/>
      <c r="ORL21" s="109"/>
      <c r="ORM21" s="109"/>
      <c r="ORN21" s="109"/>
      <c r="ORO21" s="109"/>
      <c r="ORP21" s="109"/>
      <c r="ORQ21" s="109"/>
      <c r="ORR21" s="109"/>
      <c r="ORS21" s="109"/>
      <c r="ORT21" s="109"/>
      <c r="ORU21" s="109"/>
      <c r="ORV21" s="109"/>
      <c r="ORW21" s="109"/>
      <c r="ORX21" s="109"/>
      <c r="ORY21" s="109"/>
      <c r="ORZ21" s="109"/>
      <c r="OSA21" s="109"/>
      <c r="OSB21" s="109"/>
      <c r="OSC21" s="109"/>
      <c r="OSD21" s="109"/>
      <c r="OSE21" s="109"/>
      <c r="OSF21" s="109"/>
      <c r="OSG21" s="109"/>
      <c r="OSH21" s="109"/>
      <c r="OSI21" s="109"/>
      <c r="OSJ21" s="109"/>
      <c r="OSK21" s="109"/>
      <c r="OSL21" s="109"/>
      <c r="OSM21" s="109"/>
      <c r="OSN21" s="109"/>
      <c r="OSO21" s="109"/>
      <c r="OSP21" s="109"/>
      <c r="OSQ21" s="109"/>
      <c r="OSR21" s="109"/>
      <c r="OSS21" s="109"/>
      <c r="OST21" s="109"/>
      <c r="OSU21" s="109"/>
      <c r="OSV21" s="109"/>
      <c r="OSW21" s="109"/>
      <c r="OSX21" s="109"/>
      <c r="OSY21" s="109"/>
      <c r="OSZ21" s="109"/>
      <c r="OTA21" s="109"/>
      <c r="OTB21" s="109"/>
      <c r="OTC21" s="109"/>
      <c r="OTD21" s="109"/>
      <c r="OTE21" s="109"/>
      <c r="OTF21" s="109"/>
      <c r="OTG21" s="109"/>
      <c r="OTH21" s="109"/>
      <c r="OTI21" s="109"/>
      <c r="OTJ21" s="109"/>
      <c r="OTK21" s="109"/>
      <c r="OTL21" s="109"/>
      <c r="OTM21" s="109"/>
      <c r="OTN21" s="109"/>
      <c r="OTO21" s="109"/>
      <c r="OTP21" s="109"/>
      <c r="OTQ21" s="109"/>
      <c r="OTR21" s="109"/>
      <c r="OTS21" s="109"/>
      <c r="OTT21" s="109"/>
      <c r="OTU21" s="109"/>
      <c r="OTV21" s="109"/>
      <c r="OTW21" s="109"/>
      <c r="OTX21" s="109"/>
      <c r="OTY21" s="109"/>
      <c r="OTZ21" s="109"/>
      <c r="OUA21" s="109"/>
      <c r="OUB21" s="109"/>
      <c r="OUC21" s="109"/>
      <c r="OUD21" s="109"/>
      <c r="OUE21" s="109"/>
      <c r="OUF21" s="109"/>
      <c r="OUG21" s="109"/>
      <c r="OUH21" s="109"/>
      <c r="OUI21" s="109"/>
      <c r="OUJ21" s="109"/>
      <c r="OUK21" s="109"/>
      <c r="OUL21" s="109"/>
      <c r="OUM21" s="109"/>
      <c r="OUN21" s="109"/>
      <c r="OUO21" s="109"/>
      <c r="OUP21" s="109"/>
      <c r="OUQ21" s="109"/>
      <c r="OUR21" s="109"/>
      <c r="OUS21" s="109"/>
      <c r="OUT21" s="109"/>
      <c r="OUU21" s="109"/>
      <c r="OUV21" s="109"/>
      <c r="OUW21" s="109"/>
      <c r="OUX21" s="109"/>
      <c r="OUY21" s="109"/>
      <c r="OUZ21" s="109"/>
      <c r="OVA21" s="109"/>
      <c r="OVB21" s="109"/>
      <c r="OVC21" s="109"/>
      <c r="OVD21" s="109"/>
      <c r="OVE21" s="109"/>
      <c r="OVF21" s="109"/>
      <c r="OVG21" s="109"/>
      <c r="OVH21" s="109"/>
      <c r="OVI21" s="109"/>
      <c r="OVJ21" s="109"/>
      <c r="OVK21" s="109"/>
      <c r="OVL21" s="109"/>
      <c r="OVM21" s="109"/>
      <c r="OVN21" s="109"/>
      <c r="OVO21" s="109"/>
      <c r="OVP21" s="109"/>
      <c r="OVQ21" s="109"/>
      <c r="OVR21" s="109"/>
      <c r="OVS21" s="109"/>
      <c r="OVT21" s="109"/>
      <c r="OVU21" s="109"/>
      <c r="OVV21" s="109"/>
      <c r="OVW21" s="109"/>
      <c r="OVX21" s="109"/>
      <c r="OVY21" s="109"/>
      <c r="OVZ21" s="109"/>
      <c r="OWA21" s="109"/>
      <c r="OWB21" s="109"/>
      <c r="OWC21" s="109"/>
      <c r="OWD21" s="109"/>
      <c r="OWE21" s="109"/>
      <c r="OWF21" s="109"/>
      <c r="OWG21" s="109"/>
      <c r="OWH21" s="109"/>
      <c r="OWI21" s="109"/>
      <c r="OWJ21" s="109"/>
      <c r="OWK21" s="109"/>
      <c r="OWL21" s="109"/>
      <c r="OWM21" s="109"/>
      <c r="OWN21" s="109"/>
      <c r="OWO21" s="109"/>
      <c r="OWP21" s="109"/>
      <c r="OWQ21" s="109"/>
      <c r="OWR21" s="109"/>
      <c r="OWS21" s="109"/>
      <c r="OWT21" s="109"/>
      <c r="OWU21" s="109"/>
      <c r="OWV21" s="109"/>
      <c r="OWW21" s="109"/>
      <c r="OWX21" s="109"/>
      <c r="OWY21" s="109"/>
      <c r="OWZ21" s="109"/>
      <c r="OXA21" s="109"/>
      <c r="OXB21" s="109"/>
      <c r="OXC21" s="109"/>
      <c r="OXD21" s="109"/>
      <c r="OXE21" s="109"/>
      <c r="OXF21" s="109"/>
      <c r="OXG21" s="109"/>
      <c r="OXH21" s="109"/>
      <c r="OXI21" s="109"/>
      <c r="OXJ21" s="109"/>
      <c r="OXK21" s="109"/>
      <c r="OXL21" s="109"/>
      <c r="OXM21" s="109"/>
      <c r="OXN21" s="109"/>
      <c r="OXO21" s="109"/>
      <c r="OXP21" s="109"/>
      <c r="OXQ21" s="109"/>
      <c r="OXR21" s="109"/>
      <c r="OXS21" s="109"/>
      <c r="OXT21" s="109"/>
      <c r="OXU21" s="109"/>
      <c r="OXV21" s="109"/>
      <c r="OXW21" s="109"/>
      <c r="OXX21" s="109"/>
      <c r="OXY21" s="109"/>
      <c r="OXZ21" s="109"/>
      <c r="OYA21" s="109"/>
      <c r="OYB21" s="109"/>
      <c r="OYC21" s="109"/>
      <c r="OYD21" s="109"/>
      <c r="OYE21" s="109"/>
      <c r="OYF21" s="109"/>
      <c r="OYG21" s="109"/>
      <c r="OYH21" s="109"/>
      <c r="OYI21" s="109"/>
      <c r="OYJ21" s="109"/>
      <c r="OYK21" s="109"/>
      <c r="OYL21" s="109"/>
      <c r="OYM21" s="109"/>
      <c r="OYN21" s="109"/>
      <c r="OYO21" s="109"/>
      <c r="OYP21" s="109"/>
      <c r="OYQ21" s="109"/>
      <c r="OYR21" s="109"/>
      <c r="OYS21" s="109"/>
      <c r="OYT21" s="109"/>
      <c r="OYU21" s="109"/>
      <c r="OYV21" s="109"/>
      <c r="OYW21" s="109"/>
      <c r="OYX21" s="109"/>
      <c r="OYY21" s="109"/>
      <c r="OYZ21" s="109"/>
      <c r="OZA21" s="109"/>
      <c r="OZB21" s="109"/>
      <c r="OZC21" s="109"/>
      <c r="OZD21" s="109"/>
      <c r="OZE21" s="109"/>
      <c r="OZF21" s="109"/>
      <c r="OZG21" s="109"/>
      <c r="OZH21" s="109"/>
      <c r="OZI21" s="109"/>
      <c r="OZJ21" s="109"/>
      <c r="OZK21" s="109"/>
      <c r="OZL21" s="109"/>
      <c r="OZM21" s="109"/>
      <c r="OZN21" s="109"/>
      <c r="OZO21" s="109"/>
      <c r="OZP21" s="109"/>
      <c r="OZQ21" s="109"/>
      <c r="OZR21" s="109"/>
      <c r="OZS21" s="109"/>
      <c r="OZT21" s="109"/>
      <c r="OZU21" s="109"/>
      <c r="OZV21" s="109"/>
      <c r="OZW21" s="109"/>
      <c r="OZX21" s="109"/>
      <c r="OZY21" s="109"/>
      <c r="OZZ21" s="109"/>
      <c r="PAA21" s="109"/>
      <c r="PAB21" s="109"/>
      <c r="PAC21" s="109"/>
      <c r="PAD21" s="109"/>
      <c r="PAE21" s="109"/>
      <c r="PAF21" s="109"/>
      <c r="PAG21" s="109"/>
      <c r="PAH21" s="109"/>
      <c r="PAI21" s="109"/>
      <c r="PAJ21" s="109"/>
      <c r="PAK21" s="109"/>
      <c r="PAL21" s="109"/>
      <c r="PAM21" s="109"/>
      <c r="PAN21" s="109"/>
      <c r="PAO21" s="109"/>
      <c r="PAP21" s="109"/>
      <c r="PAQ21" s="109"/>
      <c r="PAR21" s="109"/>
      <c r="PAS21" s="109"/>
      <c r="PAT21" s="109"/>
      <c r="PAU21" s="109"/>
      <c r="PAV21" s="109"/>
      <c r="PAW21" s="109"/>
      <c r="PAX21" s="109"/>
      <c r="PAY21" s="109"/>
      <c r="PAZ21" s="109"/>
      <c r="PBA21" s="109"/>
      <c r="PBB21" s="109"/>
      <c r="PBC21" s="109"/>
      <c r="PBD21" s="109"/>
      <c r="PBE21" s="109"/>
      <c r="PBF21" s="109"/>
      <c r="PBG21" s="109"/>
      <c r="PBH21" s="109"/>
      <c r="PBI21" s="109"/>
      <c r="PBJ21" s="109"/>
      <c r="PBK21" s="109"/>
      <c r="PBL21" s="109"/>
      <c r="PBM21" s="109"/>
      <c r="PBN21" s="109"/>
      <c r="PBO21" s="109"/>
      <c r="PBP21" s="109"/>
      <c r="PBQ21" s="109"/>
      <c r="PBR21" s="109"/>
      <c r="PBS21" s="109"/>
      <c r="PBT21" s="109"/>
      <c r="PBU21" s="109"/>
      <c r="PBV21" s="109"/>
      <c r="PBW21" s="109"/>
      <c r="PBX21" s="109"/>
      <c r="PBY21" s="109"/>
      <c r="PBZ21" s="109"/>
      <c r="PCA21" s="109"/>
      <c r="PCB21" s="109"/>
      <c r="PCC21" s="109"/>
      <c r="PCD21" s="109"/>
      <c r="PCE21" s="109"/>
      <c r="PCF21" s="109"/>
      <c r="PCG21" s="109"/>
      <c r="PCH21" s="109"/>
      <c r="PCI21" s="109"/>
      <c r="PCJ21" s="109"/>
      <c r="PCK21" s="109"/>
      <c r="PCL21" s="109"/>
      <c r="PCM21" s="109"/>
      <c r="PCN21" s="109"/>
      <c r="PCO21" s="109"/>
      <c r="PCP21" s="109"/>
      <c r="PCQ21" s="109"/>
      <c r="PCR21" s="109"/>
      <c r="PCS21" s="109"/>
      <c r="PCT21" s="109"/>
      <c r="PCU21" s="109"/>
      <c r="PCV21" s="109"/>
      <c r="PCW21" s="109"/>
      <c r="PCX21" s="109"/>
      <c r="PCY21" s="109"/>
      <c r="PCZ21" s="109"/>
      <c r="PDA21" s="109"/>
      <c r="PDB21" s="109"/>
      <c r="PDC21" s="109"/>
      <c r="PDD21" s="109"/>
      <c r="PDE21" s="109"/>
      <c r="PDF21" s="109"/>
      <c r="PDG21" s="109"/>
      <c r="PDH21" s="109"/>
      <c r="PDI21" s="109"/>
      <c r="PDJ21" s="109"/>
      <c r="PDK21" s="109"/>
      <c r="PDL21" s="109"/>
      <c r="PDM21" s="109"/>
      <c r="PDN21" s="109"/>
      <c r="PDO21" s="109"/>
      <c r="PDP21" s="109"/>
      <c r="PDQ21" s="109"/>
      <c r="PDR21" s="109"/>
      <c r="PDS21" s="109"/>
      <c r="PDT21" s="109"/>
      <c r="PDU21" s="109"/>
      <c r="PDV21" s="109"/>
      <c r="PDW21" s="109"/>
      <c r="PDX21" s="109"/>
      <c r="PDY21" s="109"/>
      <c r="PDZ21" s="109"/>
      <c r="PEA21" s="109"/>
      <c r="PEB21" s="109"/>
      <c r="PEC21" s="109"/>
      <c r="PED21" s="109"/>
      <c r="PEE21" s="109"/>
      <c r="PEF21" s="109"/>
      <c r="PEG21" s="109"/>
      <c r="PEH21" s="109"/>
      <c r="PEI21" s="109"/>
      <c r="PEJ21" s="109"/>
      <c r="PEK21" s="109"/>
      <c r="PEL21" s="109"/>
      <c r="PEM21" s="109"/>
      <c r="PEN21" s="109"/>
      <c r="PEO21" s="109"/>
      <c r="PEP21" s="109"/>
      <c r="PEQ21" s="109"/>
      <c r="PER21" s="109"/>
      <c r="PES21" s="109"/>
      <c r="PET21" s="109"/>
      <c r="PEU21" s="109"/>
      <c r="PEV21" s="109"/>
      <c r="PEW21" s="109"/>
      <c r="PEX21" s="109"/>
      <c r="PEY21" s="109"/>
      <c r="PEZ21" s="109"/>
      <c r="PFA21" s="109"/>
      <c r="PFB21" s="109"/>
      <c r="PFC21" s="109"/>
      <c r="PFD21" s="109"/>
      <c r="PFE21" s="109"/>
      <c r="PFF21" s="109"/>
      <c r="PFG21" s="109"/>
      <c r="PFH21" s="109"/>
      <c r="PFI21" s="109"/>
      <c r="PFJ21" s="109"/>
      <c r="PFK21" s="109"/>
      <c r="PFL21" s="109"/>
      <c r="PFM21" s="109"/>
      <c r="PFN21" s="109"/>
      <c r="PFO21" s="109"/>
      <c r="PFP21" s="109"/>
      <c r="PFQ21" s="109"/>
      <c r="PFR21" s="109"/>
      <c r="PFS21" s="109"/>
      <c r="PFT21" s="109"/>
      <c r="PFU21" s="109"/>
      <c r="PFV21" s="109"/>
      <c r="PFW21" s="109"/>
      <c r="PFX21" s="109"/>
      <c r="PFY21" s="109"/>
      <c r="PFZ21" s="109"/>
      <c r="PGA21" s="109"/>
      <c r="PGB21" s="109"/>
      <c r="PGC21" s="109"/>
      <c r="PGD21" s="109"/>
      <c r="PGE21" s="109"/>
      <c r="PGF21" s="109"/>
      <c r="PGG21" s="109"/>
      <c r="PGH21" s="109"/>
      <c r="PGI21" s="109"/>
      <c r="PGJ21" s="109"/>
      <c r="PGK21" s="109"/>
      <c r="PGL21" s="109"/>
      <c r="PGM21" s="109"/>
      <c r="PGN21" s="109"/>
      <c r="PGO21" s="109"/>
      <c r="PGP21" s="109"/>
      <c r="PGQ21" s="109"/>
      <c r="PGR21" s="109"/>
      <c r="PGS21" s="109"/>
      <c r="PGT21" s="109"/>
      <c r="PGU21" s="109"/>
      <c r="PGV21" s="109"/>
      <c r="PGW21" s="109"/>
      <c r="PGX21" s="109"/>
      <c r="PGY21" s="109"/>
      <c r="PGZ21" s="109"/>
      <c r="PHA21" s="109"/>
      <c r="PHB21" s="109"/>
      <c r="PHC21" s="109"/>
      <c r="PHD21" s="109"/>
      <c r="PHE21" s="109"/>
      <c r="PHF21" s="109"/>
      <c r="PHG21" s="109"/>
      <c r="PHH21" s="109"/>
      <c r="PHI21" s="109"/>
      <c r="PHJ21" s="109"/>
      <c r="PHK21" s="109"/>
      <c r="PHL21" s="109"/>
      <c r="PHM21" s="109"/>
      <c r="PHN21" s="109"/>
      <c r="PHO21" s="109"/>
      <c r="PHP21" s="109"/>
      <c r="PHQ21" s="109"/>
      <c r="PHR21" s="109"/>
      <c r="PHS21" s="109"/>
      <c r="PHT21" s="109"/>
      <c r="PHU21" s="109"/>
      <c r="PHV21" s="109"/>
      <c r="PHW21" s="109"/>
      <c r="PHX21" s="109"/>
      <c r="PHY21" s="109"/>
      <c r="PHZ21" s="109"/>
      <c r="PIA21" s="109"/>
      <c r="PIB21" s="109"/>
      <c r="PIC21" s="109"/>
      <c r="PID21" s="109"/>
      <c r="PIE21" s="109"/>
      <c r="PIF21" s="109"/>
      <c r="PIG21" s="109"/>
      <c r="PIH21" s="109"/>
      <c r="PII21" s="109"/>
      <c r="PIJ21" s="109"/>
      <c r="PIK21" s="109"/>
      <c r="PIL21" s="109"/>
      <c r="PIM21" s="109"/>
      <c r="PIN21" s="109"/>
      <c r="PIO21" s="109"/>
      <c r="PIP21" s="109"/>
      <c r="PIQ21" s="109"/>
      <c r="PIR21" s="109"/>
      <c r="PIS21" s="109"/>
      <c r="PIT21" s="109"/>
      <c r="PIU21" s="109"/>
      <c r="PIV21" s="109"/>
      <c r="PIW21" s="109"/>
      <c r="PIX21" s="109"/>
      <c r="PIY21" s="109"/>
      <c r="PIZ21" s="109"/>
      <c r="PJA21" s="109"/>
      <c r="PJB21" s="109"/>
      <c r="PJC21" s="109"/>
      <c r="PJD21" s="109"/>
      <c r="PJE21" s="109"/>
      <c r="PJF21" s="109"/>
      <c r="PJG21" s="109"/>
      <c r="PJH21" s="109"/>
      <c r="PJI21" s="109"/>
      <c r="PJJ21" s="109"/>
      <c r="PJK21" s="109"/>
      <c r="PJL21" s="109"/>
      <c r="PJM21" s="109"/>
      <c r="PJN21" s="109"/>
      <c r="PJO21" s="109"/>
      <c r="PJP21" s="109"/>
      <c r="PJQ21" s="109"/>
      <c r="PJR21" s="109"/>
      <c r="PJS21" s="109"/>
      <c r="PJT21" s="109"/>
      <c r="PJU21" s="109"/>
      <c r="PJV21" s="109"/>
      <c r="PJW21" s="109"/>
      <c r="PJX21" s="109"/>
      <c r="PJY21" s="109"/>
      <c r="PJZ21" s="109"/>
      <c r="PKA21" s="109"/>
      <c r="PKB21" s="109"/>
      <c r="PKC21" s="109"/>
      <c r="PKD21" s="109"/>
      <c r="PKE21" s="109"/>
      <c r="PKF21" s="109"/>
      <c r="PKG21" s="109"/>
      <c r="PKH21" s="109"/>
      <c r="PKI21" s="109"/>
      <c r="PKJ21" s="109"/>
      <c r="PKK21" s="109"/>
      <c r="PKL21" s="109"/>
      <c r="PKM21" s="109"/>
      <c r="PKN21" s="109"/>
      <c r="PKO21" s="109"/>
      <c r="PKP21" s="109"/>
      <c r="PKQ21" s="109"/>
      <c r="PKR21" s="109"/>
      <c r="PKS21" s="109"/>
      <c r="PKT21" s="109"/>
      <c r="PKU21" s="109"/>
      <c r="PKV21" s="109"/>
      <c r="PKW21" s="109"/>
      <c r="PKX21" s="109"/>
      <c r="PKY21" s="109"/>
      <c r="PKZ21" s="109"/>
      <c r="PLA21" s="109"/>
      <c r="PLB21" s="109"/>
      <c r="PLC21" s="109"/>
      <c r="PLD21" s="109"/>
      <c r="PLE21" s="109"/>
      <c r="PLF21" s="109"/>
      <c r="PLG21" s="109"/>
      <c r="PLH21" s="109"/>
      <c r="PLI21" s="109"/>
      <c r="PLJ21" s="109"/>
      <c r="PLK21" s="109"/>
      <c r="PLL21" s="109"/>
      <c r="PLM21" s="109"/>
      <c r="PLN21" s="109"/>
      <c r="PLO21" s="109"/>
      <c r="PLP21" s="109"/>
      <c r="PLQ21" s="109"/>
      <c r="PLR21" s="109"/>
      <c r="PLS21" s="109"/>
      <c r="PLT21" s="109"/>
      <c r="PLU21" s="109"/>
      <c r="PLV21" s="109"/>
      <c r="PLW21" s="109"/>
      <c r="PLX21" s="109"/>
      <c r="PLY21" s="109"/>
      <c r="PLZ21" s="109"/>
      <c r="PMA21" s="109"/>
      <c r="PMB21" s="109"/>
      <c r="PMC21" s="109"/>
      <c r="PMD21" s="109"/>
      <c r="PME21" s="109"/>
      <c r="PMF21" s="109"/>
      <c r="PMG21" s="109"/>
      <c r="PMH21" s="109"/>
      <c r="PMI21" s="109"/>
      <c r="PMJ21" s="109"/>
      <c r="PMK21" s="109"/>
      <c r="PML21" s="109"/>
      <c r="PMM21" s="109"/>
      <c r="PMN21" s="109"/>
      <c r="PMO21" s="109"/>
      <c r="PMP21" s="109"/>
      <c r="PMQ21" s="109"/>
      <c r="PMR21" s="109"/>
      <c r="PMS21" s="109"/>
      <c r="PMT21" s="109"/>
      <c r="PMU21" s="109"/>
      <c r="PMV21" s="109"/>
      <c r="PMW21" s="109"/>
      <c r="PMX21" s="109"/>
      <c r="PMY21" s="109"/>
      <c r="PMZ21" s="109"/>
      <c r="PNA21" s="109"/>
      <c r="PNB21" s="109"/>
      <c r="PNC21" s="109"/>
      <c r="PND21" s="109"/>
      <c r="PNE21" s="109"/>
      <c r="PNF21" s="109"/>
      <c r="PNG21" s="109"/>
      <c r="PNH21" s="109"/>
      <c r="PNI21" s="109"/>
      <c r="PNJ21" s="109"/>
      <c r="PNK21" s="109"/>
      <c r="PNL21" s="109"/>
      <c r="PNM21" s="109"/>
      <c r="PNN21" s="109"/>
      <c r="PNO21" s="109"/>
      <c r="PNP21" s="109"/>
      <c r="PNQ21" s="109"/>
      <c r="PNR21" s="109"/>
      <c r="PNS21" s="109"/>
      <c r="PNT21" s="109"/>
      <c r="PNU21" s="109"/>
      <c r="PNV21" s="109"/>
      <c r="PNW21" s="109"/>
      <c r="PNX21" s="109"/>
      <c r="PNY21" s="109"/>
      <c r="PNZ21" s="109"/>
      <c r="POA21" s="109"/>
      <c r="POB21" s="109"/>
      <c r="POC21" s="109"/>
      <c r="POD21" s="109"/>
      <c r="POE21" s="109"/>
      <c r="POF21" s="109"/>
      <c r="POG21" s="109"/>
      <c r="POH21" s="109"/>
      <c r="POI21" s="109"/>
      <c r="POJ21" s="109"/>
      <c r="POK21" s="109"/>
      <c r="POL21" s="109"/>
      <c r="POM21" s="109"/>
      <c r="PON21" s="109"/>
      <c r="POO21" s="109"/>
      <c r="POP21" s="109"/>
      <c r="POQ21" s="109"/>
      <c r="POR21" s="109"/>
      <c r="POS21" s="109"/>
      <c r="POT21" s="109"/>
      <c r="POU21" s="109"/>
      <c r="POV21" s="109"/>
      <c r="POW21" s="109"/>
      <c r="POX21" s="109"/>
      <c r="POY21" s="109"/>
      <c r="POZ21" s="109"/>
      <c r="PPA21" s="109"/>
      <c r="PPB21" s="109"/>
      <c r="PPC21" s="109"/>
      <c r="PPD21" s="109"/>
      <c r="PPE21" s="109"/>
      <c r="PPF21" s="109"/>
      <c r="PPG21" s="109"/>
      <c r="PPH21" s="109"/>
      <c r="PPI21" s="109"/>
      <c r="PPJ21" s="109"/>
      <c r="PPK21" s="109"/>
      <c r="PPL21" s="109"/>
      <c r="PPM21" s="109"/>
      <c r="PPN21" s="109"/>
      <c r="PPO21" s="109"/>
      <c r="PPP21" s="109"/>
      <c r="PPQ21" s="109"/>
      <c r="PPR21" s="109"/>
      <c r="PPS21" s="109"/>
      <c r="PPT21" s="109"/>
      <c r="PPU21" s="109"/>
      <c r="PPV21" s="109"/>
      <c r="PPW21" s="109"/>
      <c r="PPX21" s="109"/>
      <c r="PPY21" s="109"/>
      <c r="PPZ21" s="109"/>
      <c r="PQA21" s="109"/>
      <c r="PQB21" s="109"/>
      <c r="PQC21" s="109"/>
      <c r="PQD21" s="109"/>
      <c r="PQE21" s="109"/>
      <c r="PQF21" s="109"/>
      <c r="PQG21" s="109"/>
      <c r="PQH21" s="109"/>
      <c r="PQI21" s="109"/>
      <c r="PQJ21" s="109"/>
      <c r="PQK21" s="109"/>
      <c r="PQL21" s="109"/>
      <c r="PQM21" s="109"/>
      <c r="PQN21" s="109"/>
      <c r="PQO21" s="109"/>
      <c r="PQP21" s="109"/>
      <c r="PQQ21" s="109"/>
      <c r="PQR21" s="109"/>
      <c r="PQS21" s="109"/>
      <c r="PQT21" s="109"/>
      <c r="PQU21" s="109"/>
      <c r="PQV21" s="109"/>
      <c r="PQW21" s="109"/>
      <c r="PQX21" s="109"/>
      <c r="PQY21" s="109"/>
      <c r="PQZ21" s="109"/>
      <c r="PRA21" s="109"/>
      <c r="PRB21" s="109"/>
      <c r="PRC21" s="109"/>
      <c r="PRD21" s="109"/>
      <c r="PRE21" s="109"/>
      <c r="PRF21" s="109"/>
      <c r="PRG21" s="109"/>
      <c r="PRH21" s="109"/>
      <c r="PRI21" s="109"/>
      <c r="PRJ21" s="109"/>
      <c r="PRK21" s="109"/>
      <c r="PRL21" s="109"/>
      <c r="PRM21" s="109"/>
      <c r="PRN21" s="109"/>
      <c r="PRO21" s="109"/>
      <c r="PRP21" s="109"/>
      <c r="PRQ21" s="109"/>
      <c r="PRR21" s="109"/>
      <c r="PRS21" s="109"/>
      <c r="PRT21" s="109"/>
      <c r="PRU21" s="109"/>
      <c r="PRV21" s="109"/>
      <c r="PRW21" s="109"/>
      <c r="PRX21" s="109"/>
      <c r="PRY21" s="109"/>
      <c r="PRZ21" s="109"/>
      <c r="PSA21" s="109"/>
      <c r="PSB21" s="109"/>
      <c r="PSC21" s="109"/>
      <c r="PSD21" s="109"/>
      <c r="PSE21" s="109"/>
      <c r="PSF21" s="109"/>
      <c r="PSG21" s="109"/>
      <c r="PSH21" s="109"/>
      <c r="PSI21" s="109"/>
      <c r="PSJ21" s="109"/>
      <c r="PSK21" s="109"/>
      <c r="PSL21" s="109"/>
      <c r="PSM21" s="109"/>
      <c r="PSN21" s="109"/>
      <c r="PSO21" s="109"/>
      <c r="PSP21" s="109"/>
      <c r="PSQ21" s="109"/>
      <c r="PSR21" s="109"/>
      <c r="PSS21" s="109"/>
      <c r="PST21" s="109"/>
      <c r="PSU21" s="109"/>
      <c r="PSV21" s="109"/>
      <c r="PSW21" s="109"/>
      <c r="PSX21" s="109"/>
      <c r="PSY21" s="109"/>
      <c r="PSZ21" s="109"/>
      <c r="PTA21" s="109"/>
      <c r="PTB21" s="109"/>
      <c r="PTC21" s="109"/>
      <c r="PTD21" s="109"/>
      <c r="PTE21" s="109"/>
      <c r="PTF21" s="109"/>
      <c r="PTG21" s="109"/>
      <c r="PTH21" s="109"/>
      <c r="PTI21" s="109"/>
      <c r="PTJ21" s="109"/>
      <c r="PTK21" s="109"/>
      <c r="PTL21" s="109"/>
      <c r="PTM21" s="109"/>
      <c r="PTN21" s="109"/>
      <c r="PTO21" s="109"/>
      <c r="PTP21" s="109"/>
      <c r="PTQ21" s="109"/>
      <c r="PTR21" s="109"/>
      <c r="PTS21" s="109"/>
      <c r="PTT21" s="109"/>
      <c r="PTU21" s="109"/>
      <c r="PTV21" s="109"/>
      <c r="PTW21" s="109"/>
      <c r="PTX21" s="109"/>
      <c r="PTY21" s="109"/>
      <c r="PTZ21" s="109"/>
      <c r="PUA21" s="109"/>
      <c r="PUB21" s="109"/>
      <c r="PUC21" s="109"/>
      <c r="PUD21" s="109"/>
      <c r="PUE21" s="109"/>
      <c r="PUF21" s="109"/>
      <c r="PUG21" s="109"/>
      <c r="PUH21" s="109"/>
      <c r="PUI21" s="109"/>
      <c r="PUJ21" s="109"/>
      <c r="PUK21" s="109"/>
      <c r="PUL21" s="109"/>
      <c r="PUM21" s="109"/>
      <c r="PUN21" s="109"/>
      <c r="PUO21" s="109"/>
      <c r="PUP21" s="109"/>
      <c r="PUQ21" s="109"/>
      <c r="PUR21" s="109"/>
      <c r="PUS21" s="109"/>
      <c r="PUT21" s="109"/>
      <c r="PUU21" s="109"/>
      <c r="PUV21" s="109"/>
      <c r="PUW21" s="109"/>
      <c r="PUX21" s="109"/>
      <c r="PUY21" s="109"/>
      <c r="PUZ21" s="109"/>
      <c r="PVA21" s="109"/>
      <c r="PVB21" s="109"/>
      <c r="PVC21" s="109"/>
      <c r="PVD21" s="109"/>
      <c r="PVE21" s="109"/>
      <c r="PVF21" s="109"/>
      <c r="PVG21" s="109"/>
      <c r="PVH21" s="109"/>
      <c r="PVI21" s="109"/>
      <c r="PVJ21" s="109"/>
      <c r="PVK21" s="109"/>
      <c r="PVL21" s="109"/>
      <c r="PVM21" s="109"/>
      <c r="PVN21" s="109"/>
      <c r="PVO21" s="109"/>
      <c r="PVP21" s="109"/>
      <c r="PVQ21" s="109"/>
      <c r="PVR21" s="109"/>
      <c r="PVS21" s="109"/>
      <c r="PVT21" s="109"/>
      <c r="PVU21" s="109"/>
      <c r="PVV21" s="109"/>
      <c r="PVW21" s="109"/>
      <c r="PVX21" s="109"/>
      <c r="PVY21" s="109"/>
      <c r="PVZ21" s="109"/>
      <c r="PWA21" s="109"/>
      <c r="PWB21" s="109"/>
      <c r="PWC21" s="109"/>
      <c r="PWD21" s="109"/>
      <c r="PWE21" s="109"/>
      <c r="PWF21" s="109"/>
      <c r="PWG21" s="109"/>
      <c r="PWH21" s="109"/>
      <c r="PWI21" s="109"/>
      <c r="PWJ21" s="109"/>
      <c r="PWK21" s="109"/>
      <c r="PWL21" s="109"/>
      <c r="PWM21" s="109"/>
      <c r="PWN21" s="109"/>
      <c r="PWO21" s="109"/>
      <c r="PWP21" s="109"/>
      <c r="PWQ21" s="109"/>
      <c r="PWR21" s="109"/>
      <c r="PWS21" s="109"/>
      <c r="PWT21" s="109"/>
      <c r="PWU21" s="109"/>
      <c r="PWV21" s="109"/>
      <c r="PWW21" s="109"/>
      <c r="PWX21" s="109"/>
      <c r="PWY21" s="109"/>
      <c r="PWZ21" s="109"/>
      <c r="PXA21" s="109"/>
      <c r="PXB21" s="109"/>
      <c r="PXC21" s="109"/>
      <c r="PXD21" s="109"/>
      <c r="PXE21" s="109"/>
      <c r="PXF21" s="109"/>
      <c r="PXG21" s="109"/>
      <c r="PXH21" s="109"/>
      <c r="PXI21" s="109"/>
      <c r="PXJ21" s="109"/>
      <c r="PXK21" s="109"/>
      <c r="PXL21" s="109"/>
      <c r="PXM21" s="109"/>
      <c r="PXN21" s="109"/>
      <c r="PXO21" s="109"/>
      <c r="PXP21" s="109"/>
      <c r="PXQ21" s="109"/>
      <c r="PXR21" s="109"/>
      <c r="PXS21" s="109"/>
      <c r="PXT21" s="109"/>
      <c r="PXU21" s="109"/>
      <c r="PXV21" s="109"/>
      <c r="PXW21" s="109"/>
      <c r="PXX21" s="109"/>
      <c r="PXY21" s="109"/>
      <c r="PXZ21" s="109"/>
      <c r="PYA21" s="109"/>
      <c r="PYB21" s="109"/>
      <c r="PYC21" s="109"/>
      <c r="PYD21" s="109"/>
      <c r="PYE21" s="109"/>
      <c r="PYF21" s="109"/>
      <c r="PYG21" s="109"/>
      <c r="PYH21" s="109"/>
      <c r="PYI21" s="109"/>
      <c r="PYJ21" s="109"/>
      <c r="PYK21" s="109"/>
      <c r="PYL21" s="109"/>
      <c r="PYM21" s="109"/>
      <c r="PYN21" s="109"/>
      <c r="PYO21" s="109"/>
      <c r="PYP21" s="109"/>
      <c r="PYQ21" s="109"/>
      <c r="PYR21" s="109"/>
      <c r="PYS21" s="109"/>
      <c r="PYT21" s="109"/>
      <c r="PYU21" s="109"/>
      <c r="PYV21" s="109"/>
      <c r="PYW21" s="109"/>
      <c r="PYX21" s="109"/>
      <c r="PYY21" s="109"/>
      <c r="PYZ21" s="109"/>
      <c r="PZA21" s="109"/>
      <c r="PZB21" s="109"/>
      <c r="PZC21" s="109"/>
      <c r="PZD21" s="109"/>
      <c r="PZE21" s="109"/>
      <c r="PZF21" s="109"/>
      <c r="PZG21" s="109"/>
      <c r="PZH21" s="109"/>
      <c r="PZI21" s="109"/>
      <c r="PZJ21" s="109"/>
      <c r="PZK21" s="109"/>
      <c r="PZL21" s="109"/>
      <c r="PZM21" s="109"/>
      <c r="PZN21" s="109"/>
      <c r="PZO21" s="109"/>
      <c r="PZP21" s="109"/>
      <c r="PZQ21" s="109"/>
      <c r="PZR21" s="109"/>
      <c r="PZS21" s="109"/>
      <c r="PZT21" s="109"/>
      <c r="PZU21" s="109"/>
      <c r="PZV21" s="109"/>
      <c r="PZW21" s="109"/>
      <c r="PZX21" s="109"/>
      <c r="PZY21" s="109"/>
      <c r="PZZ21" s="109"/>
      <c r="QAA21" s="109"/>
      <c r="QAB21" s="109"/>
      <c r="QAC21" s="109"/>
      <c r="QAD21" s="109"/>
      <c r="QAE21" s="109"/>
      <c r="QAF21" s="109"/>
      <c r="QAG21" s="109"/>
      <c r="QAH21" s="109"/>
      <c r="QAI21" s="109"/>
      <c r="QAJ21" s="109"/>
      <c r="QAK21" s="109"/>
      <c r="QAL21" s="109"/>
      <c r="QAM21" s="109"/>
      <c r="QAN21" s="109"/>
      <c r="QAO21" s="109"/>
      <c r="QAP21" s="109"/>
      <c r="QAQ21" s="109"/>
      <c r="QAR21" s="109"/>
      <c r="QAS21" s="109"/>
      <c r="QAT21" s="109"/>
      <c r="QAU21" s="109"/>
      <c r="QAV21" s="109"/>
      <c r="QAW21" s="109"/>
      <c r="QAX21" s="109"/>
      <c r="QAY21" s="109"/>
      <c r="QAZ21" s="109"/>
      <c r="QBA21" s="109"/>
      <c r="QBB21" s="109"/>
      <c r="QBC21" s="109"/>
      <c r="QBD21" s="109"/>
      <c r="QBE21" s="109"/>
      <c r="QBF21" s="109"/>
      <c r="QBG21" s="109"/>
      <c r="QBH21" s="109"/>
      <c r="QBI21" s="109"/>
      <c r="QBJ21" s="109"/>
      <c r="QBK21" s="109"/>
      <c r="QBL21" s="109"/>
      <c r="QBM21" s="109"/>
      <c r="QBN21" s="109"/>
      <c r="QBO21" s="109"/>
      <c r="QBP21" s="109"/>
      <c r="QBQ21" s="109"/>
      <c r="QBR21" s="109"/>
      <c r="QBS21" s="109"/>
      <c r="QBT21" s="109"/>
      <c r="QBU21" s="109"/>
      <c r="QBV21" s="109"/>
      <c r="QBW21" s="109"/>
      <c r="QBX21" s="109"/>
      <c r="QBY21" s="109"/>
      <c r="QBZ21" s="109"/>
      <c r="QCA21" s="109"/>
      <c r="QCB21" s="109"/>
      <c r="QCC21" s="109"/>
      <c r="QCD21" s="109"/>
      <c r="QCE21" s="109"/>
      <c r="QCF21" s="109"/>
      <c r="QCG21" s="109"/>
      <c r="QCH21" s="109"/>
      <c r="QCI21" s="109"/>
      <c r="QCJ21" s="109"/>
      <c r="QCK21" s="109"/>
      <c r="QCL21" s="109"/>
      <c r="QCM21" s="109"/>
      <c r="QCN21" s="109"/>
      <c r="QCO21" s="109"/>
      <c r="QCP21" s="109"/>
      <c r="QCQ21" s="109"/>
      <c r="QCR21" s="109"/>
      <c r="QCS21" s="109"/>
      <c r="QCT21" s="109"/>
      <c r="QCU21" s="109"/>
      <c r="QCV21" s="109"/>
      <c r="QCW21" s="109"/>
      <c r="QCX21" s="109"/>
      <c r="QCY21" s="109"/>
      <c r="QCZ21" s="109"/>
      <c r="QDA21" s="109"/>
      <c r="QDB21" s="109"/>
      <c r="QDC21" s="109"/>
      <c r="QDD21" s="109"/>
      <c r="QDE21" s="109"/>
      <c r="QDF21" s="109"/>
      <c r="QDG21" s="109"/>
      <c r="QDH21" s="109"/>
      <c r="QDI21" s="109"/>
      <c r="QDJ21" s="109"/>
      <c r="QDK21" s="109"/>
      <c r="QDL21" s="109"/>
      <c r="QDM21" s="109"/>
      <c r="QDN21" s="109"/>
      <c r="QDO21" s="109"/>
      <c r="QDP21" s="109"/>
      <c r="QDQ21" s="109"/>
      <c r="QDR21" s="109"/>
      <c r="QDS21" s="109"/>
      <c r="QDT21" s="109"/>
      <c r="QDU21" s="109"/>
      <c r="QDV21" s="109"/>
      <c r="QDW21" s="109"/>
      <c r="QDX21" s="109"/>
      <c r="QDY21" s="109"/>
      <c r="QDZ21" s="109"/>
      <c r="QEA21" s="109"/>
      <c r="QEB21" s="109"/>
      <c r="QEC21" s="109"/>
      <c r="QED21" s="109"/>
      <c r="QEE21" s="109"/>
      <c r="QEF21" s="109"/>
      <c r="QEG21" s="109"/>
      <c r="QEH21" s="109"/>
      <c r="QEI21" s="109"/>
      <c r="QEJ21" s="109"/>
      <c r="QEK21" s="109"/>
      <c r="QEL21" s="109"/>
      <c r="QEM21" s="109"/>
      <c r="QEN21" s="109"/>
      <c r="QEO21" s="109"/>
      <c r="QEP21" s="109"/>
      <c r="QEQ21" s="109"/>
      <c r="QER21" s="109"/>
      <c r="QES21" s="109"/>
      <c r="QET21" s="109"/>
      <c r="QEU21" s="109"/>
      <c r="QEV21" s="109"/>
      <c r="QEW21" s="109"/>
      <c r="QEX21" s="109"/>
      <c r="QEY21" s="109"/>
      <c r="QEZ21" s="109"/>
      <c r="QFA21" s="109"/>
      <c r="QFB21" s="109"/>
      <c r="QFC21" s="109"/>
      <c r="QFD21" s="109"/>
      <c r="QFE21" s="109"/>
      <c r="QFF21" s="109"/>
      <c r="QFG21" s="109"/>
      <c r="QFH21" s="109"/>
      <c r="QFI21" s="109"/>
      <c r="QFJ21" s="109"/>
      <c r="QFK21" s="109"/>
      <c r="QFL21" s="109"/>
      <c r="QFM21" s="109"/>
      <c r="QFN21" s="109"/>
      <c r="QFO21" s="109"/>
      <c r="QFP21" s="109"/>
      <c r="QFQ21" s="109"/>
      <c r="QFR21" s="109"/>
      <c r="QFS21" s="109"/>
      <c r="QFT21" s="109"/>
      <c r="QFU21" s="109"/>
      <c r="QFV21" s="109"/>
      <c r="QFW21" s="109"/>
      <c r="QFX21" s="109"/>
      <c r="QFY21" s="109"/>
      <c r="QFZ21" s="109"/>
      <c r="QGA21" s="109"/>
      <c r="QGB21" s="109"/>
      <c r="QGC21" s="109"/>
      <c r="QGD21" s="109"/>
      <c r="QGE21" s="109"/>
      <c r="QGF21" s="109"/>
      <c r="QGG21" s="109"/>
      <c r="QGH21" s="109"/>
      <c r="QGI21" s="109"/>
      <c r="QGJ21" s="109"/>
      <c r="QGK21" s="109"/>
      <c r="QGL21" s="109"/>
      <c r="QGM21" s="109"/>
      <c r="QGN21" s="109"/>
      <c r="QGO21" s="109"/>
      <c r="QGP21" s="109"/>
      <c r="QGQ21" s="109"/>
      <c r="QGR21" s="109"/>
      <c r="QGS21" s="109"/>
      <c r="QGT21" s="109"/>
      <c r="QGU21" s="109"/>
      <c r="QGV21" s="109"/>
      <c r="QGW21" s="109"/>
      <c r="QGX21" s="109"/>
      <c r="QGY21" s="109"/>
      <c r="QGZ21" s="109"/>
      <c r="QHA21" s="109"/>
      <c r="QHB21" s="109"/>
      <c r="QHC21" s="109"/>
      <c r="QHD21" s="109"/>
      <c r="QHE21" s="109"/>
      <c r="QHF21" s="109"/>
      <c r="QHG21" s="109"/>
      <c r="QHH21" s="109"/>
      <c r="QHI21" s="109"/>
      <c r="QHJ21" s="109"/>
      <c r="QHK21" s="109"/>
      <c r="QHL21" s="109"/>
      <c r="QHM21" s="109"/>
      <c r="QHN21" s="109"/>
      <c r="QHO21" s="109"/>
      <c r="QHP21" s="109"/>
      <c r="QHQ21" s="109"/>
      <c r="QHR21" s="109"/>
      <c r="QHS21" s="109"/>
      <c r="QHT21" s="109"/>
      <c r="QHU21" s="109"/>
      <c r="QHV21" s="109"/>
      <c r="QHW21" s="109"/>
      <c r="QHX21" s="109"/>
      <c r="QHY21" s="109"/>
      <c r="QHZ21" s="109"/>
      <c r="QIA21" s="109"/>
      <c r="QIB21" s="109"/>
      <c r="QIC21" s="109"/>
      <c r="QID21" s="109"/>
      <c r="QIE21" s="109"/>
      <c r="QIF21" s="109"/>
      <c r="QIG21" s="109"/>
      <c r="QIH21" s="109"/>
      <c r="QII21" s="109"/>
      <c r="QIJ21" s="109"/>
      <c r="QIK21" s="109"/>
      <c r="QIL21" s="109"/>
      <c r="QIM21" s="109"/>
      <c r="QIN21" s="109"/>
      <c r="QIO21" s="109"/>
      <c r="QIP21" s="109"/>
      <c r="QIQ21" s="109"/>
      <c r="QIR21" s="109"/>
      <c r="QIS21" s="109"/>
      <c r="QIT21" s="109"/>
      <c r="QIU21" s="109"/>
      <c r="QIV21" s="109"/>
      <c r="QIW21" s="109"/>
      <c r="QIX21" s="109"/>
      <c r="QIY21" s="109"/>
      <c r="QIZ21" s="109"/>
      <c r="QJA21" s="109"/>
      <c r="QJB21" s="109"/>
      <c r="QJC21" s="109"/>
      <c r="QJD21" s="109"/>
      <c r="QJE21" s="109"/>
      <c r="QJF21" s="109"/>
      <c r="QJG21" s="109"/>
      <c r="QJH21" s="109"/>
      <c r="QJI21" s="109"/>
      <c r="QJJ21" s="109"/>
      <c r="QJK21" s="109"/>
      <c r="QJL21" s="109"/>
      <c r="QJM21" s="109"/>
      <c r="QJN21" s="109"/>
      <c r="QJO21" s="109"/>
      <c r="QJP21" s="109"/>
      <c r="QJQ21" s="109"/>
      <c r="QJR21" s="109"/>
      <c r="QJS21" s="109"/>
      <c r="QJT21" s="109"/>
      <c r="QJU21" s="109"/>
      <c r="QJV21" s="109"/>
      <c r="QJW21" s="109"/>
      <c r="QJX21" s="109"/>
      <c r="QJY21" s="109"/>
      <c r="QJZ21" s="109"/>
      <c r="QKA21" s="109"/>
      <c r="QKB21" s="109"/>
      <c r="QKC21" s="109"/>
      <c r="QKD21" s="109"/>
      <c r="QKE21" s="109"/>
      <c r="QKF21" s="109"/>
      <c r="QKG21" s="109"/>
      <c r="QKH21" s="109"/>
      <c r="QKI21" s="109"/>
      <c r="QKJ21" s="109"/>
      <c r="QKK21" s="109"/>
      <c r="QKL21" s="109"/>
      <c r="QKM21" s="109"/>
      <c r="QKN21" s="109"/>
      <c r="QKO21" s="109"/>
      <c r="QKP21" s="109"/>
      <c r="QKQ21" s="109"/>
      <c r="QKR21" s="109"/>
      <c r="QKS21" s="109"/>
      <c r="QKT21" s="109"/>
      <c r="QKU21" s="109"/>
      <c r="QKV21" s="109"/>
      <c r="QKW21" s="109"/>
      <c r="QKX21" s="109"/>
      <c r="QKY21" s="109"/>
      <c r="QKZ21" s="109"/>
      <c r="QLA21" s="109"/>
      <c r="QLB21" s="109"/>
      <c r="QLC21" s="109"/>
      <c r="QLD21" s="109"/>
      <c r="QLE21" s="109"/>
      <c r="QLF21" s="109"/>
      <c r="QLG21" s="109"/>
      <c r="QLH21" s="109"/>
      <c r="QLI21" s="109"/>
      <c r="QLJ21" s="109"/>
      <c r="QLK21" s="109"/>
      <c r="QLL21" s="109"/>
      <c r="QLM21" s="109"/>
      <c r="QLN21" s="109"/>
      <c r="QLO21" s="109"/>
      <c r="QLP21" s="109"/>
      <c r="QLQ21" s="109"/>
      <c r="QLR21" s="109"/>
      <c r="QLS21" s="109"/>
      <c r="QLT21" s="109"/>
      <c r="QLU21" s="109"/>
      <c r="QLV21" s="109"/>
      <c r="QLW21" s="109"/>
      <c r="QLX21" s="109"/>
      <c r="QLY21" s="109"/>
      <c r="QLZ21" s="109"/>
      <c r="QMA21" s="109"/>
      <c r="QMB21" s="109"/>
      <c r="QMC21" s="109"/>
      <c r="QMD21" s="109"/>
      <c r="QME21" s="109"/>
      <c r="QMF21" s="109"/>
      <c r="QMG21" s="109"/>
      <c r="QMH21" s="109"/>
      <c r="QMI21" s="109"/>
      <c r="QMJ21" s="109"/>
      <c r="QMK21" s="109"/>
      <c r="QML21" s="109"/>
      <c r="QMM21" s="109"/>
      <c r="QMN21" s="109"/>
      <c r="QMO21" s="109"/>
      <c r="QMP21" s="109"/>
      <c r="QMQ21" s="109"/>
      <c r="QMR21" s="109"/>
      <c r="QMS21" s="109"/>
      <c r="QMT21" s="109"/>
      <c r="QMU21" s="109"/>
      <c r="QMV21" s="109"/>
      <c r="QMW21" s="109"/>
      <c r="QMX21" s="109"/>
      <c r="QMY21" s="109"/>
      <c r="QMZ21" s="109"/>
      <c r="QNA21" s="109"/>
      <c r="QNB21" s="109"/>
      <c r="QNC21" s="109"/>
      <c r="QND21" s="109"/>
      <c r="QNE21" s="109"/>
      <c r="QNF21" s="109"/>
      <c r="QNG21" s="109"/>
      <c r="QNH21" s="109"/>
      <c r="QNI21" s="109"/>
      <c r="QNJ21" s="109"/>
      <c r="QNK21" s="109"/>
      <c r="QNL21" s="109"/>
      <c r="QNM21" s="109"/>
      <c r="QNN21" s="109"/>
      <c r="QNO21" s="109"/>
      <c r="QNP21" s="109"/>
      <c r="QNQ21" s="109"/>
      <c r="QNR21" s="109"/>
      <c r="QNS21" s="109"/>
      <c r="QNT21" s="109"/>
      <c r="QNU21" s="109"/>
      <c r="QNV21" s="109"/>
      <c r="QNW21" s="109"/>
      <c r="QNX21" s="109"/>
      <c r="QNY21" s="109"/>
      <c r="QNZ21" s="109"/>
      <c r="QOA21" s="109"/>
      <c r="QOB21" s="109"/>
      <c r="QOC21" s="109"/>
      <c r="QOD21" s="109"/>
      <c r="QOE21" s="109"/>
      <c r="QOF21" s="109"/>
      <c r="QOG21" s="109"/>
      <c r="QOH21" s="109"/>
      <c r="QOI21" s="109"/>
      <c r="QOJ21" s="109"/>
      <c r="QOK21" s="109"/>
      <c r="QOL21" s="109"/>
      <c r="QOM21" s="109"/>
      <c r="QON21" s="109"/>
      <c r="QOO21" s="109"/>
      <c r="QOP21" s="109"/>
      <c r="QOQ21" s="109"/>
      <c r="QOR21" s="109"/>
      <c r="QOS21" s="109"/>
      <c r="QOT21" s="109"/>
      <c r="QOU21" s="109"/>
      <c r="QOV21" s="109"/>
      <c r="QOW21" s="109"/>
      <c r="QOX21" s="109"/>
      <c r="QOY21" s="109"/>
      <c r="QOZ21" s="109"/>
      <c r="QPA21" s="109"/>
      <c r="QPB21" s="109"/>
      <c r="QPC21" s="109"/>
      <c r="QPD21" s="109"/>
      <c r="QPE21" s="109"/>
      <c r="QPF21" s="109"/>
      <c r="QPG21" s="109"/>
      <c r="QPH21" s="109"/>
      <c r="QPI21" s="109"/>
      <c r="QPJ21" s="109"/>
      <c r="QPK21" s="109"/>
      <c r="QPL21" s="109"/>
      <c r="QPM21" s="109"/>
      <c r="QPN21" s="109"/>
      <c r="QPO21" s="109"/>
      <c r="QPP21" s="109"/>
      <c r="QPQ21" s="109"/>
      <c r="QPR21" s="109"/>
      <c r="QPS21" s="109"/>
      <c r="QPT21" s="109"/>
      <c r="QPU21" s="109"/>
      <c r="QPV21" s="109"/>
      <c r="QPW21" s="109"/>
      <c r="QPX21" s="109"/>
      <c r="QPY21" s="109"/>
      <c r="QPZ21" s="109"/>
      <c r="QQA21" s="109"/>
      <c r="QQB21" s="109"/>
      <c r="QQC21" s="109"/>
      <c r="QQD21" s="109"/>
      <c r="QQE21" s="109"/>
      <c r="QQF21" s="109"/>
      <c r="QQG21" s="109"/>
      <c r="QQH21" s="109"/>
      <c r="QQI21" s="109"/>
      <c r="QQJ21" s="109"/>
      <c r="QQK21" s="109"/>
      <c r="QQL21" s="109"/>
      <c r="QQM21" s="109"/>
      <c r="QQN21" s="109"/>
      <c r="QQO21" s="109"/>
      <c r="QQP21" s="109"/>
      <c r="QQQ21" s="109"/>
      <c r="QQR21" s="109"/>
      <c r="QQS21" s="109"/>
      <c r="QQT21" s="109"/>
      <c r="QQU21" s="109"/>
      <c r="QQV21" s="109"/>
      <c r="QQW21" s="109"/>
      <c r="QQX21" s="109"/>
      <c r="QQY21" s="109"/>
      <c r="QQZ21" s="109"/>
      <c r="QRA21" s="109"/>
      <c r="QRB21" s="109"/>
      <c r="QRC21" s="109"/>
      <c r="QRD21" s="109"/>
      <c r="QRE21" s="109"/>
      <c r="QRF21" s="109"/>
      <c r="QRG21" s="109"/>
      <c r="QRH21" s="109"/>
      <c r="QRI21" s="109"/>
      <c r="QRJ21" s="109"/>
      <c r="QRK21" s="109"/>
      <c r="QRL21" s="109"/>
      <c r="QRM21" s="109"/>
      <c r="QRN21" s="109"/>
      <c r="QRO21" s="109"/>
      <c r="QRP21" s="109"/>
      <c r="QRQ21" s="109"/>
      <c r="QRR21" s="109"/>
      <c r="QRS21" s="109"/>
      <c r="QRT21" s="109"/>
      <c r="QRU21" s="109"/>
      <c r="QRV21" s="109"/>
      <c r="QRW21" s="109"/>
      <c r="QRX21" s="109"/>
      <c r="QRY21" s="109"/>
      <c r="QRZ21" s="109"/>
      <c r="QSA21" s="109"/>
      <c r="QSB21" s="109"/>
      <c r="QSC21" s="109"/>
      <c r="QSD21" s="109"/>
      <c r="QSE21" s="109"/>
      <c r="QSF21" s="109"/>
      <c r="QSG21" s="109"/>
      <c r="QSH21" s="109"/>
      <c r="QSI21" s="109"/>
      <c r="QSJ21" s="109"/>
      <c r="QSK21" s="109"/>
      <c r="QSL21" s="109"/>
      <c r="QSM21" s="109"/>
      <c r="QSN21" s="109"/>
      <c r="QSO21" s="109"/>
      <c r="QSP21" s="109"/>
      <c r="QSQ21" s="109"/>
      <c r="QSR21" s="109"/>
      <c r="QSS21" s="109"/>
      <c r="QST21" s="109"/>
      <c r="QSU21" s="109"/>
      <c r="QSV21" s="109"/>
      <c r="QSW21" s="109"/>
      <c r="QSX21" s="109"/>
      <c r="QSY21" s="109"/>
      <c r="QSZ21" s="109"/>
      <c r="QTA21" s="109"/>
      <c r="QTB21" s="109"/>
      <c r="QTC21" s="109"/>
      <c r="QTD21" s="109"/>
      <c r="QTE21" s="109"/>
      <c r="QTF21" s="109"/>
      <c r="QTG21" s="109"/>
      <c r="QTH21" s="109"/>
      <c r="QTI21" s="109"/>
      <c r="QTJ21" s="109"/>
      <c r="QTK21" s="109"/>
      <c r="QTL21" s="109"/>
      <c r="QTM21" s="109"/>
      <c r="QTN21" s="109"/>
      <c r="QTO21" s="109"/>
      <c r="QTP21" s="109"/>
      <c r="QTQ21" s="109"/>
      <c r="QTR21" s="109"/>
      <c r="QTS21" s="109"/>
      <c r="QTT21" s="109"/>
      <c r="QTU21" s="109"/>
      <c r="QTV21" s="109"/>
      <c r="QTW21" s="109"/>
      <c r="QTX21" s="109"/>
      <c r="QTY21" s="109"/>
      <c r="QTZ21" s="109"/>
      <c r="QUA21" s="109"/>
      <c r="QUB21" s="109"/>
      <c r="QUC21" s="109"/>
      <c r="QUD21" s="109"/>
      <c r="QUE21" s="109"/>
      <c r="QUF21" s="109"/>
      <c r="QUG21" s="109"/>
      <c r="QUH21" s="109"/>
      <c r="QUI21" s="109"/>
      <c r="QUJ21" s="109"/>
      <c r="QUK21" s="109"/>
      <c r="QUL21" s="109"/>
      <c r="QUM21" s="109"/>
      <c r="QUN21" s="109"/>
      <c r="QUO21" s="109"/>
      <c r="QUP21" s="109"/>
      <c r="QUQ21" s="109"/>
      <c r="QUR21" s="109"/>
      <c r="QUS21" s="109"/>
      <c r="QUT21" s="109"/>
      <c r="QUU21" s="109"/>
      <c r="QUV21" s="109"/>
      <c r="QUW21" s="109"/>
      <c r="QUX21" s="109"/>
      <c r="QUY21" s="109"/>
      <c r="QUZ21" s="109"/>
      <c r="QVA21" s="109"/>
      <c r="QVB21" s="109"/>
      <c r="QVC21" s="109"/>
      <c r="QVD21" s="109"/>
      <c r="QVE21" s="109"/>
      <c r="QVF21" s="109"/>
      <c r="QVG21" s="109"/>
      <c r="QVH21" s="109"/>
      <c r="QVI21" s="109"/>
      <c r="QVJ21" s="109"/>
      <c r="QVK21" s="109"/>
      <c r="QVL21" s="109"/>
      <c r="QVM21" s="109"/>
      <c r="QVN21" s="109"/>
      <c r="QVO21" s="109"/>
      <c r="QVP21" s="109"/>
      <c r="QVQ21" s="109"/>
      <c r="QVR21" s="109"/>
      <c r="QVS21" s="109"/>
      <c r="QVT21" s="109"/>
      <c r="QVU21" s="109"/>
      <c r="QVV21" s="109"/>
      <c r="QVW21" s="109"/>
      <c r="QVX21" s="109"/>
      <c r="QVY21" s="109"/>
      <c r="QVZ21" s="109"/>
      <c r="QWA21" s="109"/>
      <c r="QWB21" s="109"/>
      <c r="QWC21" s="109"/>
      <c r="QWD21" s="109"/>
      <c r="QWE21" s="109"/>
      <c r="QWF21" s="109"/>
      <c r="QWG21" s="109"/>
      <c r="QWH21" s="109"/>
      <c r="QWI21" s="109"/>
      <c r="QWJ21" s="109"/>
      <c r="QWK21" s="109"/>
      <c r="QWL21" s="109"/>
      <c r="QWM21" s="109"/>
      <c r="QWN21" s="109"/>
      <c r="QWO21" s="109"/>
      <c r="QWP21" s="109"/>
      <c r="QWQ21" s="109"/>
      <c r="QWR21" s="109"/>
      <c r="QWS21" s="109"/>
      <c r="QWT21" s="109"/>
      <c r="QWU21" s="109"/>
      <c r="QWV21" s="109"/>
      <c r="QWW21" s="109"/>
      <c r="QWX21" s="109"/>
      <c r="QWY21" s="109"/>
      <c r="QWZ21" s="109"/>
      <c r="QXA21" s="109"/>
      <c r="QXB21" s="109"/>
      <c r="QXC21" s="109"/>
      <c r="QXD21" s="109"/>
      <c r="QXE21" s="109"/>
      <c r="QXF21" s="109"/>
      <c r="QXG21" s="109"/>
      <c r="QXH21" s="109"/>
      <c r="QXI21" s="109"/>
      <c r="QXJ21" s="109"/>
      <c r="QXK21" s="109"/>
      <c r="QXL21" s="109"/>
      <c r="QXM21" s="109"/>
      <c r="QXN21" s="109"/>
      <c r="QXO21" s="109"/>
      <c r="QXP21" s="109"/>
      <c r="QXQ21" s="109"/>
      <c r="QXR21" s="109"/>
      <c r="QXS21" s="109"/>
      <c r="QXT21" s="109"/>
      <c r="QXU21" s="109"/>
      <c r="QXV21" s="109"/>
      <c r="QXW21" s="109"/>
      <c r="QXX21" s="109"/>
      <c r="QXY21" s="109"/>
      <c r="QXZ21" s="109"/>
      <c r="QYA21" s="109"/>
      <c r="QYB21" s="109"/>
      <c r="QYC21" s="109"/>
      <c r="QYD21" s="109"/>
      <c r="QYE21" s="109"/>
      <c r="QYF21" s="109"/>
      <c r="QYG21" s="109"/>
      <c r="QYH21" s="109"/>
      <c r="QYI21" s="109"/>
      <c r="QYJ21" s="109"/>
      <c r="QYK21" s="109"/>
      <c r="QYL21" s="109"/>
      <c r="QYM21" s="109"/>
      <c r="QYN21" s="109"/>
      <c r="QYO21" s="109"/>
      <c r="QYP21" s="109"/>
      <c r="QYQ21" s="109"/>
      <c r="QYR21" s="109"/>
      <c r="QYS21" s="109"/>
      <c r="QYT21" s="109"/>
      <c r="QYU21" s="109"/>
      <c r="QYV21" s="109"/>
      <c r="QYW21" s="109"/>
      <c r="QYX21" s="109"/>
      <c r="QYY21" s="109"/>
      <c r="QYZ21" s="109"/>
      <c r="QZA21" s="109"/>
      <c r="QZB21" s="109"/>
      <c r="QZC21" s="109"/>
      <c r="QZD21" s="109"/>
      <c r="QZE21" s="109"/>
      <c r="QZF21" s="109"/>
      <c r="QZG21" s="109"/>
      <c r="QZH21" s="109"/>
      <c r="QZI21" s="109"/>
      <c r="QZJ21" s="109"/>
      <c r="QZK21" s="109"/>
      <c r="QZL21" s="109"/>
      <c r="QZM21" s="109"/>
      <c r="QZN21" s="109"/>
      <c r="QZO21" s="109"/>
      <c r="QZP21" s="109"/>
      <c r="QZQ21" s="109"/>
      <c r="QZR21" s="109"/>
      <c r="QZS21" s="109"/>
      <c r="QZT21" s="109"/>
      <c r="QZU21" s="109"/>
      <c r="QZV21" s="109"/>
      <c r="QZW21" s="109"/>
      <c r="QZX21" s="109"/>
      <c r="QZY21" s="109"/>
      <c r="QZZ21" s="109"/>
      <c r="RAA21" s="109"/>
      <c r="RAB21" s="109"/>
      <c r="RAC21" s="109"/>
      <c r="RAD21" s="109"/>
      <c r="RAE21" s="109"/>
      <c r="RAF21" s="109"/>
      <c r="RAG21" s="109"/>
      <c r="RAH21" s="109"/>
      <c r="RAI21" s="109"/>
      <c r="RAJ21" s="109"/>
      <c r="RAK21" s="109"/>
      <c r="RAL21" s="109"/>
      <c r="RAM21" s="109"/>
      <c r="RAN21" s="109"/>
      <c r="RAO21" s="109"/>
      <c r="RAP21" s="109"/>
      <c r="RAQ21" s="109"/>
      <c r="RAR21" s="109"/>
      <c r="RAS21" s="109"/>
      <c r="RAT21" s="109"/>
      <c r="RAU21" s="109"/>
      <c r="RAV21" s="109"/>
      <c r="RAW21" s="109"/>
      <c r="RAX21" s="109"/>
      <c r="RAY21" s="109"/>
      <c r="RAZ21" s="109"/>
      <c r="RBA21" s="109"/>
      <c r="RBB21" s="109"/>
      <c r="RBC21" s="109"/>
      <c r="RBD21" s="109"/>
      <c r="RBE21" s="109"/>
      <c r="RBF21" s="109"/>
      <c r="RBG21" s="109"/>
      <c r="RBH21" s="109"/>
      <c r="RBI21" s="109"/>
      <c r="RBJ21" s="109"/>
      <c r="RBK21" s="109"/>
      <c r="RBL21" s="109"/>
      <c r="RBM21" s="109"/>
      <c r="RBN21" s="109"/>
      <c r="RBO21" s="109"/>
      <c r="RBP21" s="109"/>
      <c r="RBQ21" s="109"/>
      <c r="RBR21" s="109"/>
      <c r="RBS21" s="109"/>
      <c r="RBT21" s="109"/>
      <c r="RBU21" s="109"/>
      <c r="RBV21" s="109"/>
      <c r="RBW21" s="109"/>
      <c r="RBX21" s="109"/>
      <c r="RBY21" s="109"/>
      <c r="RBZ21" s="109"/>
      <c r="RCA21" s="109"/>
      <c r="RCB21" s="109"/>
      <c r="RCC21" s="109"/>
      <c r="RCD21" s="109"/>
      <c r="RCE21" s="109"/>
      <c r="RCF21" s="109"/>
      <c r="RCG21" s="109"/>
      <c r="RCH21" s="109"/>
      <c r="RCI21" s="109"/>
      <c r="RCJ21" s="109"/>
      <c r="RCK21" s="109"/>
      <c r="RCL21" s="109"/>
      <c r="RCM21" s="109"/>
      <c r="RCN21" s="109"/>
      <c r="RCO21" s="109"/>
      <c r="RCP21" s="109"/>
      <c r="RCQ21" s="109"/>
      <c r="RCR21" s="109"/>
      <c r="RCS21" s="109"/>
      <c r="RCT21" s="109"/>
      <c r="RCU21" s="109"/>
      <c r="RCV21" s="109"/>
      <c r="RCW21" s="109"/>
      <c r="RCX21" s="109"/>
      <c r="RCY21" s="109"/>
      <c r="RCZ21" s="109"/>
      <c r="RDA21" s="109"/>
      <c r="RDB21" s="109"/>
      <c r="RDC21" s="109"/>
      <c r="RDD21" s="109"/>
      <c r="RDE21" s="109"/>
      <c r="RDF21" s="109"/>
      <c r="RDG21" s="109"/>
      <c r="RDH21" s="109"/>
      <c r="RDI21" s="109"/>
      <c r="RDJ21" s="109"/>
      <c r="RDK21" s="109"/>
      <c r="RDL21" s="109"/>
      <c r="RDM21" s="109"/>
      <c r="RDN21" s="109"/>
      <c r="RDO21" s="109"/>
      <c r="RDP21" s="109"/>
      <c r="RDQ21" s="109"/>
      <c r="RDR21" s="109"/>
      <c r="RDS21" s="109"/>
      <c r="RDT21" s="109"/>
      <c r="RDU21" s="109"/>
      <c r="RDV21" s="109"/>
      <c r="RDW21" s="109"/>
      <c r="RDX21" s="109"/>
      <c r="RDY21" s="109"/>
      <c r="RDZ21" s="109"/>
      <c r="REA21" s="109"/>
      <c r="REB21" s="109"/>
      <c r="REC21" s="109"/>
      <c r="RED21" s="109"/>
      <c r="REE21" s="109"/>
      <c r="REF21" s="109"/>
      <c r="REG21" s="109"/>
      <c r="REH21" s="109"/>
      <c r="REI21" s="109"/>
      <c r="REJ21" s="109"/>
      <c r="REK21" s="109"/>
      <c r="REL21" s="109"/>
      <c r="REM21" s="109"/>
      <c r="REN21" s="109"/>
      <c r="REO21" s="109"/>
      <c r="REP21" s="109"/>
      <c r="REQ21" s="109"/>
      <c r="RER21" s="109"/>
      <c r="RES21" s="109"/>
      <c r="RET21" s="109"/>
      <c r="REU21" s="109"/>
      <c r="REV21" s="109"/>
      <c r="REW21" s="109"/>
      <c r="REX21" s="109"/>
      <c r="REY21" s="109"/>
      <c r="REZ21" s="109"/>
      <c r="RFA21" s="109"/>
      <c r="RFB21" s="109"/>
      <c r="RFC21" s="109"/>
      <c r="RFD21" s="109"/>
      <c r="RFE21" s="109"/>
      <c r="RFF21" s="109"/>
      <c r="RFG21" s="109"/>
      <c r="RFH21" s="109"/>
      <c r="RFI21" s="109"/>
      <c r="RFJ21" s="109"/>
      <c r="RFK21" s="109"/>
      <c r="RFL21" s="109"/>
      <c r="RFM21" s="109"/>
      <c r="RFN21" s="109"/>
      <c r="RFO21" s="109"/>
      <c r="RFP21" s="109"/>
      <c r="RFQ21" s="109"/>
      <c r="RFR21" s="109"/>
      <c r="RFS21" s="109"/>
      <c r="RFT21" s="109"/>
      <c r="RFU21" s="109"/>
      <c r="RFV21" s="109"/>
      <c r="RFW21" s="109"/>
      <c r="RFX21" s="109"/>
      <c r="RFY21" s="109"/>
      <c r="RFZ21" s="109"/>
      <c r="RGA21" s="109"/>
      <c r="RGB21" s="109"/>
      <c r="RGC21" s="109"/>
      <c r="RGD21" s="109"/>
      <c r="RGE21" s="109"/>
      <c r="RGF21" s="109"/>
      <c r="RGG21" s="109"/>
      <c r="RGH21" s="109"/>
      <c r="RGI21" s="109"/>
      <c r="RGJ21" s="109"/>
      <c r="RGK21" s="109"/>
      <c r="RGL21" s="109"/>
      <c r="RGM21" s="109"/>
      <c r="RGN21" s="109"/>
      <c r="RGO21" s="109"/>
      <c r="RGP21" s="109"/>
      <c r="RGQ21" s="109"/>
      <c r="RGR21" s="109"/>
      <c r="RGS21" s="109"/>
      <c r="RGT21" s="109"/>
      <c r="RGU21" s="109"/>
      <c r="RGV21" s="109"/>
      <c r="RGW21" s="109"/>
      <c r="RGX21" s="109"/>
      <c r="RGY21" s="109"/>
      <c r="RGZ21" s="109"/>
      <c r="RHA21" s="109"/>
      <c r="RHB21" s="109"/>
      <c r="RHC21" s="109"/>
      <c r="RHD21" s="109"/>
      <c r="RHE21" s="109"/>
      <c r="RHF21" s="109"/>
      <c r="RHG21" s="109"/>
      <c r="RHH21" s="109"/>
      <c r="RHI21" s="109"/>
      <c r="RHJ21" s="109"/>
      <c r="RHK21" s="109"/>
      <c r="RHL21" s="109"/>
      <c r="RHM21" s="109"/>
      <c r="RHN21" s="109"/>
      <c r="RHO21" s="109"/>
      <c r="RHP21" s="109"/>
      <c r="RHQ21" s="109"/>
      <c r="RHR21" s="109"/>
      <c r="RHS21" s="109"/>
      <c r="RHT21" s="109"/>
      <c r="RHU21" s="109"/>
      <c r="RHV21" s="109"/>
      <c r="RHW21" s="109"/>
      <c r="RHX21" s="109"/>
      <c r="RHY21" s="109"/>
      <c r="RHZ21" s="109"/>
      <c r="RIA21" s="109"/>
      <c r="RIB21" s="109"/>
      <c r="RIC21" s="109"/>
      <c r="RID21" s="109"/>
      <c r="RIE21" s="109"/>
      <c r="RIF21" s="109"/>
      <c r="RIG21" s="109"/>
      <c r="RIH21" s="109"/>
      <c r="RII21" s="109"/>
      <c r="RIJ21" s="109"/>
      <c r="RIK21" s="109"/>
      <c r="RIL21" s="109"/>
      <c r="RIM21" s="109"/>
      <c r="RIN21" s="109"/>
      <c r="RIO21" s="109"/>
      <c r="RIP21" s="109"/>
      <c r="RIQ21" s="109"/>
      <c r="RIR21" s="109"/>
      <c r="RIS21" s="109"/>
      <c r="RIT21" s="109"/>
      <c r="RIU21" s="109"/>
      <c r="RIV21" s="109"/>
      <c r="RIW21" s="109"/>
      <c r="RIX21" s="109"/>
      <c r="RIY21" s="109"/>
      <c r="RIZ21" s="109"/>
      <c r="RJA21" s="109"/>
      <c r="RJB21" s="109"/>
      <c r="RJC21" s="109"/>
      <c r="RJD21" s="109"/>
      <c r="RJE21" s="109"/>
      <c r="RJF21" s="109"/>
      <c r="RJG21" s="109"/>
      <c r="RJH21" s="109"/>
      <c r="RJI21" s="109"/>
      <c r="RJJ21" s="109"/>
      <c r="RJK21" s="109"/>
      <c r="RJL21" s="109"/>
      <c r="RJM21" s="109"/>
      <c r="RJN21" s="109"/>
      <c r="RJO21" s="109"/>
      <c r="RJP21" s="109"/>
      <c r="RJQ21" s="109"/>
      <c r="RJR21" s="109"/>
      <c r="RJS21" s="109"/>
      <c r="RJT21" s="109"/>
      <c r="RJU21" s="109"/>
      <c r="RJV21" s="109"/>
      <c r="RJW21" s="109"/>
      <c r="RJX21" s="109"/>
      <c r="RJY21" s="109"/>
      <c r="RJZ21" s="109"/>
      <c r="RKA21" s="109"/>
      <c r="RKB21" s="109"/>
      <c r="RKC21" s="109"/>
      <c r="RKD21" s="109"/>
      <c r="RKE21" s="109"/>
      <c r="RKF21" s="109"/>
      <c r="RKG21" s="109"/>
      <c r="RKH21" s="109"/>
      <c r="RKI21" s="109"/>
      <c r="RKJ21" s="109"/>
      <c r="RKK21" s="109"/>
      <c r="RKL21" s="109"/>
      <c r="RKM21" s="109"/>
      <c r="RKN21" s="109"/>
      <c r="RKO21" s="109"/>
      <c r="RKP21" s="109"/>
      <c r="RKQ21" s="109"/>
      <c r="RKR21" s="109"/>
      <c r="RKS21" s="109"/>
      <c r="RKT21" s="109"/>
      <c r="RKU21" s="109"/>
      <c r="RKV21" s="109"/>
      <c r="RKW21" s="109"/>
      <c r="RKX21" s="109"/>
      <c r="RKY21" s="109"/>
      <c r="RKZ21" s="109"/>
      <c r="RLA21" s="109"/>
      <c r="RLB21" s="109"/>
      <c r="RLC21" s="109"/>
      <c r="RLD21" s="109"/>
      <c r="RLE21" s="109"/>
      <c r="RLF21" s="109"/>
      <c r="RLG21" s="109"/>
      <c r="RLH21" s="109"/>
      <c r="RLI21" s="109"/>
      <c r="RLJ21" s="109"/>
      <c r="RLK21" s="109"/>
      <c r="RLL21" s="109"/>
      <c r="RLM21" s="109"/>
      <c r="RLN21" s="109"/>
      <c r="RLO21" s="109"/>
      <c r="RLP21" s="109"/>
      <c r="RLQ21" s="109"/>
      <c r="RLR21" s="109"/>
      <c r="RLS21" s="109"/>
      <c r="RLT21" s="109"/>
      <c r="RLU21" s="109"/>
      <c r="RLV21" s="109"/>
      <c r="RLW21" s="109"/>
      <c r="RLX21" s="109"/>
      <c r="RLY21" s="109"/>
      <c r="RLZ21" s="109"/>
      <c r="RMA21" s="109"/>
      <c r="RMB21" s="109"/>
      <c r="RMC21" s="109"/>
      <c r="RMD21" s="109"/>
      <c r="RME21" s="109"/>
      <c r="RMF21" s="109"/>
      <c r="RMG21" s="109"/>
      <c r="RMH21" s="109"/>
      <c r="RMI21" s="109"/>
      <c r="RMJ21" s="109"/>
      <c r="RMK21" s="109"/>
      <c r="RML21" s="109"/>
      <c r="RMM21" s="109"/>
      <c r="RMN21" s="109"/>
      <c r="RMO21" s="109"/>
      <c r="RMP21" s="109"/>
      <c r="RMQ21" s="109"/>
      <c r="RMR21" s="109"/>
      <c r="RMS21" s="109"/>
      <c r="RMT21" s="109"/>
      <c r="RMU21" s="109"/>
      <c r="RMV21" s="109"/>
      <c r="RMW21" s="109"/>
      <c r="RMX21" s="109"/>
      <c r="RMY21" s="109"/>
      <c r="RMZ21" s="109"/>
      <c r="RNA21" s="109"/>
      <c r="RNB21" s="109"/>
      <c r="RNC21" s="109"/>
      <c r="RND21" s="109"/>
      <c r="RNE21" s="109"/>
      <c r="RNF21" s="109"/>
      <c r="RNG21" s="109"/>
      <c r="RNH21" s="109"/>
      <c r="RNI21" s="109"/>
      <c r="RNJ21" s="109"/>
      <c r="RNK21" s="109"/>
      <c r="RNL21" s="109"/>
      <c r="RNM21" s="109"/>
      <c r="RNN21" s="109"/>
      <c r="RNO21" s="109"/>
      <c r="RNP21" s="109"/>
      <c r="RNQ21" s="109"/>
      <c r="RNR21" s="109"/>
      <c r="RNS21" s="109"/>
      <c r="RNT21" s="109"/>
      <c r="RNU21" s="109"/>
      <c r="RNV21" s="109"/>
      <c r="RNW21" s="109"/>
      <c r="RNX21" s="109"/>
      <c r="RNY21" s="109"/>
      <c r="RNZ21" s="109"/>
      <c r="ROA21" s="109"/>
      <c r="ROB21" s="109"/>
      <c r="ROC21" s="109"/>
      <c r="ROD21" s="109"/>
      <c r="ROE21" s="109"/>
      <c r="ROF21" s="109"/>
      <c r="ROG21" s="109"/>
      <c r="ROH21" s="109"/>
      <c r="ROI21" s="109"/>
      <c r="ROJ21" s="109"/>
      <c r="ROK21" s="109"/>
      <c r="ROL21" s="109"/>
      <c r="ROM21" s="109"/>
      <c r="RON21" s="109"/>
      <c r="ROO21" s="109"/>
      <c r="ROP21" s="109"/>
      <c r="ROQ21" s="109"/>
      <c r="ROR21" s="109"/>
      <c r="ROS21" s="109"/>
      <c r="ROT21" s="109"/>
      <c r="ROU21" s="109"/>
      <c r="ROV21" s="109"/>
      <c r="ROW21" s="109"/>
      <c r="ROX21" s="109"/>
      <c r="ROY21" s="109"/>
      <c r="ROZ21" s="109"/>
      <c r="RPA21" s="109"/>
      <c r="RPB21" s="109"/>
      <c r="RPC21" s="109"/>
      <c r="RPD21" s="109"/>
      <c r="RPE21" s="109"/>
      <c r="RPF21" s="109"/>
      <c r="RPG21" s="109"/>
      <c r="RPH21" s="109"/>
      <c r="RPI21" s="109"/>
      <c r="RPJ21" s="109"/>
      <c r="RPK21" s="109"/>
      <c r="RPL21" s="109"/>
      <c r="RPM21" s="109"/>
      <c r="RPN21" s="109"/>
      <c r="RPO21" s="109"/>
      <c r="RPP21" s="109"/>
      <c r="RPQ21" s="109"/>
      <c r="RPR21" s="109"/>
      <c r="RPS21" s="109"/>
      <c r="RPT21" s="109"/>
      <c r="RPU21" s="109"/>
      <c r="RPV21" s="109"/>
      <c r="RPW21" s="109"/>
      <c r="RPX21" s="109"/>
      <c r="RPY21" s="109"/>
      <c r="RPZ21" s="109"/>
      <c r="RQA21" s="109"/>
      <c r="RQB21" s="109"/>
      <c r="RQC21" s="109"/>
      <c r="RQD21" s="109"/>
      <c r="RQE21" s="109"/>
      <c r="RQF21" s="109"/>
      <c r="RQG21" s="109"/>
      <c r="RQH21" s="109"/>
      <c r="RQI21" s="109"/>
      <c r="RQJ21" s="109"/>
      <c r="RQK21" s="109"/>
      <c r="RQL21" s="109"/>
      <c r="RQM21" s="109"/>
      <c r="RQN21" s="109"/>
      <c r="RQO21" s="109"/>
      <c r="RQP21" s="109"/>
      <c r="RQQ21" s="109"/>
      <c r="RQR21" s="109"/>
      <c r="RQS21" s="109"/>
      <c r="RQT21" s="109"/>
      <c r="RQU21" s="109"/>
      <c r="RQV21" s="109"/>
      <c r="RQW21" s="109"/>
      <c r="RQX21" s="109"/>
      <c r="RQY21" s="109"/>
      <c r="RQZ21" s="109"/>
      <c r="RRA21" s="109"/>
      <c r="RRB21" s="109"/>
      <c r="RRC21" s="109"/>
      <c r="RRD21" s="109"/>
      <c r="RRE21" s="109"/>
      <c r="RRF21" s="109"/>
      <c r="RRG21" s="109"/>
      <c r="RRH21" s="109"/>
      <c r="RRI21" s="109"/>
      <c r="RRJ21" s="109"/>
      <c r="RRK21" s="109"/>
      <c r="RRL21" s="109"/>
      <c r="RRM21" s="109"/>
      <c r="RRN21" s="109"/>
      <c r="RRO21" s="109"/>
      <c r="RRP21" s="109"/>
      <c r="RRQ21" s="109"/>
      <c r="RRR21" s="109"/>
      <c r="RRS21" s="109"/>
      <c r="RRT21" s="109"/>
      <c r="RRU21" s="109"/>
      <c r="RRV21" s="109"/>
      <c r="RRW21" s="109"/>
      <c r="RRX21" s="109"/>
      <c r="RRY21" s="109"/>
      <c r="RRZ21" s="109"/>
      <c r="RSA21" s="109"/>
      <c r="RSB21" s="109"/>
      <c r="RSC21" s="109"/>
      <c r="RSD21" s="109"/>
      <c r="RSE21" s="109"/>
      <c r="RSF21" s="109"/>
      <c r="RSG21" s="109"/>
      <c r="RSH21" s="109"/>
      <c r="RSI21" s="109"/>
      <c r="RSJ21" s="109"/>
      <c r="RSK21" s="109"/>
      <c r="RSL21" s="109"/>
      <c r="RSM21" s="109"/>
      <c r="RSN21" s="109"/>
      <c r="RSO21" s="109"/>
      <c r="RSP21" s="109"/>
      <c r="RSQ21" s="109"/>
      <c r="RSR21" s="109"/>
      <c r="RSS21" s="109"/>
      <c r="RST21" s="109"/>
      <c r="RSU21" s="109"/>
      <c r="RSV21" s="109"/>
      <c r="RSW21" s="109"/>
      <c r="RSX21" s="109"/>
      <c r="RSY21" s="109"/>
      <c r="RSZ21" s="109"/>
      <c r="RTA21" s="109"/>
      <c r="RTB21" s="109"/>
      <c r="RTC21" s="109"/>
      <c r="RTD21" s="109"/>
      <c r="RTE21" s="109"/>
      <c r="RTF21" s="109"/>
      <c r="RTG21" s="109"/>
      <c r="RTH21" s="109"/>
      <c r="RTI21" s="109"/>
      <c r="RTJ21" s="109"/>
      <c r="RTK21" s="109"/>
      <c r="RTL21" s="109"/>
      <c r="RTM21" s="109"/>
      <c r="RTN21" s="109"/>
      <c r="RTO21" s="109"/>
      <c r="RTP21" s="109"/>
      <c r="RTQ21" s="109"/>
      <c r="RTR21" s="109"/>
      <c r="RTS21" s="109"/>
      <c r="RTT21" s="109"/>
      <c r="RTU21" s="109"/>
      <c r="RTV21" s="109"/>
      <c r="RTW21" s="109"/>
      <c r="RTX21" s="109"/>
      <c r="RTY21" s="109"/>
      <c r="RTZ21" s="109"/>
      <c r="RUA21" s="109"/>
      <c r="RUB21" s="109"/>
      <c r="RUC21" s="109"/>
      <c r="RUD21" s="109"/>
      <c r="RUE21" s="109"/>
      <c r="RUF21" s="109"/>
      <c r="RUG21" s="109"/>
      <c r="RUH21" s="109"/>
      <c r="RUI21" s="109"/>
      <c r="RUJ21" s="109"/>
      <c r="RUK21" s="109"/>
      <c r="RUL21" s="109"/>
      <c r="RUM21" s="109"/>
      <c r="RUN21" s="109"/>
      <c r="RUO21" s="109"/>
      <c r="RUP21" s="109"/>
      <c r="RUQ21" s="109"/>
      <c r="RUR21" s="109"/>
      <c r="RUS21" s="109"/>
      <c r="RUT21" s="109"/>
      <c r="RUU21" s="109"/>
      <c r="RUV21" s="109"/>
      <c r="RUW21" s="109"/>
      <c r="RUX21" s="109"/>
      <c r="RUY21" s="109"/>
      <c r="RUZ21" s="109"/>
      <c r="RVA21" s="109"/>
      <c r="RVB21" s="109"/>
      <c r="RVC21" s="109"/>
      <c r="RVD21" s="109"/>
      <c r="RVE21" s="109"/>
      <c r="RVF21" s="109"/>
      <c r="RVG21" s="109"/>
      <c r="RVH21" s="109"/>
      <c r="RVI21" s="109"/>
      <c r="RVJ21" s="109"/>
      <c r="RVK21" s="109"/>
      <c r="RVL21" s="109"/>
      <c r="RVM21" s="109"/>
      <c r="RVN21" s="109"/>
      <c r="RVO21" s="109"/>
      <c r="RVP21" s="109"/>
      <c r="RVQ21" s="109"/>
      <c r="RVR21" s="109"/>
      <c r="RVS21" s="109"/>
      <c r="RVT21" s="109"/>
      <c r="RVU21" s="109"/>
      <c r="RVV21" s="109"/>
      <c r="RVW21" s="109"/>
      <c r="RVX21" s="109"/>
      <c r="RVY21" s="109"/>
      <c r="RVZ21" s="109"/>
      <c r="RWA21" s="109"/>
      <c r="RWB21" s="109"/>
      <c r="RWC21" s="109"/>
      <c r="RWD21" s="109"/>
      <c r="RWE21" s="109"/>
      <c r="RWF21" s="109"/>
      <c r="RWG21" s="109"/>
      <c r="RWH21" s="109"/>
      <c r="RWI21" s="109"/>
      <c r="RWJ21" s="109"/>
      <c r="RWK21" s="109"/>
      <c r="RWL21" s="109"/>
      <c r="RWM21" s="109"/>
      <c r="RWN21" s="109"/>
      <c r="RWO21" s="109"/>
      <c r="RWP21" s="109"/>
      <c r="RWQ21" s="109"/>
      <c r="RWR21" s="109"/>
      <c r="RWS21" s="109"/>
      <c r="RWT21" s="109"/>
      <c r="RWU21" s="109"/>
      <c r="RWV21" s="109"/>
      <c r="RWW21" s="109"/>
      <c r="RWX21" s="109"/>
      <c r="RWY21" s="109"/>
      <c r="RWZ21" s="109"/>
      <c r="RXA21" s="109"/>
      <c r="RXB21" s="109"/>
      <c r="RXC21" s="109"/>
      <c r="RXD21" s="109"/>
      <c r="RXE21" s="109"/>
      <c r="RXF21" s="109"/>
      <c r="RXG21" s="109"/>
      <c r="RXH21" s="109"/>
      <c r="RXI21" s="109"/>
      <c r="RXJ21" s="109"/>
      <c r="RXK21" s="109"/>
      <c r="RXL21" s="109"/>
      <c r="RXM21" s="109"/>
      <c r="RXN21" s="109"/>
      <c r="RXO21" s="109"/>
      <c r="RXP21" s="109"/>
      <c r="RXQ21" s="109"/>
      <c r="RXR21" s="109"/>
      <c r="RXS21" s="109"/>
      <c r="RXT21" s="109"/>
      <c r="RXU21" s="109"/>
      <c r="RXV21" s="109"/>
      <c r="RXW21" s="109"/>
      <c r="RXX21" s="109"/>
      <c r="RXY21" s="109"/>
      <c r="RXZ21" s="109"/>
      <c r="RYA21" s="109"/>
      <c r="RYB21" s="109"/>
      <c r="RYC21" s="109"/>
      <c r="RYD21" s="109"/>
      <c r="RYE21" s="109"/>
      <c r="RYF21" s="109"/>
      <c r="RYG21" s="109"/>
      <c r="RYH21" s="109"/>
      <c r="RYI21" s="109"/>
      <c r="RYJ21" s="109"/>
      <c r="RYK21" s="109"/>
      <c r="RYL21" s="109"/>
      <c r="RYM21" s="109"/>
      <c r="RYN21" s="109"/>
      <c r="RYO21" s="109"/>
      <c r="RYP21" s="109"/>
      <c r="RYQ21" s="109"/>
      <c r="RYR21" s="109"/>
      <c r="RYS21" s="109"/>
      <c r="RYT21" s="109"/>
      <c r="RYU21" s="109"/>
      <c r="RYV21" s="109"/>
      <c r="RYW21" s="109"/>
      <c r="RYX21" s="109"/>
      <c r="RYY21" s="109"/>
      <c r="RYZ21" s="109"/>
      <c r="RZA21" s="109"/>
      <c r="RZB21" s="109"/>
      <c r="RZC21" s="109"/>
      <c r="RZD21" s="109"/>
      <c r="RZE21" s="109"/>
      <c r="RZF21" s="109"/>
      <c r="RZG21" s="109"/>
      <c r="RZH21" s="109"/>
      <c r="RZI21" s="109"/>
      <c r="RZJ21" s="109"/>
      <c r="RZK21" s="109"/>
      <c r="RZL21" s="109"/>
      <c r="RZM21" s="109"/>
      <c r="RZN21" s="109"/>
      <c r="RZO21" s="109"/>
      <c r="RZP21" s="109"/>
      <c r="RZQ21" s="109"/>
      <c r="RZR21" s="109"/>
      <c r="RZS21" s="109"/>
      <c r="RZT21" s="109"/>
      <c r="RZU21" s="109"/>
      <c r="RZV21" s="109"/>
      <c r="RZW21" s="109"/>
      <c r="RZX21" s="109"/>
      <c r="RZY21" s="109"/>
      <c r="RZZ21" s="109"/>
      <c r="SAA21" s="109"/>
      <c r="SAB21" s="109"/>
      <c r="SAC21" s="109"/>
      <c r="SAD21" s="109"/>
      <c r="SAE21" s="109"/>
      <c r="SAF21" s="109"/>
      <c r="SAG21" s="109"/>
      <c r="SAH21" s="109"/>
      <c r="SAI21" s="109"/>
      <c r="SAJ21" s="109"/>
      <c r="SAK21" s="109"/>
      <c r="SAL21" s="109"/>
      <c r="SAM21" s="109"/>
      <c r="SAN21" s="109"/>
      <c r="SAO21" s="109"/>
      <c r="SAP21" s="109"/>
      <c r="SAQ21" s="109"/>
      <c r="SAR21" s="109"/>
      <c r="SAS21" s="109"/>
      <c r="SAT21" s="109"/>
      <c r="SAU21" s="109"/>
      <c r="SAV21" s="109"/>
      <c r="SAW21" s="109"/>
      <c r="SAX21" s="109"/>
      <c r="SAY21" s="109"/>
      <c r="SAZ21" s="109"/>
      <c r="SBA21" s="109"/>
      <c r="SBB21" s="109"/>
      <c r="SBC21" s="109"/>
      <c r="SBD21" s="109"/>
      <c r="SBE21" s="109"/>
      <c r="SBF21" s="109"/>
      <c r="SBG21" s="109"/>
      <c r="SBH21" s="109"/>
      <c r="SBI21" s="109"/>
      <c r="SBJ21" s="109"/>
      <c r="SBK21" s="109"/>
      <c r="SBL21" s="109"/>
      <c r="SBM21" s="109"/>
      <c r="SBN21" s="109"/>
      <c r="SBO21" s="109"/>
      <c r="SBP21" s="109"/>
      <c r="SBQ21" s="109"/>
      <c r="SBR21" s="109"/>
      <c r="SBS21" s="109"/>
      <c r="SBT21" s="109"/>
      <c r="SBU21" s="109"/>
      <c r="SBV21" s="109"/>
      <c r="SBW21" s="109"/>
      <c r="SBX21" s="109"/>
      <c r="SBY21" s="109"/>
      <c r="SBZ21" s="109"/>
      <c r="SCA21" s="109"/>
      <c r="SCB21" s="109"/>
      <c r="SCC21" s="109"/>
      <c r="SCD21" s="109"/>
      <c r="SCE21" s="109"/>
      <c r="SCF21" s="109"/>
      <c r="SCG21" s="109"/>
      <c r="SCH21" s="109"/>
      <c r="SCI21" s="109"/>
      <c r="SCJ21" s="109"/>
      <c r="SCK21" s="109"/>
      <c r="SCL21" s="109"/>
      <c r="SCM21" s="109"/>
      <c r="SCN21" s="109"/>
      <c r="SCO21" s="109"/>
      <c r="SCP21" s="109"/>
      <c r="SCQ21" s="109"/>
      <c r="SCR21" s="109"/>
      <c r="SCS21" s="109"/>
      <c r="SCT21" s="109"/>
      <c r="SCU21" s="109"/>
      <c r="SCV21" s="109"/>
      <c r="SCW21" s="109"/>
      <c r="SCX21" s="109"/>
      <c r="SCY21" s="109"/>
      <c r="SCZ21" s="109"/>
      <c r="SDA21" s="109"/>
      <c r="SDB21" s="109"/>
      <c r="SDC21" s="109"/>
      <c r="SDD21" s="109"/>
      <c r="SDE21" s="109"/>
      <c r="SDF21" s="109"/>
      <c r="SDG21" s="109"/>
      <c r="SDH21" s="109"/>
      <c r="SDI21" s="109"/>
      <c r="SDJ21" s="109"/>
      <c r="SDK21" s="109"/>
      <c r="SDL21" s="109"/>
      <c r="SDM21" s="109"/>
      <c r="SDN21" s="109"/>
      <c r="SDO21" s="109"/>
      <c r="SDP21" s="109"/>
      <c r="SDQ21" s="109"/>
      <c r="SDR21" s="109"/>
      <c r="SDS21" s="109"/>
      <c r="SDT21" s="109"/>
      <c r="SDU21" s="109"/>
      <c r="SDV21" s="109"/>
      <c r="SDW21" s="109"/>
      <c r="SDX21" s="109"/>
      <c r="SDY21" s="109"/>
      <c r="SDZ21" s="109"/>
      <c r="SEA21" s="109"/>
      <c r="SEB21" s="109"/>
      <c r="SEC21" s="109"/>
      <c r="SED21" s="109"/>
      <c r="SEE21" s="109"/>
      <c r="SEF21" s="109"/>
      <c r="SEG21" s="109"/>
      <c r="SEH21" s="109"/>
      <c r="SEI21" s="109"/>
      <c r="SEJ21" s="109"/>
      <c r="SEK21" s="109"/>
      <c r="SEL21" s="109"/>
      <c r="SEM21" s="109"/>
      <c r="SEN21" s="109"/>
      <c r="SEO21" s="109"/>
      <c r="SEP21" s="109"/>
      <c r="SEQ21" s="109"/>
      <c r="SER21" s="109"/>
      <c r="SES21" s="109"/>
      <c r="SET21" s="109"/>
      <c r="SEU21" s="109"/>
      <c r="SEV21" s="109"/>
      <c r="SEW21" s="109"/>
      <c r="SEX21" s="109"/>
      <c r="SEY21" s="109"/>
      <c r="SEZ21" s="109"/>
      <c r="SFA21" s="109"/>
      <c r="SFB21" s="109"/>
      <c r="SFC21" s="109"/>
      <c r="SFD21" s="109"/>
      <c r="SFE21" s="109"/>
      <c r="SFF21" s="109"/>
      <c r="SFG21" s="109"/>
      <c r="SFH21" s="109"/>
      <c r="SFI21" s="109"/>
      <c r="SFJ21" s="109"/>
      <c r="SFK21" s="109"/>
      <c r="SFL21" s="109"/>
      <c r="SFM21" s="109"/>
      <c r="SFN21" s="109"/>
      <c r="SFO21" s="109"/>
      <c r="SFP21" s="109"/>
      <c r="SFQ21" s="109"/>
      <c r="SFR21" s="109"/>
      <c r="SFS21" s="109"/>
      <c r="SFT21" s="109"/>
      <c r="SFU21" s="109"/>
      <c r="SFV21" s="109"/>
      <c r="SFW21" s="109"/>
      <c r="SFX21" s="109"/>
      <c r="SFY21" s="109"/>
      <c r="SFZ21" s="109"/>
      <c r="SGA21" s="109"/>
      <c r="SGB21" s="109"/>
      <c r="SGC21" s="109"/>
      <c r="SGD21" s="109"/>
      <c r="SGE21" s="109"/>
      <c r="SGF21" s="109"/>
      <c r="SGG21" s="109"/>
      <c r="SGH21" s="109"/>
      <c r="SGI21" s="109"/>
      <c r="SGJ21" s="109"/>
      <c r="SGK21" s="109"/>
      <c r="SGL21" s="109"/>
      <c r="SGM21" s="109"/>
      <c r="SGN21" s="109"/>
      <c r="SGO21" s="109"/>
      <c r="SGP21" s="109"/>
      <c r="SGQ21" s="109"/>
      <c r="SGR21" s="109"/>
      <c r="SGS21" s="109"/>
      <c r="SGT21" s="109"/>
      <c r="SGU21" s="109"/>
      <c r="SGV21" s="109"/>
      <c r="SGW21" s="109"/>
      <c r="SGX21" s="109"/>
      <c r="SGY21" s="109"/>
      <c r="SGZ21" s="109"/>
      <c r="SHA21" s="109"/>
      <c r="SHB21" s="109"/>
      <c r="SHC21" s="109"/>
      <c r="SHD21" s="109"/>
      <c r="SHE21" s="109"/>
      <c r="SHF21" s="109"/>
      <c r="SHG21" s="109"/>
      <c r="SHH21" s="109"/>
      <c r="SHI21" s="109"/>
      <c r="SHJ21" s="109"/>
      <c r="SHK21" s="109"/>
      <c r="SHL21" s="109"/>
      <c r="SHM21" s="109"/>
      <c r="SHN21" s="109"/>
      <c r="SHO21" s="109"/>
      <c r="SHP21" s="109"/>
      <c r="SHQ21" s="109"/>
      <c r="SHR21" s="109"/>
      <c r="SHS21" s="109"/>
      <c r="SHT21" s="109"/>
      <c r="SHU21" s="109"/>
      <c r="SHV21" s="109"/>
      <c r="SHW21" s="109"/>
      <c r="SHX21" s="109"/>
      <c r="SHY21" s="109"/>
      <c r="SHZ21" s="109"/>
      <c r="SIA21" s="109"/>
      <c r="SIB21" s="109"/>
      <c r="SIC21" s="109"/>
      <c r="SID21" s="109"/>
      <c r="SIE21" s="109"/>
      <c r="SIF21" s="109"/>
      <c r="SIG21" s="109"/>
      <c r="SIH21" s="109"/>
      <c r="SII21" s="109"/>
      <c r="SIJ21" s="109"/>
      <c r="SIK21" s="109"/>
      <c r="SIL21" s="109"/>
      <c r="SIM21" s="109"/>
      <c r="SIN21" s="109"/>
      <c r="SIO21" s="109"/>
      <c r="SIP21" s="109"/>
      <c r="SIQ21" s="109"/>
      <c r="SIR21" s="109"/>
      <c r="SIS21" s="109"/>
      <c r="SIT21" s="109"/>
      <c r="SIU21" s="109"/>
      <c r="SIV21" s="109"/>
      <c r="SIW21" s="109"/>
      <c r="SIX21" s="109"/>
      <c r="SIY21" s="109"/>
      <c r="SIZ21" s="109"/>
      <c r="SJA21" s="109"/>
      <c r="SJB21" s="109"/>
      <c r="SJC21" s="109"/>
      <c r="SJD21" s="109"/>
      <c r="SJE21" s="109"/>
      <c r="SJF21" s="109"/>
      <c r="SJG21" s="109"/>
      <c r="SJH21" s="109"/>
      <c r="SJI21" s="109"/>
      <c r="SJJ21" s="109"/>
      <c r="SJK21" s="109"/>
      <c r="SJL21" s="109"/>
      <c r="SJM21" s="109"/>
      <c r="SJN21" s="109"/>
      <c r="SJO21" s="109"/>
      <c r="SJP21" s="109"/>
      <c r="SJQ21" s="109"/>
      <c r="SJR21" s="109"/>
      <c r="SJS21" s="109"/>
      <c r="SJT21" s="109"/>
      <c r="SJU21" s="109"/>
      <c r="SJV21" s="109"/>
      <c r="SJW21" s="109"/>
      <c r="SJX21" s="109"/>
      <c r="SJY21" s="109"/>
      <c r="SJZ21" s="109"/>
      <c r="SKA21" s="109"/>
      <c r="SKB21" s="109"/>
      <c r="SKC21" s="109"/>
      <c r="SKD21" s="109"/>
      <c r="SKE21" s="109"/>
      <c r="SKF21" s="109"/>
      <c r="SKG21" s="109"/>
      <c r="SKH21" s="109"/>
      <c r="SKI21" s="109"/>
      <c r="SKJ21" s="109"/>
      <c r="SKK21" s="109"/>
      <c r="SKL21" s="109"/>
      <c r="SKM21" s="109"/>
      <c r="SKN21" s="109"/>
      <c r="SKO21" s="109"/>
      <c r="SKP21" s="109"/>
      <c r="SKQ21" s="109"/>
      <c r="SKR21" s="109"/>
      <c r="SKS21" s="109"/>
      <c r="SKT21" s="109"/>
      <c r="SKU21" s="109"/>
      <c r="SKV21" s="109"/>
      <c r="SKW21" s="109"/>
      <c r="SKX21" s="109"/>
      <c r="SKY21" s="109"/>
      <c r="SKZ21" s="109"/>
      <c r="SLA21" s="109"/>
      <c r="SLB21" s="109"/>
      <c r="SLC21" s="109"/>
      <c r="SLD21" s="109"/>
      <c r="SLE21" s="109"/>
      <c r="SLF21" s="109"/>
      <c r="SLG21" s="109"/>
      <c r="SLH21" s="109"/>
      <c r="SLI21" s="109"/>
      <c r="SLJ21" s="109"/>
      <c r="SLK21" s="109"/>
      <c r="SLL21" s="109"/>
      <c r="SLM21" s="109"/>
      <c r="SLN21" s="109"/>
      <c r="SLO21" s="109"/>
      <c r="SLP21" s="109"/>
      <c r="SLQ21" s="109"/>
      <c r="SLR21" s="109"/>
      <c r="SLS21" s="109"/>
      <c r="SLT21" s="109"/>
      <c r="SLU21" s="109"/>
      <c r="SLV21" s="109"/>
      <c r="SLW21" s="109"/>
      <c r="SLX21" s="109"/>
      <c r="SLY21" s="109"/>
      <c r="SLZ21" s="109"/>
      <c r="SMA21" s="109"/>
      <c r="SMB21" s="109"/>
      <c r="SMC21" s="109"/>
      <c r="SMD21" s="109"/>
      <c r="SME21" s="109"/>
      <c r="SMF21" s="109"/>
      <c r="SMG21" s="109"/>
      <c r="SMH21" s="109"/>
      <c r="SMI21" s="109"/>
      <c r="SMJ21" s="109"/>
      <c r="SMK21" s="109"/>
      <c r="SML21" s="109"/>
      <c r="SMM21" s="109"/>
      <c r="SMN21" s="109"/>
      <c r="SMO21" s="109"/>
      <c r="SMP21" s="109"/>
      <c r="SMQ21" s="109"/>
      <c r="SMR21" s="109"/>
      <c r="SMS21" s="109"/>
      <c r="SMT21" s="109"/>
      <c r="SMU21" s="109"/>
      <c r="SMV21" s="109"/>
      <c r="SMW21" s="109"/>
      <c r="SMX21" s="109"/>
      <c r="SMY21" s="109"/>
      <c r="SMZ21" s="109"/>
      <c r="SNA21" s="109"/>
      <c r="SNB21" s="109"/>
      <c r="SNC21" s="109"/>
      <c r="SND21" s="109"/>
      <c r="SNE21" s="109"/>
      <c r="SNF21" s="109"/>
      <c r="SNG21" s="109"/>
      <c r="SNH21" s="109"/>
      <c r="SNI21" s="109"/>
      <c r="SNJ21" s="109"/>
      <c r="SNK21" s="109"/>
      <c r="SNL21" s="109"/>
      <c r="SNM21" s="109"/>
      <c r="SNN21" s="109"/>
      <c r="SNO21" s="109"/>
      <c r="SNP21" s="109"/>
      <c r="SNQ21" s="109"/>
      <c r="SNR21" s="109"/>
      <c r="SNS21" s="109"/>
      <c r="SNT21" s="109"/>
      <c r="SNU21" s="109"/>
      <c r="SNV21" s="109"/>
      <c r="SNW21" s="109"/>
      <c r="SNX21" s="109"/>
      <c r="SNY21" s="109"/>
      <c r="SNZ21" s="109"/>
      <c r="SOA21" s="109"/>
      <c r="SOB21" s="109"/>
      <c r="SOC21" s="109"/>
      <c r="SOD21" s="109"/>
      <c r="SOE21" s="109"/>
      <c r="SOF21" s="109"/>
      <c r="SOG21" s="109"/>
      <c r="SOH21" s="109"/>
      <c r="SOI21" s="109"/>
      <c r="SOJ21" s="109"/>
      <c r="SOK21" s="109"/>
      <c r="SOL21" s="109"/>
      <c r="SOM21" s="109"/>
      <c r="SON21" s="109"/>
      <c r="SOO21" s="109"/>
      <c r="SOP21" s="109"/>
      <c r="SOQ21" s="109"/>
      <c r="SOR21" s="109"/>
      <c r="SOS21" s="109"/>
      <c r="SOT21" s="109"/>
      <c r="SOU21" s="109"/>
      <c r="SOV21" s="109"/>
      <c r="SOW21" s="109"/>
      <c r="SOX21" s="109"/>
      <c r="SOY21" s="109"/>
      <c r="SOZ21" s="109"/>
      <c r="SPA21" s="109"/>
      <c r="SPB21" s="109"/>
      <c r="SPC21" s="109"/>
      <c r="SPD21" s="109"/>
      <c r="SPE21" s="109"/>
      <c r="SPF21" s="109"/>
      <c r="SPG21" s="109"/>
      <c r="SPH21" s="109"/>
      <c r="SPI21" s="109"/>
      <c r="SPJ21" s="109"/>
      <c r="SPK21" s="109"/>
      <c r="SPL21" s="109"/>
      <c r="SPM21" s="109"/>
      <c r="SPN21" s="109"/>
      <c r="SPO21" s="109"/>
      <c r="SPP21" s="109"/>
      <c r="SPQ21" s="109"/>
      <c r="SPR21" s="109"/>
      <c r="SPS21" s="109"/>
      <c r="SPT21" s="109"/>
      <c r="SPU21" s="109"/>
      <c r="SPV21" s="109"/>
      <c r="SPW21" s="109"/>
      <c r="SPX21" s="109"/>
      <c r="SPY21" s="109"/>
      <c r="SPZ21" s="109"/>
      <c r="SQA21" s="109"/>
      <c r="SQB21" s="109"/>
      <c r="SQC21" s="109"/>
      <c r="SQD21" s="109"/>
      <c r="SQE21" s="109"/>
      <c r="SQF21" s="109"/>
      <c r="SQG21" s="109"/>
      <c r="SQH21" s="109"/>
      <c r="SQI21" s="109"/>
      <c r="SQJ21" s="109"/>
      <c r="SQK21" s="109"/>
      <c r="SQL21" s="109"/>
      <c r="SQM21" s="109"/>
      <c r="SQN21" s="109"/>
      <c r="SQO21" s="109"/>
      <c r="SQP21" s="109"/>
      <c r="SQQ21" s="109"/>
      <c r="SQR21" s="109"/>
      <c r="SQS21" s="109"/>
      <c r="SQT21" s="109"/>
      <c r="SQU21" s="109"/>
      <c r="SQV21" s="109"/>
      <c r="SQW21" s="109"/>
      <c r="SQX21" s="109"/>
      <c r="SQY21" s="109"/>
      <c r="SQZ21" s="109"/>
      <c r="SRA21" s="109"/>
      <c r="SRB21" s="109"/>
      <c r="SRC21" s="109"/>
      <c r="SRD21" s="109"/>
      <c r="SRE21" s="109"/>
      <c r="SRF21" s="109"/>
      <c r="SRG21" s="109"/>
      <c r="SRH21" s="109"/>
      <c r="SRI21" s="109"/>
      <c r="SRJ21" s="109"/>
      <c r="SRK21" s="109"/>
      <c r="SRL21" s="109"/>
      <c r="SRM21" s="109"/>
      <c r="SRN21" s="109"/>
      <c r="SRO21" s="109"/>
      <c r="SRP21" s="109"/>
      <c r="SRQ21" s="109"/>
      <c r="SRR21" s="109"/>
      <c r="SRS21" s="109"/>
      <c r="SRT21" s="109"/>
      <c r="SRU21" s="109"/>
      <c r="SRV21" s="109"/>
      <c r="SRW21" s="109"/>
      <c r="SRX21" s="109"/>
      <c r="SRY21" s="109"/>
      <c r="SRZ21" s="109"/>
      <c r="SSA21" s="109"/>
      <c r="SSB21" s="109"/>
      <c r="SSC21" s="109"/>
      <c r="SSD21" s="109"/>
      <c r="SSE21" s="109"/>
      <c r="SSF21" s="109"/>
      <c r="SSG21" s="109"/>
      <c r="SSH21" s="109"/>
      <c r="SSI21" s="109"/>
      <c r="SSJ21" s="109"/>
      <c r="SSK21" s="109"/>
      <c r="SSL21" s="109"/>
      <c r="SSM21" s="109"/>
      <c r="SSN21" s="109"/>
      <c r="SSO21" s="109"/>
      <c r="SSP21" s="109"/>
      <c r="SSQ21" s="109"/>
      <c r="SSR21" s="109"/>
      <c r="SSS21" s="109"/>
      <c r="SST21" s="109"/>
      <c r="SSU21" s="109"/>
      <c r="SSV21" s="109"/>
      <c r="SSW21" s="109"/>
      <c r="SSX21" s="109"/>
      <c r="SSY21" s="109"/>
      <c r="SSZ21" s="109"/>
      <c r="STA21" s="109"/>
      <c r="STB21" s="109"/>
      <c r="STC21" s="109"/>
      <c r="STD21" s="109"/>
      <c r="STE21" s="109"/>
      <c r="STF21" s="109"/>
      <c r="STG21" s="109"/>
      <c r="STH21" s="109"/>
      <c r="STI21" s="109"/>
      <c r="STJ21" s="109"/>
      <c r="STK21" s="109"/>
      <c r="STL21" s="109"/>
      <c r="STM21" s="109"/>
      <c r="STN21" s="109"/>
      <c r="STO21" s="109"/>
      <c r="STP21" s="109"/>
      <c r="STQ21" s="109"/>
      <c r="STR21" s="109"/>
      <c r="STS21" s="109"/>
      <c r="STT21" s="109"/>
      <c r="STU21" s="109"/>
      <c r="STV21" s="109"/>
      <c r="STW21" s="109"/>
      <c r="STX21" s="109"/>
      <c r="STY21" s="109"/>
      <c r="STZ21" s="109"/>
      <c r="SUA21" s="109"/>
      <c r="SUB21" s="109"/>
      <c r="SUC21" s="109"/>
      <c r="SUD21" s="109"/>
      <c r="SUE21" s="109"/>
      <c r="SUF21" s="109"/>
      <c r="SUG21" s="109"/>
      <c r="SUH21" s="109"/>
      <c r="SUI21" s="109"/>
      <c r="SUJ21" s="109"/>
      <c r="SUK21" s="109"/>
      <c r="SUL21" s="109"/>
      <c r="SUM21" s="109"/>
      <c r="SUN21" s="109"/>
      <c r="SUO21" s="109"/>
      <c r="SUP21" s="109"/>
      <c r="SUQ21" s="109"/>
      <c r="SUR21" s="109"/>
      <c r="SUS21" s="109"/>
      <c r="SUT21" s="109"/>
      <c r="SUU21" s="109"/>
      <c r="SUV21" s="109"/>
      <c r="SUW21" s="109"/>
      <c r="SUX21" s="109"/>
      <c r="SUY21" s="109"/>
      <c r="SUZ21" s="109"/>
      <c r="SVA21" s="109"/>
      <c r="SVB21" s="109"/>
      <c r="SVC21" s="109"/>
      <c r="SVD21" s="109"/>
      <c r="SVE21" s="109"/>
      <c r="SVF21" s="109"/>
      <c r="SVG21" s="109"/>
      <c r="SVH21" s="109"/>
      <c r="SVI21" s="109"/>
      <c r="SVJ21" s="109"/>
      <c r="SVK21" s="109"/>
      <c r="SVL21" s="109"/>
      <c r="SVM21" s="109"/>
      <c r="SVN21" s="109"/>
      <c r="SVO21" s="109"/>
      <c r="SVP21" s="109"/>
      <c r="SVQ21" s="109"/>
      <c r="SVR21" s="109"/>
      <c r="SVS21" s="109"/>
      <c r="SVT21" s="109"/>
      <c r="SVU21" s="109"/>
      <c r="SVV21" s="109"/>
      <c r="SVW21" s="109"/>
      <c r="SVX21" s="109"/>
      <c r="SVY21" s="109"/>
      <c r="SVZ21" s="109"/>
      <c r="SWA21" s="109"/>
      <c r="SWB21" s="109"/>
      <c r="SWC21" s="109"/>
      <c r="SWD21" s="109"/>
      <c r="SWE21" s="109"/>
      <c r="SWF21" s="109"/>
      <c r="SWG21" s="109"/>
      <c r="SWH21" s="109"/>
      <c r="SWI21" s="109"/>
      <c r="SWJ21" s="109"/>
      <c r="SWK21" s="109"/>
      <c r="SWL21" s="109"/>
      <c r="SWM21" s="109"/>
      <c r="SWN21" s="109"/>
      <c r="SWO21" s="109"/>
      <c r="SWP21" s="109"/>
      <c r="SWQ21" s="109"/>
      <c r="SWR21" s="109"/>
      <c r="SWS21" s="109"/>
      <c r="SWT21" s="109"/>
      <c r="SWU21" s="109"/>
      <c r="SWV21" s="109"/>
      <c r="SWW21" s="109"/>
      <c r="SWX21" s="109"/>
      <c r="SWY21" s="109"/>
      <c r="SWZ21" s="109"/>
      <c r="SXA21" s="109"/>
      <c r="SXB21" s="109"/>
      <c r="SXC21" s="109"/>
      <c r="SXD21" s="109"/>
      <c r="SXE21" s="109"/>
      <c r="SXF21" s="109"/>
      <c r="SXG21" s="109"/>
      <c r="SXH21" s="109"/>
      <c r="SXI21" s="109"/>
      <c r="SXJ21" s="109"/>
      <c r="SXK21" s="109"/>
      <c r="SXL21" s="109"/>
      <c r="SXM21" s="109"/>
      <c r="SXN21" s="109"/>
      <c r="SXO21" s="109"/>
      <c r="SXP21" s="109"/>
      <c r="SXQ21" s="109"/>
      <c r="SXR21" s="109"/>
      <c r="SXS21" s="109"/>
      <c r="SXT21" s="109"/>
      <c r="SXU21" s="109"/>
      <c r="SXV21" s="109"/>
      <c r="SXW21" s="109"/>
      <c r="SXX21" s="109"/>
      <c r="SXY21" s="109"/>
      <c r="SXZ21" s="109"/>
      <c r="SYA21" s="109"/>
      <c r="SYB21" s="109"/>
      <c r="SYC21" s="109"/>
      <c r="SYD21" s="109"/>
      <c r="SYE21" s="109"/>
      <c r="SYF21" s="109"/>
      <c r="SYG21" s="109"/>
      <c r="SYH21" s="109"/>
      <c r="SYI21" s="109"/>
      <c r="SYJ21" s="109"/>
      <c r="SYK21" s="109"/>
      <c r="SYL21" s="109"/>
      <c r="SYM21" s="109"/>
      <c r="SYN21" s="109"/>
      <c r="SYO21" s="109"/>
      <c r="SYP21" s="109"/>
      <c r="SYQ21" s="109"/>
      <c r="SYR21" s="109"/>
      <c r="SYS21" s="109"/>
      <c r="SYT21" s="109"/>
      <c r="SYU21" s="109"/>
      <c r="SYV21" s="109"/>
      <c r="SYW21" s="109"/>
      <c r="SYX21" s="109"/>
      <c r="SYY21" s="109"/>
      <c r="SYZ21" s="109"/>
      <c r="SZA21" s="109"/>
      <c r="SZB21" s="109"/>
      <c r="SZC21" s="109"/>
      <c r="SZD21" s="109"/>
      <c r="SZE21" s="109"/>
      <c r="SZF21" s="109"/>
      <c r="SZG21" s="109"/>
      <c r="SZH21" s="109"/>
      <c r="SZI21" s="109"/>
      <c r="SZJ21" s="109"/>
      <c r="SZK21" s="109"/>
      <c r="SZL21" s="109"/>
      <c r="SZM21" s="109"/>
      <c r="SZN21" s="109"/>
      <c r="SZO21" s="109"/>
      <c r="SZP21" s="109"/>
      <c r="SZQ21" s="109"/>
      <c r="SZR21" s="109"/>
      <c r="SZS21" s="109"/>
      <c r="SZT21" s="109"/>
      <c r="SZU21" s="109"/>
      <c r="SZV21" s="109"/>
      <c r="SZW21" s="109"/>
      <c r="SZX21" s="109"/>
      <c r="SZY21" s="109"/>
      <c r="SZZ21" s="109"/>
      <c r="TAA21" s="109"/>
      <c r="TAB21" s="109"/>
      <c r="TAC21" s="109"/>
      <c r="TAD21" s="109"/>
      <c r="TAE21" s="109"/>
      <c r="TAF21" s="109"/>
      <c r="TAG21" s="109"/>
      <c r="TAH21" s="109"/>
      <c r="TAI21" s="109"/>
      <c r="TAJ21" s="109"/>
      <c r="TAK21" s="109"/>
      <c r="TAL21" s="109"/>
      <c r="TAM21" s="109"/>
      <c r="TAN21" s="109"/>
      <c r="TAO21" s="109"/>
      <c r="TAP21" s="109"/>
      <c r="TAQ21" s="109"/>
      <c r="TAR21" s="109"/>
      <c r="TAS21" s="109"/>
      <c r="TAT21" s="109"/>
      <c r="TAU21" s="109"/>
      <c r="TAV21" s="109"/>
      <c r="TAW21" s="109"/>
      <c r="TAX21" s="109"/>
      <c r="TAY21" s="109"/>
      <c r="TAZ21" s="109"/>
      <c r="TBA21" s="109"/>
      <c r="TBB21" s="109"/>
      <c r="TBC21" s="109"/>
      <c r="TBD21" s="109"/>
      <c r="TBE21" s="109"/>
      <c r="TBF21" s="109"/>
      <c r="TBG21" s="109"/>
      <c r="TBH21" s="109"/>
      <c r="TBI21" s="109"/>
      <c r="TBJ21" s="109"/>
      <c r="TBK21" s="109"/>
      <c r="TBL21" s="109"/>
      <c r="TBM21" s="109"/>
      <c r="TBN21" s="109"/>
      <c r="TBO21" s="109"/>
      <c r="TBP21" s="109"/>
      <c r="TBQ21" s="109"/>
      <c r="TBR21" s="109"/>
      <c r="TBS21" s="109"/>
      <c r="TBT21" s="109"/>
      <c r="TBU21" s="109"/>
      <c r="TBV21" s="109"/>
      <c r="TBW21" s="109"/>
      <c r="TBX21" s="109"/>
      <c r="TBY21" s="109"/>
      <c r="TBZ21" s="109"/>
      <c r="TCA21" s="109"/>
      <c r="TCB21" s="109"/>
      <c r="TCC21" s="109"/>
      <c r="TCD21" s="109"/>
      <c r="TCE21" s="109"/>
      <c r="TCF21" s="109"/>
      <c r="TCG21" s="109"/>
      <c r="TCH21" s="109"/>
      <c r="TCI21" s="109"/>
      <c r="TCJ21" s="109"/>
      <c r="TCK21" s="109"/>
      <c r="TCL21" s="109"/>
      <c r="TCM21" s="109"/>
      <c r="TCN21" s="109"/>
      <c r="TCO21" s="109"/>
      <c r="TCP21" s="109"/>
      <c r="TCQ21" s="109"/>
      <c r="TCR21" s="109"/>
      <c r="TCS21" s="109"/>
      <c r="TCT21" s="109"/>
      <c r="TCU21" s="109"/>
      <c r="TCV21" s="109"/>
      <c r="TCW21" s="109"/>
      <c r="TCX21" s="109"/>
      <c r="TCY21" s="109"/>
      <c r="TCZ21" s="109"/>
      <c r="TDA21" s="109"/>
      <c r="TDB21" s="109"/>
      <c r="TDC21" s="109"/>
      <c r="TDD21" s="109"/>
      <c r="TDE21" s="109"/>
      <c r="TDF21" s="109"/>
      <c r="TDG21" s="109"/>
      <c r="TDH21" s="109"/>
      <c r="TDI21" s="109"/>
      <c r="TDJ21" s="109"/>
      <c r="TDK21" s="109"/>
      <c r="TDL21" s="109"/>
      <c r="TDM21" s="109"/>
      <c r="TDN21" s="109"/>
      <c r="TDO21" s="109"/>
      <c r="TDP21" s="109"/>
      <c r="TDQ21" s="109"/>
      <c r="TDR21" s="109"/>
      <c r="TDS21" s="109"/>
      <c r="TDT21" s="109"/>
      <c r="TDU21" s="109"/>
      <c r="TDV21" s="109"/>
      <c r="TDW21" s="109"/>
      <c r="TDX21" s="109"/>
      <c r="TDY21" s="109"/>
      <c r="TDZ21" s="109"/>
      <c r="TEA21" s="109"/>
      <c r="TEB21" s="109"/>
      <c r="TEC21" s="109"/>
      <c r="TED21" s="109"/>
      <c r="TEE21" s="109"/>
      <c r="TEF21" s="109"/>
      <c r="TEG21" s="109"/>
      <c r="TEH21" s="109"/>
      <c r="TEI21" s="109"/>
      <c r="TEJ21" s="109"/>
      <c r="TEK21" s="109"/>
      <c r="TEL21" s="109"/>
      <c r="TEM21" s="109"/>
      <c r="TEN21" s="109"/>
      <c r="TEO21" s="109"/>
      <c r="TEP21" s="109"/>
      <c r="TEQ21" s="109"/>
      <c r="TER21" s="109"/>
      <c r="TES21" s="109"/>
      <c r="TET21" s="109"/>
      <c r="TEU21" s="109"/>
      <c r="TEV21" s="109"/>
      <c r="TEW21" s="109"/>
      <c r="TEX21" s="109"/>
      <c r="TEY21" s="109"/>
      <c r="TEZ21" s="109"/>
      <c r="TFA21" s="109"/>
      <c r="TFB21" s="109"/>
      <c r="TFC21" s="109"/>
      <c r="TFD21" s="109"/>
      <c r="TFE21" s="109"/>
      <c r="TFF21" s="109"/>
      <c r="TFG21" s="109"/>
      <c r="TFH21" s="109"/>
      <c r="TFI21" s="109"/>
      <c r="TFJ21" s="109"/>
      <c r="TFK21" s="109"/>
      <c r="TFL21" s="109"/>
      <c r="TFM21" s="109"/>
      <c r="TFN21" s="109"/>
      <c r="TFO21" s="109"/>
      <c r="TFP21" s="109"/>
      <c r="TFQ21" s="109"/>
      <c r="TFR21" s="109"/>
      <c r="TFS21" s="109"/>
      <c r="TFT21" s="109"/>
      <c r="TFU21" s="109"/>
      <c r="TFV21" s="109"/>
      <c r="TFW21" s="109"/>
      <c r="TFX21" s="109"/>
      <c r="TFY21" s="109"/>
      <c r="TFZ21" s="109"/>
      <c r="TGA21" s="109"/>
      <c r="TGB21" s="109"/>
      <c r="TGC21" s="109"/>
      <c r="TGD21" s="109"/>
      <c r="TGE21" s="109"/>
      <c r="TGF21" s="109"/>
      <c r="TGG21" s="109"/>
      <c r="TGH21" s="109"/>
      <c r="TGI21" s="109"/>
      <c r="TGJ21" s="109"/>
      <c r="TGK21" s="109"/>
      <c r="TGL21" s="109"/>
      <c r="TGM21" s="109"/>
      <c r="TGN21" s="109"/>
      <c r="TGO21" s="109"/>
      <c r="TGP21" s="109"/>
      <c r="TGQ21" s="109"/>
      <c r="TGR21" s="109"/>
      <c r="TGS21" s="109"/>
      <c r="TGT21" s="109"/>
      <c r="TGU21" s="109"/>
      <c r="TGV21" s="109"/>
      <c r="TGW21" s="109"/>
      <c r="TGX21" s="109"/>
      <c r="TGY21" s="109"/>
      <c r="TGZ21" s="109"/>
      <c r="THA21" s="109"/>
      <c r="THB21" s="109"/>
      <c r="THC21" s="109"/>
      <c r="THD21" s="109"/>
      <c r="THE21" s="109"/>
      <c r="THF21" s="109"/>
      <c r="THG21" s="109"/>
      <c r="THH21" s="109"/>
      <c r="THI21" s="109"/>
      <c r="THJ21" s="109"/>
      <c r="THK21" s="109"/>
      <c r="THL21" s="109"/>
      <c r="THM21" s="109"/>
      <c r="THN21" s="109"/>
      <c r="THO21" s="109"/>
      <c r="THP21" s="109"/>
      <c r="THQ21" s="109"/>
      <c r="THR21" s="109"/>
      <c r="THS21" s="109"/>
      <c r="THT21" s="109"/>
      <c r="THU21" s="109"/>
      <c r="THV21" s="109"/>
      <c r="THW21" s="109"/>
      <c r="THX21" s="109"/>
      <c r="THY21" s="109"/>
      <c r="THZ21" s="109"/>
      <c r="TIA21" s="109"/>
      <c r="TIB21" s="109"/>
      <c r="TIC21" s="109"/>
      <c r="TID21" s="109"/>
      <c r="TIE21" s="109"/>
      <c r="TIF21" s="109"/>
      <c r="TIG21" s="109"/>
      <c r="TIH21" s="109"/>
      <c r="TII21" s="109"/>
      <c r="TIJ21" s="109"/>
      <c r="TIK21" s="109"/>
      <c r="TIL21" s="109"/>
      <c r="TIM21" s="109"/>
      <c r="TIN21" s="109"/>
      <c r="TIO21" s="109"/>
      <c r="TIP21" s="109"/>
      <c r="TIQ21" s="109"/>
      <c r="TIR21" s="109"/>
      <c r="TIS21" s="109"/>
      <c r="TIT21" s="109"/>
      <c r="TIU21" s="109"/>
      <c r="TIV21" s="109"/>
      <c r="TIW21" s="109"/>
      <c r="TIX21" s="109"/>
      <c r="TIY21" s="109"/>
      <c r="TIZ21" s="109"/>
      <c r="TJA21" s="109"/>
      <c r="TJB21" s="109"/>
      <c r="TJC21" s="109"/>
      <c r="TJD21" s="109"/>
      <c r="TJE21" s="109"/>
      <c r="TJF21" s="109"/>
      <c r="TJG21" s="109"/>
      <c r="TJH21" s="109"/>
      <c r="TJI21" s="109"/>
      <c r="TJJ21" s="109"/>
      <c r="TJK21" s="109"/>
      <c r="TJL21" s="109"/>
      <c r="TJM21" s="109"/>
      <c r="TJN21" s="109"/>
      <c r="TJO21" s="109"/>
      <c r="TJP21" s="109"/>
      <c r="TJQ21" s="109"/>
      <c r="TJR21" s="109"/>
      <c r="TJS21" s="109"/>
      <c r="TJT21" s="109"/>
      <c r="TJU21" s="109"/>
      <c r="TJV21" s="109"/>
      <c r="TJW21" s="109"/>
      <c r="TJX21" s="109"/>
      <c r="TJY21" s="109"/>
      <c r="TJZ21" s="109"/>
      <c r="TKA21" s="109"/>
      <c r="TKB21" s="109"/>
      <c r="TKC21" s="109"/>
      <c r="TKD21" s="109"/>
      <c r="TKE21" s="109"/>
      <c r="TKF21" s="109"/>
      <c r="TKG21" s="109"/>
      <c r="TKH21" s="109"/>
      <c r="TKI21" s="109"/>
      <c r="TKJ21" s="109"/>
      <c r="TKK21" s="109"/>
      <c r="TKL21" s="109"/>
      <c r="TKM21" s="109"/>
      <c r="TKN21" s="109"/>
      <c r="TKO21" s="109"/>
      <c r="TKP21" s="109"/>
      <c r="TKQ21" s="109"/>
      <c r="TKR21" s="109"/>
      <c r="TKS21" s="109"/>
      <c r="TKT21" s="109"/>
      <c r="TKU21" s="109"/>
      <c r="TKV21" s="109"/>
      <c r="TKW21" s="109"/>
      <c r="TKX21" s="109"/>
      <c r="TKY21" s="109"/>
      <c r="TKZ21" s="109"/>
      <c r="TLA21" s="109"/>
      <c r="TLB21" s="109"/>
      <c r="TLC21" s="109"/>
      <c r="TLD21" s="109"/>
      <c r="TLE21" s="109"/>
      <c r="TLF21" s="109"/>
      <c r="TLG21" s="109"/>
      <c r="TLH21" s="109"/>
      <c r="TLI21" s="109"/>
      <c r="TLJ21" s="109"/>
      <c r="TLK21" s="109"/>
      <c r="TLL21" s="109"/>
      <c r="TLM21" s="109"/>
      <c r="TLN21" s="109"/>
      <c r="TLO21" s="109"/>
      <c r="TLP21" s="109"/>
      <c r="TLQ21" s="109"/>
      <c r="TLR21" s="109"/>
      <c r="TLS21" s="109"/>
      <c r="TLT21" s="109"/>
      <c r="TLU21" s="109"/>
      <c r="TLV21" s="109"/>
      <c r="TLW21" s="109"/>
      <c r="TLX21" s="109"/>
      <c r="TLY21" s="109"/>
      <c r="TLZ21" s="109"/>
      <c r="TMA21" s="109"/>
      <c r="TMB21" s="109"/>
      <c r="TMC21" s="109"/>
      <c r="TMD21" s="109"/>
      <c r="TME21" s="109"/>
      <c r="TMF21" s="109"/>
      <c r="TMG21" s="109"/>
      <c r="TMH21" s="109"/>
      <c r="TMI21" s="109"/>
      <c r="TMJ21" s="109"/>
      <c r="TMK21" s="109"/>
      <c r="TML21" s="109"/>
      <c r="TMM21" s="109"/>
      <c r="TMN21" s="109"/>
      <c r="TMO21" s="109"/>
      <c r="TMP21" s="109"/>
      <c r="TMQ21" s="109"/>
      <c r="TMR21" s="109"/>
      <c r="TMS21" s="109"/>
      <c r="TMT21" s="109"/>
      <c r="TMU21" s="109"/>
      <c r="TMV21" s="109"/>
      <c r="TMW21" s="109"/>
      <c r="TMX21" s="109"/>
      <c r="TMY21" s="109"/>
      <c r="TMZ21" s="109"/>
      <c r="TNA21" s="109"/>
      <c r="TNB21" s="109"/>
      <c r="TNC21" s="109"/>
      <c r="TND21" s="109"/>
      <c r="TNE21" s="109"/>
      <c r="TNF21" s="109"/>
      <c r="TNG21" s="109"/>
      <c r="TNH21" s="109"/>
      <c r="TNI21" s="109"/>
      <c r="TNJ21" s="109"/>
      <c r="TNK21" s="109"/>
      <c r="TNL21" s="109"/>
      <c r="TNM21" s="109"/>
      <c r="TNN21" s="109"/>
      <c r="TNO21" s="109"/>
      <c r="TNP21" s="109"/>
      <c r="TNQ21" s="109"/>
      <c r="TNR21" s="109"/>
      <c r="TNS21" s="109"/>
      <c r="TNT21" s="109"/>
      <c r="TNU21" s="109"/>
      <c r="TNV21" s="109"/>
      <c r="TNW21" s="109"/>
      <c r="TNX21" s="109"/>
      <c r="TNY21" s="109"/>
      <c r="TNZ21" s="109"/>
      <c r="TOA21" s="109"/>
      <c r="TOB21" s="109"/>
      <c r="TOC21" s="109"/>
      <c r="TOD21" s="109"/>
      <c r="TOE21" s="109"/>
      <c r="TOF21" s="109"/>
      <c r="TOG21" s="109"/>
      <c r="TOH21" s="109"/>
      <c r="TOI21" s="109"/>
      <c r="TOJ21" s="109"/>
      <c r="TOK21" s="109"/>
      <c r="TOL21" s="109"/>
      <c r="TOM21" s="109"/>
      <c r="TON21" s="109"/>
      <c r="TOO21" s="109"/>
      <c r="TOP21" s="109"/>
      <c r="TOQ21" s="109"/>
      <c r="TOR21" s="109"/>
      <c r="TOS21" s="109"/>
      <c r="TOT21" s="109"/>
      <c r="TOU21" s="109"/>
      <c r="TOV21" s="109"/>
      <c r="TOW21" s="109"/>
      <c r="TOX21" s="109"/>
      <c r="TOY21" s="109"/>
      <c r="TOZ21" s="109"/>
      <c r="TPA21" s="109"/>
      <c r="TPB21" s="109"/>
      <c r="TPC21" s="109"/>
      <c r="TPD21" s="109"/>
      <c r="TPE21" s="109"/>
      <c r="TPF21" s="109"/>
      <c r="TPG21" s="109"/>
      <c r="TPH21" s="109"/>
      <c r="TPI21" s="109"/>
      <c r="TPJ21" s="109"/>
      <c r="TPK21" s="109"/>
      <c r="TPL21" s="109"/>
      <c r="TPM21" s="109"/>
      <c r="TPN21" s="109"/>
      <c r="TPO21" s="109"/>
      <c r="TPP21" s="109"/>
      <c r="TPQ21" s="109"/>
      <c r="TPR21" s="109"/>
      <c r="TPS21" s="109"/>
      <c r="TPT21" s="109"/>
      <c r="TPU21" s="109"/>
      <c r="TPV21" s="109"/>
      <c r="TPW21" s="109"/>
      <c r="TPX21" s="109"/>
      <c r="TPY21" s="109"/>
      <c r="TPZ21" s="109"/>
      <c r="TQA21" s="109"/>
      <c r="TQB21" s="109"/>
      <c r="TQC21" s="109"/>
      <c r="TQD21" s="109"/>
      <c r="TQE21" s="109"/>
      <c r="TQF21" s="109"/>
      <c r="TQG21" s="109"/>
      <c r="TQH21" s="109"/>
      <c r="TQI21" s="109"/>
      <c r="TQJ21" s="109"/>
      <c r="TQK21" s="109"/>
      <c r="TQL21" s="109"/>
      <c r="TQM21" s="109"/>
      <c r="TQN21" s="109"/>
      <c r="TQO21" s="109"/>
      <c r="TQP21" s="109"/>
      <c r="TQQ21" s="109"/>
      <c r="TQR21" s="109"/>
      <c r="TQS21" s="109"/>
      <c r="TQT21" s="109"/>
      <c r="TQU21" s="109"/>
      <c r="TQV21" s="109"/>
      <c r="TQW21" s="109"/>
      <c r="TQX21" s="109"/>
      <c r="TQY21" s="109"/>
      <c r="TQZ21" s="109"/>
      <c r="TRA21" s="109"/>
      <c r="TRB21" s="109"/>
      <c r="TRC21" s="109"/>
      <c r="TRD21" s="109"/>
      <c r="TRE21" s="109"/>
      <c r="TRF21" s="109"/>
      <c r="TRG21" s="109"/>
      <c r="TRH21" s="109"/>
      <c r="TRI21" s="109"/>
      <c r="TRJ21" s="109"/>
      <c r="TRK21" s="109"/>
      <c r="TRL21" s="109"/>
      <c r="TRM21" s="109"/>
      <c r="TRN21" s="109"/>
      <c r="TRO21" s="109"/>
      <c r="TRP21" s="109"/>
      <c r="TRQ21" s="109"/>
      <c r="TRR21" s="109"/>
      <c r="TRS21" s="109"/>
      <c r="TRT21" s="109"/>
      <c r="TRU21" s="109"/>
      <c r="TRV21" s="109"/>
      <c r="TRW21" s="109"/>
      <c r="TRX21" s="109"/>
      <c r="TRY21" s="109"/>
      <c r="TRZ21" s="109"/>
      <c r="TSA21" s="109"/>
      <c r="TSB21" s="109"/>
      <c r="TSC21" s="109"/>
      <c r="TSD21" s="109"/>
      <c r="TSE21" s="109"/>
      <c r="TSF21" s="109"/>
      <c r="TSG21" s="109"/>
      <c r="TSH21" s="109"/>
      <c r="TSI21" s="109"/>
      <c r="TSJ21" s="109"/>
      <c r="TSK21" s="109"/>
      <c r="TSL21" s="109"/>
      <c r="TSM21" s="109"/>
      <c r="TSN21" s="109"/>
      <c r="TSO21" s="109"/>
      <c r="TSP21" s="109"/>
      <c r="TSQ21" s="109"/>
      <c r="TSR21" s="109"/>
      <c r="TSS21" s="109"/>
      <c r="TST21" s="109"/>
      <c r="TSU21" s="109"/>
      <c r="TSV21" s="109"/>
      <c r="TSW21" s="109"/>
      <c r="TSX21" s="109"/>
      <c r="TSY21" s="109"/>
      <c r="TSZ21" s="109"/>
      <c r="TTA21" s="109"/>
      <c r="TTB21" s="109"/>
      <c r="TTC21" s="109"/>
      <c r="TTD21" s="109"/>
      <c r="TTE21" s="109"/>
      <c r="TTF21" s="109"/>
      <c r="TTG21" s="109"/>
      <c r="TTH21" s="109"/>
      <c r="TTI21" s="109"/>
      <c r="TTJ21" s="109"/>
      <c r="TTK21" s="109"/>
      <c r="TTL21" s="109"/>
      <c r="TTM21" s="109"/>
      <c r="TTN21" s="109"/>
      <c r="TTO21" s="109"/>
      <c r="TTP21" s="109"/>
      <c r="TTQ21" s="109"/>
      <c r="TTR21" s="109"/>
      <c r="TTS21" s="109"/>
      <c r="TTT21" s="109"/>
      <c r="TTU21" s="109"/>
      <c r="TTV21" s="109"/>
      <c r="TTW21" s="109"/>
      <c r="TTX21" s="109"/>
      <c r="TTY21" s="109"/>
      <c r="TTZ21" s="109"/>
      <c r="TUA21" s="109"/>
      <c r="TUB21" s="109"/>
      <c r="TUC21" s="109"/>
      <c r="TUD21" s="109"/>
      <c r="TUE21" s="109"/>
      <c r="TUF21" s="109"/>
      <c r="TUG21" s="109"/>
      <c r="TUH21" s="109"/>
      <c r="TUI21" s="109"/>
      <c r="TUJ21" s="109"/>
      <c r="TUK21" s="109"/>
      <c r="TUL21" s="109"/>
      <c r="TUM21" s="109"/>
      <c r="TUN21" s="109"/>
      <c r="TUO21" s="109"/>
      <c r="TUP21" s="109"/>
      <c r="TUQ21" s="109"/>
      <c r="TUR21" s="109"/>
      <c r="TUS21" s="109"/>
      <c r="TUT21" s="109"/>
      <c r="TUU21" s="109"/>
      <c r="TUV21" s="109"/>
      <c r="TUW21" s="109"/>
      <c r="TUX21" s="109"/>
      <c r="TUY21" s="109"/>
      <c r="TUZ21" s="109"/>
      <c r="TVA21" s="109"/>
      <c r="TVB21" s="109"/>
      <c r="TVC21" s="109"/>
      <c r="TVD21" s="109"/>
      <c r="TVE21" s="109"/>
      <c r="TVF21" s="109"/>
      <c r="TVG21" s="109"/>
      <c r="TVH21" s="109"/>
      <c r="TVI21" s="109"/>
      <c r="TVJ21" s="109"/>
      <c r="TVK21" s="109"/>
      <c r="TVL21" s="109"/>
      <c r="TVM21" s="109"/>
      <c r="TVN21" s="109"/>
      <c r="TVO21" s="109"/>
      <c r="TVP21" s="109"/>
      <c r="TVQ21" s="109"/>
      <c r="TVR21" s="109"/>
      <c r="TVS21" s="109"/>
      <c r="TVT21" s="109"/>
      <c r="TVU21" s="109"/>
      <c r="TVV21" s="109"/>
      <c r="TVW21" s="109"/>
      <c r="TVX21" s="109"/>
      <c r="TVY21" s="109"/>
      <c r="TVZ21" s="109"/>
      <c r="TWA21" s="109"/>
      <c r="TWB21" s="109"/>
      <c r="TWC21" s="109"/>
      <c r="TWD21" s="109"/>
      <c r="TWE21" s="109"/>
      <c r="TWF21" s="109"/>
      <c r="TWG21" s="109"/>
      <c r="TWH21" s="109"/>
      <c r="TWI21" s="109"/>
      <c r="TWJ21" s="109"/>
      <c r="TWK21" s="109"/>
      <c r="TWL21" s="109"/>
      <c r="TWM21" s="109"/>
      <c r="TWN21" s="109"/>
      <c r="TWO21" s="109"/>
      <c r="TWP21" s="109"/>
      <c r="TWQ21" s="109"/>
      <c r="TWR21" s="109"/>
      <c r="TWS21" s="109"/>
      <c r="TWT21" s="109"/>
      <c r="TWU21" s="109"/>
      <c r="TWV21" s="109"/>
      <c r="TWW21" s="109"/>
      <c r="TWX21" s="109"/>
      <c r="TWY21" s="109"/>
      <c r="TWZ21" s="109"/>
      <c r="TXA21" s="109"/>
      <c r="TXB21" s="109"/>
      <c r="TXC21" s="109"/>
      <c r="TXD21" s="109"/>
      <c r="TXE21" s="109"/>
      <c r="TXF21" s="109"/>
      <c r="TXG21" s="109"/>
      <c r="TXH21" s="109"/>
      <c r="TXI21" s="109"/>
      <c r="TXJ21" s="109"/>
      <c r="TXK21" s="109"/>
      <c r="TXL21" s="109"/>
      <c r="TXM21" s="109"/>
      <c r="TXN21" s="109"/>
      <c r="TXO21" s="109"/>
      <c r="TXP21" s="109"/>
      <c r="TXQ21" s="109"/>
      <c r="TXR21" s="109"/>
      <c r="TXS21" s="109"/>
      <c r="TXT21" s="109"/>
      <c r="TXU21" s="109"/>
      <c r="TXV21" s="109"/>
      <c r="TXW21" s="109"/>
      <c r="TXX21" s="109"/>
      <c r="TXY21" s="109"/>
      <c r="TXZ21" s="109"/>
      <c r="TYA21" s="109"/>
      <c r="TYB21" s="109"/>
      <c r="TYC21" s="109"/>
      <c r="TYD21" s="109"/>
      <c r="TYE21" s="109"/>
      <c r="TYF21" s="109"/>
      <c r="TYG21" s="109"/>
      <c r="TYH21" s="109"/>
      <c r="TYI21" s="109"/>
      <c r="TYJ21" s="109"/>
      <c r="TYK21" s="109"/>
      <c r="TYL21" s="109"/>
      <c r="TYM21" s="109"/>
      <c r="TYN21" s="109"/>
      <c r="TYO21" s="109"/>
      <c r="TYP21" s="109"/>
      <c r="TYQ21" s="109"/>
      <c r="TYR21" s="109"/>
      <c r="TYS21" s="109"/>
      <c r="TYT21" s="109"/>
      <c r="TYU21" s="109"/>
      <c r="TYV21" s="109"/>
      <c r="TYW21" s="109"/>
      <c r="TYX21" s="109"/>
      <c r="TYY21" s="109"/>
      <c r="TYZ21" s="109"/>
      <c r="TZA21" s="109"/>
      <c r="TZB21" s="109"/>
      <c r="TZC21" s="109"/>
      <c r="TZD21" s="109"/>
      <c r="TZE21" s="109"/>
      <c r="TZF21" s="109"/>
      <c r="TZG21" s="109"/>
      <c r="TZH21" s="109"/>
      <c r="TZI21" s="109"/>
      <c r="TZJ21" s="109"/>
      <c r="TZK21" s="109"/>
      <c r="TZL21" s="109"/>
      <c r="TZM21" s="109"/>
      <c r="TZN21" s="109"/>
      <c r="TZO21" s="109"/>
      <c r="TZP21" s="109"/>
      <c r="TZQ21" s="109"/>
      <c r="TZR21" s="109"/>
      <c r="TZS21" s="109"/>
      <c r="TZT21" s="109"/>
      <c r="TZU21" s="109"/>
      <c r="TZV21" s="109"/>
      <c r="TZW21" s="109"/>
      <c r="TZX21" s="109"/>
      <c r="TZY21" s="109"/>
      <c r="TZZ21" s="109"/>
      <c r="UAA21" s="109"/>
      <c r="UAB21" s="109"/>
      <c r="UAC21" s="109"/>
      <c r="UAD21" s="109"/>
      <c r="UAE21" s="109"/>
      <c r="UAF21" s="109"/>
      <c r="UAG21" s="109"/>
      <c r="UAH21" s="109"/>
      <c r="UAI21" s="109"/>
      <c r="UAJ21" s="109"/>
      <c r="UAK21" s="109"/>
      <c r="UAL21" s="109"/>
      <c r="UAM21" s="109"/>
      <c r="UAN21" s="109"/>
      <c r="UAO21" s="109"/>
      <c r="UAP21" s="109"/>
      <c r="UAQ21" s="109"/>
      <c r="UAR21" s="109"/>
      <c r="UAS21" s="109"/>
      <c r="UAT21" s="109"/>
      <c r="UAU21" s="109"/>
      <c r="UAV21" s="109"/>
      <c r="UAW21" s="109"/>
      <c r="UAX21" s="109"/>
      <c r="UAY21" s="109"/>
      <c r="UAZ21" s="109"/>
      <c r="UBA21" s="109"/>
      <c r="UBB21" s="109"/>
      <c r="UBC21" s="109"/>
      <c r="UBD21" s="109"/>
      <c r="UBE21" s="109"/>
      <c r="UBF21" s="109"/>
      <c r="UBG21" s="109"/>
      <c r="UBH21" s="109"/>
      <c r="UBI21" s="109"/>
      <c r="UBJ21" s="109"/>
      <c r="UBK21" s="109"/>
      <c r="UBL21" s="109"/>
      <c r="UBM21" s="109"/>
      <c r="UBN21" s="109"/>
      <c r="UBO21" s="109"/>
      <c r="UBP21" s="109"/>
      <c r="UBQ21" s="109"/>
      <c r="UBR21" s="109"/>
      <c r="UBS21" s="109"/>
      <c r="UBT21" s="109"/>
      <c r="UBU21" s="109"/>
      <c r="UBV21" s="109"/>
      <c r="UBW21" s="109"/>
      <c r="UBX21" s="109"/>
      <c r="UBY21" s="109"/>
      <c r="UBZ21" s="109"/>
      <c r="UCA21" s="109"/>
      <c r="UCB21" s="109"/>
      <c r="UCC21" s="109"/>
      <c r="UCD21" s="109"/>
      <c r="UCE21" s="109"/>
      <c r="UCF21" s="109"/>
      <c r="UCG21" s="109"/>
      <c r="UCH21" s="109"/>
      <c r="UCI21" s="109"/>
      <c r="UCJ21" s="109"/>
      <c r="UCK21" s="109"/>
      <c r="UCL21" s="109"/>
      <c r="UCM21" s="109"/>
      <c r="UCN21" s="109"/>
      <c r="UCO21" s="109"/>
      <c r="UCP21" s="109"/>
      <c r="UCQ21" s="109"/>
      <c r="UCR21" s="109"/>
      <c r="UCS21" s="109"/>
      <c r="UCT21" s="109"/>
      <c r="UCU21" s="109"/>
      <c r="UCV21" s="109"/>
      <c r="UCW21" s="109"/>
      <c r="UCX21" s="109"/>
      <c r="UCY21" s="109"/>
      <c r="UCZ21" s="109"/>
      <c r="UDA21" s="109"/>
      <c r="UDB21" s="109"/>
      <c r="UDC21" s="109"/>
      <c r="UDD21" s="109"/>
      <c r="UDE21" s="109"/>
      <c r="UDF21" s="109"/>
      <c r="UDG21" s="109"/>
      <c r="UDH21" s="109"/>
      <c r="UDI21" s="109"/>
      <c r="UDJ21" s="109"/>
      <c r="UDK21" s="109"/>
      <c r="UDL21" s="109"/>
      <c r="UDM21" s="109"/>
      <c r="UDN21" s="109"/>
      <c r="UDO21" s="109"/>
      <c r="UDP21" s="109"/>
      <c r="UDQ21" s="109"/>
      <c r="UDR21" s="109"/>
      <c r="UDS21" s="109"/>
      <c r="UDT21" s="109"/>
      <c r="UDU21" s="109"/>
      <c r="UDV21" s="109"/>
      <c r="UDW21" s="109"/>
      <c r="UDX21" s="109"/>
      <c r="UDY21" s="109"/>
      <c r="UDZ21" s="109"/>
      <c r="UEA21" s="109"/>
      <c r="UEB21" s="109"/>
      <c r="UEC21" s="109"/>
      <c r="UED21" s="109"/>
      <c r="UEE21" s="109"/>
      <c r="UEF21" s="109"/>
      <c r="UEG21" s="109"/>
      <c r="UEH21" s="109"/>
      <c r="UEI21" s="109"/>
      <c r="UEJ21" s="109"/>
      <c r="UEK21" s="109"/>
      <c r="UEL21" s="109"/>
      <c r="UEM21" s="109"/>
      <c r="UEN21" s="109"/>
      <c r="UEO21" s="109"/>
      <c r="UEP21" s="109"/>
      <c r="UEQ21" s="109"/>
      <c r="UER21" s="109"/>
      <c r="UES21" s="109"/>
      <c r="UET21" s="109"/>
      <c r="UEU21" s="109"/>
      <c r="UEV21" s="109"/>
      <c r="UEW21" s="109"/>
      <c r="UEX21" s="109"/>
      <c r="UEY21" s="109"/>
      <c r="UEZ21" s="109"/>
      <c r="UFA21" s="109"/>
      <c r="UFB21" s="109"/>
      <c r="UFC21" s="109"/>
      <c r="UFD21" s="109"/>
      <c r="UFE21" s="109"/>
      <c r="UFF21" s="109"/>
      <c r="UFG21" s="109"/>
      <c r="UFH21" s="109"/>
      <c r="UFI21" s="109"/>
      <c r="UFJ21" s="109"/>
      <c r="UFK21" s="109"/>
      <c r="UFL21" s="109"/>
      <c r="UFM21" s="109"/>
      <c r="UFN21" s="109"/>
      <c r="UFO21" s="109"/>
      <c r="UFP21" s="109"/>
      <c r="UFQ21" s="109"/>
      <c r="UFR21" s="109"/>
      <c r="UFS21" s="109"/>
      <c r="UFT21" s="109"/>
      <c r="UFU21" s="109"/>
      <c r="UFV21" s="109"/>
      <c r="UFW21" s="109"/>
      <c r="UFX21" s="109"/>
      <c r="UFY21" s="109"/>
      <c r="UFZ21" s="109"/>
      <c r="UGA21" s="109"/>
      <c r="UGB21" s="109"/>
      <c r="UGC21" s="109"/>
      <c r="UGD21" s="109"/>
      <c r="UGE21" s="109"/>
      <c r="UGF21" s="109"/>
      <c r="UGG21" s="109"/>
      <c r="UGH21" s="109"/>
      <c r="UGI21" s="109"/>
      <c r="UGJ21" s="109"/>
      <c r="UGK21" s="109"/>
      <c r="UGL21" s="109"/>
      <c r="UGM21" s="109"/>
      <c r="UGN21" s="109"/>
      <c r="UGO21" s="109"/>
      <c r="UGP21" s="109"/>
      <c r="UGQ21" s="109"/>
      <c r="UGR21" s="109"/>
      <c r="UGS21" s="109"/>
      <c r="UGT21" s="109"/>
      <c r="UGU21" s="109"/>
      <c r="UGV21" s="109"/>
      <c r="UGW21" s="109"/>
      <c r="UGX21" s="109"/>
      <c r="UGY21" s="109"/>
      <c r="UGZ21" s="109"/>
      <c r="UHA21" s="109"/>
      <c r="UHB21" s="109"/>
      <c r="UHC21" s="109"/>
      <c r="UHD21" s="109"/>
      <c r="UHE21" s="109"/>
      <c r="UHF21" s="109"/>
      <c r="UHG21" s="109"/>
      <c r="UHH21" s="109"/>
      <c r="UHI21" s="109"/>
      <c r="UHJ21" s="109"/>
      <c r="UHK21" s="109"/>
      <c r="UHL21" s="109"/>
      <c r="UHM21" s="109"/>
      <c r="UHN21" s="109"/>
      <c r="UHO21" s="109"/>
      <c r="UHP21" s="109"/>
      <c r="UHQ21" s="109"/>
      <c r="UHR21" s="109"/>
      <c r="UHS21" s="109"/>
      <c r="UHT21" s="109"/>
      <c r="UHU21" s="109"/>
      <c r="UHV21" s="109"/>
      <c r="UHW21" s="109"/>
      <c r="UHX21" s="109"/>
      <c r="UHY21" s="109"/>
      <c r="UHZ21" s="109"/>
      <c r="UIA21" s="109"/>
      <c r="UIB21" s="109"/>
      <c r="UIC21" s="109"/>
      <c r="UID21" s="109"/>
      <c r="UIE21" s="109"/>
      <c r="UIF21" s="109"/>
      <c r="UIG21" s="109"/>
      <c r="UIH21" s="109"/>
      <c r="UII21" s="109"/>
      <c r="UIJ21" s="109"/>
      <c r="UIK21" s="109"/>
      <c r="UIL21" s="109"/>
      <c r="UIM21" s="109"/>
      <c r="UIN21" s="109"/>
      <c r="UIO21" s="109"/>
      <c r="UIP21" s="109"/>
      <c r="UIQ21" s="109"/>
      <c r="UIR21" s="109"/>
      <c r="UIS21" s="109"/>
      <c r="UIT21" s="109"/>
      <c r="UIU21" s="109"/>
      <c r="UIV21" s="109"/>
      <c r="UIW21" s="109"/>
      <c r="UIX21" s="109"/>
      <c r="UIY21" s="109"/>
      <c r="UIZ21" s="109"/>
      <c r="UJA21" s="109"/>
      <c r="UJB21" s="109"/>
      <c r="UJC21" s="109"/>
      <c r="UJD21" s="109"/>
      <c r="UJE21" s="109"/>
      <c r="UJF21" s="109"/>
      <c r="UJG21" s="109"/>
      <c r="UJH21" s="109"/>
      <c r="UJI21" s="109"/>
      <c r="UJJ21" s="109"/>
      <c r="UJK21" s="109"/>
      <c r="UJL21" s="109"/>
      <c r="UJM21" s="109"/>
      <c r="UJN21" s="109"/>
      <c r="UJO21" s="109"/>
      <c r="UJP21" s="109"/>
      <c r="UJQ21" s="109"/>
      <c r="UJR21" s="109"/>
      <c r="UJS21" s="109"/>
      <c r="UJT21" s="109"/>
      <c r="UJU21" s="109"/>
      <c r="UJV21" s="109"/>
      <c r="UJW21" s="109"/>
      <c r="UJX21" s="109"/>
      <c r="UJY21" s="109"/>
      <c r="UJZ21" s="109"/>
      <c r="UKA21" s="109"/>
      <c r="UKB21" s="109"/>
      <c r="UKC21" s="109"/>
      <c r="UKD21" s="109"/>
      <c r="UKE21" s="109"/>
      <c r="UKF21" s="109"/>
      <c r="UKG21" s="109"/>
      <c r="UKH21" s="109"/>
      <c r="UKI21" s="109"/>
      <c r="UKJ21" s="109"/>
      <c r="UKK21" s="109"/>
      <c r="UKL21" s="109"/>
      <c r="UKM21" s="109"/>
      <c r="UKN21" s="109"/>
      <c r="UKO21" s="109"/>
      <c r="UKP21" s="109"/>
      <c r="UKQ21" s="109"/>
      <c r="UKR21" s="109"/>
      <c r="UKS21" s="109"/>
      <c r="UKT21" s="109"/>
      <c r="UKU21" s="109"/>
      <c r="UKV21" s="109"/>
      <c r="UKW21" s="109"/>
      <c r="UKX21" s="109"/>
      <c r="UKY21" s="109"/>
      <c r="UKZ21" s="109"/>
      <c r="ULA21" s="109"/>
      <c r="ULB21" s="109"/>
      <c r="ULC21" s="109"/>
      <c r="ULD21" s="109"/>
      <c r="ULE21" s="109"/>
      <c r="ULF21" s="109"/>
      <c r="ULG21" s="109"/>
      <c r="ULH21" s="109"/>
      <c r="ULI21" s="109"/>
      <c r="ULJ21" s="109"/>
      <c r="ULK21" s="109"/>
      <c r="ULL21" s="109"/>
      <c r="ULM21" s="109"/>
      <c r="ULN21" s="109"/>
      <c r="ULO21" s="109"/>
      <c r="ULP21" s="109"/>
      <c r="ULQ21" s="109"/>
      <c r="ULR21" s="109"/>
      <c r="ULS21" s="109"/>
      <c r="ULT21" s="109"/>
      <c r="ULU21" s="109"/>
      <c r="ULV21" s="109"/>
      <c r="ULW21" s="109"/>
      <c r="ULX21" s="109"/>
      <c r="ULY21" s="109"/>
      <c r="ULZ21" s="109"/>
      <c r="UMA21" s="109"/>
      <c r="UMB21" s="109"/>
      <c r="UMC21" s="109"/>
      <c r="UMD21" s="109"/>
      <c r="UME21" s="109"/>
      <c r="UMF21" s="109"/>
      <c r="UMG21" s="109"/>
      <c r="UMH21" s="109"/>
      <c r="UMI21" s="109"/>
      <c r="UMJ21" s="109"/>
      <c r="UMK21" s="109"/>
      <c r="UML21" s="109"/>
      <c r="UMM21" s="109"/>
      <c r="UMN21" s="109"/>
      <c r="UMO21" s="109"/>
      <c r="UMP21" s="109"/>
      <c r="UMQ21" s="109"/>
      <c r="UMR21" s="109"/>
      <c r="UMS21" s="109"/>
      <c r="UMT21" s="109"/>
      <c r="UMU21" s="109"/>
      <c r="UMV21" s="109"/>
      <c r="UMW21" s="109"/>
      <c r="UMX21" s="109"/>
      <c r="UMY21" s="109"/>
      <c r="UMZ21" s="109"/>
      <c r="UNA21" s="109"/>
      <c r="UNB21" s="109"/>
      <c r="UNC21" s="109"/>
      <c r="UND21" s="109"/>
      <c r="UNE21" s="109"/>
      <c r="UNF21" s="109"/>
      <c r="UNG21" s="109"/>
      <c r="UNH21" s="109"/>
      <c r="UNI21" s="109"/>
      <c r="UNJ21" s="109"/>
      <c r="UNK21" s="109"/>
      <c r="UNL21" s="109"/>
      <c r="UNM21" s="109"/>
      <c r="UNN21" s="109"/>
      <c r="UNO21" s="109"/>
      <c r="UNP21" s="109"/>
      <c r="UNQ21" s="109"/>
      <c r="UNR21" s="109"/>
      <c r="UNS21" s="109"/>
      <c r="UNT21" s="109"/>
      <c r="UNU21" s="109"/>
      <c r="UNV21" s="109"/>
      <c r="UNW21" s="109"/>
      <c r="UNX21" s="109"/>
      <c r="UNY21" s="109"/>
      <c r="UNZ21" s="109"/>
      <c r="UOA21" s="109"/>
      <c r="UOB21" s="109"/>
      <c r="UOC21" s="109"/>
      <c r="UOD21" s="109"/>
      <c r="UOE21" s="109"/>
      <c r="UOF21" s="109"/>
      <c r="UOG21" s="109"/>
      <c r="UOH21" s="109"/>
      <c r="UOI21" s="109"/>
      <c r="UOJ21" s="109"/>
      <c r="UOK21" s="109"/>
      <c r="UOL21" s="109"/>
      <c r="UOM21" s="109"/>
      <c r="UON21" s="109"/>
      <c r="UOO21" s="109"/>
      <c r="UOP21" s="109"/>
      <c r="UOQ21" s="109"/>
      <c r="UOR21" s="109"/>
      <c r="UOS21" s="109"/>
      <c r="UOT21" s="109"/>
      <c r="UOU21" s="109"/>
      <c r="UOV21" s="109"/>
      <c r="UOW21" s="109"/>
      <c r="UOX21" s="109"/>
      <c r="UOY21" s="109"/>
      <c r="UOZ21" s="109"/>
      <c r="UPA21" s="109"/>
      <c r="UPB21" s="109"/>
      <c r="UPC21" s="109"/>
      <c r="UPD21" s="109"/>
      <c r="UPE21" s="109"/>
      <c r="UPF21" s="109"/>
      <c r="UPG21" s="109"/>
      <c r="UPH21" s="109"/>
      <c r="UPI21" s="109"/>
      <c r="UPJ21" s="109"/>
      <c r="UPK21" s="109"/>
      <c r="UPL21" s="109"/>
      <c r="UPM21" s="109"/>
      <c r="UPN21" s="109"/>
      <c r="UPO21" s="109"/>
      <c r="UPP21" s="109"/>
      <c r="UPQ21" s="109"/>
      <c r="UPR21" s="109"/>
      <c r="UPS21" s="109"/>
      <c r="UPT21" s="109"/>
      <c r="UPU21" s="109"/>
      <c r="UPV21" s="109"/>
      <c r="UPW21" s="109"/>
      <c r="UPX21" s="109"/>
      <c r="UPY21" s="109"/>
      <c r="UPZ21" s="109"/>
      <c r="UQA21" s="109"/>
      <c r="UQB21" s="109"/>
      <c r="UQC21" s="109"/>
      <c r="UQD21" s="109"/>
      <c r="UQE21" s="109"/>
      <c r="UQF21" s="109"/>
      <c r="UQG21" s="109"/>
      <c r="UQH21" s="109"/>
      <c r="UQI21" s="109"/>
      <c r="UQJ21" s="109"/>
      <c r="UQK21" s="109"/>
      <c r="UQL21" s="109"/>
      <c r="UQM21" s="109"/>
      <c r="UQN21" s="109"/>
      <c r="UQO21" s="109"/>
      <c r="UQP21" s="109"/>
      <c r="UQQ21" s="109"/>
      <c r="UQR21" s="109"/>
      <c r="UQS21" s="109"/>
      <c r="UQT21" s="109"/>
      <c r="UQU21" s="109"/>
      <c r="UQV21" s="109"/>
      <c r="UQW21" s="109"/>
      <c r="UQX21" s="109"/>
      <c r="UQY21" s="109"/>
      <c r="UQZ21" s="109"/>
      <c r="URA21" s="109"/>
      <c r="URB21" s="109"/>
      <c r="URC21" s="109"/>
      <c r="URD21" s="109"/>
      <c r="URE21" s="109"/>
      <c r="URF21" s="109"/>
      <c r="URG21" s="109"/>
      <c r="URH21" s="109"/>
      <c r="URI21" s="109"/>
      <c r="URJ21" s="109"/>
      <c r="URK21" s="109"/>
      <c r="URL21" s="109"/>
      <c r="URM21" s="109"/>
      <c r="URN21" s="109"/>
      <c r="URO21" s="109"/>
      <c r="URP21" s="109"/>
      <c r="URQ21" s="109"/>
      <c r="URR21" s="109"/>
      <c r="URS21" s="109"/>
      <c r="URT21" s="109"/>
      <c r="URU21" s="109"/>
      <c r="URV21" s="109"/>
      <c r="URW21" s="109"/>
      <c r="URX21" s="109"/>
      <c r="URY21" s="109"/>
      <c r="URZ21" s="109"/>
      <c r="USA21" s="109"/>
      <c r="USB21" s="109"/>
      <c r="USC21" s="109"/>
      <c r="USD21" s="109"/>
      <c r="USE21" s="109"/>
      <c r="USF21" s="109"/>
      <c r="USG21" s="109"/>
      <c r="USH21" s="109"/>
      <c r="USI21" s="109"/>
      <c r="USJ21" s="109"/>
      <c r="USK21" s="109"/>
      <c r="USL21" s="109"/>
      <c r="USM21" s="109"/>
      <c r="USN21" s="109"/>
      <c r="USO21" s="109"/>
      <c r="USP21" s="109"/>
      <c r="USQ21" s="109"/>
      <c r="USR21" s="109"/>
      <c r="USS21" s="109"/>
      <c r="UST21" s="109"/>
      <c r="USU21" s="109"/>
      <c r="USV21" s="109"/>
      <c r="USW21" s="109"/>
      <c r="USX21" s="109"/>
      <c r="USY21" s="109"/>
      <c r="USZ21" s="109"/>
      <c r="UTA21" s="109"/>
      <c r="UTB21" s="109"/>
      <c r="UTC21" s="109"/>
      <c r="UTD21" s="109"/>
      <c r="UTE21" s="109"/>
      <c r="UTF21" s="109"/>
      <c r="UTG21" s="109"/>
      <c r="UTH21" s="109"/>
      <c r="UTI21" s="109"/>
      <c r="UTJ21" s="109"/>
      <c r="UTK21" s="109"/>
      <c r="UTL21" s="109"/>
      <c r="UTM21" s="109"/>
      <c r="UTN21" s="109"/>
      <c r="UTO21" s="109"/>
      <c r="UTP21" s="109"/>
      <c r="UTQ21" s="109"/>
      <c r="UTR21" s="109"/>
      <c r="UTS21" s="109"/>
      <c r="UTT21" s="109"/>
      <c r="UTU21" s="109"/>
      <c r="UTV21" s="109"/>
      <c r="UTW21" s="109"/>
      <c r="UTX21" s="109"/>
      <c r="UTY21" s="109"/>
      <c r="UTZ21" s="109"/>
      <c r="UUA21" s="109"/>
      <c r="UUB21" s="109"/>
      <c r="UUC21" s="109"/>
      <c r="UUD21" s="109"/>
      <c r="UUE21" s="109"/>
      <c r="UUF21" s="109"/>
      <c r="UUG21" s="109"/>
      <c r="UUH21" s="109"/>
      <c r="UUI21" s="109"/>
      <c r="UUJ21" s="109"/>
      <c r="UUK21" s="109"/>
      <c r="UUL21" s="109"/>
      <c r="UUM21" s="109"/>
      <c r="UUN21" s="109"/>
      <c r="UUO21" s="109"/>
      <c r="UUP21" s="109"/>
      <c r="UUQ21" s="109"/>
      <c r="UUR21" s="109"/>
      <c r="UUS21" s="109"/>
      <c r="UUT21" s="109"/>
      <c r="UUU21" s="109"/>
      <c r="UUV21" s="109"/>
      <c r="UUW21" s="109"/>
      <c r="UUX21" s="109"/>
      <c r="UUY21" s="109"/>
      <c r="UUZ21" s="109"/>
      <c r="UVA21" s="109"/>
      <c r="UVB21" s="109"/>
      <c r="UVC21" s="109"/>
      <c r="UVD21" s="109"/>
      <c r="UVE21" s="109"/>
      <c r="UVF21" s="109"/>
      <c r="UVG21" s="109"/>
      <c r="UVH21" s="109"/>
      <c r="UVI21" s="109"/>
      <c r="UVJ21" s="109"/>
      <c r="UVK21" s="109"/>
      <c r="UVL21" s="109"/>
      <c r="UVM21" s="109"/>
      <c r="UVN21" s="109"/>
      <c r="UVO21" s="109"/>
      <c r="UVP21" s="109"/>
      <c r="UVQ21" s="109"/>
      <c r="UVR21" s="109"/>
      <c r="UVS21" s="109"/>
      <c r="UVT21" s="109"/>
      <c r="UVU21" s="109"/>
      <c r="UVV21" s="109"/>
      <c r="UVW21" s="109"/>
      <c r="UVX21" s="109"/>
      <c r="UVY21" s="109"/>
      <c r="UVZ21" s="109"/>
      <c r="UWA21" s="109"/>
      <c r="UWB21" s="109"/>
      <c r="UWC21" s="109"/>
      <c r="UWD21" s="109"/>
      <c r="UWE21" s="109"/>
      <c r="UWF21" s="109"/>
      <c r="UWG21" s="109"/>
      <c r="UWH21" s="109"/>
      <c r="UWI21" s="109"/>
      <c r="UWJ21" s="109"/>
      <c r="UWK21" s="109"/>
      <c r="UWL21" s="109"/>
      <c r="UWM21" s="109"/>
      <c r="UWN21" s="109"/>
      <c r="UWO21" s="109"/>
      <c r="UWP21" s="109"/>
      <c r="UWQ21" s="109"/>
      <c r="UWR21" s="109"/>
      <c r="UWS21" s="109"/>
      <c r="UWT21" s="109"/>
      <c r="UWU21" s="109"/>
      <c r="UWV21" s="109"/>
      <c r="UWW21" s="109"/>
      <c r="UWX21" s="109"/>
      <c r="UWY21" s="109"/>
      <c r="UWZ21" s="109"/>
      <c r="UXA21" s="109"/>
      <c r="UXB21" s="109"/>
      <c r="UXC21" s="109"/>
      <c r="UXD21" s="109"/>
      <c r="UXE21" s="109"/>
      <c r="UXF21" s="109"/>
      <c r="UXG21" s="109"/>
      <c r="UXH21" s="109"/>
      <c r="UXI21" s="109"/>
      <c r="UXJ21" s="109"/>
      <c r="UXK21" s="109"/>
      <c r="UXL21" s="109"/>
      <c r="UXM21" s="109"/>
      <c r="UXN21" s="109"/>
      <c r="UXO21" s="109"/>
      <c r="UXP21" s="109"/>
      <c r="UXQ21" s="109"/>
      <c r="UXR21" s="109"/>
      <c r="UXS21" s="109"/>
      <c r="UXT21" s="109"/>
      <c r="UXU21" s="109"/>
      <c r="UXV21" s="109"/>
      <c r="UXW21" s="109"/>
      <c r="UXX21" s="109"/>
      <c r="UXY21" s="109"/>
      <c r="UXZ21" s="109"/>
      <c r="UYA21" s="109"/>
      <c r="UYB21" s="109"/>
      <c r="UYC21" s="109"/>
      <c r="UYD21" s="109"/>
      <c r="UYE21" s="109"/>
      <c r="UYF21" s="109"/>
      <c r="UYG21" s="109"/>
      <c r="UYH21" s="109"/>
      <c r="UYI21" s="109"/>
      <c r="UYJ21" s="109"/>
      <c r="UYK21" s="109"/>
      <c r="UYL21" s="109"/>
      <c r="UYM21" s="109"/>
      <c r="UYN21" s="109"/>
      <c r="UYO21" s="109"/>
      <c r="UYP21" s="109"/>
      <c r="UYQ21" s="109"/>
      <c r="UYR21" s="109"/>
      <c r="UYS21" s="109"/>
      <c r="UYT21" s="109"/>
      <c r="UYU21" s="109"/>
      <c r="UYV21" s="109"/>
      <c r="UYW21" s="109"/>
      <c r="UYX21" s="109"/>
      <c r="UYY21" s="109"/>
      <c r="UYZ21" s="109"/>
      <c r="UZA21" s="109"/>
      <c r="UZB21" s="109"/>
      <c r="UZC21" s="109"/>
      <c r="UZD21" s="109"/>
      <c r="UZE21" s="109"/>
      <c r="UZF21" s="109"/>
      <c r="UZG21" s="109"/>
      <c r="UZH21" s="109"/>
      <c r="UZI21" s="109"/>
      <c r="UZJ21" s="109"/>
      <c r="UZK21" s="109"/>
      <c r="UZL21" s="109"/>
      <c r="UZM21" s="109"/>
      <c r="UZN21" s="109"/>
      <c r="UZO21" s="109"/>
      <c r="UZP21" s="109"/>
      <c r="UZQ21" s="109"/>
      <c r="UZR21" s="109"/>
      <c r="UZS21" s="109"/>
      <c r="UZT21" s="109"/>
      <c r="UZU21" s="109"/>
      <c r="UZV21" s="109"/>
      <c r="UZW21" s="109"/>
      <c r="UZX21" s="109"/>
      <c r="UZY21" s="109"/>
      <c r="UZZ21" s="109"/>
      <c r="VAA21" s="109"/>
      <c r="VAB21" s="109"/>
      <c r="VAC21" s="109"/>
      <c r="VAD21" s="109"/>
      <c r="VAE21" s="109"/>
      <c r="VAF21" s="109"/>
      <c r="VAG21" s="109"/>
      <c r="VAH21" s="109"/>
      <c r="VAI21" s="109"/>
      <c r="VAJ21" s="109"/>
      <c r="VAK21" s="109"/>
      <c r="VAL21" s="109"/>
      <c r="VAM21" s="109"/>
      <c r="VAN21" s="109"/>
      <c r="VAO21" s="109"/>
      <c r="VAP21" s="109"/>
      <c r="VAQ21" s="109"/>
      <c r="VAR21" s="109"/>
      <c r="VAS21" s="109"/>
      <c r="VAT21" s="109"/>
      <c r="VAU21" s="109"/>
      <c r="VAV21" s="109"/>
      <c r="VAW21" s="109"/>
      <c r="VAX21" s="109"/>
      <c r="VAY21" s="109"/>
      <c r="VAZ21" s="109"/>
      <c r="VBA21" s="109"/>
      <c r="VBB21" s="109"/>
      <c r="VBC21" s="109"/>
      <c r="VBD21" s="109"/>
      <c r="VBE21" s="109"/>
      <c r="VBF21" s="109"/>
      <c r="VBG21" s="109"/>
      <c r="VBH21" s="109"/>
      <c r="VBI21" s="109"/>
      <c r="VBJ21" s="109"/>
      <c r="VBK21" s="109"/>
      <c r="VBL21" s="109"/>
      <c r="VBM21" s="109"/>
      <c r="VBN21" s="109"/>
      <c r="VBO21" s="109"/>
      <c r="VBP21" s="109"/>
      <c r="VBQ21" s="109"/>
      <c r="VBR21" s="109"/>
      <c r="VBS21" s="109"/>
      <c r="VBT21" s="109"/>
      <c r="VBU21" s="109"/>
      <c r="VBV21" s="109"/>
      <c r="VBW21" s="109"/>
      <c r="VBX21" s="109"/>
      <c r="VBY21" s="109"/>
      <c r="VBZ21" s="109"/>
      <c r="VCA21" s="109"/>
      <c r="VCB21" s="109"/>
      <c r="VCC21" s="109"/>
      <c r="VCD21" s="109"/>
      <c r="VCE21" s="109"/>
      <c r="VCF21" s="109"/>
      <c r="VCG21" s="109"/>
      <c r="VCH21" s="109"/>
      <c r="VCI21" s="109"/>
      <c r="VCJ21" s="109"/>
      <c r="VCK21" s="109"/>
      <c r="VCL21" s="109"/>
      <c r="VCM21" s="109"/>
      <c r="VCN21" s="109"/>
      <c r="VCO21" s="109"/>
      <c r="VCP21" s="109"/>
      <c r="VCQ21" s="109"/>
      <c r="VCR21" s="109"/>
      <c r="VCS21" s="109"/>
      <c r="VCT21" s="109"/>
      <c r="VCU21" s="109"/>
      <c r="VCV21" s="109"/>
      <c r="VCW21" s="109"/>
      <c r="VCX21" s="109"/>
      <c r="VCY21" s="109"/>
      <c r="VCZ21" s="109"/>
      <c r="VDA21" s="109"/>
      <c r="VDB21" s="109"/>
      <c r="VDC21" s="109"/>
      <c r="VDD21" s="109"/>
      <c r="VDE21" s="109"/>
      <c r="VDF21" s="109"/>
      <c r="VDG21" s="109"/>
      <c r="VDH21" s="109"/>
      <c r="VDI21" s="109"/>
      <c r="VDJ21" s="109"/>
      <c r="VDK21" s="109"/>
      <c r="VDL21" s="109"/>
      <c r="VDM21" s="109"/>
      <c r="VDN21" s="109"/>
      <c r="VDO21" s="109"/>
      <c r="VDP21" s="109"/>
      <c r="VDQ21" s="109"/>
      <c r="VDR21" s="109"/>
      <c r="VDS21" s="109"/>
      <c r="VDT21" s="109"/>
      <c r="VDU21" s="109"/>
      <c r="VDV21" s="109"/>
      <c r="VDW21" s="109"/>
      <c r="VDX21" s="109"/>
      <c r="VDY21" s="109"/>
      <c r="VDZ21" s="109"/>
      <c r="VEA21" s="109"/>
      <c r="VEB21" s="109"/>
      <c r="VEC21" s="109"/>
      <c r="VED21" s="109"/>
      <c r="VEE21" s="109"/>
      <c r="VEF21" s="109"/>
      <c r="VEG21" s="109"/>
      <c r="VEH21" s="109"/>
      <c r="VEI21" s="109"/>
      <c r="VEJ21" s="109"/>
      <c r="VEK21" s="109"/>
      <c r="VEL21" s="109"/>
      <c r="VEM21" s="109"/>
      <c r="VEN21" s="109"/>
      <c r="VEO21" s="109"/>
      <c r="VEP21" s="109"/>
      <c r="VEQ21" s="109"/>
      <c r="VER21" s="109"/>
      <c r="VES21" s="109"/>
      <c r="VET21" s="109"/>
      <c r="VEU21" s="109"/>
      <c r="VEV21" s="109"/>
      <c r="VEW21" s="109"/>
      <c r="VEX21" s="109"/>
      <c r="VEY21" s="109"/>
      <c r="VEZ21" s="109"/>
      <c r="VFA21" s="109"/>
      <c r="VFB21" s="109"/>
      <c r="VFC21" s="109"/>
      <c r="VFD21" s="109"/>
      <c r="VFE21" s="109"/>
      <c r="VFF21" s="109"/>
      <c r="VFG21" s="109"/>
      <c r="VFH21" s="109"/>
      <c r="VFI21" s="109"/>
      <c r="VFJ21" s="109"/>
      <c r="VFK21" s="109"/>
      <c r="VFL21" s="109"/>
      <c r="VFM21" s="109"/>
      <c r="VFN21" s="109"/>
      <c r="VFO21" s="109"/>
      <c r="VFP21" s="109"/>
      <c r="VFQ21" s="109"/>
      <c r="VFR21" s="109"/>
      <c r="VFS21" s="109"/>
      <c r="VFT21" s="109"/>
      <c r="VFU21" s="109"/>
      <c r="VFV21" s="109"/>
      <c r="VFW21" s="109"/>
      <c r="VFX21" s="109"/>
      <c r="VFY21" s="109"/>
      <c r="VFZ21" s="109"/>
      <c r="VGA21" s="109"/>
      <c r="VGB21" s="109"/>
      <c r="VGC21" s="109"/>
      <c r="VGD21" s="109"/>
      <c r="VGE21" s="109"/>
      <c r="VGF21" s="109"/>
      <c r="VGG21" s="109"/>
      <c r="VGH21" s="109"/>
      <c r="VGI21" s="109"/>
      <c r="VGJ21" s="109"/>
      <c r="VGK21" s="109"/>
      <c r="VGL21" s="109"/>
      <c r="VGM21" s="109"/>
      <c r="VGN21" s="109"/>
      <c r="VGO21" s="109"/>
      <c r="VGP21" s="109"/>
      <c r="VGQ21" s="109"/>
      <c r="VGR21" s="109"/>
      <c r="VGS21" s="109"/>
      <c r="VGT21" s="109"/>
      <c r="VGU21" s="109"/>
      <c r="VGV21" s="109"/>
      <c r="VGW21" s="109"/>
      <c r="VGX21" s="109"/>
      <c r="VGY21" s="109"/>
      <c r="VGZ21" s="109"/>
      <c r="VHA21" s="109"/>
      <c r="VHB21" s="109"/>
      <c r="VHC21" s="109"/>
      <c r="VHD21" s="109"/>
      <c r="VHE21" s="109"/>
      <c r="VHF21" s="109"/>
      <c r="VHG21" s="109"/>
      <c r="VHH21" s="109"/>
      <c r="VHI21" s="109"/>
      <c r="VHJ21" s="109"/>
      <c r="VHK21" s="109"/>
      <c r="VHL21" s="109"/>
      <c r="VHM21" s="109"/>
      <c r="VHN21" s="109"/>
      <c r="VHO21" s="109"/>
      <c r="VHP21" s="109"/>
      <c r="VHQ21" s="109"/>
      <c r="VHR21" s="109"/>
      <c r="VHS21" s="109"/>
      <c r="VHT21" s="109"/>
      <c r="VHU21" s="109"/>
      <c r="VHV21" s="109"/>
      <c r="VHW21" s="109"/>
      <c r="VHX21" s="109"/>
      <c r="VHY21" s="109"/>
      <c r="VHZ21" s="109"/>
      <c r="VIA21" s="109"/>
      <c r="VIB21" s="109"/>
      <c r="VIC21" s="109"/>
      <c r="VID21" s="109"/>
      <c r="VIE21" s="109"/>
      <c r="VIF21" s="109"/>
      <c r="VIG21" s="109"/>
      <c r="VIH21" s="109"/>
      <c r="VII21" s="109"/>
      <c r="VIJ21" s="109"/>
      <c r="VIK21" s="109"/>
      <c r="VIL21" s="109"/>
      <c r="VIM21" s="109"/>
      <c r="VIN21" s="109"/>
      <c r="VIO21" s="109"/>
      <c r="VIP21" s="109"/>
      <c r="VIQ21" s="109"/>
      <c r="VIR21" s="109"/>
      <c r="VIS21" s="109"/>
      <c r="VIT21" s="109"/>
      <c r="VIU21" s="109"/>
      <c r="VIV21" s="109"/>
      <c r="VIW21" s="109"/>
      <c r="VIX21" s="109"/>
      <c r="VIY21" s="109"/>
      <c r="VIZ21" s="109"/>
      <c r="VJA21" s="109"/>
      <c r="VJB21" s="109"/>
      <c r="VJC21" s="109"/>
      <c r="VJD21" s="109"/>
      <c r="VJE21" s="109"/>
      <c r="VJF21" s="109"/>
      <c r="VJG21" s="109"/>
      <c r="VJH21" s="109"/>
      <c r="VJI21" s="109"/>
      <c r="VJJ21" s="109"/>
      <c r="VJK21" s="109"/>
      <c r="VJL21" s="109"/>
      <c r="VJM21" s="109"/>
      <c r="VJN21" s="109"/>
      <c r="VJO21" s="109"/>
      <c r="VJP21" s="109"/>
      <c r="VJQ21" s="109"/>
      <c r="VJR21" s="109"/>
      <c r="VJS21" s="109"/>
      <c r="VJT21" s="109"/>
      <c r="VJU21" s="109"/>
      <c r="VJV21" s="109"/>
      <c r="VJW21" s="109"/>
      <c r="VJX21" s="109"/>
      <c r="VJY21" s="109"/>
      <c r="VJZ21" s="109"/>
      <c r="VKA21" s="109"/>
      <c r="VKB21" s="109"/>
      <c r="VKC21" s="109"/>
      <c r="VKD21" s="109"/>
      <c r="VKE21" s="109"/>
      <c r="VKF21" s="109"/>
      <c r="VKG21" s="109"/>
      <c r="VKH21" s="109"/>
      <c r="VKI21" s="109"/>
      <c r="VKJ21" s="109"/>
      <c r="VKK21" s="109"/>
      <c r="VKL21" s="109"/>
      <c r="VKM21" s="109"/>
      <c r="VKN21" s="109"/>
      <c r="VKO21" s="109"/>
      <c r="VKP21" s="109"/>
      <c r="VKQ21" s="109"/>
      <c r="VKR21" s="109"/>
      <c r="VKS21" s="109"/>
      <c r="VKT21" s="109"/>
      <c r="VKU21" s="109"/>
      <c r="VKV21" s="109"/>
      <c r="VKW21" s="109"/>
      <c r="VKX21" s="109"/>
      <c r="VKY21" s="109"/>
      <c r="VKZ21" s="109"/>
      <c r="VLA21" s="109"/>
      <c r="VLB21" s="109"/>
      <c r="VLC21" s="109"/>
      <c r="VLD21" s="109"/>
      <c r="VLE21" s="109"/>
      <c r="VLF21" s="109"/>
      <c r="VLG21" s="109"/>
      <c r="VLH21" s="109"/>
      <c r="VLI21" s="109"/>
      <c r="VLJ21" s="109"/>
      <c r="VLK21" s="109"/>
      <c r="VLL21" s="109"/>
      <c r="VLM21" s="109"/>
      <c r="VLN21" s="109"/>
      <c r="VLO21" s="109"/>
      <c r="VLP21" s="109"/>
      <c r="VLQ21" s="109"/>
      <c r="VLR21" s="109"/>
      <c r="VLS21" s="109"/>
      <c r="VLT21" s="109"/>
      <c r="VLU21" s="109"/>
      <c r="VLV21" s="109"/>
      <c r="VLW21" s="109"/>
      <c r="VLX21" s="109"/>
      <c r="VLY21" s="109"/>
      <c r="VLZ21" s="109"/>
      <c r="VMA21" s="109"/>
      <c r="VMB21" s="109"/>
      <c r="VMC21" s="109"/>
      <c r="VMD21" s="109"/>
      <c r="VME21" s="109"/>
      <c r="VMF21" s="109"/>
      <c r="VMG21" s="109"/>
      <c r="VMH21" s="109"/>
      <c r="VMI21" s="109"/>
      <c r="VMJ21" s="109"/>
      <c r="VMK21" s="109"/>
      <c r="VML21" s="109"/>
      <c r="VMM21" s="109"/>
      <c r="VMN21" s="109"/>
      <c r="VMO21" s="109"/>
      <c r="VMP21" s="109"/>
      <c r="VMQ21" s="109"/>
      <c r="VMR21" s="109"/>
      <c r="VMS21" s="109"/>
      <c r="VMT21" s="109"/>
      <c r="VMU21" s="109"/>
      <c r="VMV21" s="109"/>
      <c r="VMW21" s="109"/>
      <c r="VMX21" s="109"/>
      <c r="VMY21" s="109"/>
      <c r="VMZ21" s="109"/>
      <c r="VNA21" s="109"/>
      <c r="VNB21" s="109"/>
      <c r="VNC21" s="109"/>
      <c r="VND21" s="109"/>
      <c r="VNE21" s="109"/>
      <c r="VNF21" s="109"/>
      <c r="VNG21" s="109"/>
      <c r="VNH21" s="109"/>
      <c r="VNI21" s="109"/>
      <c r="VNJ21" s="109"/>
      <c r="VNK21" s="109"/>
      <c r="VNL21" s="109"/>
      <c r="VNM21" s="109"/>
      <c r="VNN21" s="109"/>
      <c r="VNO21" s="109"/>
      <c r="VNP21" s="109"/>
      <c r="VNQ21" s="109"/>
      <c r="VNR21" s="109"/>
      <c r="VNS21" s="109"/>
      <c r="VNT21" s="109"/>
      <c r="VNU21" s="109"/>
      <c r="VNV21" s="109"/>
      <c r="VNW21" s="109"/>
      <c r="VNX21" s="109"/>
      <c r="VNY21" s="109"/>
      <c r="VNZ21" s="109"/>
      <c r="VOA21" s="109"/>
      <c r="VOB21" s="109"/>
      <c r="VOC21" s="109"/>
      <c r="VOD21" s="109"/>
      <c r="VOE21" s="109"/>
      <c r="VOF21" s="109"/>
      <c r="VOG21" s="109"/>
      <c r="VOH21" s="109"/>
      <c r="VOI21" s="109"/>
      <c r="VOJ21" s="109"/>
      <c r="VOK21" s="109"/>
      <c r="VOL21" s="109"/>
      <c r="VOM21" s="109"/>
      <c r="VON21" s="109"/>
      <c r="VOO21" s="109"/>
      <c r="VOP21" s="109"/>
      <c r="VOQ21" s="109"/>
      <c r="VOR21" s="109"/>
      <c r="VOS21" s="109"/>
      <c r="VOT21" s="109"/>
      <c r="VOU21" s="109"/>
      <c r="VOV21" s="109"/>
      <c r="VOW21" s="109"/>
      <c r="VOX21" s="109"/>
      <c r="VOY21" s="109"/>
      <c r="VOZ21" s="109"/>
      <c r="VPA21" s="109"/>
      <c r="VPB21" s="109"/>
      <c r="VPC21" s="109"/>
      <c r="VPD21" s="109"/>
      <c r="VPE21" s="109"/>
      <c r="VPF21" s="109"/>
      <c r="VPG21" s="109"/>
      <c r="VPH21" s="109"/>
      <c r="VPI21" s="109"/>
      <c r="VPJ21" s="109"/>
      <c r="VPK21" s="109"/>
      <c r="VPL21" s="109"/>
      <c r="VPM21" s="109"/>
      <c r="VPN21" s="109"/>
      <c r="VPO21" s="109"/>
      <c r="VPP21" s="109"/>
      <c r="VPQ21" s="109"/>
      <c r="VPR21" s="109"/>
      <c r="VPS21" s="109"/>
      <c r="VPT21" s="109"/>
      <c r="VPU21" s="109"/>
      <c r="VPV21" s="109"/>
      <c r="VPW21" s="109"/>
      <c r="VPX21" s="109"/>
      <c r="VPY21" s="109"/>
      <c r="VPZ21" s="109"/>
      <c r="VQA21" s="109"/>
      <c r="VQB21" s="109"/>
      <c r="VQC21" s="109"/>
      <c r="VQD21" s="109"/>
      <c r="VQE21" s="109"/>
      <c r="VQF21" s="109"/>
      <c r="VQG21" s="109"/>
      <c r="VQH21" s="109"/>
      <c r="VQI21" s="109"/>
      <c r="VQJ21" s="109"/>
      <c r="VQK21" s="109"/>
      <c r="VQL21" s="109"/>
      <c r="VQM21" s="109"/>
      <c r="VQN21" s="109"/>
      <c r="VQO21" s="109"/>
      <c r="VQP21" s="109"/>
      <c r="VQQ21" s="109"/>
      <c r="VQR21" s="109"/>
      <c r="VQS21" s="109"/>
      <c r="VQT21" s="109"/>
      <c r="VQU21" s="109"/>
      <c r="VQV21" s="109"/>
      <c r="VQW21" s="109"/>
      <c r="VQX21" s="109"/>
      <c r="VQY21" s="109"/>
      <c r="VQZ21" s="109"/>
      <c r="VRA21" s="109"/>
      <c r="VRB21" s="109"/>
      <c r="VRC21" s="109"/>
      <c r="VRD21" s="109"/>
      <c r="VRE21" s="109"/>
      <c r="VRF21" s="109"/>
      <c r="VRG21" s="109"/>
      <c r="VRH21" s="109"/>
      <c r="VRI21" s="109"/>
      <c r="VRJ21" s="109"/>
      <c r="VRK21" s="109"/>
      <c r="VRL21" s="109"/>
      <c r="VRM21" s="109"/>
      <c r="VRN21" s="109"/>
      <c r="VRO21" s="109"/>
      <c r="VRP21" s="109"/>
      <c r="VRQ21" s="109"/>
      <c r="VRR21" s="109"/>
      <c r="VRS21" s="109"/>
      <c r="VRT21" s="109"/>
      <c r="VRU21" s="109"/>
      <c r="VRV21" s="109"/>
      <c r="VRW21" s="109"/>
      <c r="VRX21" s="109"/>
      <c r="VRY21" s="109"/>
      <c r="VRZ21" s="109"/>
      <c r="VSA21" s="109"/>
      <c r="VSB21" s="109"/>
      <c r="VSC21" s="109"/>
      <c r="VSD21" s="109"/>
      <c r="VSE21" s="109"/>
      <c r="VSF21" s="109"/>
      <c r="VSG21" s="109"/>
      <c r="VSH21" s="109"/>
      <c r="VSI21" s="109"/>
      <c r="VSJ21" s="109"/>
      <c r="VSK21" s="109"/>
      <c r="VSL21" s="109"/>
      <c r="VSM21" s="109"/>
      <c r="VSN21" s="109"/>
      <c r="VSO21" s="109"/>
      <c r="VSP21" s="109"/>
      <c r="VSQ21" s="109"/>
      <c r="VSR21" s="109"/>
      <c r="VSS21" s="109"/>
      <c r="VST21" s="109"/>
      <c r="VSU21" s="109"/>
      <c r="VSV21" s="109"/>
      <c r="VSW21" s="109"/>
      <c r="VSX21" s="109"/>
      <c r="VSY21" s="109"/>
      <c r="VSZ21" s="109"/>
      <c r="VTA21" s="109"/>
      <c r="VTB21" s="109"/>
      <c r="VTC21" s="109"/>
      <c r="VTD21" s="109"/>
      <c r="VTE21" s="109"/>
      <c r="VTF21" s="109"/>
      <c r="VTG21" s="109"/>
      <c r="VTH21" s="109"/>
      <c r="VTI21" s="109"/>
      <c r="VTJ21" s="109"/>
      <c r="VTK21" s="109"/>
      <c r="VTL21" s="109"/>
      <c r="VTM21" s="109"/>
      <c r="VTN21" s="109"/>
      <c r="VTO21" s="109"/>
      <c r="VTP21" s="109"/>
      <c r="VTQ21" s="109"/>
      <c r="VTR21" s="109"/>
      <c r="VTS21" s="109"/>
      <c r="VTT21" s="109"/>
      <c r="VTU21" s="109"/>
      <c r="VTV21" s="109"/>
      <c r="VTW21" s="109"/>
      <c r="VTX21" s="109"/>
      <c r="VTY21" s="109"/>
      <c r="VTZ21" s="109"/>
      <c r="VUA21" s="109"/>
      <c r="VUB21" s="109"/>
      <c r="VUC21" s="109"/>
      <c r="VUD21" s="109"/>
      <c r="VUE21" s="109"/>
      <c r="VUF21" s="109"/>
      <c r="VUG21" s="109"/>
      <c r="VUH21" s="109"/>
      <c r="VUI21" s="109"/>
      <c r="VUJ21" s="109"/>
      <c r="VUK21" s="109"/>
      <c r="VUL21" s="109"/>
      <c r="VUM21" s="109"/>
      <c r="VUN21" s="109"/>
      <c r="VUO21" s="109"/>
      <c r="VUP21" s="109"/>
      <c r="VUQ21" s="109"/>
      <c r="VUR21" s="109"/>
      <c r="VUS21" s="109"/>
      <c r="VUT21" s="109"/>
      <c r="VUU21" s="109"/>
      <c r="VUV21" s="109"/>
      <c r="VUW21" s="109"/>
      <c r="VUX21" s="109"/>
      <c r="VUY21" s="109"/>
      <c r="VUZ21" s="109"/>
      <c r="VVA21" s="109"/>
      <c r="VVB21" s="109"/>
      <c r="VVC21" s="109"/>
      <c r="VVD21" s="109"/>
      <c r="VVE21" s="109"/>
      <c r="VVF21" s="109"/>
      <c r="VVG21" s="109"/>
      <c r="VVH21" s="109"/>
      <c r="VVI21" s="109"/>
      <c r="VVJ21" s="109"/>
      <c r="VVK21" s="109"/>
      <c r="VVL21" s="109"/>
      <c r="VVM21" s="109"/>
      <c r="VVN21" s="109"/>
      <c r="VVO21" s="109"/>
      <c r="VVP21" s="109"/>
      <c r="VVQ21" s="109"/>
      <c r="VVR21" s="109"/>
      <c r="VVS21" s="109"/>
      <c r="VVT21" s="109"/>
      <c r="VVU21" s="109"/>
      <c r="VVV21" s="109"/>
      <c r="VVW21" s="109"/>
      <c r="VVX21" s="109"/>
      <c r="VVY21" s="109"/>
      <c r="VVZ21" s="109"/>
      <c r="VWA21" s="109"/>
      <c r="VWB21" s="109"/>
      <c r="VWC21" s="109"/>
      <c r="VWD21" s="109"/>
      <c r="VWE21" s="109"/>
      <c r="VWF21" s="109"/>
      <c r="VWG21" s="109"/>
      <c r="VWH21" s="109"/>
      <c r="VWI21" s="109"/>
      <c r="VWJ21" s="109"/>
      <c r="VWK21" s="109"/>
      <c r="VWL21" s="109"/>
      <c r="VWM21" s="109"/>
      <c r="VWN21" s="109"/>
      <c r="VWO21" s="109"/>
      <c r="VWP21" s="109"/>
      <c r="VWQ21" s="109"/>
      <c r="VWR21" s="109"/>
      <c r="VWS21" s="109"/>
      <c r="VWT21" s="109"/>
      <c r="VWU21" s="109"/>
      <c r="VWV21" s="109"/>
      <c r="VWW21" s="109"/>
      <c r="VWX21" s="109"/>
      <c r="VWY21" s="109"/>
      <c r="VWZ21" s="109"/>
      <c r="VXA21" s="109"/>
      <c r="VXB21" s="109"/>
      <c r="VXC21" s="109"/>
      <c r="VXD21" s="109"/>
      <c r="VXE21" s="109"/>
      <c r="VXF21" s="109"/>
      <c r="VXG21" s="109"/>
      <c r="VXH21" s="109"/>
      <c r="VXI21" s="109"/>
      <c r="VXJ21" s="109"/>
      <c r="VXK21" s="109"/>
      <c r="VXL21" s="109"/>
      <c r="VXM21" s="109"/>
      <c r="VXN21" s="109"/>
      <c r="VXO21" s="109"/>
      <c r="VXP21" s="109"/>
      <c r="VXQ21" s="109"/>
      <c r="VXR21" s="109"/>
      <c r="VXS21" s="109"/>
      <c r="VXT21" s="109"/>
      <c r="VXU21" s="109"/>
      <c r="VXV21" s="109"/>
      <c r="VXW21" s="109"/>
      <c r="VXX21" s="109"/>
      <c r="VXY21" s="109"/>
      <c r="VXZ21" s="109"/>
      <c r="VYA21" s="109"/>
      <c r="VYB21" s="109"/>
      <c r="VYC21" s="109"/>
      <c r="VYD21" s="109"/>
      <c r="VYE21" s="109"/>
      <c r="VYF21" s="109"/>
      <c r="VYG21" s="109"/>
      <c r="VYH21" s="109"/>
      <c r="VYI21" s="109"/>
      <c r="VYJ21" s="109"/>
      <c r="VYK21" s="109"/>
      <c r="VYL21" s="109"/>
      <c r="VYM21" s="109"/>
      <c r="VYN21" s="109"/>
      <c r="VYO21" s="109"/>
      <c r="VYP21" s="109"/>
      <c r="VYQ21" s="109"/>
      <c r="VYR21" s="109"/>
      <c r="VYS21" s="109"/>
      <c r="VYT21" s="109"/>
      <c r="VYU21" s="109"/>
      <c r="VYV21" s="109"/>
      <c r="VYW21" s="109"/>
      <c r="VYX21" s="109"/>
      <c r="VYY21" s="109"/>
      <c r="VYZ21" s="109"/>
      <c r="VZA21" s="109"/>
      <c r="VZB21" s="109"/>
      <c r="VZC21" s="109"/>
      <c r="VZD21" s="109"/>
      <c r="VZE21" s="109"/>
      <c r="VZF21" s="109"/>
      <c r="VZG21" s="109"/>
      <c r="VZH21" s="109"/>
      <c r="VZI21" s="109"/>
      <c r="VZJ21" s="109"/>
      <c r="VZK21" s="109"/>
      <c r="VZL21" s="109"/>
      <c r="VZM21" s="109"/>
      <c r="VZN21" s="109"/>
      <c r="VZO21" s="109"/>
      <c r="VZP21" s="109"/>
      <c r="VZQ21" s="109"/>
      <c r="VZR21" s="109"/>
      <c r="VZS21" s="109"/>
      <c r="VZT21" s="109"/>
      <c r="VZU21" s="109"/>
      <c r="VZV21" s="109"/>
      <c r="VZW21" s="109"/>
      <c r="VZX21" s="109"/>
      <c r="VZY21" s="109"/>
      <c r="VZZ21" s="109"/>
      <c r="WAA21" s="109"/>
      <c r="WAB21" s="109"/>
      <c r="WAC21" s="109"/>
      <c r="WAD21" s="109"/>
      <c r="WAE21" s="109"/>
      <c r="WAF21" s="109"/>
      <c r="WAG21" s="109"/>
      <c r="WAH21" s="109"/>
      <c r="WAI21" s="109"/>
      <c r="WAJ21" s="109"/>
      <c r="WAK21" s="109"/>
      <c r="WAL21" s="109"/>
      <c r="WAM21" s="109"/>
      <c r="WAN21" s="109"/>
      <c r="WAO21" s="109"/>
      <c r="WAP21" s="109"/>
      <c r="WAQ21" s="109"/>
      <c r="WAR21" s="109"/>
      <c r="WAS21" s="109"/>
      <c r="WAT21" s="109"/>
      <c r="WAU21" s="109"/>
      <c r="WAV21" s="109"/>
      <c r="WAW21" s="109"/>
      <c r="WAX21" s="109"/>
      <c r="WAY21" s="109"/>
      <c r="WAZ21" s="109"/>
      <c r="WBA21" s="109"/>
      <c r="WBB21" s="109"/>
      <c r="WBC21" s="109"/>
      <c r="WBD21" s="109"/>
      <c r="WBE21" s="109"/>
      <c r="WBF21" s="109"/>
      <c r="WBG21" s="109"/>
      <c r="WBH21" s="109"/>
      <c r="WBI21" s="109"/>
      <c r="WBJ21" s="109"/>
      <c r="WBK21" s="109"/>
      <c r="WBL21" s="109"/>
      <c r="WBM21" s="109"/>
      <c r="WBN21" s="109"/>
      <c r="WBO21" s="109"/>
      <c r="WBP21" s="109"/>
      <c r="WBQ21" s="109"/>
      <c r="WBR21" s="109"/>
      <c r="WBS21" s="109"/>
      <c r="WBT21" s="109"/>
      <c r="WBU21" s="109"/>
      <c r="WBV21" s="109"/>
      <c r="WBW21" s="109"/>
      <c r="WBX21" s="109"/>
      <c r="WBY21" s="109"/>
      <c r="WBZ21" s="109"/>
      <c r="WCA21" s="109"/>
      <c r="WCB21" s="109"/>
      <c r="WCC21" s="109"/>
      <c r="WCD21" s="109"/>
      <c r="WCE21" s="109"/>
      <c r="WCF21" s="109"/>
      <c r="WCG21" s="109"/>
      <c r="WCH21" s="109"/>
      <c r="WCI21" s="109"/>
      <c r="WCJ21" s="109"/>
      <c r="WCK21" s="109"/>
      <c r="WCL21" s="109"/>
      <c r="WCM21" s="109"/>
      <c r="WCN21" s="109"/>
      <c r="WCO21" s="109"/>
      <c r="WCP21" s="109"/>
      <c r="WCQ21" s="109"/>
      <c r="WCR21" s="109"/>
      <c r="WCS21" s="109"/>
      <c r="WCT21" s="109"/>
      <c r="WCU21" s="109"/>
      <c r="WCV21" s="109"/>
      <c r="WCW21" s="109"/>
      <c r="WCX21" s="109"/>
      <c r="WCY21" s="109"/>
      <c r="WCZ21" s="109"/>
      <c r="WDA21" s="109"/>
      <c r="WDB21" s="109"/>
      <c r="WDC21" s="109"/>
      <c r="WDD21" s="109"/>
      <c r="WDE21" s="109"/>
      <c r="WDF21" s="109"/>
      <c r="WDG21" s="109"/>
      <c r="WDH21" s="109"/>
      <c r="WDI21" s="109"/>
      <c r="WDJ21" s="109"/>
      <c r="WDK21" s="109"/>
      <c r="WDL21" s="109"/>
      <c r="WDM21" s="109"/>
      <c r="WDN21" s="109"/>
      <c r="WDO21" s="109"/>
      <c r="WDP21" s="109"/>
      <c r="WDQ21" s="109"/>
      <c r="WDR21" s="109"/>
      <c r="WDS21" s="109"/>
      <c r="WDT21" s="109"/>
      <c r="WDU21" s="109"/>
      <c r="WDV21" s="109"/>
      <c r="WDW21" s="109"/>
      <c r="WDX21" s="109"/>
      <c r="WDY21" s="109"/>
      <c r="WDZ21" s="109"/>
      <c r="WEA21" s="109"/>
      <c r="WEB21" s="109"/>
      <c r="WEC21" s="109"/>
      <c r="WED21" s="109"/>
      <c r="WEE21" s="109"/>
      <c r="WEF21" s="109"/>
      <c r="WEG21" s="109"/>
      <c r="WEH21" s="109"/>
      <c r="WEI21" s="109"/>
      <c r="WEJ21" s="109"/>
      <c r="WEK21" s="109"/>
      <c r="WEL21" s="109"/>
      <c r="WEM21" s="109"/>
      <c r="WEN21" s="109"/>
      <c r="WEO21" s="109"/>
      <c r="WEP21" s="109"/>
      <c r="WEQ21" s="109"/>
      <c r="WER21" s="109"/>
      <c r="WES21" s="109"/>
      <c r="WET21" s="109"/>
      <c r="WEU21" s="109"/>
      <c r="WEV21" s="109"/>
      <c r="WEW21" s="109"/>
      <c r="WEX21" s="109"/>
      <c r="WEY21" s="109"/>
      <c r="WEZ21" s="109"/>
      <c r="WFA21" s="109"/>
      <c r="WFB21" s="109"/>
      <c r="WFC21" s="109"/>
      <c r="WFD21" s="109"/>
      <c r="WFE21" s="109"/>
      <c r="WFF21" s="109"/>
      <c r="WFG21" s="109"/>
      <c r="WFH21" s="109"/>
      <c r="WFI21" s="109"/>
      <c r="WFJ21" s="109"/>
      <c r="WFK21" s="109"/>
      <c r="WFL21" s="109"/>
      <c r="WFM21" s="109"/>
      <c r="WFN21" s="109"/>
      <c r="WFO21" s="109"/>
      <c r="WFP21" s="109"/>
      <c r="WFQ21" s="109"/>
      <c r="WFR21" s="109"/>
      <c r="WFS21" s="109"/>
      <c r="WFT21" s="109"/>
      <c r="WFU21" s="109"/>
      <c r="WFV21" s="109"/>
      <c r="WFW21" s="109"/>
      <c r="WFX21" s="109"/>
      <c r="WFY21" s="109"/>
      <c r="WFZ21" s="109"/>
      <c r="WGA21" s="109"/>
      <c r="WGB21" s="109"/>
      <c r="WGC21" s="109"/>
      <c r="WGD21" s="109"/>
      <c r="WGE21" s="109"/>
      <c r="WGF21" s="109"/>
      <c r="WGG21" s="109"/>
      <c r="WGH21" s="109"/>
      <c r="WGI21" s="109"/>
      <c r="WGJ21" s="109"/>
      <c r="WGK21" s="109"/>
      <c r="WGL21" s="109"/>
      <c r="WGM21" s="109"/>
      <c r="WGN21" s="109"/>
      <c r="WGO21" s="109"/>
      <c r="WGP21" s="109"/>
      <c r="WGQ21" s="109"/>
      <c r="WGR21" s="109"/>
      <c r="WGS21" s="109"/>
      <c r="WGT21" s="109"/>
      <c r="WGU21" s="109"/>
      <c r="WGV21" s="109"/>
      <c r="WGW21" s="109"/>
      <c r="WGX21" s="109"/>
      <c r="WGY21" s="109"/>
      <c r="WGZ21" s="109"/>
      <c r="WHA21" s="109"/>
      <c r="WHB21" s="109"/>
      <c r="WHC21" s="109"/>
      <c r="WHD21" s="109"/>
      <c r="WHE21" s="109"/>
      <c r="WHF21" s="109"/>
      <c r="WHG21" s="109"/>
      <c r="WHH21" s="109"/>
      <c r="WHI21" s="109"/>
      <c r="WHJ21" s="109"/>
      <c r="WHK21" s="109"/>
      <c r="WHL21" s="109"/>
      <c r="WHM21" s="109"/>
      <c r="WHN21" s="109"/>
      <c r="WHO21" s="109"/>
      <c r="WHP21" s="109"/>
      <c r="WHQ21" s="109"/>
      <c r="WHR21" s="109"/>
      <c r="WHS21" s="109"/>
      <c r="WHT21" s="109"/>
      <c r="WHU21" s="109"/>
      <c r="WHV21" s="109"/>
      <c r="WHW21" s="109"/>
      <c r="WHX21" s="109"/>
      <c r="WHY21" s="109"/>
      <c r="WHZ21" s="109"/>
      <c r="WIA21" s="109"/>
      <c r="WIB21" s="109"/>
      <c r="WIC21" s="109"/>
      <c r="WID21" s="109"/>
      <c r="WIE21" s="109"/>
      <c r="WIF21" s="109"/>
      <c r="WIG21" s="109"/>
      <c r="WIH21" s="109"/>
      <c r="WII21" s="109"/>
      <c r="WIJ21" s="109"/>
      <c r="WIK21" s="109"/>
      <c r="WIL21" s="109"/>
      <c r="WIM21" s="109"/>
      <c r="WIN21" s="109"/>
      <c r="WIO21" s="109"/>
      <c r="WIP21" s="109"/>
      <c r="WIQ21" s="109"/>
      <c r="WIR21" s="109"/>
      <c r="WIS21" s="109"/>
      <c r="WIT21" s="109"/>
      <c r="WIU21" s="109"/>
      <c r="WIV21" s="109"/>
      <c r="WIW21" s="109"/>
      <c r="WIX21" s="109"/>
      <c r="WIY21" s="109"/>
      <c r="WIZ21" s="109"/>
      <c r="WJA21" s="109"/>
      <c r="WJB21" s="109"/>
      <c r="WJC21" s="109"/>
      <c r="WJD21" s="109"/>
      <c r="WJE21" s="109"/>
      <c r="WJF21" s="109"/>
      <c r="WJG21" s="109"/>
      <c r="WJH21" s="109"/>
      <c r="WJI21" s="109"/>
      <c r="WJJ21" s="109"/>
      <c r="WJK21" s="109"/>
      <c r="WJL21" s="109"/>
      <c r="WJM21" s="109"/>
      <c r="WJN21" s="109"/>
      <c r="WJO21" s="109"/>
      <c r="WJP21" s="109"/>
      <c r="WJQ21" s="109"/>
      <c r="WJR21" s="109"/>
      <c r="WJS21" s="109"/>
      <c r="WJT21" s="109"/>
      <c r="WJU21" s="109"/>
      <c r="WJV21" s="109"/>
      <c r="WJW21" s="109"/>
      <c r="WJX21" s="109"/>
      <c r="WJY21" s="109"/>
      <c r="WJZ21" s="109"/>
      <c r="WKA21" s="109"/>
      <c r="WKB21" s="109"/>
      <c r="WKC21" s="109"/>
      <c r="WKD21" s="109"/>
      <c r="WKE21" s="109"/>
      <c r="WKF21" s="109"/>
      <c r="WKG21" s="109"/>
      <c r="WKH21" s="109"/>
      <c r="WKI21" s="109"/>
      <c r="WKJ21" s="109"/>
      <c r="WKK21" s="109"/>
      <c r="WKL21" s="109"/>
      <c r="WKM21" s="109"/>
      <c r="WKN21" s="109"/>
      <c r="WKO21" s="109"/>
      <c r="WKP21" s="109"/>
      <c r="WKQ21" s="109"/>
      <c r="WKR21" s="109"/>
      <c r="WKS21" s="109"/>
      <c r="WKT21" s="109"/>
      <c r="WKU21" s="109"/>
      <c r="WKV21" s="109"/>
      <c r="WKW21" s="109"/>
      <c r="WKX21" s="109"/>
      <c r="WKY21" s="109"/>
      <c r="WKZ21" s="109"/>
      <c r="WLA21" s="109"/>
      <c r="WLB21" s="109"/>
      <c r="WLC21" s="109"/>
      <c r="WLD21" s="109"/>
      <c r="WLE21" s="109"/>
      <c r="WLF21" s="109"/>
      <c r="WLG21" s="109"/>
      <c r="WLH21" s="109"/>
      <c r="WLI21" s="109"/>
      <c r="WLJ21" s="109"/>
      <c r="WLK21" s="109"/>
      <c r="WLL21" s="109"/>
      <c r="WLM21" s="109"/>
      <c r="WLN21" s="109"/>
      <c r="WLO21" s="109"/>
      <c r="WLP21" s="109"/>
      <c r="WLQ21" s="109"/>
      <c r="WLR21" s="109"/>
      <c r="WLS21" s="109"/>
      <c r="WLT21" s="109"/>
      <c r="WLU21" s="109"/>
      <c r="WLV21" s="109"/>
      <c r="WLW21" s="109"/>
      <c r="WLX21" s="109"/>
      <c r="WLY21" s="109"/>
      <c r="WLZ21" s="109"/>
      <c r="WMA21" s="109"/>
      <c r="WMB21" s="109"/>
      <c r="WMC21" s="109"/>
      <c r="WMD21" s="109"/>
      <c r="WME21" s="109"/>
      <c r="WMF21" s="109"/>
      <c r="WMG21" s="109"/>
      <c r="WMH21" s="109"/>
      <c r="WMI21" s="109"/>
      <c r="WMJ21" s="109"/>
      <c r="WMK21" s="109"/>
      <c r="WML21" s="109"/>
      <c r="WMM21" s="109"/>
      <c r="WMN21" s="109"/>
      <c r="WMO21" s="109"/>
      <c r="WMP21" s="109"/>
      <c r="WMQ21" s="109"/>
      <c r="WMR21" s="109"/>
      <c r="WMS21" s="109"/>
      <c r="WMT21" s="109"/>
      <c r="WMU21" s="109"/>
      <c r="WMV21" s="109"/>
      <c r="WMW21" s="109"/>
      <c r="WMX21" s="109"/>
      <c r="WMY21" s="109"/>
      <c r="WMZ21" s="109"/>
      <c r="WNA21" s="109"/>
      <c r="WNB21" s="109"/>
      <c r="WNC21" s="109"/>
      <c r="WND21" s="109"/>
      <c r="WNE21" s="109"/>
      <c r="WNF21" s="109"/>
      <c r="WNG21" s="109"/>
      <c r="WNH21" s="109"/>
      <c r="WNI21" s="109"/>
      <c r="WNJ21" s="109"/>
      <c r="WNK21" s="109"/>
      <c r="WNL21" s="109"/>
      <c r="WNM21" s="109"/>
      <c r="WNN21" s="109"/>
      <c r="WNO21" s="109"/>
      <c r="WNP21" s="109"/>
      <c r="WNQ21" s="109"/>
      <c r="WNR21" s="109"/>
      <c r="WNS21" s="109"/>
      <c r="WNT21" s="109"/>
      <c r="WNU21" s="109"/>
      <c r="WNV21" s="109"/>
      <c r="WNW21" s="109"/>
      <c r="WNX21" s="109"/>
      <c r="WNY21" s="109"/>
      <c r="WNZ21" s="109"/>
      <c r="WOA21" s="109"/>
      <c r="WOB21" s="109"/>
      <c r="WOC21" s="109"/>
      <c r="WOD21" s="109"/>
      <c r="WOE21" s="109"/>
      <c r="WOF21" s="109"/>
      <c r="WOG21" s="109"/>
      <c r="WOH21" s="109"/>
      <c r="WOI21" s="109"/>
      <c r="WOJ21" s="109"/>
      <c r="WOK21" s="109"/>
      <c r="WOL21" s="109"/>
      <c r="WOM21" s="109"/>
      <c r="WON21" s="109"/>
      <c r="WOO21" s="109"/>
      <c r="WOP21" s="109"/>
      <c r="WOQ21" s="109"/>
      <c r="WOR21" s="109"/>
      <c r="WOS21" s="109"/>
      <c r="WOT21" s="109"/>
      <c r="WOU21" s="109"/>
      <c r="WOV21" s="109"/>
      <c r="WOW21" s="109"/>
      <c r="WOX21" s="109"/>
      <c r="WOY21" s="109"/>
      <c r="WOZ21" s="109"/>
      <c r="WPA21" s="109"/>
      <c r="WPB21" s="109"/>
      <c r="WPC21" s="109"/>
      <c r="WPD21" s="109"/>
      <c r="WPE21" s="109"/>
      <c r="WPF21" s="109"/>
      <c r="WPG21" s="109"/>
      <c r="WPH21" s="109"/>
      <c r="WPI21" s="109"/>
      <c r="WPJ21" s="109"/>
      <c r="WPK21" s="109"/>
      <c r="WPL21" s="109"/>
      <c r="WPM21" s="109"/>
      <c r="WPN21" s="109"/>
      <c r="WPO21" s="109"/>
      <c r="WPP21" s="109"/>
      <c r="WPQ21" s="109"/>
      <c r="WPR21" s="109"/>
      <c r="WPS21" s="109"/>
      <c r="WPT21" s="109"/>
      <c r="WPU21" s="109"/>
      <c r="WPV21" s="109"/>
      <c r="WPW21" s="109"/>
      <c r="WPX21" s="109"/>
      <c r="WPY21" s="109"/>
      <c r="WPZ21" s="109"/>
      <c r="WQA21" s="109"/>
      <c r="WQB21" s="109"/>
      <c r="WQC21" s="109"/>
      <c r="WQD21" s="109"/>
      <c r="WQE21" s="109"/>
      <c r="WQF21" s="109"/>
      <c r="WQG21" s="109"/>
      <c r="WQH21" s="109"/>
      <c r="WQI21" s="109"/>
      <c r="WQJ21" s="109"/>
      <c r="WQK21" s="109"/>
      <c r="WQL21" s="109"/>
      <c r="WQM21" s="109"/>
      <c r="WQN21" s="109"/>
      <c r="WQO21" s="109"/>
      <c r="WQP21" s="109"/>
      <c r="WQQ21" s="109"/>
      <c r="WQR21" s="109"/>
      <c r="WQS21" s="109"/>
      <c r="WQT21" s="109"/>
      <c r="WQU21" s="109"/>
      <c r="WQV21" s="109"/>
      <c r="WQW21" s="109"/>
      <c r="WQX21" s="109"/>
      <c r="WQY21" s="109"/>
      <c r="WQZ21" s="109"/>
      <c r="WRA21" s="109"/>
      <c r="WRB21" s="109"/>
      <c r="WRC21" s="109"/>
      <c r="WRD21" s="109"/>
      <c r="WRE21" s="109"/>
      <c r="WRF21" s="109"/>
      <c r="WRG21" s="109"/>
      <c r="WRH21" s="109"/>
      <c r="WRI21" s="109"/>
      <c r="WRJ21" s="109"/>
      <c r="WRK21" s="109"/>
      <c r="WRL21" s="109"/>
      <c r="WRM21" s="109"/>
      <c r="WRN21" s="109"/>
      <c r="WRO21" s="109"/>
      <c r="WRP21" s="109"/>
      <c r="WRQ21" s="109"/>
      <c r="WRR21" s="109"/>
      <c r="WRS21" s="109"/>
      <c r="WRT21" s="109"/>
      <c r="WRU21" s="109"/>
      <c r="WRV21" s="109"/>
      <c r="WRW21" s="109"/>
      <c r="WRX21" s="109"/>
      <c r="WRY21" s="109"/>
      <c r="WRZ21" s="109"/>
      <c r="WSA21" s="109"/>
      <c r="WSB21" s="109"/>
      <c r="WSC21" s="109"/>
      <c r="WSD21" s="109"/>
      <c r="WSE21" s="109"/>
      <c r="WSF21" s="109"/>
      <c r="WSG21" s="109"/>
      <c r="WSH21" s="109"/>
      <c r="WSI21" s="109"/>
      <c r="WSJ21" s="109"/>
      <c r="WSK21" s="109"/>
      <c r="WSL21" s="109"/>
      <c r="WSM21" s="109"/>
      <c r="WSN21" s="109"/>
      <c r="WSO21" s="109"/>
      <c r="WSP21" s="109"/>
      <c r="WSQ21" s="109"/>
      <c r="WSR21" s="109"/>
      <c r="WSS21" s="109"/>
      <c r="WST21" s="109"/>
      <c r="WSU21" s="109"/>
      <c r="WSV21" s="109"/>
      <c r="WSW21" s="109"/>
      <c r="WSX21" s="109"/>
      <c r="WSY21" s="109"/>
      <c r="WSZ21" s="109"/>
      <c r="WTA21" s="109"/>
      <c r="WTB21" s="109"/>
      <c r="WTC21" s="109"/>
      <c r="WTD21" s="109"/>
      <c r="WTE21" s="109"/>
      <c r="WTF21" s="109"/>
      <c r="WTG21" s="109"/>
      <c r="WTH21" s="109"/>
      <c r="WTI21" s="109"/>
      <c r="WTJ21" s="109"/>
      <c r="WTK21" s="109"/>
      <c r="WTL21" s="109"/>
      <c r="WTM21" s="109"/>
      <c r="WTN21" s="109"/>
      <c r="WTO21" s="109"/>
      <c r="WTP21" s="109"/>
      <c r="WTQ21" s="109"/>
      <c r="WTR21" s="109"/>
      <c r="WTS21" s="109"/>
      <c r="WTT21" s="109"/>
      <c r="WTU21" s="109"/>
      <c r="WTV21" s="109"/>
      <c r="WTW21" s="109"/>
      <c r="WTX21" s="109"/>
      <c r="WTY21" s="109"/>
      <c r="WTZ21" s="109"/>
      <c r="WUA21" s="109"/>
      <c r="WUB21" s="109"/>
      <c r="WUC21" s="109"/>
      <c r="WUD21" s="109"/>
      <c r="WUE21" s="109"/>
      <c r="WUF21" s="109"/>
      <c r="WUG21" s="109"/>
      <c r="WUH21" s="109"/>
      <c r="WUI21" s="109"/>
      <c r="WUJ21" s="109"/>
      <c r="WUK21" s="109"/>
      <c r="WUL21" s="109"/>
      <c r="WUM21" s="109"/>
      <c r="WUN21" s="109"/>
      <c r="WUO21" s="109"/>
      <c r="WUP21" s="109"/>
      <c r="WUQ21" s="109"/>
      <c r="WUR21" s="109"/>
      <c r="WUS21" s="109"/>
      <c r="WUT21" s="109"/>
      <c r="WUU21" s="109"/>
      <c r="WUV21" s="109"/>
      <c r="WUW21" s="109"/>
      <c r="WUX21" s="109"/>
      <c r="WUY21" s="109"/>
      <c r="WUZ21" s="109"/>
      <c r="WVA21" s="109"/>
      <c r="WVB21" s="109"/>
      <c r="WVC21" s="109"/>
      <c r="WVD21" s="109"/>
      <c r="WVE21" s="109"/>
      <c r="WVF21" s="109"/>
      <c r="WVG21" s="109"/>
      <c r="WVH21" s="109"/>
      <c r="WVI21" s="109"/>
      <c r="WVJ21" s="109"/>
      <c r="WVK21" s="109"/>
      <c r="WVL21" s="109"/>
      <c r="WVM21" s="109"/>
      <c r="WVN21" s="109"/>
      <c r="WVO21" s="109"/>
      <c r="WVP21" s="109"/>
      <c r="WVQ21" s="109"/>
      <c r="WVR21" s="109"/>
      <c r="WVS21" s="109"/>
      <c r="WVT21" s="109"/>
      <c r="WVU21" s="109"/>
      <c r="WVV21" s="109"/>
      <c r="WVW21" s="109"/>
      <c r="WVX21" s="109"/>
      <c r="WVY21" s="109"/>
      <c r="WVZ21" s="109"/>
      <c r="WWA21" s="109"/>
      <c r="WWB21" s="109"/>
      <c r="WWC21" s="109"/>
      <c r="WWD21" s="109"/>
      <c r="WWE21" s="109"/>
      <c r="WWF21" s="109"/>
      <c r="WWG21" s="109"/>
      <c r="WWH21" s="109"/>
      <c r="WWI21" s="109"/>
      <c r="WWJ21" s="109"/>
      <c r="WWK21" s="109"/>
      <c r="WWL21" s="109"/>
      <c r="WWM21" s="109"/>
      <c r="WWN21" s="109"/>
      <c r="WWO21" s="109"/>
      <c r="WWP21" s="109"/>
      <c r="WWQ21" s="109"/>
      <c r="WWR21" s="109"/>
      <c r="WWS21" s="109"/>
      <c r="WWT21" s="109"/>
      <c r="WWU21" s="109"/>
      <c r="WWV21" s="109"/>
      <c r="WWW21" s="109"/>
      <c r="WWX21" s="109"/>
      <c r="WWY21" s="109"/>
      <c r="WWZ21" s="109"/>
      <c r="WXA21" s="109"/>
      <c r="WXB21" s="109"/>
      <c r="WXC21" s="109"/>
      <c r="WXD21" s="109"/>
      <c r="WXE21" s="109"/>
      <c r="WXF21" s="109"/>
      <c r="WXG21" s="109"/>
      <c r="WXH21" s="109"/>
      <c r="WXI21" s="109"/>
      <c r="WXJ21" s="109"/>
      <c r="WXK21" s="109"/>
      <c r="WXL21" s="109"/>
      <c r="WXM21" s="109"/>
      <c r="WXN21" s="109"/>
      <c r="WXO21" s="109"/>
      <c r="WXP21" s="109"/>
      <c r="WXQ21" s="109"/>
      <c r="WXR21" s="109"/>
      <c r="WXS21" s="109"/>
      <c r="WXT21" s="109"/>
      <c r="WXU21" s="109"/>
      <c r="WXV21" s="109"/>
      <c r="WXW21" s="109"/>
      <c r="WXX21" s="109"/>
      <c r="WXY21" s="109"/>
      <c r="WXZ21" s="109"/>
      <c r="WYA21" s="109"/>
      <c r="WYB21" s="109"/>
      <c r="WYC21" s="109"/>
      <c r="WYD21" s="109"/>
      <c r="WYE21" s="109"/>
      <c r="WYF21" s="109"/>
      <c r="WYG21" s="109"/>
      <c r="WYH21" s="109"/>
      <c r="WYI21" s="109"/>
      <c r="WYJ21" s="109"/>
      <c r="WYK21" s="109"/>
      <c r="WYL21" s="109"/>
      <c r="WYM21" s="109"/>
      <c r="WYN21" s="109"/>
      <c r="WYO21" s="109"/>
      <c r="WYP21" s="109"/>
      <c r="WYQ21" s="109"/>
      <c r="WYR21" s="109"/>
      <c r="WYS21" s="109"/>
      <c r="WYT21" s="109"/>
      <c r="WYU21" s="109"/>
      <c r="WYV21" s="109"/>
      <c r="WYW21" s="109"/>
      <c r="WYX21" s="109"/>
      <c r="WYY21" s="109"/>
      <c r="WYZ21" s="109"/>
      <c r="WZA21" s="109"/>
      <c r="WZB21" s="109"/>
      <c r="WZC21" s="109"/>
      <c r="WZD21" s="109"/>
      <c r="WZE21" s="109"/>
      <c r="WZF21" s="109"/>
      <c r="WZG21" s="109"/>
      <c r="WZH21" s="109"/>
      <c r="WZI21" s="109"/>
      <c r="WZJ21" s="109"/>
      <c r="WZK21" s="109"/>
      <c r="WZL21" s="109"/>
      <c r="WZM21" s="109"/>
      <c r="WZN21" s="109"/>
      <c r="WZO21" s="109"/>
      <c r="WZP21" s="109"/>
      <c r="WZQ21" s="109"/>
      <c r="WZR21" s="109"/>
      <c r="WZS21" s="109"/>
      <c r="WZT21" s="109"/>
      <c r="WZU21" s="109"/>
      <c r="WZV21" s="109"/>
      <c r="WZW21" s="109"/>
      <c r="WZX21" s="109"/>
      <c r="WZY21" s="109"/>
      <c r="WZZ21" s="109"/>
      <c r="XAA21" s="109"/>
      <c r="XAB21" s="109"/>
      <c r="XAC21" s="109"/>
      <c r="XAD21" s="109"/>
      <c r="XAE21" s="109"/>
      <c r="XAF21" s="109"/>
      <c r="XAG21" s="109"/>
      <c r="XAH21" s="109"/>
      <c r="XAI21" s="109"/>
      <c r="XAJ21" s="109"/>
      <c r="XAK21" s="109"/>
      <c r="XAL21" s="109"/>
      <c r="XAM21" s="109"/>
      <c r="XAN21" s="109"/>
      <c r="XAO21" s="109"/>
      <c r="XAP21" s="109"/>
      <c r="XAQ21" s="109"/>
      <c r="XAR21" s="109"/>
      <c r="XAS21" s="109"/>
      <c r="XAT21" s="109"/>
      <c r="XAU21" s="109"/>
      <c r="XAV21" s="109"/>
      <c r="XAW21" s="109"/>
      <c r="XAX21" s="109"/>
      <c r="XAY21" s="109"/>
      <c r="XAZ21" s="109"/>
      <c r="XBA21" s="109"/>
      <c r="XBB21" s="109"/>
      <c r="XBC21" s="109"/>
      <c r="XBD21" s="109"/>
      <c r="XBE21" s="109"/>
      <c r="XBF21" s="109"/>
      <c r="XBG21" s="109"/>
      <c r="XBH21" s="109"/>
      <c r="XBI21" s="109"/>
      <c r="XBJ21" s="109"/>
      <c r="XBK21" s="109"/>
      <c r="XBL21" s="109"/>
      <c r="XBM21" s="109"/>
      <c r="XBN21" s="109"/>
      <c r="XBO21" s="109"/>
      <c r="XBP21" s="109"/>
      <c r="XBQ21" s="109"/>
      <c r="XBR21" s="109"/>
      <c r="XBS21" s="109"/>
      <c r="XBT21" s="109"/>
      <c r="XBU21" s="109"/>
      <c r="XBV21" s="109"/>
      <c r="XBW21" s="109"/>
      <c r="XBX21" s="109"/>
      <c r="XBY21" s="109"/>
      <c r="XBZ21" s="109"/>
      <c r="XCA21" s="109"/>
      <c r="XCB21" s="109"/>
      <c r="XCC21" s="109"/>
      <c r="XCD21" s="109"/>
      <c r="XCE21" s="109"/>
      <c r="XCF21" s="109"/>
      <c r="XCG21" s="109"/>
      <c r="XCH21" s="109"/>
      <c r="XCI21" s="109"/>
      <c r="XCJ21" s="109"/>
      <c r="XCK21" s="109"/>
      <c r="XCL21" s="109"/>
      <c r="XCM21" s="109"/>
      <c r="XCN21" s="109"/>
      <c r="XCO21" s="109"/>
      <c r="XCP21" s="109"/>
      <c r="XCQ21" s="109"/>
      <c r="XCR21" s="109"/>
      <c r="XCS21" s="109"/>
      <c r="XCT21" s="109"/>
      <c r="XCU21" s="109"/>
      <c r="XCV21" s="109"/>
      <c r="XCW21" s="109"/>
      <c r="XCX21" s="109"/>
      <c r="XCY21" s="109"/>
      <c r="XCZ21" s="109"/>
      <c r="XDA21" s="109"/>
      <c r="XDB21" s="109"/>
      <c r="XDC21" s="109"/>
      <c r="XDD21" s="109"/>
      <c r="XDE21" s="109"/>
      <c r="XDF21" s="109"/>
      <c r="XDG21" s="109"/>
      <c r="XDH21" s="109"/>
      <c r="XDI21" s="109"/>
      <c r="XDJ21" s="109"/>
      <c r="XDK21" s="109"/>
      <c r="XDL21" s="109"/>
      <c r="XDM21" s="109"/>
      <c r="XDN21" s="109"/>
      <c r="XDO21" s="109"/>
      <c r="XDP21" s="109"/>
      <c r="XDQ21" s="109"/>
      <c r="XDR21" s="109"/>
      <c r="XDS21" s="109"/>
      <c r="XDT21" s="109"/>
      <c r="XDU21" s="109"/>
      <c r="XDV21" s="109"/>
      <c r="XDW21" s="109"/>
      <c r="XDX21" s="109"/>
      <c r="XDY21" s="109"/>
      <c r="XDZ21" s="109"/>
      <c r="XEA21" s="109"/>
      <c r="XEB21" s="109"/>
      <c r="XEC21" s="109"/>
      <c r="XED21" s="109"/>
      <c r="XEE21" s="109"/>
      <c r="XEF21" s="109"/>
      <c r="XEG21" s="109"/>
      <c r="XEH21" s="109"/>
      <c r="XEI21" s="109"/>
      <c r="XEJ21" s="109"/>
      <c r="XEK21" s="109"/>
      <c r="XEL21" s="109"/>
      <c r="XEM21" s="109"/>
      <c r="XEN21" s="109"/>
      <c r="XEO21" s="109"/>
      <c r="XEP21" s="109"/>
      <c r="XEQ21" s="109"/>
      <c r="XER21" s="109"/>
      <c r="XES21" s="109"/>
      <c r="XET21" s="109"/>
      <c r="XEU21" s="109"/>
      <c r="XEV21" s="109"/>
      <c r="XEW21" s="109"/>
      <c r="XEX21" s="109"/>
      <c r="XEY21" s="109"/>
      <c r="XEZ21" s="109"/>
    </row>
    <row r="22" spans="1:16380" s="110" customFormat="1">
      <c r="A22" s="116" t="s">
        <v>130</v>
      </c>
      <c r="B22" s="105">
        <v>4</v>
      </c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65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  <c r="BH22" s="109"/>
      <c r="BI22" s="109"/>
      <c r="BJ22" s="109"/>
      <c r="BK22" s="109"/>
      <c r="BL22" s="109"/>
      <c r="BM22" s="109"/>
      <c r="BN22" s="109"/>
      <c r="BO22" s="109"/>
      <c r="BP22" s="109"/>
      <c r="BQ22" s="109"/>
      <c r="BR22" s="109"/>
      <c r="BS22" s="109"/>
      <c r="BT22" s="109"/>
      <c r="BU22" s="109"/>
      <c r="BV22" s="109"/>
      <c r="BW22" s="109"/>
      <c r="BX22" s="109"/>
      <c r="BY22" s="109"/>
      <c r="BZ22" s="109"/>
      <c r="CA22" s="109"/>
      <c r="CB22" s="109"/>
      <c r="CC22" s="109"/>
      <c r="CD22" s="109"/>
      <c r="CE22" s="109"/>
      <c r="CF22" s="109"/>
      <c r="CG22" s="109"/>
      <c r="CH22" s="109"/>
      <c r="CI22" s="109"/>
      <c r="CJ22" s="109"/>
      <c r="CK22" s="109"/>
      <c r="CL22" s="109"/>
      <c r="CM22" s="109"/>
      <c r="CN22" s="109"/>
      <c r="CO22" s="109"/>
      <c r="CP22" s="109"/>
      <c r="CQ22" s="109"/>
      <c r="CR22" s="109"/>
      <c r="CS22" s="109"/>
      <c r="CT22" s="109"/>
      <c r="CU22" s="109"/>
      <c r="CV22" s="109"/>
      <c r="CW22" s="109"/>
      <c r="CX22" s="109"/>
      <c r="CY22" s="109"/>
      <c r="CZ22" s="109"/>
      <c r="DA22" s="109"/>
      <c r="DB22" s="109"/>
      <c r="DC22" s="109"/>
      <c r="DD22" s="109"/>
      <c r="DE22" s="109"/>
      <c r="DF22" s="109"/>
      <c r="DG22" s="109"/>
      <c r="DH22" s="109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09"/>
      <c r="EI22" s="109"/>
      <c r="EJ22" s="109"/>
      <c r="EK22" s="109"/>
      <c r="EL22" s="109"/>
      <c r="EM22" s="109"/>
      <c r="EN22" s="109"/>
      <c r="EO22" s="109"/>
      <c r="EP22" s="109"/>
      <c r="EQ22" s="109"/>
      <c r="ER22" s="109"/>
      <c r="ES22" s="109"/>
      <c r="ET22" s="109"/>
      <c r="EU22" s="109"/>
      <c r="EV22" s="109"/>
      <c r="EW22" s="109"/>
      <c r="EX22" s="109"/>
      <c r="EY22" s="109"/>
      <c r="EZ22" s="109"/>
      <c r="FA22" s="109"/>
      <c r="FB22" s="109"/>
      <c r="FC22" s="109"/>
      <c r="FD22" s="109"/>
      <c r="FE22" s="109"/>
      <c r="FF22" s="109"/>
      <c r="FG22" s="109"/>
      <c r="FH22" s="109"/>
      <c r="FI22" s="109"/>
      <c r="FJ22" s="109"/>
      <c r="FK22" s="109"/>
      <c r="FL22" s="109"/>
      <c r="FM22" s="109"/>
      <c r="FN22" s="109"/>
      <c r="FO22" s="109"/>
      <c r="FP22" s="109"/>
      <c r="FQ22" s="109"/>
      <c r="FR22" s="109"/>
      <c r="FS22" s="109"/>
      <c r="FT22" s="109"/>
      <c r="FU22" s="109"/>
      <c r="FV22" s="109"/>
      <c r="FW22" s="109"/>
      <c r="FX22" s="109"/>
      <c r="FY22" s="109"/>
      <c r="FZ22" s="109"/>
      <c r="GA22" s="109"/>
      <c r="GB22" s="109"/>
      <c r="GC22" s="109"/>
      <c r="GD22" s="109"/>
      <c r="GE22" s="109"/>
      <c r="GF22" s="109"/>
      <c r="GG22" s="109"/>
      <c r="GH22" s="109"/>
      <c r="GI22" s="109"/>
      <c r="GJ22" s="109"/>
      <c r="GK22" s="109"/>
      <c r="GL22" s="109"/>
      <c r="GM22" s="109"/>
      <c r="GN22" s="109"/>
      <c r="GO22" s="109"/>
      <c r="GP22" s="109"/>
      <c r="GQ22" s="109"/>
      <c r="GR22" s="109"/>
      <c r="GS22" s="109"/>
      <c r="GT22" s="109"/>
      <c r="GU22" s="109"/>
      <c r="GV22" s="109"/>
      <c r="GW22" s="109"/>
      <c r="GX22" s="109"/>
      <c r="GY22" s="109"/>
      <c r="GZ22" s="109"/>
      <c r="HA22" s="109"/>
      <c r="HB22" s="109"/>
      <c r="HC22" s="109"/>
      <c r="HD22" s="109"/>
      <c r="HE22" s="109"/>
      <c r="HF22" s="109"/>
      <c r="HG22" s="109"/>
      <c r="HH22" s="109"/>
      <c r="HI22" s="109"/>
      <c r="HJ22" s="109"/>
      <c r="HK22" s="109"/>
      <c r="HL22" s="109"/>
      <c r="HM22" s="109"/>
      <c r="HN22" s="109"/>
      <c r="HO22" s="109"/>
      <c r="HP22" s="109"/>
      <c r="HQ22" s="109"/>
      <c r="HR22" s="109"/>
      <c r="HS22" s="109"/>
      <c r="HT22" s="109"/>
      <c r="HU22" s="109"/>
      <c r="HV22" s="109"/>
      <c r="HW22" s="109"/>
      <c r="HX22" s="109"/>
      <c r="HY22" s="109"/>
      <c r="HZ22" s="109"/>
      <c r="IA22" s="109"/>
      <c r="IB22" s="109"/>
      <c r="IC22" s="109"/>
      <c r="ID22" s="109"/>
      <c r="IE22" s="109"/>
      <c r="IF22" s="109"/>
      <c r="IG22" s="109"/>
      <c r="IH22" s="109"/>
      <c r="II22" s="109"/>
      <c r="IJ22" s="109"/>
      <c r="IK22" s="109"/>
      <c r="IL22" s="109"/>
      <c r="IM22" s="109"/>
      <c r="IN22" s="109"/>
      <c r="IO22" s="109"/>
      <c r="IP22" s="109"/>
      <c r="IQ22" s="109"/>
      <c r="IR22" s="109"/>
      <c r="IS22" s="109"/>
      <c r="IT22" s="109"/>
      <c r="IU22" s="109"/>
      <c r="IV22" s="109"/>
      <c r="IW22" s="109"/>
      <c r="IX22" s="109"/>
      <c r="IY22" s="109"/>
      <c r="IZ22" s="109"/>
      <c r="JA22" s="109"/>
      <c r="JB22" s="109"/>
      <c r="JC22" s="109"/>
      <c r="JD22" s="109"/>
      <c r="JE22" s="109"/>
      <c r="JF22" s="109"/>
      <c r="JG22" s="109"/>
      <c r="JH22" s="109"/>
      <c r="JI22" s="109"/>
      <c r="JJ22" s="109"/>
      <c r="JK22" s="109"/>
      <c r="JL22" s="109"/>
      <c r="JM22" s="109"/>
      <c r="JN22" s="109"/>
      <c r="JO22" s="109"/>
      <c r="JP22" s="109"/>
      <c r="JQ22" s="109"/>
      <c r="JR22" s="109"/>
      <c r="JS22" s="109"/>
      <c r="JT22" s="109"/>
      <c r="JU22" s="109"/>
      <c r="JV22" s="109"/>
      <c r="JW22" s="109"/>
      <c r="JX22" s="109"/>
      <c r="JY22" s="109"/>
      <c r="JZ22" s="109"/>
      <c r="KA22" s="109"/>
      <c r="KB22" s="109"/>
      <c r="KC22" s="109"/>
      <c r="KD22" s="109"/>
      <c r="KE22" s="109"/>
      <c r="KF22" s="109"/>
      <c r="KG22" s="109"/>
      <c r="KH22" s="109"/>
      <c r="KI22" s="109"/>
      <c r="KJ22" s="109"/>
      <c r="KK22" s="109"/>
      <c r="KL22" s="109"/>
      <c r="KM22" s="109"/>
      <c r="KN22" s="109"/>
      <c r="KO22" s="109"/>
      <c r="KP22" s="109"/>
      <c r="KQ22" s="109"/>
      <c r="KR22" s="109"/>
      <c r="KS22" s="109"/>
      <c r="KT22" s="109"/>
      <c r="KU22" s="109"/>
      <c r="KV22" s="109"/>
      <c r="KW22" s="109"/>
      <c r="KX22" s="109"/>
      <c r="KY22" s="109"/>
      <c r="KZ22" s="109"/>
      <c r="LA22" s="109"/>
      <c r="LB22" s="109"/>
      <c r="LC22" s="109"/>
      <c r="LD22" s="109"/>
      <c r="LE22" s="109"/>
      <c r="LF22" s="109"/>
      <c r="LG22" s="109"/>
      <c r="LH22" s="109"/>
      <c r="LI22" s="109"/>
      <c r="LJ22" s="109"/>
      <c r="LK22" s="109"/>
      <c r="LL22" s="109"/>
      <c r="LM22" s="109"/>
      <c r="LN22" s="109"/>
      <c r="LO22" s="109"/>
      <c r="LP22" s="109"/>
      <c r="LQ22" s="109"/>
      <c r="LR22" s="109"/>
      <c r="LS22" s="109"/>
      <c r="LT22" s="109"/>
      <c r="LU22" s="109"/>
      <c r="LV22" s="109"/>
      <c r="LW22" s="109"/>
      <c r="LX22" s="109"/>
      <c r="LY22" s="109"/>
      <c r="LZ22" s="109"/>
      <c r="MA22" s="109"/>
      <c r="MB22" s="109"/>
      <c r="MC22" s="109"/>
      <c r="MD22" s="109"/>
      <c r="ME22" s="109"/>
      <c r="MF22" s="109"/>
      <c r="MG22" s="109"/>
      <c r="MH22" s="109"/>
      <c r="MI22" s="109"/>
      <c r="MJ22" s="109"/>
      <c r="MK22" s="109"/>
      <c r="ML22" s="109"/>
      <c r="MM22" s="109"/>
      <c r="MN22" s="109"/>
      <c r="MO22" s="109"/>
      <c r="MP22" s="109"/>
      <c r="MQ22" s="109"/>
      <c r="MR22" s="109"/>
      <c r="MS22" s="109"/>
      <c r="MT22" s="109"/>
      <c r="MU22" s="109"/>
      <c r="MV22" s="109"/>
      <c r="MW22" s="109"/>
      <c r="MX22" s="109"/>
      <c r="MY22" s="109"/>
      <c r="MZ22" s="109"/>
      <c r="NA22" s="109"/>
      <c r="NB22" s="109"/>
      <c r="NC22" s="109"/>
      <c r="ND22" s="109"/>
      <c r="NE22" s="109"/>
      <c r="NF22" s="109"/>
      <c r="NG22" s="109"/>
      <c r="NH22" s="109"/>
      <c r="NI22" s="109"/>
      <c r="NJ22" s="109"/>
      <c r="NK22" s="109"/>
      <c r="NL22" s="109"/>
      <c r="NM22" s="109"/>
      <c r="NN22" s="109"/>
      <c r="NO22" s="109"/>
      <c r="NP22" s="109"/>
      <c r="NQ22" s="109"/>
      <c r="NR22" s="109"/>
      <c r="NS22" s="109"/>
      <c r="NT22" s="109"/>
      <c r="NU22" s="109"/>
      <c r="NV22" s="109"/>
      <c r="NW22" s="109"/>
      <c r="NX22" s="109"/>
      <c r="NY22" s="109"/>
      <c r="NZ22" s="109"/>
      <c r="OA22" s="109"/>
      <c r="OB22" s="109"/>
      <c r="OC22" s="109"/>
      <c r="OD22" s="109"/>
      <c r="OE22" s="109"/>
      <c r="OF22" s="109"/>
      <c r="OG22" s="109"/>
      <c r="OH22" s="109"/>
      <c r="OI22" s="109"/>
      <c r="OJ22" s="109"/>
      <c r="OK22" s="109"/>
      <c r="OL22" s="109"/>
      <c r="OM22" s="109"/>
      <c r="ON22" s="109"/>
      <c r="OO22" s="109"/>
      <c r="OP22" s="109"/>
      <c r="OQ22" s="109"/>
      <c r="OR22" s="109"/>
      <c r="OS22" s="109"/>
      <c r="OT22" s="109"/>
      <c r="OU22" s="109"/>
      <c r="OV22" s="109"/>
      <c r="OW22" s="109"/>
      <c r="OX22" s="109"/>
      <c r="OY22" s="109"/>
      <c r="OZ22" s="109"/>
      <c r="PA22" s="109"/>
      <c r="PB22" s="109"/>
      <c r="PC22" s="109"/>
      <c r="PD22" s="109"/>
      <c r="PE22" s="109"/>
      <c r="PF22" s="109"/>
      <c r="PG22" s="109"/>
      <c r="PH22" s="109"/>
      <c r="PI22" s="109"/>
      <c r="PJ22" s="109"/>
      <c r="PK22" s="109"/>
      <c r="PL22" s="109"/>
      <c r="PM22" s="109"/>
      <c r="PN22" s="109"/>
      <c r="PO22" s="109"/>
      <c r="PP22" s="109"/>
      <c r="PQ22" s="109"/>
      <c r="PR22" s="109"/>
      <c r="PS22" s="109"/>
      <c r="PT22" s="109"/>
      <c r="PU22" s="109"/>
      <c r="PV22" s="109"/>
      <c r="PW22" s="109"/>
      <c r="PX22" s="109"/>
      <c r="PY22" s="109"/>
      <c r="PZ22" s="109"/>
      <c r="QA22" s="109"/>
      <c r="QB22" s="109"/>
      <c r="QC22" s="109"/>
      <c r="QD22" s="109"/>
      <c r="QE22" s="109"/>
      <c r="QF22" s="109"/>
      <c r="QG22" s="109"/>
      <c r="QH22" s="109"/>
      <c r="QI22" s="109"/>
      <c r="QJ22" s="109"/>
      <c r="QK22" s="109"/>
      <c r="QL22" s="109"/>
      <c r="QM22" s="109"/>
      <c r="QN22" s="109"/>
      <c r="QO22" s="109"/>
      <c r="QP22" s="109"/>
      <c r="QQ22" s="109"/>
      <c r="QR22" s="109"/>
      <c r="QS22" s="109"/>
      <c r="QT22" s="109"/>
      <c r="QU22" s="109"/>
      <c r="QV22" s="109"/>
      <c r="QW22" s="109"/>
      <c r="QX22" s="109"/>
      <c r="QY22" s="109"/>
      <c r="QZ22" s="109"/>
      <c r="RA22" s="109"/>
      <c r="RB22" s="109"/>
      <c r="RC22" s="109"/>
      <c r="RD22" s="109"/>
      <c r="RE22" s="109"/>
      <c r="RF22" s="109"/>
      <c r="RG22" s="109"/>
      <c r="RH22" s="109"/>
      <c r="RI22" s="109"/>
      <c r="RJ22" s="109"/>
      <c r="RK22" s="109"/>
      <c r="RL22" s="109"/>
      <c r="RM22" s="109"/>
      <c r="RN22" s="109"/>
      <c r="RO22" s="109"/>
      <c r="RP22" s="109"/>
      <c r="RQ22" s="109"/>
      <c r="RR22" s="109"/>
      <c r="RS22" s="109"/>
      <c r="RT22" s="109"/>
      <c r="RU22" s="109"/>
      <c r="RV22" s="109"/>
      <c r="RW22" s="109"/>
      <c r="RX22" s="109"/>
      <c r="RY22" s="109"/>
      <c r="RZ22" s="109"/>
      <c r="SA22" s="109"/>
      <c r="SB22" s="109"/>
      <c r="SC22" s="109"/>
      <c r="SD22" s="109"/>
      <c r="SE22" s="109"/>
      <c r="SF22" s="109"/>
      <c r="SG22" s="109"/>
      <c r="SH22" s="109"/>
      <c r="SI22" s="109"/>
      <c r="SJ22" s="109"/>
      <c r="SK22" s="109"/>
      <c r="SL22" s="109"/>
      <c r="SM22" s="109"/>
      <c r="SN22" s="109"/>
      <c r="SO22" s="109"/>
      <c r="SP22" s="109"/>
      <c r="SQ22" s="109"/>
      <c r="SR22" s="109"/>
      <c r="SS22" s="109"/>
      <c r="ST22" s="109"/>
      <c r="SU22" s="109"/>
      <c r="SV22" s="109"/>
      <c r="SW22" s="109"/>
      <c r="SX22" s="109"/>
      <c r="SY22" s="109"/>
      <c r="SZ22" s="109"/>
      <c r="TA22" s="109"/>
      <c r="TB22" s="109"/>
      <c r="TC22" s="109"/>
      <c r="TD22" s="109"/>
      <c r="TE22" s="109"/>
      <c r="TF22" s="109"/>
      <c r="TG22" s="109"/>
      <c r="TH22" s="109"/>
      <c r="TI22" s="109"/>
      <c r="TJ22" s="109"/>
      <c r="TK22" s="109"/>
      <c r="TL22" s="109"/>
      <c r="TM22" s="109"/>
      <c r="TN22" s="109"/>
      <c r="TO22" s="109"/>
      <c r="TP22" s="109"/>
      <c r="TQ22" s="109"/>
      <c r="TR22" s="109"/>
      <c r="TS22" s="109"/>
      <c r="TT22" s="109"/>
      <c r="TU22" s="109"/>
      <c r="TV22" s="109"/>
      <c r="TW22" s="109"/>
      <c r="TX22" s="109"/>
      <c r="TY22" s="109"/>
      <c r="TZ22" s="109"/>
      <c r="UA22" s="109"/>
      <c r="UB22" s="109"/>
      <c r="UC22" s="109"/>
      <c r="UD22" s="109"/>
      <c r="UE22" s="109"/>
      <c r="UF22" s="109"/>
      <c r="UG22" s="109"/>
      <c r="UH22" s="109"/>
      <c r="UI22" s="109"/>
      <c r="UJ22" s="109"/>
      <c r="UK22" s="109"/>
      <c r="UL22" s="109"/>
      <c r="UM22" s="109"/>
      <c r="UN22" s="109"/>
      <c r="UO22" s="109"/>
      <c r="UP22" s="109"/>
      <c r="UQ22" s="109"/>
      <c r="UR22" s="109"/>
      <c r="US22" s="109"/>
      <c r="UT22" s="109"/>
      <c r="UU22" s="109"/>
      <c r="UV22" s="109"/>
      <c r="UW22" s="109"/>
      <c r="UX22" s="109"/>
      <c r="UY22" s="109"/>
      <c r="UZ22" s="109"/>
      <c r="VA22" s="109"/>
      <c r="VB22" s="109"/>
      <c r="VC22" s="109"/>
      <c r="VD22" s="109"/>
      <c r="VE22" s="109"/>
      <c r="VF22" s="109"/>
      <c r="VG22" s="109"/>
      <c r="VH22" s="109"/>
      <c r="VI22" s="109"/>
      <c r="VJ22" s="109"/>
      <c r="VK22" s="109"/>
      <c r="VL22" s="109"/>
      <c r="VM22" s="109"/>
      <c r="VN22" s="109"/>
      <c r="VO22" s="109"/>
      <c r="VP22" s="109"/>
      <c r="VQ22" s="109"/>
      <c r="VR22" s="109"/>
      <c r="VS22" s="109"/>
      <c r="VT22" s="109"/>
      <c r="VU22" s="109"/>
      <c r="VV22" s="109"/>
      <c r="VW22" s="109"/>
      <c r="VX22" s="109"/>
      <c r="VY22" s="109"/>
      <c r="VZ22" s="109"/>
      <c r="WA22" s="109"/>
      <c r="WB22" s="109"/>
      <c r="WC22" s="109"/>
      <c r="WD22" s="109"/>
      <c r="WE22" s="109"/>
      <c r="WF22" s="109"/>
      <c r="WG22" s="109"/>
      <c r="WH22" s="109"/>
      <c r="WI22" s="109"/>
      <c r="WJ22" s="109"/>
      <c r="WK22" s="109"/>
      <c r="WL22" s="109"/>
      <c r="WM22" s="109"/>
      <c r="WN22" s="109"/>
      <c r="WO22" s="109"/>
      <c r="WP22" s="109"/>
      <c r="WQ22" s="109"/>
      <c r="WR22" s="109"/>
      <c r="WS22" s="109"/>
      <c r="WT22" s="109"/>
      <c r="WU22" s="109"/>
      <c r="WV22" s="109"/>
      <c r="WW22" s="109"/>
      <c r="WX22" s="109"/>
      <c r="WY22" s="109"/>
      <c r="WZ22" s="109"/>
      <c r="XA22" s="109"/>
      <c r="XB22" s="109"/>
      <c r="XC22" s="109"/>
      <c r="XD22" s="109"/>
      <c r="XE22" s="109"/>
      <c r="XF22" s="109"/>
      <c r="XG22" s="109"/>
      <c r="XH22" s="109"/>
      <c r="XI22" s="109"/>
      <c r="XJ22" s="109"/>
      <c r="XK22" s="109"/>
      <c r="XL22" s="109"/>
      <c r="XM22" s="109"/>
      <c r="XN22" s="109"/>
      <c r="XO22" s="109"/>
      <c r="XP22" s="109"/>
      <c r="XQ22" s="109"/>
      <c r="XR22" s="109"/>
      <c r="XS22" s="109"/>
      <c r="XT22" s="109"/>
      <c r="XU22" s="109"/>
      <c r="XV22" s="109"/>
      <c r="XW22" s="109"/>
      <c r="XX22" s="109"/>
      <c r="XY22" s="109"/>
      <c r="XZ22" s="109"/>
      <c r="YA22" s="109"/>
      <c r="YB22" s="109"/>
      <c r="YC22" s="109"/>
      <c r="YD22" s="109"/>
      <c r="YE22" s="109"/>
      <c r="YF22" s="109"/>
      <c r="YG22" s="109"/>
      <c r="YH22" s="109"/>
      <c r="YI22" s="109"/>
      <c r="YJ22" s="109"/>
      <c r="YK22" s="109"/>
      <c r="YL22" s="109"/>
      <c r="YM22" s="109"/>
      <c r="YN22" s="109"/>
      <c r="YO22" s="109"/>
      <c r="YP22" s="109"/>
      <c r="YQ22" s="109"/>
      <c r="YR22" s="109"/>
      <c r="YS22" s="109"/>
      <c r="YT22" s="109"/>
      <c r="YU22" s="109"/>
      <c r="YV22" s="109"/>
      <c r="YW22" s="109"/>
      <c r="YX22" s="109"/>
      <c r="YY22" s="109"/>
      <c r="YZ22" s="109"/>
      <c r="ZA22" s="109"/>
      <c r="ZB22" s="109"/>
      <c r="ZC22" s="109"/>
      <c r="ZD22" s="109"/>
      <c r="ZE22" s="109"/>
      <c r="ZF22" s="109"/>
      <c r="ZG22" s="109"/>
      <c r="ZH22" s="109"/>
      <c r="ZI22" s="109"/>
      <c r="ZJ22" s="109"/>
      <c r="ZK22" s="109"/>
      <c r="ZL22" s="109"/>
      <c r="ZM22" s="109"/>
      <c r="ZN22" s="109"/>
      <c r="ZO22" s="109"/>
      <c r="ZP22" s="109"/>
      <c r="ZQ22" s="109"/>
      <c r="ZR22" s="109"/>
      <c r="ZS22" s="109"/>
      <c r="ZT22" s="109"/>
      <c r="ZU22" s="109"/>
      <c r="ZV22" s="109"/>
      <c r="ZW22" s="109"/>
      <c r="ZX22" s="109"/>
      <c r="ZY22" s="109"/>
      <c r="ZZ22" s="109"/>
      <c r="AAA22" s="109"/>
      <c r="AAB22" s="109"/>
      <c r="AAC22" s="109"/>
      <c r="AAD22" s="109"/>
      <c r="AAE22" s="109"/>
      <c r="AAF22" s="109"/>
      <c r="AAG22" s="109"/>
      <c r="AAH22" s="109"/>
      <c r="AAI22" s="109"/>
      <c r="AAJ22" s="109"/>
      <c r="AAK22" s="109"/>
      <c r="AAL22" s="109"/>
      <c r="AAM22" s="109"/>
      <c r="AAN22" s="109"/>
      <c r="AAO22" s="109"/>
      <c r="AAP22" s="109"/>
      <c r="AAQ22" s="109"/>
      <c r="AAR22" s="109"/>
      <c r="AAS22" s="109"/>
      <c r="AAT22" s="109"/>
      <c r="AAU22" s="109"/>
      <c r="AAV22" s="109"/>
      <c r="AAW22" s="109"/>
      <c r="AAX22" s="109"/>
      <c r="AAY22" s="109"/>
      <c r="AAZ22" s="109"/>
      <c r="ABA22" s="109"/>
      <c r="ABB22" s="109"/>
      <c r="ABC22" s="109"/>
      <c r="ABD22" s="109"/>
      <c r="ABE22" s="109"/>
      <c r="ABF22" s="109"/>
      <c r="ABG22" s="109"/>
      <c r="ABH22" s="109"/>
      <c r="ABI22" s="109"/>
      <c r="ABJ22" s="109"/>
      <c r="ABK22" s="109"/>
      <c r="ABL22" s="109"/>
      <c r="ABM22" s="109"/>
      <c r="ABN22" s="109"/>
      <c r="ABO22" s="109"/>
      <c r="ABP22" s="109"/>
      <c r="ABQ22" s="109"/>
      <c r="ABR22" s="109"/>
      <c r="ABS22" s="109"/>
      <c r="ABT22" s="109"/>
      <c r="ABU22" s="109"/>
      <c r="ABV22" s="109"/>
      <c r="ABW22" s="109"/>
      <c r="ABX22" s="109"/>
      <c r="ABY22" s="109"/>
      <c r="ABZ22" s="109"/>
      <c r="ACA22" s="109"/>
      <c r="ACB22" s="109"/>
      <c r="ACC22" s="109"/>
      <c r="ACD22" s="109"/>
      <c r="ACE22" s="109"/>
      <c r="ACF22" s="109"/>
      <c r="ACG22" s="109"/>
      <c r="ACH22" s="109"/>
      <c r="ACI22" s="109"/>
      <c r="ACJ22" s="109"/>
      <c r="ACK22" s="109"/>
      <c r="ACL22" s="109"/>
      <c r="ACM22" s="109"/>
      <c r="ACN22" s="109"/>
      <c r="ACO22" s="109"/>
      <c r="ACP22" s="109"/>
      <c r="ACQ22" s="109"/>
      <c r="ACR22" s="109"/>
      <c r="ACS22" s="109"/>
      <c r="ACT22" s="109"/>
      <c r="ACU22" s="109"/>
      <c r="ACV22" s="109"/>
      <c r="ACW22" s="109"/>
      <c r="ACX22" s="109"/>
      <c r="ACY22" s="109"/>
      <c r="ACZ22" s="109"/>
      <c r="ADA22" s="109"/>
      <c r="ADB22" s="109"/>
      <c r="ADC22" s="109"/>
      <c r="ADD22" s="109"/>
      <c r="ADE22" s="109"/>
      <c r="ADF22" s="109"/>
      <c r="ADG22" s="109"/>
      <c r="ADH22" s="109"/>
      <c r="ADI22" s="109"/>
      <c r="ADJ22" s="109"/>
      <c r="ADK22" s="109"/>
      <c r="ADL22" s="109"/>
      <c r="ADM22" s="109"/>
      <c r="ADN22" s="109"/>
      <c r="ADO22" s="109"/>
      <c r="ADP22" s="109"/>
      <c r="ADQ22" s="109"/>
      <c r="ADR22" s="109"/>
      <c r="ADS22" s="109"/>
      <c r="ADT22" s="109"/>
      <c r="ADU22" s="109"/>
      <c r="ADV22" s="109"/>
      <c r="ADW22" s="109"/>
      <c r="ADX22" s="109"/>
      <c r="ADY22" s="109"/>
      <c r="ADZ22" s="109"/>
      <c r="AEA22" s="109"/>
      <c r="AEB22" s="109"/>
      <c r="AEC22" s="109"/>
      <c r="AED22" s="109"/>
      <c r="AEE22" s="109"/>
      <c r="AEF22" s="109"/>
      <c r="AEG22" s="109"/>
      <c r="AEH22" s="109"/>
      <c r="AEI22" s="109"/>
      <c r="AEJ22" s="109"/>
      <c r="AEK22" s="109"/>
      <c r="AEL22" s="109"/>
      <c r="AEM22" s="109"/>
      <c r="AEN22" s="109"/>
      <c r="AEO22" s="109"/>
      <c r="AEP22" s="109"/>
      <c r="AEQ22" s="109"/>
      <c r="AER22" s="109"/>
      <c r="AES22" s="109"/>
      <c r="AET22" s="109"/>
      <c r="AEU22" s="109"/>
      <c r="AEV22" s="109"/>
      <c r="AEW22" s="109"/>
      <c r="AEX22" s="109"/>
      <c r="AEY22" s="109"/>
      <c r="AEZ22" s="109"/>
      <c r="AFA22" s="109"/>
      <c r="AFB22" s="109"/>
      <c r="AFC22" s="109"/>
      <c r="AFD22" s="109"/>
      <c r="AFE22" s="109"/>
      <c r="AFF22" s="109"/>
      <c r="AFG22" s="109"/>
      <c r="AFH22" s="109"/>
      <c r="AFI22" s="109"/>
      <c r="AFJ22" s="109"/>
      <c r="AFK22" s="109"/>
      <c r="AFL22" s="109"/>
      <c r="AFM22" s="109"/>
      <c r="AFN22" s="109"/>
      <c r="AFO22" s="109"/>
      <c r="AFP22" s="109"/>
      <c r="AFQ22" s="109"/>
      <c r="AFR22" s="109"/>
      <c r="AFS22" s="109"/>
      <c r="AFT22" s="109"/>
      <c r="AFU22" s="109"/>
      <c r="AFV22" s="109"/>
      <c r="AFW22" s="109"/>
      <c r="AFX22" s="109"/>
      <c r="AFY22" s="109"/>
      <c r="AFZ22" s="109"/>
      <c r="AGA22" s="109"/>
      <c r="AGB22" s="109"/>
      <c r="AGC22" s="109"/>
      <c r="AGD22" s="109"/>
      <c r="AGE22" s="109"/>
      <c r="AGF22" s="109"/>
      <c r="AGG22" s="109"/>
      <c r="AGH22" s="109"/>
      <c r="AGI22" s="109"/>
      <c r="AGJ22" s="109"/>
      <c r="AGK22" s="109"/>
      <c r="AGL22" s="109"/>
      <c r="AGM22" s="109"/>
      <c r="AGN22" s="109"/>
      <c r="AGO22" s="109"/>
      <c r="AGP22" s="109"/>
      <c r="AGQ22" s="109"/>
      <c r="AGR22" s="109"/>
      <c r="AGS22" s="109"/>
      <c r="AGT22" s="109"/>
      <c r="AGU22" s="109"/>
      <c r="AGV22" s="109"/>
      <c r="AGW22" s="109"/>
      <c r="AGX22" s="109"/>
      <c r="AGY22" s="109"/>
      <c r="AGZ22" s="109"/>
      <c r="AHA22" s="109"/>
      <c r="AHB22" s="109"/>
      <c r="AHC22" s="109"/>
      <c r="AHD22" s="109"/>
      <c r="AHE22" s="109"/>
      <c r="AHF22" s="109"/>
      <c r="AHG22" s="109"/>
      <c r="AHH22" s="109"/>
      <c r="AHI22" s="109"/>
      <c r="AHJ22" s="109"/>
      <c r="AHK22" s="109"/>
      <c r="AHL22" s="109"/>
      <c r="AHM22" s="109"/>
      <c r="AHN22" s="109"/>
      <c r="AHO22" s="109"/>
      <c r="AHP22" s="109"/>
      <c r="AHQ22" s="109"/>
      <c r="AHR22" s="109"/>
      <c r="AHS22" s="109"/>
      <c r="AHT22" s="109"/>
      <c r="AHU22" s="109"/>
      <c r="AHV22" s="109"/>
      <c r="AHW22" s="109"/>
      <c r="AHX22" s="109"/>
      <c r="AHY22" s="109"/>
      <c r="AHZ22" s="109"/>
      <c r="AIA22" s="109"/>
      <c r="AIB22" s="109"/>
      <c r="AIC22" s="109"/>
      <c r="AID22" s="109"/>
      <c r="AIE22" s="109"/>
      <c r="AIF22" s="109"/>
      <c r="AIG22" s="109"/>
      <c r="AIH22" s="109"/>
      <c r="AII22" s="109"/>
      <c r="AIJ22" s="109"/>
      <c r="AIK22" s="109"/>
      <c r="AIL22" s="109"/>
      <c r="AIM22" s="109"/>
      <c r="AIN22" s="109"/>
      <c r="AIO22" s="109"/>
      <c r="AIP22" s="109"/>
      <c r="AIQ22" s="109"/>
      <c r="AIR22" s="109"/>
      <c r="AIS22" s="109"/>
      <c r="AIT22" s="109"/>
      <c r="AIU22" s="109"/>
      <c r="AIV22" s="109"/>
      <c r="AIW22" s="109"/>
      <c r="AIX22" s="109"/>
      <c r="AIY22" s="109"/>
      <c r="AIZ22" s="109"/>
      <c r="AJA22" s="109"/>
      <c r="AJB22" s="109"/>
      <c r="AJC22" s="109"/>
      <c r="AJD22" s="109"/>
      <c r="AJE22" s="109"/>
      <c r="AJF22" s="109"/>
      <c r="AJG22" s="109"/>
      <c r="AJH22" s="109"/>
      <c r="AJI22" s="109"/>
      <c r="AJJ22" s="109"/>
      <c r="AJK22" s="109"/>
      <c r="AJL22" s="109"/>
      <c r="AJM22" s="109"/>
      <c r="AJN22" s="109"/>
      <c r="AJO22" s="109"/>
      <c r="AJP22" s="109"/>
      <c r="AJQ22" s="109"/>
      <c r="AJR22" s="109"/>
      <c r="AJS22" s="109"/>
      <c r="AJT22" s="109"/>
      <c r="AJU22" s="109"/>
      <c r="AJV22" s="109"/>
      <c r="AJW22" s="109"/>
      <c r="AJX22" s="109"/>
      <c r="AJY22" s="109"/>
      <c r="AJZ22" s="109"/>
      <c r="AKA22" s="109"/>
      <c r="AKB22" s="109"/>
      <c r="AKC22" s="109"/>
      <c r="AKD22" s="109"/>
      <c r="AKE22" s="109"/>
      <c r="AKF22" s="109"/>
      <c r="AKG22" s="109"/>
      <c r="AKH22" s="109"/>
      <c r="AKI22" s="109"/>
      <c r="AKJ22" s="109"/>
      <c r="AKK22" s="109"/>
      <c r="AKL22" s="109"/>
      <c r="AKM22" s="109"/>
      <c r="AKN22" s="109"/>
      <c r="AKO22" s="109"/>
      <c r="AKP22" s="109"/>
      <c r="AKQ22" s="109"/>
      <c r="AKR22" s="109"/>
      <c r="AKS22" s="109"/>
      <c r="AKT22" s="109"/>
      <c r="AKU22" s="109"/>
      <c r="AKV22" s="109"/>
      <c r="AKW22" s="109"/>
      <c r="AKX22" s="109"/>
      <c r="AKY22" s="109"/>
      <c r="AKZ22" s="109"/>
      <c r="ALA22" s="109"/>
      <c r="ALB22" s="109"/>
      <c r="ALC22" s="109"/>
      <c r="ALD22" s="109"/>
      <c r="ALE22" s="109"/>
      <c r="ALF22" s="109"/>
      <c r="ALG22" s="109"/>
      <c r="ALH22" s="109"/>
      <c r="ALI22" s="109"/>
      <c r="ALJ22" s="109"/>
      <c r="ALK22" s="109"/>
      <c r="ALL22" s="109"/>
      <c r="ALM22" s="109"/>
      <c r="ALN22" s="109"/>
      <c r="ALO22" s="109"/>
      <c r="ALP22" s="109"/>
      <c r="ALQ22" s="109"/>
      <c r="ALR22" s="109"/>
      <c r="ALS22" s="109"/>
      <c r="ALT22" s="109"/>
      <c r="ALU22" s="109"/>
      <c r="ALV22" s="109"/>
      <c r="ALW22" s="109"/>
      <c r="ALX22" s="109"/>
      <c r="ALY22" s="109"/>
      <c r="ALZ22" s="109"/>
      <c r="AMA22" s="109"/>
      <c r="AMB22" s="109"/>
      <c r="AMC22" s="109"/>
      <c r="AMD22" s="109"/>
      <c r="AME22" s="109"/>
      <c r="AMF22" s="109"/>
      <c r="AMG22" s="109"/>
      <c r="AMH22" s="109"/>
      <c r="AMI22" s="109"/>
      <c r="AMJ22" s="109"/>
      <c r="AMK22" s="109"/>
      <c r="AML22" s="109"/>
      <c r="AMM22" s="109"/>
      <c r="AMN22" s="109"/>
      <c r="AMO22" s="109"/>
      <c r="AMP22" s="109"/>
      <c r="AMQ22" s="109"/>
      <c r="AMR22" s="109"/>
      <c r="AMS22" s="109"/>
      <c r="AMT22" s="109"/>
      <c r="AMU22" s="109"/>
      <c r="AMV22" s="109"/>
      <c r="AMW22" s="109"/>
      <c r="AMX22" s="109"/>
      <c r="AMY22" s="109"/>
      <c r="AMZ22" s="109"/>
      <c r="ANA22" s="109"/>
      <c r="ANB22" s="109"/>
      <c r="ANC22" s="109"/>
      <c r="AND22" s="109"/>
      <c r="ANE22" s="109"/>
      <c r="ANF22" s="109"/>
      <c r="ANG22" s="109"/>
      <c r="ANH22" s="109"/>
      <c r="ANI22" s="109"/>
      <c r="ANJ22" s="109"/>
      <c r="ANK22" s="109"/>
      <c r="ANL22" s="109"/>
      <c r="ANM22" s="109"/>
      <c r="ANN22" s="109"/>
      <c r="ANO22" s="109"/>
      <c r="ANP22" s="109"/>
      <c r="ANQ22" s="109"/>
      <c r="ANR22" s="109"/>
      <c r="ANS22" s="109"/>
      <c r="ANT22" s="109"/>
      <c r="ANU22" s="109"/>
      <c r="ANV22" s="109"/>
      <c r="ANW22" s="109"/>
      <c r="ANX22" s="109"/>
      <c r="ANY22" s="109"/>
      <c r="ANZ22" s="109"/>
      <c r="AOA22" s="109"/>
      <c r="AOB22" s="109"/>
      <c r="AOC22" s="109"/>
      <c r="AOD22" s="109"/>
      <c r="AOE22" s="109"/>
      <c r="AOF22" s="109"/>
      <c r="AOG22" s="109"/>
      <c r="AOH22" s="109"/>
      <c r="AOI22" s="109"/>
      <c r="AOJ22" s="109"/>
      <c r="AOK22" s="109"/>
      <c r="AOL22" s="109"/>
      <c r="AOM22" s="109"/>
      <c r="AON22" s="109"/>
      <c r="AOO22" s="109"/>
      <c r="AOP22" s="109"/>
      <c r="AOQ22" s="109"/>
      <c r="AOR22" s="109"/>
      <c r="AOS22" s="109"/>
      <c r="AOT22" s="109"/>
      <c r="AOU22" s="109"/>
      <c r="AOV22" s="109"/>
      <c r="AOW22" s="109"/>
      <c r="AOX22" s="109"/>
      <c r="AOY22" s="109"/>
      <c r="AOZ22" s="109"/>
      <c r="APA22" s="109"/>
      <c r="APB22" s="109"/>
      <c r="APC22" s="109"/>
      <c r="APD22" s="109"/>
      <c r="APE22" s="109"/>
      <c r="APF22" s="109"/>
      <c r="APG22" s="109"/>
      <c r="APH22" s="109"/>
      <c r="API22" s="109"/>
      <c r="APJ22" s="109"/>
      <c r="APK22" s="109"/>
      <c r="APL22" s="109"/>
      <c r="APM22" s="109"/>
      <c r="APN22" s="109"/>
      <c r="APO22" s="109"/>
      <c r="APP22" s="109"/>
      <c r="APQ22" s="109"/>
      <c r="APR22" s="109"/>
      <c r="APS22" s="109"/>
      <c r="APT22" s="109"/>
      <c r="APU22" s="109"/>
      <c r="APV22" s="109"/>
      <c r="APW22" s="109"/>
      <c r="APX22" s="109"/>
      <c r="APY22" s="109"/>
      <c r="APZ22" s="109"/>
      <c r="AQA22" s="109"/>
      <c r="AQB22" s="109"/>
      <c r="AQC22" s="109"/>
      <c r="AQD22" s="109"/>
      <c r="AQE22" s="109"/>
      <c r="AQF22" s="109"/>
      <c r="AQG22" s="109"/>
      <c r="AQH22" s="109"/>
      <c r="AQI22" s="109"/>
      <c r="AQJ22" s="109"/>
      <c r="AQK22" s="109"/>
      <c r="AQL22" s="109"/>
      <c r="AQM22" s="109"/>
      <c r="AQN22" s="109"/>
      <c r="AQO22" s="109"/>
      <c r="AQP22" s="109"/>
      <c r="AQQ22" s="109"/>
      <c r="AQR22" s="109"/>
      <c r="AQS22" s="109"/>
      <c r="AQT22" s="109"/>
      <c r="AQU22" s="109"/>
      <c r="AQV22" s="109"/>
      <c r="AQW22" s="109"/>
      <c r="AQX22" s="109"/>
      <c r="AQY22" s="109"/>
      <c r="AQZ22" s="109"/>
      <c r="ARA22" s="109"/>
      <c r="ARB22" s="109"/>
      <c r="ARC22" s="109"/>
      <c r="ARD22" s="109"/>
      <c r="ARE22" s="109"/>
      <c r="ARF22" s="109"/>
      <c r="ARG22" s="109"/>
      <c r="ARH22" s="109"/>
      <c r="ARI22" s="109"/>
      <c r="ARJ22" s="109"/>
      <c r="ARK22" s="109"/>
      <c r="ARL22" s="109"/>
      <c r="ARM22" s="109"/>
      <c r="ARN22" s="109"/>
      <c r="ARO22" s="109"/>
      <c r="ARP22" s="109"/>
      <c r="ARQ22" s="109"/>
      <c r="ARR22" s="109"/>
      <c r="ARS22" s="109"/>
      <c r="ART22" s="109"/>
      <c r="ARU22" s="109"/>
      <c r="ARV22" s="109"/>
      <c r="ARW22" s="109"/>
      <c r="ARX22" s="109"/>
      <c r="ARY22" s="109"/>
      <c r="ARZ22" s="109"/>
      <c r="ASA22" s="109"/>
      <c r="ASB22" s="109"/>
      <c r="ASC22" s="109"/>
      <c r="ASD22" s="109"/>
      <c r="ASE22" s="109"/>
      <c r="ASF22" s="109"/>
      <c r="ASG22" s="109"/>
      <c r="ASH22" s="109"/>
      <c r="ASI22" s="109"/>
      <c r="ASJ22" s="109"/>
      <c r="ASK22" s="109"/>
      <c r="ASL22" s="109"/>
      <c r="ASM22" s="109"/>
      <c r="ASN22" s="109"/>
      <c r="ASO22" s="109"/>
      <c r="ASP22" s="109"/>
      <c r="ASQ22" s="109"/>
      <c r="ASR22" s="109"/>
      <c r="ASS22" s="109"/>
      <c r="AST22" s="109"/>
      <c r="ASU22" s="109"/>
      <c r="ASV22" s="109"/>
      <c r="ASW22" s="109"/>
      <c r="ASX22" s="109"/>
      <c r="ASY22" s="109"/>
      <c r="ASZ22" s="109"/>
      <c r="ATA22" s="109"/>
      <c r="ATB22" s="109"/>
      <c r="ATC22" s="109"/>
      <c r="ATD22" s="109"/>
      <c r="ATE22" s="109"/>
      <c r="ATF22" s="109"/>
      <c r="ATG22" s="109"/>
      <c r="ATH22" s="109"/>
      <c r="ATI22" s="109"/>
      <c r="ATJ22" s="109"/>
      <c r="ATK22" s="109"/>
      <c r="ATL22" s="109"/>
      <c r="ATM22" s="109"/>
      <c r="ATN22" s="109"/>
      <c r="ATO22" s="109"/>
      <c r="ATP22" s="109"/>
      <c r="ATQ22" s="109"/>
      <c r="ATR22" s="109"/>
      <c r="ATS22" s="109"/>
      <c r="ATT22" s="109"/>
      <c r="ATU22" s="109"/>
      <c r="ATV22" s="109"/>
      <c r="ATW22" s="109"/>
      <c r="ATX22" s="109"/>
      <c r="ATY22" s="109"/>
      <c r="ATZ22" s="109"/>
      <c r="AUA22" s="109"/>
      <c r="AUB22" s="109"/>
      <c r="AUC22" s="109"/>
      <c r="AUD22" s="109"/>
      <c r="AUE22" s="109"/>
      <c r="AUF22" s="109"/>
      <c r="AUG22" s="109"/>
      <c r="AUH22" s="109"/>
      <c r="AUI22" s="109"/>
      <c r="AUJ22" s="109"/>
      <c r="AUK22" s="109"/>
      <c r="AUL22" s="109"/>
      <c r="AUM22" s="109"/>
      <c r="AUN22" s="109"/>
      <c r="AUO22" s="109"/>
      <c r="AUP22" s="109"/>
      <c r="AUQ22" s="109"/>
      <c r="AUR22" s="109"/>
      <c r="AUS22" s="109"/>
      <c r="AUT22" s="109"/>
      <c r="AUU22" s="109"/>
      <c r="AUV22" s="109"/>
      <c r="AUW22" s="109"/>
      <c r="AUX22" s="109"/>
      <c r="AUY22" s="109"/>
      <c r="AUZ22" s="109"/>
      <c r="AVA22" s="109"/>
      <c r="AVB22" s="109"/>
      <c r="AVC22" s="109"/>
      <c r="AVD22" s="109"/>
      <c r="AVE22" s="109"/>
      <c r="AVF22" s="109"/>
      <c r="AVG22" s="109"/>
      <c r="AVH22" s="109"/>
      <c r="AVI22" s="109"/>
      <c r="AVJ22" s="109"/>
      <c r="AVK22" s="109"/>
      <c r="AVL22" s="109"/>
      <c r="AVM22" s="109"/>
      <c r="AVN22" s="109"/>
      <c r="AVO22" s="109"/>
      <c r="AVP22" s="109"/>
      <c r="AVQ22" s="109"/>
      <c r="AVR22" s="109"/>
      <c r="AVS22" s="109"/>
      <c r="AVT22" s="109"/>
      <c r="AVU22" s="109"/>
      <c r="AVV22" s="109"/>
      <c r="AVW22" s="109"/>
      <c r="AVX22" s="109"/>
      <c r="AVY22" s="109"/>
      <c r="AVZ22" s="109"/>
      <c r="AWA22" s="109"/>
      <c r="AWB22" s="109"/>
      <c r="AWC22" s="109"/>
      <c r="AWD22" s="109"/>
      <c r="AWE22" s="109"/>
      <c r="AWF22" s="109"/>
      <c r="AWG22" s="109"/>
      <c r="AWH22" s="109"/>
      <c r="AWI22" s="109"/>
      <c r="AWJ22" s="109"/>
      <c r="AWK22" s="109"/>
      <c r="AWL22" s="109"/>
      <c r="AWM22" s="109"/>
      <c r="AWN22" s="109"/>
      <c r="AWO22" s="109"/>
      <c r="AWP22" s="109"/>
      <c r="AWQ22" s="109"/>
      <c r="AWR22" s="109"/>
      <c r="AWS22" s="109"/>
      <c r="AWT22" s="109"/>
      <c r="AWU22" s="109"/>
      <c r="AWV22" s="109"/>
      <c r="AWW22" s="109"/>
      <c r="AWX22" s="109"/>
      <c r="AWY22" s="109"/>
      <c r="AWZ22" s="109"/>
      <c r="AXA22" s="109"/>
      <c r="AXB22" s="109"/>
      <c r="AXC22" s="109"/>
      <c r="AXD22" s="109"/>
      <c r="AXE22" s="109"/>
      <c r="AXF22" s="109"/>
      <c r="AXG22" s="109"/>
      <c r="AXH22" s="109"/>
      <c r="AXI22" s="109"/>
      <c r="AXJ22" s="109"/>
      <c r="AXK22" s="109"/>
      <c r="AXL22" s="109"/>
      <c r="AXM22" s="109"/>
      <c r="AXN22" s="109"/>
      <c r="AXO22" s="109"/>
      <c r="AXP22" s="109"/>
      <c r="AXQ22" s="109"/>
      <c r="AXR22" s="109"/>
      <c r="AXS22" s="109"/>
      <c r="AXT22" s="109"/>
      <c r="AXU22" s="109"/>
      <c r="AXV22" s="109"/>
      <c r="AXW22" s="109"/>
      <c r="AXX22" s="109"/>
      <c r="AXY22" s="109"/>
      <c r="AXZ22" s="109"/>
      <c r="AYA22" s="109"/>
      <c r="AYB22" s="109"/>
      <c r="AYC22" s="109"/>
      <c r="AYD22" s="109"/>
      <c r="AYE22" s="109"/>
      <c r="AYF22" s="109"/>
      <c r="AYG22" s="109"/>
      <c r="AYH22" s="109"/>
      <c r="AYI22" s="109"/>
      <c r="AYJ22" s="109"/>
      <c r="AYK22" s="109"/>
      <c r="AYL22" s="109"/>
      <c r="AYM22" s="109"/>
      <c r="AYN22" s="109"/>
      <c r="AYO22" s="109"/>
      <c r="AYP22" s="109"/>
      <c r="AYQ22" s="109"/>
      <c r="AYR22" s="109"/>
      <c r="AYS22" s="109"/>
      <c r="AYT22" s="109"/>
      <c r="AYU22" s="109"/>
      <c r="AYV22" s="109"/>
      <c r="AYW22" s="109"/>
      <c r="AYX22" s="109"/>
      <c r="AYY22" s="109"/>
      <c r="AYZ22" s="109"/>
      <c r="AZA22" s="109"/>
      <c r="AZB22" s="109"/>
      <c r="AZC22" s="109"/>
      <c r="AZD22" s="109"/>
      <c r="AZE22" s="109"/>
      <c r="AZF22" s="109"/>
      <c r="AZG22" s="109"/>
      <c r="AZH22" s="109"/>
      <c r="AZI22" s="109"/>
      <c r="AZJ22" s="109"/>
      <c r="AZK22" s="109"/>
      <c r="AZL22" s="109"/>
      <c r="AZM22" s="109"/>
      <c r="AZN22" s="109"/>
      <c r="AZO22" s="109"/>
      <c r="AZP22" s="109"/>
      <c r="AZQ22" s="109"/>
      <c r="AZR22" s="109"/>
      <c r="AZS22" s="109"/>
      <c r="AZT22" s="109"/>
      <c r="AZU22" s="109"/>
      <c r="AZV22" s="109"/>
      <c r="AZW22" s="109"/>
      <c r="AZX22" s="109"/>
      <c r="AZY22" s="109"/>
      <c r="AZZ22" s="109"/>
      <c r="BAA22" s="109"/>
      <c r="BAB22" s="109"/>
      <c r="BAC22" s="109"/>
      <c r="BAD22" s="109"/>
      <c r="BAE22" s="109"/>
      <c r="BAF22" s="109"/>
      <c r="BAG22" s="109"/>
      <c r="BAH22" s="109"/>
      <c r="BAI22" s="109"/>
      <c r="BAJ22" s="109"/>
      <c r="BAK22" s="109"/>
      <c r="BAL22" s="109"/>
      <c r="BAM22" s="109"/>
      <c r="BAN22" s="109"/>
      <c r="BAO22" s="109"/>
      <c r="BAP22" s="109"/>
      <c r="BAQ22" s="109"/>
      <c r="BAR22" s="109"/>
      <c r="BAS22" s="109"/>
      <c r="BAT22" s="109"/>
      <c r="BAU22" s="109"/>
      <c r="BAV22" s="109"/>
      <c r="BAW22" s="109"/>
      <c r="BAX22" s="109"/>
      <c r="BAY22" s="109"/>
      <c r="BAZ22" s="109"/>
      <c r="BBA22" s="109"/>
      <c r="BBB22" s="109"/>
      <c r="BBC22" s="109"/>
      <c r="BBD22" s="109"/>
      <c r="BBE22" s="109"/>
      <c r="BBF22" s="109"/>
      <c r="BBG22" s="109"/>
      <c r="BBH22" s="109"/>
      <c r="BBI22" s="109"/>
      <c r="BBJ22" s="109"/>
      <c r="BBK22" s="109"/>
      <c r="BBL22" s="109"/>
      <c r="BBM22" s="109"/>
      <c r="BBN22" s="109"/>
      <c r="BBO22" s="109"/>
      <c r="BBP22" s="109"/>
      <c r="BBQ22" s="109"/>
      <c r="BBR22" s="109"/>
      <c r="BBS22" s="109"/>
      <c r="BBT22" s="109"/>
      <c r="BBU22" s="109"/>
      <c r="BBV22" s="109"/>
      <c r="BBW22" s="109"/>
      <c r="BBX22" s="109"/>
      <c r="BBY22" s="109"/>
      <c r="BBZ22" s="109"/>
      <c r="BCA22" s="109"/>
      <c r="BCB22" s="109"/>
      <c r="BCC22" s="109"/>
      <c r="BCD22" s="109"/>
      <c r="BCE22" s="109"/>
      <c r="BCF22" s="109"/>
      <c r="BCG22" s="109"/>
      <c r="BCH22" s="109"/>
      <c r="BCI22" s="109"/>
      <c r="BCJ22" s="109"/>
      <c r="BCK22" s="109"/>
      <c r="BCL22" s="109"/>
      <c r="BCM22" s="109"/>
      <c r="BCN22" s="109"/>
      <c r="BCO22" s="109"/>
      <c r="BCP22" s="109"/>
      <c r="BCQ22" s="109"/>
      <c r="BCR22" s="109"/>
      <c r="BCS22" s="109"/>
      <c r="BCT22" s="109"/>
      <c r="BCU22" s="109"/>
      <c r="BCV22" s="109"/>
      <c r="BCW22" s="109"/>
      <c r="BCX22" s="109"/>
      <c r="BCY22" s="109"/>
      <c r="BCZ22" s="109"/>
      <c r="BDA22" s="109"/>
      <c r="BDB22" s="109"/>
      <c r="BDC22" s="109"/>
      <c r="BDD22" s="109"/>
      <c r="BDE22" s="109"/>
      <c r="BDF22" s="109"/>
      <c r="BDG22" s="109"/>
      <c r="BDH22" s="109"/>
      <c r="BDI22" s="109"/>
      <c r="BDJ22" s="109"/>
      <c r="BDK22" s="109"/>
      <c r="BDL22" s="109"/>
      <c r="BDM22" s="109"/>
      <c r="BDN22" s="109"/>
      <c r="BDO22" s="109"/>
      <c r="BDP22" s="109"/>
      <c r="BDQ22" s="109"/>
      <c r="BDR22" s="109"/>
      <c r="BDS22" s="109"/>
      <c r="BDT22" s="109"/>
      <c r="BDU22" s="109"/>
      <c r="BDV22" s="109"/>
      <c r="BDW22" s="109"/>
      <c r="BDX22" s="109"/>
      <c r="BDY22" s="109"/>
      <c r="BDZ22" s="109"/>
      <c r="BEA22" s="109"/>
      <c r="BEB22" s="109"/>
      <c r="BEC22" s="109"/>
      <c r="BED22" s="109"/>
      <c r="BEE22" s="109"/>
      <c r="BEF22" s="109"/>
      <c r="BEG22" s="109"/>
      <c r="BEH22" s="109"/>
      <c r="BEI22" s="109"/>
      <c r="BEJ22" s="109"/>
      <c r="BEK22" s="109"/>
      <c r="BEL22" s="109"/>
      <c r="BEM22" s="109"/>
      <c r="BEN22" s="109"/>
      <c r="BEO22" s="109"/>
      <c r="BEP22" s="109"/>
      <c r="BEQ22" s="109"/>
      <c r="BER22" s="109"/>
      <c r="BES22" s="109"/>
      <c r="BET22" s="109"/>
      <c r="BEU22" s="109"/>
      <c r="BEV22" s="109"/>
      <c r="BEW22" s="109"/>
      <c r="BEX22" s="109"/>
      <c r="BEY22" s="109"/>
      <c r="BEZ22" s="109"/>
      <c r="BFA22" s="109"/>
      <c r="BFB22" s="109"/>
      <c r="BFC22" s="109"/>
      <c r="BFD22" s="109"/>
      <c r="BFE22" s="109"/>
      <c r="BFF22" s="109"/>
      <c r="BFG22" s="109"/>
      <c r="BFH22" s="109"/>
      <c r="BFI22" s="109"/>
      <c r="BFJ22" s="109"/>
      <c r="BFK22" s="109"/>
      <c r="BFL22" s="109"/>
      <c r="BFM22" s="109"/>
      <c r="BFN22" s="109"/>
      <c r="BFO22" s="109"/>
      <c r="BFP22" s="109"/>
      <c r="BFQ22" s="109"/>
      <c r="BFR22" s="109"/>
      <c r="BFS22" s="109"/>
      <c r="BFT22" s="109"/>
      <c r="BFU22" s="109"/>
      <c r="BFV22" s="109"/>
      <c r="BFW22" s="109"/>
      <c r="BFX22" s="109"/>
      <c r="BFY22" s="109"/>
      <c r="BFZ22" s="109"/>
      <c r="BGA22" s="109"/>
      <c r="BGB22" s="109"/>
      <c r="BGC22" s="109"/>
      <c r="BGD22" s="109"/>
      <c r="BGE22" s="109"/>
      <c r="BGF22" s="109"/>
      <c r="BGG22" s="109"/>
      <c r="BGH22" s="109"/>
      <c r="BGI22" s="109"/>
      <c r="BGJ22" s="109"/>
      <c r="BGK22" s="109"/>
      <c r="BGL22" s="109"/>
      <c r="BGM22" s="109"/>
      <c r="BGN22" s="109"/>
      <c r="BGO22" s="109"/>
      <c r="BGP22" s="109"/>
      <c r="BGQ22" s="109"/>
      <c r="BGR22" s="109"/>
      <c r="BGS22" s="109"/>
      <c r="BGT22" s="109"/>
      <c r="BGU22" s="109"/>
      <c r="BGV22" s="109"/>
      <c r="BGW22" s="109"/>
      <c r="BGX22" s="109"/>
      <c r="BGY22" s="109"/>
      <c r="BGZ22" s="109"/>
      <c r="BHA22" s="109"/>
      <c r="BHB22" s="109"/>
      <c r="BHC22" s="109"/>
      <c r="BHD22" s="109"/>
      <c r="BHE22" s="109"/>
      <c r="BHF22" s="109"/>
      <c r="BHG22" s="109"/>
      <c r="BHH22" s="109"/>
      <c r="BHI22" s="109"/>
      <c r="BHJ22" s="109"/>
      <c r="BHK22" s="109"/>
      <c r="BHL22" s="109"/>
      <c r="BHM22" s="109"/>
      <c r="BHN22" s="109"/>
      <c r="BHO22" s="109"/>
      <c r="BHP22" s="109"/>
      <c r="BHQ22" s="109"/>
      <c r="BHR22" s="109"/>
      <c r="BHS22" s="109"/>
      <c r="BHT22" s="109"/>
      <c r="BHU22" s="109"/>
      <c r="BHV22" s="109"/>
      <c r="BHW22" s="109"/>
      <c r="BHX22" s="109"/>
      <c r="BHY22" s="109"/>
      <c r="BHZ22" s="109"/>
      <c r="BIA22" s="109"/>
      <c r="BIB22" s="109"/>
      <c r="BIC22" s="109"/>
      <c r="BID22" s="109"/>
      <c r="BIE22" s="109"/>
      <c r="BIF22" s="109"/>
      <c r="BIG22" s="109"/>
      <c r="BIH22" s="109"/>
      <c r="BII22" s="109"/>
      <c r="BIJ22" s="109"/>
      <c r="BIK22" s="109"/>
      <c r="BIL22" s="109"/>
      <c r="BIM22" s="109"/>
      <c r="BIN22" s="109"/>
      <c r="BIO22" s="109"/>
      <c r="BIP22" s="109"/>
      <c r="BIQ22" s="109"/>
      <c r="BIR22" s="109"/>
      <c r="BIS22" s="109"/>
      <c r="BIT22" s="109"/>
      <c r="BIU22" s="109"/>
      <c r="BIV22" s="109"/>
      <c r="BIW22" s="109"/>
      <c r="BIX22" s="109"/>
      <c r="BIY22" s="109"/>
      <c r="BIZ22" s="109"/>
      <c r="BJA22" s="109"/>
      <c r="BJB22" s="109"/>
      <c r="BJC22" s="109"/>
      <c r="BJD22" s="109"/>
      <c r="BJE22" s="109"/>
      <c r="BJF22" s="109"/>
      <c r="BJG22" s="109"/>
      <c r="BJH22" s="109"/>
      <c r="BJI22" s="109"/>
      <c r="BJJ22" s="109"/>
      <c r="BJK22" s="109"/>
      <c r="BJL22" s="109"/>
      <c r="BJM22" s="109"/>
      <c r="BJN22" s="109"/>
      <c r="BJO22" s="109"/>
      <c r="BJP22" s="109"/>
      <c r="BJQ22" s="109"/>
      <c r="BJR22" s="109"/>
      <c r="BJS22" s="109"/>
      <c r="BJT22" s="109"/>
      <c r="BJU22" s="109"/>
      <c r="BJV22" s="109"/>
      <c r="BJW22" s="109"/>
      <c r="BJX22" s="109"/>
      <c r="BJY22" s="109"/>
      <c r="BJZ22" s="109"/>
      <c r="BKA22" s="109"/>
      <c r="BKB22" s="109"/>
      <c r="BKC22" s="109"/>
      <c r="BKD22" s="109"/>
      <c r="BKE22" s="109"/>
      <c r="BKF22" s="109"/>
      <c r="BKG22" s="109"/>
      <c r="BKH22" s="109"/>
      <c r="BKI22" s="109"/>
      <c r="BKJ22" s="109"/>
      <c r="BKK22" s="109"/>
      <c r="BKL22" s="109"/>
      <c r="BKM22" s="109"/>
      <c r="BKN22" s="109"/>
      <c r="BKO22" s="109"/>
      <c r="BKP22" s="109"/>
      <c r="BKQ22" s="109"/>
      <c r="BKR22" s="109"/>
      <c r="BKS22" s="109"/>
      <c r="BKT22" s="109"/>
      <c r="BKU22" s="109"/>
      <c r="BKV22" s="109"/>
      <c r="BKW22" s="109"/>
      <c r="BKX22" s="109"/>
      <c r="BKY22" s="109"/>
      <c r="BKZ22" s="109"/>
      <c r="BLA22" s="109"/>
      <c r="BLB22" s="109"/>
      <c r="BLC22" s="109"/>
      <c r="BLD22" s="109"/>
      <c r="BLE22" s="109"/>
      <c r="BLF22" s="109"/>
      <c r="BLG22" s="109"/>
      <c r="BLH22" s="109"/>
      <c r="BLI22" s="109"/>
      <c r="BLJ22" s="109"/>
      <c r="BLK22" s="109"/>
      <c r="BLL22" s="109"/>
      <c r="BLM22" s="109"/>
      <c r="BLN22" s="109"/>
      <c r="BLO22" s="109"/>
      <c r="BLP22" s="109"/>
      <c r="BLQ22" s="109"/>
      <c r="BLR22" s="109"/>
      <c r="BLS22" s="109"/>
      <c r="BLT22" s="109"/>
      <c r="BLU22" s="109"/>
      <c r="BLV22" s="109"/>
      <c r="BLW22" s="109"/>
      <c r="BLX22" s="109"/>
      <c r="BLY22" s="109"/>
      <c r="BLZ22" s="109"/>
      <c r="BMA22" s="109"/>
      <c r="BMB22" s="109"/>
      <c r="BMC22" s="109"/>
      <c r="BMD22" s="109"/>
      <c r="BME22" s="109"/>
      <c r="BMF22" s="109"/>
      <c r="BMG22" s="109"/>
      <c r="BMH22" s="109"/>
      <c r="BMI22" s="109"/>
      <c r="BMJ22" s="109"/>
      <c r="BMK22" s="109"/>
      <c r="BML22" s="109"/>
      <c r="BMM22" s="109"/>
      <c r="BMN22" s="109"/>
      <c r="BMO22" s="109"/>
      <c r="BMP22" s="109"/>
      <c r="BMQ22" s="109"/>
      <c r="BMR22" s="109"/>
      <c r="BMS22" s="109"/>
      <c r="BMT22" s="109"/>
      <c r="BMU22" s="109"/>
      <c r="BMV22" s="109"/>
      <c r="BMW22" s="109"/>
      <c r="BMX22" s="109"/>
      <c r="BMY22" s="109"/>
      <c r="BMZ22" s="109"/>
      <c r="BNA22" s="109"/>
      <c r="BNB22" s="109"/>
      <c r="BNC22" s="109"/>
      <c r="BND22" s="109"/>
      <c r="BNE22" s="109"/>
      <c r="BNF22" s="109"/>
      <c r="BNG22" s="109"/>
      <c r="BNH22" s="109"/>
      <c r="BNI22" s="109"/>
      <c r="BNJ22" s="109"/>
      <c r="BNK22" s="109"/>
      <c r="BNL22" s="109"/>
      <c r="BNM22" s="109"/>
      <c r="BNN22" s="109"/>
      <c r="BNO22" s="109"/>
      <c r="BNP22" s="109"/>
      <c r="BNQ22" s="109"/>
      <c r="BNR22" s="109"/>
      <c r="BNS22" s="109"/>
      <c r="BNT22" s="109"/>
      <c r="BNU22" s="109"/>
      <c r="BNV22" s="109"/>
      <c r="BNW22" s="109"/>
      <c r="BNX22" s="109"/>
      <c r="BNY22" s="109"/>
      <c r="BNZ22" s="109"/>
      <c r="BOA22" s="109"/>
      <c r="BOB22" s="109"/>
      <c r="BOC22" s="109"/>
      <c r="BOD22" s="109"/>
      <c r="BOE22" s="109"/>
      <c r="BOF22" s="109"/>
      <c r="BOG22" s="109"/>
      <c r="BOH22" s="109"/>
      <c r="BOI22" s="109"/>
      <c r="BOJ22" s="109"/>
      <c r="BOK22" s="109"/>
      <c r="BOL22" s="109"/>
      <c r="BOM22" s="109"/>
      <c r="BON22" s="109"/>
      <c r="BOO22" s="109"/>
      <c r="BOP22" s="109"/>
      <c r="BOQ22" s="109"/>
      <c r="BOR22" s="109"/>
      <c r="BOS22" s="109"/>
      <c r="BOT22" s="109"/>
      <c r="BOU22" s="109"/>
      <c r="BOV22" s="109"/>
      <c r="BOW22" s="109"/>
      <c r="BOX22" s="109"/>
      <c r="BOY22" s="109"/>
      <c r="BOZ22" s="109"/>
      <c r="BPA22" s="109"/>
      <c r="BPB22" s="109"/>
      <c r="BPC22" s="109"/>
      <c r="BPD22" s="109"/>
      <c r="BPE22" s="109"/>
      <c r="BPF22" s="109"/>
      <c r="BPG22" s="109"/>
      <c r="BPH22" s="109"/>
      <c r="BPI22" s="109"/>
      <c r="BPJ22" s="109"/>
      <c r="BPK22" s="109"/>
      <c r="BPL22" s="109"/>
      <c r="BPM22" s="109"/>
      <c r="BPN22" s="109"/>
      <c r="BPO22" s="109"/>
      <c r="BPP22" s="109"/>
      <c r="BPQ22" s="109"/>
      <c r="BPR22" s="109"/>
      <c r="BPS22" s="109"/>
      <c r="BPT22" s="109"/>
      <c r="BPU22" s="109"/>
      <c r="BPV22" s="109"/>
      <c r="BPW22" s="109"/>
      <c r="BPX22" s="109"/>
      <c r="BPY22" s="109"/>
      <c r="BPZ22" s="109"/>
      <c r="BQA22" s="109"/>
      <c r="BQB22" s="109"/>
      <c r="BQC22" s="109"/>
      <c r="BQD22" s="109"/>
      <c r="BQE22" s="109"/>
      <c r="BQF22" s="109"/>
      <c r="BQG22" s="109"/>
      <c r="BQH22" s="109"/>
      <c r="BQI22" s="109"/>
      <c r="BQJ22" s="109"/>
      <c r="BQK22" s="109"/>
      <c r="BQL22" s="109"/>
      <c r="BQM22" s="109"/>
      <c r="BQN22" s="109"/>
      <c r="BQO22" s="109"/>
      <c r="BQP22" s="109"/>
      <c r="BQQ22" s="109"/>
      <c r="BQR22" s="109"/>
      <c r="BQS22" s="109"/>
      <c r="BQT22" s="109"/>
      <c r="BQU22" s="109"/>
      <c r="BQV22" s="109"/>
      <c r="BQW22" s="109"/>
      <c r="BQX22" s="109"/>
      <c r="BQY22" s="109"/>
      <c r="BQZ22" s="109"/>
      <c r="BRA22" s="109"/>
      <c r="BRB22" s="109"/>
      <c r="BRC22" s="109"/>
      <c r="BRD22" s="109"/>
      <c r="BRE22" s="109"/>
      <c r="BRF22" s="109"/>
      <c r="BRG22" s="109"/>
      <c r="BRH22" s="109"/>
      <c r="BRI22" s="109"/>
      <c r="BRJ22" s="109"/>
      <c r="BRK22" s="109"/>
      <c r="BRL22" s="109"/>
      <c r="BRM22" s="109"/>
      <c r="BRN22" s="109"/>
      <c r="BRO22" s="109"/>
      <c r="BRP22" s="109"/>
      <c r="BRQ22" s="109"/>
      <c r="BRR22" s="109"/>
      <c r="BRS22" s="109"/>
      <c r="BRT22" s="109"/>
      <c r="BRU22" s="109"/>
      <c r="BRV22" s="109"/>
      <c r="BRW22" s="109"/>
      <c r="BRX22" s="109"/>
      <c r="BRY22" s="109"/>
      <c r="BRZ22" s="109"/>
      <c r="BSA22" s="109"/>
      <c r="BSB22" s="109"/>
      <c r="BSC22" s="109"/>
      <c r="BSD22" s="109"/>
      <c r="BSE22" s="109"/>
      <c r="BSF22" s="109"/>
      <c r="BSG22" s="109"/>
      <c r="BSH22" s="109"/>
      <c r="BSI22" s="109"/>
      <c r="BSJ22" s="109"/>
      <c r="BSK22" s="109"/>
      <c r="BSL22" s="109"/>
      <c r="BSM22" s="109"/>
      <c r="BSN22" s="109"/>
      <c r="BSO22" s="109"/>
      <c r="BSP22" s="109"/>
      <c r="BSQ22" s="109"/>
      <c r="BSR22" s="109"/>
      <c r="BSS22" s="109"/>
      <c r="BST22" s="109"/>
      <c r="BSU22" s="109"/>
      <c r="BSV22" s="109"/>
      <c r="BSW22" s="109"/>
      <c r="BSX22" s="109"/>
      <c r="BSY22" s="109"/>
      <c r="BSZ22" s="109"/>
      <c r="BTA22" s="109"/>
      <c r="BTB22" s="109"/>
      <c r="BTC22" s="109"/>
      <c r="BTD22" s="109"/>
      <c r="BTE22" s="109"/>
      <c r="BTF22" s="109"/>
      <c r="BTG22" s="109"/>
      <c r="BTH22" s="109"/>
      <c r="BTI22" s="109"/>
      <c r="BTJ22" s="109"/>
      <c r="BTK22" s="109"/>
      <c r="BTL22" s="109"/>
      <c r="BTM22" s="109"/>
      <c r="BTN22" s="109"/>
      <c r="BTO22" s="109"/>
      <c r="BTP22" s="109"/>
      <c r="BTQ22" s="109"/>
      <c r="BTR22" s="109"/>
      <c r="BTS22" s="109"/>
      <c r="BTT22" s="109"/>
      <c r="BTU22" s="109"/>
      <c r="BTV22" s="109"/>
      <c r="BTW22" s="109"/>
      <c r="BTX22" s="109"/>
      <c r="BTY22" s="109"/>
      <c r="BTZ22" s="109"/>
      <c r="BUA22" s="109"/>
      <c r="BUB22" s="109"/>
      <c r="BUC22" s="109"/>
      <c r="BUD22" s="109"/>
      <c r="BUE22" s="109"/>
      <c r="BUF22" s="109"/>
      <c r="BUG22" s="109"/>
      <c r="BUH22" s="109"/>
      <c r="BUI22" s="109"/>
      <c r="BUJ22" s="109"/>
      <c r="BUK22" s="109"/>
      <c r="BUL22" s="109"/>
      <c r="BUM22" s="109"/>
      <c r="BUN22" s="109"/>
      <c r="BUO22" s="109"/>
      <c r="BUP22" s="109"/>
      <c r="BUQ22" s="109"/>
      <c r="BUR22" s="109"/>
      <c r="BUS22" s="109"/>
      <c r="BUT22" s="109"/>
      <c r="BUU22" s="109"/>
      <c r="BUV22" s="109"/>
      <c r="BUW22" s="109"/>
      <c r="BUX22" s="109"/>
      <c r="BUY22" s="109"/>
      <c r="BUZ22" s="109"/>
      <c r="BVA22" s="109"/>
      <c r="BVB22" s="109"/>
      <c r="BVC22" s="109"/>
      <c r="BVD22" s="109"/>
      <c r="BVE22" s="109"/>
      <c r="BVF22" s="109"/>
      <c r="BVG22" s="109"/>
      <c r="BVH22" s="109"/>
      <c r="BVI22" s="109"/>
      <c r="BVJ22" s="109"/>
      <c r="BVK22" s="109"/>
      <c r="BVL22" s="109"/>
      <c r="BVM22" s="109"/>
      <c r="BVN22" s="109"/>
      <c r="BVO22" s="109"/>
      <c r="BVP22" s="109"/>
      <c r="BVQ22" s="109"/>
      <c r="BVR22" s="109"/>
      <c r="BVS22" s="109"/>
      <c r="BVT22" s="109"/>
      <c r="BVU22" s="109"/>
      <c r="BVV22" s="109"/>
      <c r="BVW22" s="109"/>
      <c r="BVX22" s="109"/>
      <c r="BVY22" s="109"/>
      <c r="BVZ22" s="109"/>
      <c r="BWA22" s="109"/>
      <c r="BWB22" s="109"/>
      <c r="BWC22" s="109"/>
      <c r="BWD22" s="109"/>
      <c r="BWE22" s="109"/>
      <c r="BWF22" s="109"/>
      <c r="BWG22" s="109"/>
      <c r="BWH22" s="109"/>
      <c r="BWI22" s="109"/>
      <c r="BWJ22" s="109"/>
      <c r="BWK22" s="109"/>
      <c r="BWL22" s="109"/>
      <c r="BWM22" s="109"/>
      <c r="BWN22" s="109"/>
      <c r="BWO22" s="109"/>
      <c r="BWP22" s="109"/>
      <c r="BWQ22" s="109"/>
      <c r="BWR22" s="109"/>
      <c r="BWS22" s="109"/>
      <c r="BWT22" s="109"/>
      <c r="BWU22" s="109"/>
      <c r="BWV22" s="109"/>
      <c r="BWW22" s="109"/>
      <c r="BWX22" s="109"/>
      <c r="BWY22" s="109"/>
      <c r="BWZ22" s="109"/>
      <c r="BXA22" s="109"/>
      <c r="BXB22" s="109"/>
      <c r="BXC22" s="109"/>
      <c r="BXD22" s="109"/>
      <c r="BXE22" s="109"/>
      <c r="BXF22" s="109"/>
      <c r="BXG22" s="109"/>
      <c r="BXH22" s="109"/>
      <c r="BXI22" s="109"/>
      <c r="BXJ22" s="109"/>
      <c r="BXK22" s="109"/>
      <c r="BXL22" s="109"/>
      <c r="BXM22" s="109"/>
      <c r="BXN22" s="109"/>
      <c r="BXO22" s="109"/>
      <c r="BXP22" s="109"/>
      <c r="BXQ22" s="109"/>
      <c r="BXR22" s="109"/>
      <c r="BXS22" s="109"/>
      <c r="BXT22" s="109"/>
      <c r="BXU22" s="109"/>
      <c r="BXV22" s="109"/>
      <c r="BXW22" s="109"/>
      <c r="BXX22" s="109"/>
      <c r="BXY22" s="109"/>
      <c r="BXZ22" s="109"/>
      <c r="BYA22" s="109"/>
      <c r="BYB22" s="109"/>
      <c r="BYC22" s="109"/>
      <c r="BYD22" s="109"/>
      <c r="BYE22" s="109"/>
      <c r="BYF22" s="109"/>
      <c r="BYG22" s="109"/>
      <c r="BYH22" s="109"/>
      <c r="BYI22" s="109"/>
      <c r="BYJ22" s="109"/>
      <c r="BYK22" s="109"/>
      <c r="BYL22" s="109"/>
      <c r="BYM22" s="109"/>
      <c r="BYN22" s="109"/>
      <c r="BYO22" s="109"/>
      <c r="BYP22" s="109"/>
      <c r="BYQ22" s="109"/>
      <c r="BYR22" s="109"/>
      <c r="BYS22" s="109"/>
      <c r="BYT22" s="109"/>
      <c r="BYU22" s="109"/>
      <c r="BYV22" s="109"/>
      <c r="BYW22" s="109"/>
      <c r="BYX22" s="109"/>
      <c r="BYY22" s="109"/>
      <c r="BYZ22" s="109"/>
      <c r="BZA22" s="109"/>
      <c r="BZB22" s="109"/>
      <c r="BZC22" s="109"/>
      <c r="BZD22" s="109"/>
      <c r="BZE22" s="109"/>
      <c r="BZF22" s="109"/>
      <c r="BZG22" s="109"/>
      <c r="BZH22" s="109"/>
      <c r="BZI22" s="109"/>
      <c r="BZJ22" s="109"/>
      <c r="BZK22" s="109"/>
      <c r="BZL22" s="109"/>
      <c r="BZM22" s="109"/>
      <c r="BZN22" s="109"/>
      <c r="BZO22" s="109"/>
      <c r="BZP22" s="109"/>
      <c r="BZQ22" s="109"/>
      <c r="BZR22" s="109"/>
      <c r="BZS22" s="109"/>
      <c r="BZT22" s="109"/>
      <c r="BZU22" s="109"/>
      <c r="BZV22" s="109"/>
      <c r="BZW22" s="109"/>
      <c r="BZX22" s="109"/>
      <c r="BZY22" s="109"/>
      <c r="BZZ22" s="109"/>
      <c r="CAA22" s="109"/>
      <c r="CAB22" s="109"/>
      <c r="CAC22" s="109"/>
      <c r="CAD22" s="109"/>
      <c r="CAE22" s="109"/>
      <c r="CAF22" s="109"/>
      <c r="CAG22" s="109"/>
      <c r="CAH22" s="109"/>
      <c r="CAI22" s="109"/>
      <c r="CAJ22" s="109"/>
      <c r="CAK22" s="109"/>
      <c r="CAL22" s="109"/>
      <c r="CAM22" s="109"/>
      <c r="CAN22" s="109"/>
      <c r="CAO22" s="109"/>
      <c r="CAP22" s="109"/>
      <c r="CAQ22" s="109"/>
      <c r="CAR22" s="109"/>
      <c r="CAS22" s="109"/>
      <c r="CAT22" s="109"/>
      <c r="CAU22" s="109"/>
      <c r="CAV22" s="109"/>
      <c r="CAW22" s="109"/>
      <c r="CAX22" s="109"/>
      <c r="CAY22" s="109"/>
      <c r="CAZ22" s="109"/>
      <c r="CBA22" s="109"/>
      <c r="CBB22" s="109"/>
      <c r="CBC22" s="109"/>
      <c r="CBD22" s="109"/>
      <c r="CBE22" s="109"/>
      <c r="CBF22" s="109"/>
      <c r="CBG22" s="109"/>
      <c r="CBH22" s="109"/>
      <c r="CBI22" s="109"/>
      <c r="CBJ22" s="109"/>
      <c r="CBK22" s="109"/>
      <c r="CBL22" s="109"/>
      <c r="CBM22" s="109"/>
      <c r="CBN22" s="109"/>
      <c r="CBO22" s="109"/>
      <c r="CBP22" s="109"/>
      <c r="CBQ22" s="109"/>
      <c r="CBR22" s="109"/>
      <c r="CBS22" s="109"/>
      <c r="CBT22" s="109"/>
      <c r="CBU22" s="109"/>
      <c r="CBV22" s="109"/>
      <c r="CBW22" s="109"/>
      <c r="CBX22" s="109"/>
      <c r="CBY22" s="109"/>
      <c r="CBZ22" s="109"/>
      <c r="CCA22" s="109"/>
      <c r="CCB22" s="109"/>
      <c r="CCC22" s="109"/>
      <c r="CCD22" s="109"/>
      <c r="CCE22" s="109"/>
      <c r="CCF22" s="109"/>
      <c r="CCG22" s="109"/>
      <c r="CCH22" s="109"/>
      <c r="CCI22" s="109"/>
      <c r="CCJ22" s="109"/>
      <c r="CCK22" s="109"/>
      <c r="CCL22" s="109"/>
      <c r="CCM22" s="109"/>
      <c r="CCN22" s="109"/>
      <c r="CCO22" s="109"/>
      <c r="CCP22" s="109"/>
      <c r="CCQ22" s="109"/>
      <c r="CCR22" s="109"/>
      <c r="CCS22" s="109"/>
      <c r="CCT22" s="109"/>
      <c r="CCU22" s="109"/>
      <c r="CCV22" s="109"/>
      <c r="CCW22" s="109"/>
      <c r="CCX22" s="109"/>
      <c r="CCY22" s="109"/>
      <c r="CCZ22" s="109"/>
      <c r="CDA22" s="109"/>
      <c r="CDB22" s="109"/>
      <c r="CDC22" s="109"/>
      <c r="CDD22" s="109"/>
      <c r="CDE22" s="109"/>
      <c r="CDF22" s="109"/>
      <c r="CDG22" s="109"/>
      <c r="CDH22" s="109"/>
      <c r="CDI22" s="109"/>
      <c r="CDJ22" s="109"/>
      <c r="CDK22" s="109"/>
      <c r="CDL22" s="109"/>
      <c r="CDM22" s="109"/>
      <c r="CDN22" s="109"/>
      <c r="CDO22" s="109"/>
      <c r="CDP22" s="109"/>
      <c r="CDQ22" s="109"/>
      <c r="CDR22" s="109"/>
      <c r="CDS22" s="109"/>
      <c r="CDT22" s="109"/>
      <c r="CDU22" s="109"/>
      <c r="CDV22" s="109"/>
      <c r="CDW22" s="109"/>
      <c r="CDX22" s="109"/>
      <c r="CDY22" s="109"/>
      <c r="CDZ22" s="109"/>
      <c r="CEA22" s="109"/>
      <c r="CEB22" s="109"/>
      <c r="CEC22" s="109"/>
      <c r="CED22" s="109"/>
      <c r="CEE22" s="109"/>
      <c r="CEF22" s="109"/>
      <c r="CEG22" s="109"/>
      <c r="CEH22" s="109"/>
      <c r="CEI22" s="109"/>
      <c r="CEJ22" s="109"/>
      <c r="CEK22" s="109"/>
      <c r="CEL22" s="109"/>
      <c r="CEM22" s="109"/>
      <c r="CEN22" s="109"/>
      <c r="CEO22" s="109"/>
      <c r="CEP22" s="109"/>
      <c r="CEQ22" s="109"/>
      <c r="CER22" s="109"/>
      <c r="CES22" s="109"/>
      <c r="CET22" s="109"/>
      <c r="CEU22" s="109"/>
      <c r="CEV22" s="109"/>
      <c r="CEW22" s="109"/>
      <c r="CEX22" s="109"/>
      <c r="CEY22" s="109"/>
      <c r="CEZ22" s="109"/>
      <c r="CFA22" s="109"/>
      <c r="CFB22" s="109"/>
      <c r="CFC22" s="109"/>
      <c r="CFD22" s="109"/>
      <c r="CFE22" s="109"/>
      <c r="CFF22" s="109"/>
      <c r="CFG22" s="109"/>
      <c r="CFH22" s="109"/>
      <c r="CFI22" s="109"/>
      <c r="CFJ22" s="109"/>
      <c r="CFK22" s="109"/>
      <c r="CFL22" s="109"/>
      <c r="CFM22" s="109"/>
      <c r="CFN22" s="109"/>
      <c r="CFO22" s="109"/>
      <c r="CFP22" s="109"/>
      <c r="CFQ22" s="109"/>
      <c r="CFR22" s="109"/>
      <c r="CFS22" s="109"/>
      <c r="CFT22" s="109"/>
      <c r="CFU22" s="109"/>
      <c r="CFV22" s="109"/>
      <c r="CFW22" s="109"/>
      <c r="CFX22" s="109"/>
      <c r="CFY22" s="109"/>
      <c r="CFZ22" s="109"/>
      <c r="CGA22" s="109"/>
      <c r="CGB22" s="109"/>
      <c r="CGC22" s="109"/>
      <c r="CGD22" s="109"/>
      <c r="CGE22" s="109"/>
      <c r="CGF22" s="109"/>
      <c r="CGG22" s="109"/>
      <c r="CGH22" s="109"/>
      <c r="CGI22" s="109"/>
      <c r="CGJ22" s="109"/>
      <c r="CGK22" s="109"/>
      <c r="CGL22" s="109"/>
      <c r="CGM22" s="109"/>
      <c r="CGN22" s="109"/>
      <c r="CGO22" s="109"/>
      <c r="CGP22" s="109"/>
      <c r="CGQ22" s="109"/>
      <c r="CGR22" s="109"/>
      <c r="CGS22" s="109"/>
      <c r="CGT22" s="109"/>
      <c r="CGU22" s="109"/>
      <c r="CGV22" s="109"/>
      <c r="CGW22" s="109"/>
      <c r="CGX22" s="109"/>
      <c r="CGY22" s="109"/>
      <c r="CGZ22" s="109"/>
      <c r="CHA22" s="109"/>
      <c r="CHB22" s="109"/>
      <c r="CHC22" s="109"/>
      <c r="CHD22" s="109"/>
      <c r="CHE22" s="109"/>
      <c r="CHF22" s="109"/>
      <c r="CHG22" s="109"/>
      <c r="CHH22" s="109"/>
      <c r="CHI22" s="109"/>
      <c r="CHJ22" s="109"/>
      <c r="CHK22" s="109"/>
      <c r="CHL22" s="109"/>
      <c r="CHM22" s="109"/>
      <c r="CHN22" s="109"/>
      <c r="CHO22" s="109"/>
      <c r="CHP22" s="109"/>
      <c r="CHQ22" s="109"/>
      <c r="CHR22" s="109"/>
      <c r="CHS22" s="109"/>
      <c r="CHT22" s="109"/>
      <c r="CHU22" s="109"/>
      <c r="CHV22" s="109"/>
      <c r="CHW22" s="109"/>
      <c r="CHX22" s="109"/>
      <c r="CHY22" s="109"/>
      <c r="CHZ22" s="109"/>
      <c r="CIA22" s="109"/>
      <c r="CIB22" s="109"/>
      <c r="CIC22" s="109"/>
      <c r="CID22" s="109"/>
      <c r="CIE22" s="109"/>
      <c r="CIF22" s="109"/>
      <c r="CIG22" s="109"/>
      <c r="CIH22" s="109"/>
      <c r="CII22" s="109"/>
      <c r="CIJ22" s="109"/>
      <c r="CIK22" s="109"/>
      <c r="CIL22" s="109"/>
      <c r="CIM22" s="109"/>
      <c r="CIN22" s="109"/>
      <c r="CIO22" s="109"/>
      <c r="CIP22" s="109"/>
      <c r="CIQ22" s="109"/>
      <c r="CIR22" s="109"/>
      <c r="CIS22" s="109"/>
      <c r="CIT22" s="109"/>
      <c r="CIU22" s="109"/>
      <c r="CIV22" s="109"/>
      <c r="CIW22" s="109"/>
      <c r="CIX22" s="109"/>
      <c r="CIY22" s="109"/>
      <c r="CIZ22" s="109"/>
      <c r="CJA22" s="109"/>
      <c r="CJB22" s="109"/>
      <c r="CJC22" s="109"/>
      <c r="CJD22" s="109"/>
      <c r="CJE22" s="109"/>
      <c r="CJF22" s="109"/>
      <c r="CJG22" s="109"/>
      <c r="CJH22" s="109"/>
      <c r="CJI22" s="109"/>
      <c r="CJJ22" s="109"/>
      <c r="CJK22" s="109"/>
      <c r="CJL22" s="109"/>
      <c r="CJM22" s="109"/>
      <c r="CJN22" s="109"/>
      <c r="CJO22" s="109"/>
      <c r="CJP22" s="109"/>
      <c r="CJQ22" s="109"/>
      <c r="CJR22" s="109"/>
      <c r="CJS22" s="109"/>
      <c r="CJT22" s="109"/>
      <c r="CJU22" s="109"/>
      <c r="CJV22" s="109"/>
      <c r="CJW22" s="109"/>
      <c r="CJX22" s="109"/>
      <c r="CJY22" s="109"/>
      <c r="CJZ22" s="109"/>
      <c r="CKA22" s="109"/>
      <c r="CKB22" s="109"/>
      <c r="CKC22" s="109"/>
      <c r="CKD22" s="109"/>
      <c r="CKE22" s="109"/>
      <c r="CKF22" s="109"/>
      <c r="CKG22" s="109"/>
      <c r="CKH22" s="109"/>
      <c r="CKI22" s="109"/>
      <c r="CKJ22" s="109"/>
      <c r="CKK22" s="109"/>
      <c r="CKL22" s="109"/>
      <c r="CKM22" s="109"/>
      <c r="CKN22" s="109"/>
      <c r="CKO22" s="109"/>
      <c r="CKP22" s="109"/>
      <c r="CKQ22" s="109"/>
      <c r="CKR22" s="109"/>
      <c r="CKS22" s="109"/>
      <c r="CKT22" s="109"/>
      <c r="CKU22" s="109"/>
      <c r="CKV22" s="109"/>
      <c r="CKW22" s="109"/>
      <c r="CKX22" s="109"/>
      <c r="CKY22" s="109"/>
      <c r="CKZ22" s="109"/>
      <c r="CLA22" s="109"/>
      <c r="CLB22" s="109"/>
      <c r="CLC22" s="109"/>
      <c r="CLD22" s="109"/>
      <c r="CLE22" s="109"/>
      <c r="CLF22" s="109"/>
      <c r="CLG22" s="109"/>
      <c r="CLH22" s="109"/>
      <c r="CLI22" s="109"/>
      <c r="CLJ22" s="109"/>
      <c r="CLK22" s="109"/>
      <c r="CLL22" s="109"/>
      <c r="CLM22" s="109"/>
      <c r="CLN22" s="109"/>
      <c r="CLO22" s="109"/>
      <c r="CLP22" s="109"/>
      <c r="CLQ22" s="109"/>
      <c r="CLR22" s="109"/>
      <c r="CLS22" s="109"/>
      <c r="CLT22" s="109"/>
      <c r="CLU22" s="109"/>
      <c r="CLV22" s="109"/>
      <c r="CLW22" s="109"/>
      <c r="CLX22" s="109"/>
      <c r="CLY22" s="109"/>
      <c r="CLZ22" s="109"/>
      <c r="CMA22" s="109"/>
      <c r="CMB22" s="109"/>
      <c r="CMC22" s="109"/>
      <c r="CMD22" s="109"/>
      <c r="CME22" s="109"/>
      <c r="CMF22" s="109"/>
      <c r="CMG22" s="109"/>
      <c r="CMH22" s="109"/>
      <c r="CMI22" s="109"/>
      <c r="CMJ22" s="109"/>
      <c r="CMK22" s="109"/>
      <c r="CML22" s="109"/>
      <c r="CMM22" s="109"/>
      <c r="CMN22" s="109"/>
      <c r="CMO22" s="109"/>
      <c r="CMP22" s="109"/>
      <c r="CMQ22" s="109"/>
      <c r="CMR22" s="109"/>
      <c r="CMS22" s="109"/>
      <c r="CMT22" s="109"/>
      <c r="CMU22" s="109"/>
      <c r="CMV22" s="109"/>
      <c r="CMW22" s="109"/>
      <c r="CMX22" s="109"/>
      <c r="CMY22" s="109"/>
      <c r="CMZ22" s="109"/>
      <c r="CNA22" s="109"/>
      <c r="CNB22" s="109"/>
      <c r="CNC22" s="109"/>
      <c r="CND22" s="109"/>
      <c r="CNE22" s="109"/>
      <c r="CNF22" s="109"/>
      <c r="CNG22" s="109"/>
      <c r="CNH22" s="109"/>
      <c r="CNI22" s="109"/>
      <c r="CNJ22" s="109"/>
      <c r="CNK22" s="109"/>
      <c r="CNL22" s="109"/>
      <c r="CNM22" s="109"/>
      <c r="CNN22" s="109"/>
      <c r="CNO22" s="109"/>
      <c r="CNP22" s="109"/>
      <c r="CNQ22" s="109"/>
      <c r="CNR22" s="109"/>
      <c r="CNS22" s="109"/>
      <c r="CNT22" s="109"/>
      <c r="CNU22" s="109"/>
      <c r="CNV22" s="109"/>
      <c r="CNW22" s="109"/>
      <c r="CNX22" s="109"/>
      <c r="CNY22" s="109"/>
      <c r="CNZ22" s="109"/>
      <c r="COA22" s="109"/>
      <c r="COB22" s="109"/>
      <c r="COC22" s="109"/>
      <c r="COD22" s="109"/>
      <c r="COE22" s="109"/>
      <c r="COF22" s="109"/>
      <c r="COG22" s="109"/>
      <c r="COH22" s="109"/>
      <c r="COI22" s="109"/>
      <c r="COJ22" s="109"/>
      <c r="COK22" s="109"/>
      <c r="COL22" s="109"/>
      <c r="COM22" s="109"/>
      <c r="CON22" s="109"/>
      <c r="COO22" s="109"/>
      <c r="COP22" s="109"/>
      <c r="COQ22" s="109"/>
      <c r="COR22" s="109"/>
      <c r="COS22" s="109"/>
      <c r="COT22" s="109"/>
      <c r="COU22" s="109"/>
      <c r="COV22" s="109"/>
      <c r="COW22" s="109"/>
      <c r="COX22" s="109"/>
      <c r="COY22" s="109"/>
      <c r="COZ22" s="109"/>
      <c r="CPA22" s="109"/>
      <c r="CPB22" s="109"/>
      <c r="CPC22" s="109"/>
      <c r="CPD22" s="109"/>
      <c r="CPE22" s="109"/>
      <c r="CPF22" s="109"/>
      <c r="CPG22" s="109"/>
      <c r="CPH22" s="109"/>
      <c r="CPI22" s="109"/>
      <c r="CPJ22" s="109"/>
      <c r="CPK22" s="109"/>
      <c r="CPL22" s="109"/>
      <c r="CPM22" s="109"/>
      <c r="CPN22" s="109"/>
      <c r="CPO22" s="109"/>
      <c r="CPP22" s="109"/>
      <c r="CPQ22" s="109"/>
      <c r="CPR22" s="109"/>
      <c r="CPS22" s="109"/>
      <c r="CPT22" s="109"/>
      <c r="CPU22" s="109"/>
      <c r="CPV22" s="109"/>
      <c r="CPW22" s="109"/>
      <c r="CPX22" s="109"/>
      <c r="CPY22" s="109"/>
      <c r="CPZ22" s="109"/>
      <c r="CQA22" s="109"/>
      <c r="CQB22" s="109"/>
      <c r="CQC22" s="109"/>
      <c r="CQD22" s="109"/>
      <c r="CQE22" s="109"/>
      <c r="CQF22" s="109"/>
      <c r="CQG22" s="109"/>
      <c r="CQH22" s="109"/>
      <c r="CQI22" s="109"/>
      <c r="CQJ22" s="109"/>
      <c r="CQK22" s="109"/>
      <c r="CQL22" s="109"/>
      <c r="CQM22" s="109"/>
      <c r="CQN22" s="109"/>
      <c r="CQO22" s="109"/>
      <c r="CQP22" s="109"/>
      <c r="CQQ22" s="109"/>
      <c r="CQR22" s="109"/>
      <c r="CQS22" s="109"/>
      <c r="CQT22" s="109"/>
      <c r="CQU22" s="109"/>
      <c r="CQV22" s="109"/>
      <c r="CQW22" s="109"/>
      <c r="CQX22" s="109"/>
      <c r="CQY22" s="109"/>
      <c r="CQZ22" s="109"/>
      <c r="CRA22" s="109"/>
      <c r="CRB22" s="109"/>
      <c r="CRC22" s="109"/>
      <c r="CRD22" s="109"/>
      <c r="CRE22" s="109"/>
      <c r="CRF22" s="109"/>
      <c r="CRG22" s="109"/>
      <c r="CRH22" s="109"/>
      <c r="CRI22" s="109"/>
      <c r="CRJ22" s="109"/>
      <c r="CRK22" s="109"/>
      <c r="CRL22" s="109"/>
      <c r="CRM22" s="109"/>
      <c r="CRN22" s="109"/>
      <c r="CRO22" s="109"/>
      <c r="CRP22" s="109"/>
      <c r="CRQ22" s="109"/>
      <c r="CRR22" s="109"/>
      <c r="CRS22" s="109"/>
      <c r="CRT22" s="109"/>
      <c r="CRU22" s="109"/>
      <c r="CRV22" s="109"/>
      <c r="CRW22" s="109"/>
      <c r="CRX22" s="109"/>
      <c r="CRY22" s="109"/>
      <c r="CRZ22" s="109"/>
      <c r="CSA22" s="109"/>
      <c r="CSB22" s="109"/>
      <c r="CSC22" s="109"/>
      <c r="CSD22" s="109"/>
      <c r="CSE22" s="109"/>
      <c r="CSF22" s="109"/>
      <c r="CSG22" s="109"/>
      <c r="CSH22" s="109"/>
      <c r="CSI22" s="109"/>
      <c r="CSJ22" s="109"/>
      <c r="CSK22" s="109"/>
      <c r="CSL22" s="109"/>
      <c r="CSM22" s="109"/>
      <c r="CSN22" s="109"/>
      <c r="CSO22" s="109"/>
      <c r="CSP22" s="109"/>
      <c r="CSQ22" s="109"/>
      <c r="CSR22" s="109"/>
      <c r="CSS22" s="109"/>
      <c r="CST22" s="109"/>
      <c r="CSU22" s="109"/>
      <c r="CSV22" s="109"/>
      <c r="CSW22" s="109"/>
      <c r="CSX22" s="109"/>
      <c r="CSY22" s="109"/>
      <c r="CSZ22" s="109"/>
      <c r="CTA22" s="109"/>
      <c r="CTB22" s="109"/>
      <c r="CTC22" s="109"/>
      <c r="CTD22" s="109"/>
      <c r="CTE22" s="109"/>
      <c r="CTF22" s="109"/>
      <c r="CTG22" s="109"/>
      <c r="CTH22" s="109"/>
      <c r="CTI22" s="109"/>
      <c r="CTJ22" s="109"/>
      <c r="CTK22" s="109"/>
      <c r="CTL22" s="109"/>
      <c r="CTM22" s="109"/>
      <c r="CTN22" s="109"/>
      <c r="CTO22" s="109"/>
      <c r="CTP22" s="109"/>
      <c r="CTQ22" s="109"/>
      <c r="CTR22" s="109"/>
      <c r="CTS22" s="109"/>
      <c r="CTT22" s="109"/>
      <c r="CTU22" s="109"/>
      <c r="CTV22" s="109"/>
      <c r="CTW22" s="109"/>
      <c r="CTX22" s="109"/>
      <c r="CTY22" s="109"/>
      <c r="CTZ22" s="109"/>
      <c r="CUA22" s="109"/>
      <c r="CUB22" s="109"/>
      <c r="CUC22" s="109"/>
      <c r="CUD22" s="109"/>
      <c r="CUE22" s="109"/>
      <c r="CUF22" s="109"/>
      <c r="CUG22" s="109"/>
      <c r="CUH22" s="109"/>
      <c r="CUI22" s="109"/>
      <c r="CUJ22" s="109"/>
      <c r="CUK22" s="109"/>
      <c r="CUL22" s="109"/>
      <c r="CUM22" s="109"/>
      <c r="CUN22" s="109"/>
      <c r="CUO22" s="109"/>
      <c r="CUP22" s="109"/>
      <c r="CUQ22" s="109"/>
      <c r="CUR22" s="109"/>
      <c r="CUS22" s="109"/>
      <c r="CUT22" s="109"/>
      <c r="CUU22" s="109"/>
      <c r="CUV22" s="109"/>
      <c r="CUW22" s="109"/>
      <c r="CUX22" s="109"/>
      <c r="CUY22" s="109"/>
      <c r="CUZ22" s="109"/>
      <c r="CVA22" s="109"/>
      <c r="CVB22" s="109"/>
      <c r="CVC22" s="109"/>
      <c r="CVD22" s="109"/>
      <c r="CVE22" s="109"/>
      <c r="CVF22" s="109"/>
      <c r="CVG22" s="109"/>
      <c r="CVH22" s="109"/>
      <c r="CVI22" s="109"/>
      <c r="CVJ22" s="109"/>
      <c r="CVK22" s="109"/>
      <c r="CVL22" s="109"/>
      <c r="CVM22" s="109"/>
      <c r="CVN22" s="109"/>
      <c r="CVO22" s="109"/>
      <c r="CVP22" s="109"/>
      <c r="CVQ22" s="109"/>
      <c r="CVR22" s="109"/>
      <c r="CVS22" s="109"/>
      <c r="CVT22" s="109"/>
      <c r="CVU22" s="109"/>
      <c r="CVV22" s="109"/>
      <c r="CVW22" s="109"/>
      <c r="CVX22" s="109"/>
      <c r="CVY22" s="109"/>
      <c r="CVZ22" s="109"/>
      <c r="CWA22" s="109"/>
      <c r="CWB22" s="109"/>
      <c r="CWC22" s="109"/>
      <c r="CWD22" s="109"/>
      <c r="CWE22" s="109"/>
      <c r="CWF22" s="109"/>
      <c r="CWG22" s="109"/>
      <c r="CWH22" s="109"/>
      <c r="CWI22" s="109"/>
      <c r="CWJ22" s="109"/>
      <c r="CWK22" s="109"/>
      <c r="CWL22" s="109"/>
      <c r="CWM22" s="109"/>
      <c r="CWN22" s="109"/>
      <c r="CWO22" s="109"/>
      <c r="CWP22" s="109"/>
      <c r="CWQ22" s="109"/>
      <c r="CWR22" s="109"/>
      <c r="CWS22" s="109"/>
      <c r="CWT22" s="109"/>
      <c r="CWU22" s="109"/>
      <c r="CWV22" s="109"/>
      <c r="CWW22" s="109"/>
      <c r="CWX22" s="109"/>
      <c r="CWY22" s="109"/>
      <c r="CWZ22" s="109"/>
      <c r="CXA22" s="109"/>
      <c r="CXB22" s="109"/>
      <c r="CXC22" s="109"/>
      <c r="CXD22" s="109"/>
      <c r="CXE22" s="109"/>
      <c r="CXF22" s="109"/>
      <c r="CXG22" s="109"/>
      <c r="CXH22" s="109"/>
      <c r="CXI22" s="109"/>
      <c r="CXJ22" s="109"/>
      <c r="CXK22" s="109"/>
      <c r="CXL22" s="109"/>
      <c r="CXM22" s="109"/>
      <c r="CXN22" s="109"/>
      <c r="CXO22" s="109"/>
      <c r="CXP22" s="109"/>
      <c r="CXQ22" s="109"/>
      <c r="CXR22" s="109"/>
      <c r="CXS22" s="109"/>
      <c r="CXT22" s="109"/>
      <c r="CXU22" s="109"/>
      <c r="CXV22" s="109"/>
      <c r="CXW22" s="109"/>
      <c r="CXX22" s="109"/>
      <c r="CXY22" s="109"/>
      <c r="CXZ22" s="109"/>
      <c r="CYA22" s="109"/>
      <c r="CYB22" s="109"/>
      <c r="CYC22" s="109"/>
      <c r="CYD22" s="109"/>
      <c r="CYE22" s="109"/>
      <c r="CYF22" s="109"/>
      <c r="CYG22" s="109"/>
      <c r="CYH22" s="109"/>
      <c r="CYI22" s="109"/>
      <c r="CYJ22" s="109"/>
      <c r="CYK22" s="109"/>
      <c r="CYL22" s="109"/>
      <c r="CYM22" s="109"/>
      <c r="CYN22" s="109"/>
      <c r="CYO22" s="109"/>
      <c r="CYP22" s="109"/>
      <c r="CYQ22" s="109"/>
      <c r="CYR22" s="109"/>
      <c r="CYS22" s="109"/>
      <c r="CYT22" s="109"/>
      <c r="CYU22" s="109"/>
      <c r="CYV22" s="109"/>
      <c r="CYW22" s="109"/>
      <c r="CYX22" s="109"/>
      <c r="CYY22" s="109"/>
      <c r="CYZ22" s="109"/>
      <c r="CZA22" s="109"/>
      <c r="CZB22" s="109"/>
      <c r="CZC22" s="109"/>
      <c r="CZD22" s="109"/>
      <c r="CZE22" s="109"/>
      <c r="CZF22" s="109"/>
      <c r="CZG22" s="109"/>
      <c r="CZH22" s="109"/>
      <c r="CZI22" s="109"/>
      <c r="CZJ22" s="109"/>
      <c r="CZK22" s="109"/>
      <c r="CZL22" s="109"/>
      <c r="CZM22" s="109"/>
      <c r="CZN22" s="109"/>
      <c r="CZO22" s="109"/>
      <c r="CZP22" s="109"/>
      <c r="CZQ22" s="109"/>
      <c r="CZR22" s="109"/>
      <c r="CZS22" s="109"/>
      <c r="CZT22" s="109"/>
      <c r="CZU22" s="109"/>
      <c r="CZV22" s="109"/>
      <c r="CZW22" s="109"/>
      <c r="CZX22" s="109"/>
      <c r="CZY22" s="109"/>
      <c r="CZZ22" s="109"/>
      <c r="DAA22" s="109"/>
      <c r="DAB22" s="109"/>
      <c r="DAC22" s="109"/>
      <c r="DAD22" s="109"/>
      <c r="DAE22" s="109"/>
      <c r="DAF22" s="109"/>
      <c r="DAG22" s="109"/>
      <c r="DAH22" s="109"/>
      <c r="DAI22" s="109"/>
      <c r="DAJ22" s="109"/>
      <c r="DAK22" s="109"/>
      <c r="DAL22" s="109"/>
      <c r="DAM22" s="109"/>
      <c r="DAN22" s="109"/>
      <c r="DAO22" s="109"/>
      <c r="DAP22" s="109"/>
      <c r="DAQ22" s="109"/>
      <c r="DAR22" s="109"/>
      <c r="DAS22" s="109"/>
      <c r="DAT22" s="109"/>
      <c r="DAU22" s="109"/>
      <c r="DAV22" s="109"/>
      <c r="DAW22" s="109"/>
      <c r="DAX22" s="109"/>
      <c r="DAY22" s="109"/>
      <c r="DAZ22" s="109"/>
      <c r="DBA22" s="109"/>
      <c r="DBB22" s="109"/>
      <c r="DBC22" s="109"/>
      <c r="DBD22" s="109"/>
      <c r="DBE22" s="109"/>
      <c r="DBF22" s="109"/>
      <c r="DBG22" s="109"/>
      <c r="DBH22" s="109"/>
      <c r="DBI22" s="109"/>
      <c r="DBJ22" s="109"/>
      <c r="DBK22" s="109"/>
      <c r="DBL22" s="109"/>
      <c r="DBM22" s="109"/>
      <c r="DBN22" s="109"/>
      <c r="DBO22" s="109"/>
      <c r="DBP22" s="109"/>
      <c r="DBQ22" s="109"/>
      <c r="DBR22" s="109"/>
      <c r="DBS22" s="109"/>
      <c r="DBT22" s="109"/>
      <c r="DBU22" s="109"/>
      <c r="DBV22" s="109"/>
      <c r="DBW22" s="109"/>
      <c r="DBX22" s="109"/>
      <c r="DBY22" s="109"/>
      <c r="DBZ22" s="109"/>
      <c r="DCA22" s="109"/>
      <c r="DCB22" s="109"/>
      <c r="DCC22" s="109"/>
      <c r="DCD22" s="109"/>
      <c r="DCE22" s="109"/>
      <c r="DCF22" s="109"/>
      <c r="DCG22" s="109"/>
      <c r="DCH22" s="109"/>
      <c r="DCI22" s="109"/>
      <c r="DCJ22" s="109"/>
      <c r="DCK22" s="109"/>
      <c r="DCL22" s="109"/>
      <c r="DCM22" s="109"/>
      <c r="DCN22" s="109"/>
      <c r="DCO22" s="109"/>
      <c r="DCP22" s="109"/>
      <c r="DCQ22" s="109"/>
      <c r="DCR22" s="109"/>
      <c r="DCS22" s="109"/>
      <c r="DCT22" s="109"/>
      <c r="DCU22" s="109"/>
      <c r="DCV22" s="109"/>
      <c r="DCW22" s="109"/>
      <c r="DCX22" s="109"/>
      <c r="DCY22" s="109"/>
      <c r="DCZ22" s="109"/>
      <c r="DDA22" s="109"/>
      <c r="DDB22" s="109"/>
      <c r="DDC22" s="109"/>
      <c r="DDD22" s="109"/>
      <c r="DDE22" s="109"/>
      <c r="DDF22" s="109"/>
      <c r="DDG22" s="109"/>
      <c r="DDH22" s="109"/>
      <c r="DDI22" s="109"/>
      <c r="DDJ22" s="109"/>
      <c r="DDK22" s="109"/>
      <c r="DDL22" s="109"/>
      <c r="DDM22" s="109"/>
      <c r="DDN22" s="109"/>
      <c r="DDO22" s="109"/>
      <c r="DDP22" s="109"/>
      <c r="DDQ22" s="109"/>
      <c r="DDR22" s="109"/>
      <c r="DDS22" s="109"/>
      <c r="DDT22" s="109"/>
      <c r="DDU22" s="109"/>
      <c r="DDV22" s="109"/>
      <c r="DDW22" s="109"/>
      <c r="DDX22" s="109"/>
      <c r="DDY22" s="109"/>
      <c r="DDZ22" s="109"/>
      <c r="DEA22" s="109"/>
      <c r="DEB22" s="109"/>
      <c r="DEC22" s="109"/>
      <c r="DED22" s="109"/>
      <c r="DEE22" s="109"/>
      <c r="DEF22" s="109"/>
      <c r="DEG22" s="109"/>
      <c r="DEH22" s="109"/>
      <c r="DEI22" s="109"/>
      <c r="DEJ22" s="109"/>
      <c r="DEK22" s="109"/>
      <c r="DEL22" s="109"/>
      <c r="DEM22" s="109"/>
      <c r="DEN22" s="109"/>
      <c r="DEO22" s="109"/>
      <c r="DEP22" s="109"/>
      <c r="DEQ22" s="109"/>
      <c r="DER22" s="109"/>
      <c r="DES22" s="109"/>
      <c r="DET22" s="109"/>
      <c r="DEU22" s="109"/>
      <c r="DEV22" s="109"/>
      <c r="DEW22" s="109"/>
      <c r="DEX22" s="109"/>
      <c r="DEY22" s="109"/>
      <c r="DEZ22" s="109"/>
      <c r="DFA22" s="109"/>
      <c r="DFB22" s="109"/>
      <c r="DFC22" s="109"/>
      <c r="DFD22" s="109"/>
      <c r="DFE22" s="109"/>
      <c r="DFF22" s="109"/>
      <c r="DFG22" s="109"/>
      <c r="DFH22" s="109"/>
      <c r="DFI22" s="109"/>
      <c r="DFJ22" s="109"/>
      <c r="DFK22" s="109"/>
      <c r="DFL22" s="109"/>
      <c r="DFM22" s="109"/>
      <c r="DFN22" s="109"/>
      <c r="DFO22" s="109"/>
      <c r="DFP22" s="109"/>
      <c r="DFQ22" s="109"/>
      <c r="DFR22" s="109"/>
      <c r="DFS22" s="109"/>
      <c r="DFT22" s="109"/>
      <c r="DFU22" s="109"/>
      <c r="DFV22" s="109"/>
      <c r="DFW22" s="109"/>
      <c r="DFX22" s="109"/>
      <c r="DFY22" s="109"/>
      <c r="DFZ22" s="109"/>
      <c r="DGA22" s="109"/>
      <c r="DGB22" s="109"/>
      <c r="DGC22" s="109"/>
      <c r="DGD22" s="109"/>
      <c r="DGE22" s="109"/>
      <c r="DGF22" s="109"/>
      <c r="DGG22" s="109"/>
      <c r="DGH22" s="109"/>
      <c r="DGI22" s="109"/>
      <c r="DGJ22" s="109"/>
      <c r="DGK22" s="109"/>
      <c r="DGL22" s="109"/>
      <c r="DGM22" s="109"/>
      <c r="DGN22" s="109"/>
      <c r="DGO22" s="109"/>
      <c r="DGP22" s="109"/>
      <c r="DGQ22" s="109"/>
      <c r="DGR22" s="109"/>
      <c r="DGS22" s="109"/>
      <c r="DGT22" s="109"/>
      <c r="DGU22" s="109"/>
      <c r="DGV22" s="109"/>
      <c r="DGW22" s="109"/>
      <c r="DGX22" s="109"/>
      <c r="DGY22" s="109"/>
      <c r="DGZ22" s="109"/>
      <c r="DHA22" s="109"/>
      <c r="DHB22" s="109"/>
      <c r="DHC22" s="109"/>
      <c r="DHD22" s="109"/>
      <c r="DHE22" s="109"/>
      <c r="DHF22" s="109"/>
      <c r="DHG22" s="109"/>
      <c r="DHH22" s="109"/>
      <c r="DHI22" s="109"/>
      <c r="DHJ22" s="109"/>
      <c r="DHK22" s="109"/>
      <c r="DHL22" s="109"/>
      <c r="DHM22" s="109"/>
      <c r="DHN22" s="109"/>
      <c r="DHO22" s="109"/>
      <c r="DHP22" s="109"/>
      <c r="DHQ22" s="109"/>
      <c r="DHR22" s="109"/>
      <c r="DHS22" s="109"/>
      <c r="DHT22" s="109"/>
      <c r="DHU22" s="109"/>
      <c r="DHV22" s="109"/>
      <c r="DHW22" s="109"/>
      <c r="DHX22" s="109"/>
      <c r="DHY22" s="109"/>
      <c r="DHZ22" s="109"/>
      <c r="DIA22" s="109"/>
      <c r="DIB22" s="109"/>
      <c r="DIC22" s="109"/>
      <c r="DID22" s="109"/>
      <c r="DIE22" s="109"/>
      <c r="DIF22" s="109"/>
      <c r="DIG22" s="109"/>
      <c r="DIH22" s="109"/>
      <c r="DII22" s="109"/>
      <c r="DIJ22" s="109"/>
      <c r="DIK22" s="109"/>
      <c r="DIL22" s="109"/>
      <c r="DIM22" s="109"/>
      <c r="DIN22" s="109"/>
      <c r="DIO22" s="109"/>
      <c r="DIP22" s="109"/>
      <c r="DIQ22" s="109"/>
      <c r="DIR22" s="109"/>
      <c r="DIS22" s="109"/>
      <c r="DIT22" s="109"/>
      <c r="DIU22" s="109"/>
      <c r="DIV22" s="109"/>
      <c r="DIW22" s="109"/>
      <c r="DIX22" s="109"/>
      <c r="DIY22" s="109"/>
      <c r="DIZ22" s="109"/>
      <c r="DJA22" s="109"/>
      <c r="DJB22" s="109"/>
      <c r="DJC22" s="109"/>
      <c r="DJD22" s="109"/>
      <c r="DJE22" s="109"/>
      <c r="DJF22" s="109"/>
      <c r="DJG22" s="109"/>
      <c r="DJH22" s="109"/>
      <c r="DJI22" s="109"/>
      <c r="DJJ22" s="109"/>
      <c r="DJK22" s="109"/>
      <c r="DJL22" s="109"/>
      <c r="DJM22" s="109"/>
      <c r="DJN22" s="109"/>
      <c r="DJO22" s="109"/>
      <c r="DJP22" s="109"/>
      <c r="DJQ22" s="109"/>
      <c r="DJR22" s="109"/>
      <c r="DJS22" s="109"/>
      <c r="DJT22" s="109"/>
      <c r="DJU22" s="109"/>
      <c r="DJV22" s="109"/>
      <c r="DJW22" s="109"/>
      <c r="DJX22" s="109"/>
      <c r="DJY22" s="109"/>
      <c r="DJZ22" s="109"/>
      <c r="DKA22" s="109"/>
      <c r="DKB22" s="109"/>
      <c r="DKC22" s="109"/>
      <c r="DKD22" s="109"/>
      <c r="DKE22" s="109"/>
      <c r="DKF22" s="109"/>
      <c r="DKG22" s="109"/>
      <c r="DKH22" s="109"/>
      <c r="DKI22" s="109"/>
      <c r="DKJ22" s="109"/>
      <c r="DKK22" s="109"/>
      <c r="DKL22" s="109"/>
      <c r="DKM22" s="109"/>
      <c r="DKN22" s="109"/>
      <c r="DKO22" s="109"/>
      <c r="DKP22" s="109"/>
      <c r="DKQ22" s="109"/>
      <c r="DKR22" s="109"/>
      <c r="DKS22" s="109"/>
      <c r="DKT22" s="109"/>
      <c r="DKU22" s="109"/>
      <c r="DKV22" s="109"/>
      <c r="DKW22" s="109"/>
      <c r="DKX22" s="109"/>
      <c r="DKY22" s="109"/>
      <c r="DKZ22" s="109"/>
      <c r="DLA22" s="109"/>
      <c r="DLB22" s="109"/>
      <c r="DLC22" s="109"/>
      <c r="DLD22" s="109"/>
      <c r="DLE22" s="109"/>
      <c r="DLF22" s="109"/>
      <c r="DLG22" s="109"/>
      <c r="DLH22" s="109"/>
      <c r="DLI22" s="109"/>
      <c r="DLJ22" s="109"/>
      <c r="DLK22" s="109"/>
      <c r="DLL22" s="109"/>
      <c r="DLM22" s="109"/>
      <c r="DLN22" s="109"/>
      <c r="DLO22" s="109"/>
      <c r="DLP22" s="109"/>
      <c r="DLQ22" s="109"/>
      <c r="DLR22" s="109"/>
      <c r="DLS22" s="109"/>
      <c r="DLT22" s="109"/>
      <c r="DLU22" s="109"/>
      <c r="DLV22" s="109"/>
      <c r="DLW22" s="109"/>
      <c r="DLX22" s="109"/>
      <c r="DLY22" s="109"/>
      <c r="DLZ22" s="109"/>
      <c r="DMA22" s="109"/>
      <c r="DMB22" s="109"/>
      <c r="DMC22" s="109"/>
      <c r="DMD22" s="109"/>
      <c r="DME22" s="109"/>
      <c r="DMF22" s="109"/>
      <c r="DMG22" s="109"/>
      <c r="DMH22" s="109"/>
      <c r="DMI22" s="109"/>
      <c r="DMJ22" s="109"/>
      <c r="DMK22" s="109"/>
      <c r="DML22" s="109"/>
      <c r="DMM22" s="109"/>
      <c r="DMN22" s="109"/>
      <c r="DMO22" s="109"/>
      <c r="DMP22" s="109"/>
      <c r="DMQ22" s="109"/>
      <c r="DMR22" s="109"/>
      <c r="DMS22" s="109"/>
      <c r="DMT22" s="109"/>
      <c r="DMU22" s="109"/>
      <c r="DMV22" s="109"/>
      <c r="DMW22" s="109"/>
      <c r="DMX22" s="109"/>
      <c r="DMY22" s="109"/>
      <c r="DMZ22" s="109"/>
      <c r="DNA22" s="109"/>
      <c r="DNB22" s="109"/>
      <c r="DNC22" s="109"/>
      <c r="DND22" s="109"/>
      <c r="DNE22" s="109"/>
      <c r="DNF22" s="109"/>
      <c r="DNG22" s="109"/>
      <c r="DNH22" s="109"/>
      <c r="DNI22" s="109"/>
      <c r="DNJ22" s="109"/>
      <c r="DNK22" s="109"/>
      <c r="DNL22" s="109"/>
      <c r="DNM22" s="109"/>
      <c r="DNN22" s="109"/>
      <c r="DNO22" s="109"/>
      <c r="DNP22" s="109"/>
      <c r="DNQ22" s="109"/>
      <c r="DNR22" s="109"/>
      <c r="DNS22" s="109"/>
      <c r="DNT22" s="109"/>
      <c r="DNU22" s="109"/>
      <c r="DNV22" s="109"/>
      <c r="DNW22" s="109"/>
      <c r="DNX22" s="109"/>
      <c r="DNY22" s="109"/>
      <c r="DNZ22" s="109"/>
      <c r="DOA22" s="109"/>
      <c r="DOB22" s="109"/>
      <c r="DOC22" s="109"/>
      <c r="DOD22" s="109"/>
      <c r="DOE22" s="109"/>
      <c r="DOF22" s="109"/>
      <c r="DOG22" s="109"/>
      <c r="DOH22" s="109"/>
      <c r="DOI22" s="109"/>
      <c r="DOJ22" s="109"/>
      <c r="DOK22" s="109"/>
      <c r="DOL22" s="109"/>
      <c r="DOM22" s="109"/>
      <c r="DON22" s="109"/>
      <c r="DOO22" s="109"/>
      <c r="DOP22" s="109"/>
      <c r="DOQ22" s="109"/>
      <c r="DOR22" s="109"/>
      <c r="DOS22" s="109"/>
      <c r="DOT22" s="109"/>
      <c r="DOU22" s="109"/>
      <c r="DOV22" s="109"/>
      <c r="DOW22" s="109"/>
      <c r="DOX22" s="109"/>
      <c r="DOY22" s="109"/>
      <c r="DOZ22" s="109"/>
      <c r="DPA22" s="109"/>
      <c r="DPB22" s="109"/>
      <c r="DPC22" s="109"/>
      <c r="DPD22" s="109"/>
      <c r="DPE22" s="109"/>
      <c r="DPF22" s="109"/>
      <c r="DPG22" s="109"/>
      <c r="DPH22" s="109"/>
      <c r="DPI22" s="109"/>
      <c r="DPJ22" s="109"/>
      <c r="DPK22" s="109"/>
      <c r="DPL22" s="109"/>
      <c r="DPM22" s="109"/>
      <c r="DPN22" s="109"/>
      <c r="DPO22" s="109"/>
      <c r="DPP22" s="109"/>
      <c r="DPQ22" s="109"/>
      <c r="DPR22" s="109"/>
      <c r="DPS22" s="109"/>
      <c r="DPT22" s="109"/>
      <c r="DPU22" s="109"/>
      <c r="DPV22" s="109"/>
      <c r="DPW22" s="109"/>
      <c r="DPX22" s="109"/>
      <c r="DPY22" s="109"/>
      <c r="DPZ22" s="109"/>
      <c r="DQA22" s="109"/>
      <c r="DQB22" s="109"/>
      <c r="DQC22" s="109"/>
      <c r="DQD22" s="109"/>
      <c r="DQE22" s="109"/>
      <c r="DQF22" s="109"/>
      <c r="DQG22" s="109"/>
      <c r="DQH22" s="109"/>
      <c r="DQI22" s="109"/>
      <c r="DQJ22" s="109"/>
      <c r="DQK22" s="109"/>
      <c r="DQL22" s="109"/>
      <c r="DQM22" s="109"/>
      <c r="DQN22" s="109"/>
      <c r="DQO22" s="109"/>
      <c r="DQP22" s="109"/>
      <c r="DQQ22" s="109"/>
      <c r="DQR22" s="109"/>
      <c r="DQS22" s="109"/>
      <c r="DQT22" s="109"/>
      <c r="DQU22" s="109"/>
      <c r="DQV22" s="109"/>
      <c r="DQW22" s="109"/>
      <c r="DQX22" s="109"/>
      <c r="DQY22" s="109"/>
      <c r="DQZ22" s="109"/>
      <c r="DRA22" s="109"/>
      <c r="DRB22" s="109"/>
      <c r="DRC22" s="109"/>
      <c r="DRD22" s="109"/>
      <c r="DRE22" s="109"/>
      <c r="DRF22" s="109"/>
      <c r="DRG22" s="109"/>
      <c r="DRH22" s="109"/>
      <c r="DRI22" s="109"/>
      <c r="DRJ22" s="109"/>
      <c r="DRK22" s="109"/>
      <c r="DRL22" s="109"/>
      <c r="DRM22" s="109"/>
      <c r="DRN22" s="109"/>
      <c r="DRO22" s="109"/>
      <c r="DRP22" s="109"/>
      <c r="DRQ22" s="109"/>
      <c r="DRR22" s="109"/>
      <c r="DRS22" s="109"/>
      <c r="DRT22" s="109"/>
      <c r="DRU22" s="109"/>
      <c r="DRV22" s="109"/>
      <c r="DRW22" s="109"/>
      <c r="DRX22" s="109"/>
      <c r="DRY22" s="109"/>
      <c r="DRZ22" s="109"/>
      <c r="DSA22" s="109"/>
      <c r="DSB22" s="109"/>
      <c r="DSC22" s="109"/>
      <c r="DSD22" s="109"/>
      <c r="DSE22" s="109"/>
      <c r="DSF22" s="109"/>
      <c r="DSG22" s="109"/>
      <c r="DSH22" s="109"/>
      <c r="DSI22" s="109"/>
      <c r="DSJ22" s="109"/>
      <c r="DSK22" s="109"/>
      <c r="DSL22" s="109"/>
      <c r="DSM22" s="109"/>
      <c r="DSN22" s="109"/>
      <c r="DSO22" s="109"/>
      <c r="DSP22" s="109"/>
      <c r="DSQ22" s="109"/>
      <c r="DSR22" s="109"/>
      <c r="DSS22" s="109"/>
      <c r="DST22" s="109"/>
      <c r="DSU22" s="109"/>
      <c r="DSV22" s="109"/>
      <c r="DSW22" s="109"/>
      <c r="DSX22" s="109"/>
      <c r="DSY22" s="109"/>
      <c r="DSZ22" s="109"/>
      <c r="DTA22" s="109"/>
      <c r="DTB22" s="109"/>
      <c r="DTC22" s="109"/>
      <c r="DTD22" s="109"/>
      <c r="DTE22" s="109"/>
      <c r="DTF22" s="109"/>
      <c r="DTG22" s="109"/>
      <c r="DTH22" s="109"/>
      <c r="DTI22" s="109"/>
      <c r="DTJ22" s="109"/>
      <c r="DTK22" s="109"/>
      <c r="DTL22" s="109"/>
      <c r="DTM22" s="109"/>
      <c r="DTN22" s="109"/>
      <c r="DTO22" s="109"/>
      <c r="DTP22" s="109"/>
      <c r="DTQ22" s="109"/>
      <c r="DTR22" s="109"/>
      <c r="DTS22" s="109"/>
      <c r="DTT22" s="109"/>
      <c r="DTU22" s="109"/>
      <c r="DTV22" s="109"/>
      <c r="DTW22" s="109"/>
      <c r="DTX22" s="109"/>
      <c r="DTY22" s="109"/>
      <c r="DTZ22" s="109"/>
      <c r="DUA22" s="109"/>
      <c r="DUB22" s="109"/>
      <c r="DUC22" s="109"/>
      <c r="DUD22" s="109"/>
      <c r="DUE22" s="109"/>
      <c r="DUF22" s="109"/>
      <c r="DUG22" s="109"/>
      <c r="DUH22" s="109"/>
      <c r="DUI22" s="109"/>
      <c r="DUJ22" s="109"/>
      <c r="DUK22" s="109"/>
      <c r="DUL22" s="109"/>
      <c r="DUM22" s="109"/>
      <c r="DUN22" s="109"/>
      <c r="DUO22" s="109"/>
      <c r="DUP22" s="109"/>
      <c r="DUQ22" s="109"/>
      <c r="DUR22" s="109"/>
      <c r="DUS22" s="109"/>
      <c r="DUT22" s="109"/>
      <c r="DUU22" s="109"/>
      <c r="DUV22" s="109"/>
      <c r="DUW22" s="109"/>
      <c r="DUX22" s="109"/>
      <c r="DUY22" s="109"/>
      <c r="DUZ22" s="109"/>
      <c r="DVA22" s="109"/>
      <c r="DVB22" s="109"/>
      <c r="DVC22" s="109"/>
      <c r="DVD22" s="109"/>
      <c r="DVE22" s="109"/>
      <c r="DVF22" s="109"/>
      <c r="DVG22" s="109"/>
      <c r="DVH22" s="109"/>
      <c r="DVI22" s="109"/>
      <c r="DVJ22" s="109"/>
      <c r="DVK22" s="109"/>
      <c r="DVL22" s="109"/>
      <c r="DVM22" s="109"/>
      <c r="DVN22" s="109"/>
      <c r="DVO22" s="109"/>
      <c r="DVP22" s="109"/>
      <c r="DVQ22" s="109"/>
      <c r="DVR22" s="109"/>
      <c r="DVS22" s="109"/>
      <c r="DVT22" s="109"/>
      <c r="DVU22" s="109"/>
      <c r="DVV22" s="109"/>
      <c r="DVW22" s="109"/>
      <c r="DVX22" s="109"/>
      <c r="DVY22" s="109"/>
      <c r="DVZ22" s="109"/>
      <c r="DWA22" s="109"/>
      <c r="DWB22" s="109"/>
      <c r="DWC22" s="109"/>
      <c r="DWD22" s="109"/>
      <c r="DWE22" s="109"/>
      <c r="DWF22" s="109"/>
      <c r="DWG22" s="109"/>
      <c r="DWH22" s="109"/>
      <c r="DWI22" s="109"/>
      <c r="DWJ22" s="109"/>
      <c r="DWK22" s="109"/>
      <c r="DWL22" s="109"/>
      <c r="DWM22" s="109"/>
      <c r="DWN22" s="109"/>
      <c r="DWO22" s="109"/>
      <c r="DWP22" s="109"/>
      <c r="DWQ22" s="109"/>
      <c r="DWR22" s="109"/>
      <c r="DWS22" s="109"/>
      <c r="DWT22" s="109"/>
      <c r="DWU22" s="109"/>
      <c r="DWV22" s="109"/>
      <c r="DWW22" s="109"/>
      <c r="DWX22" s="109"/>
      <c r="DWY22" s="109"/>
      <c r="DWZ22" s="109"/>
      <c r="DXA22" s="109"/>
      <c r="DXB22" s="109"/>
      <c r="DXC22" s="109"/>
      <c r="DXD22" s="109"/>
      <c r="DXE22" s="109"/>
      <c r="DXF22" s="109"/>
      <c r="DXG22" s="109"/>
      <c r="DXH22" s="109"/>
      <c r="DXI22" s="109"/>
      <c r="DXJ22" s="109"/>
      <c r="DXK22" s="109"/>
      <c r="DXL22" s="109"/>
      <c r="DXM22" s="109"/>
      <c r="DXN22" s="109"/>
      <c r="DXO22" s="109"/>
      <c r="DXP22" s="109"/>
      <c r="DXQ22" s="109"/>
      <c r="DXR22" s="109"/>
      <c r="DXS22" s="109"/>
      <c r="DXT22" s="109"/>
      <c r="DXU22" s="109"/>
      <c r="DXV22" s="109"/>
      <c r="DXW22" s="109"/>
      <c r="DXX22" s="109"/>
      <c r="DXY22" s="109"/>
      <c r="DXZ22" s="109"/>
      <c r="DYA22" s="109"/>
      <c r="DYB22" s="109"/>
      <c r="DYC22" s="109"/>
      <c r="DYD22" s="109"/>
      <c r="DYE22" s="109"/>
      <c r="DYF22" s="109"/>
      <c r="DYG22" s="109"/>
      <c r="DYH22" s="109"/>
      <c r="DYI22" s="109"/>
      <c r="DYJ22" s="109"/>
      <c r="DYK22" s="109"/>
      <c r="DYL22" s="109"/>
      <c r="DYM22" s="109"/>
      <c r="DYN22" s="109"/>
      <c r="DYO22" s="109"/>
      <c r="DYP22" s="109"/>
      <c r="DYQ22" s="109"/>
      <c r="DYR22" s="109"/>
      <c r="DYS22" s="109"/>
      <c r="DYT22" s="109"/>
      <c r="DYU22" s="109"/>
      <c r="DYV22" s="109"/>
      <c r="DYW22" s="109"/>
      <c r="DYX22" s="109"/>
      <c r="DYY22" s="109"/>
      <c r="DYZ22" s="109"/>
      <c r="DZA22" s="109"/>
      <c r="DZB22" s="109"/>
      <c r="DZC22" s="109"/>
      <c r="DZD22" s="109"/>
      <c r="DZE22" s="109"/>
      <c r="DZF22" s="109"/>
      <c r="DZG22" s="109"/>
      <c r="DZH22" s="109"/>
      <c r="DZI22" s="109"/>
      <c r="DZJ22" s="109"/>
      <c r="DZK22" s="109"/>
      <c r="DZL22" s="109"/>
      <c r="DZM22" s="109"/>
      <c r="DZN22" s="109"/>
      <c r="DZO22" s="109"/>
      <c r="DZP22" s="109"/>
      <c r="DZQ22" s="109"/>
      <c r="DZR22" s="109"/>
      <c r="DZS22" s="109"/>
      <c r="DZT22" s="109"/>
      <c r="DZU22" s="109"/>
      <c r="DZV22" s="109"/>
      <c r="DZW22" s="109"/>
      <c r="DZX22" s="109"/>
      <c r="DZY22" s="109"/>
      <c r="DZZ22" s="109"/>
      <c r="EAA22" s="109"/>
      <c r="EAB22" s="109"/>
      <c r="EAC22" s="109"/>
      <c r="EAD22" s="109"/>
      <c r="EAE22" s="109"/>
      <c r="EAF22" s="109"/>
      <c r="EAG22" s="109"/>
      <c r="EAH22" s="109"/>
      <c r="EAI22" s="109"/>
      <c r="EAJ22" s="109"/>
      <c r="EAK22" s="109"/>
      <c r="EAL22" s="109"/>
      <c r="EAM22" s="109"/>
      <c r="EAN22" s="109"/>
      <c r="EAO22" s="109"/>
      <c r="EAP22" s="109"/>
      <c r="EAQ22" s="109"/>
      <c r="EAR22" s="109"/>
      <c r="EAS22" s="109"/>
      <c r="EAT22" s="109"/>
      <c r="EAU22" s="109"/>
      <c r="EAV22" s="109"/>
      <c r="EAW22" s="109"/>
      <c r="EAX22" s="109"/>
      <c r="EAY22" s="109"/>
      <c r="EAZ22" s="109"/>
      <c r="EBA22" s="109"/>
      <c r="EBB22" s="109"/>
      <c r="EBC22" s="109"/>
      <c r="EBD22" s="109"/>
      <c r="EBE22" s="109"/>
      <c r="EBF22" s="109"/>
      <c r="EBG22" s="109"/>
      <c r="EBH22" s="109"/>
      <c r="EBI22" s="109"/>
      <c r="EBJ22" s="109"/>
      <c r="EBK22" s="109"/>
      <c r="EBL22" s="109"/>
      <c r="EBM22" s="109"/>
      <c r="EBN22" s="109"/>
      <c r="EBO22" s="109"/>
      <c r="EBP22" s="109"/>
      <c r="EBQ22" s="109"/>
      <c r="EBR22" s="109"/>
      <c r="EBS22" s="109"/>
      <c r="EBT22" s="109"/>
      <c r="EBU22" s="109"/>
      <c r="EBV22" s="109"/>
      <c r="EBW22" s="109"/>
      <c r="EBX22" s="109"/>
      <c r="EBY22" s="109"/>
      <c r="EBZ22" s="109"/>
      <c r="ECA22" s="109"/>
      <c r="ECB22" s="109"/>
      <c r="ECC22" s="109"/>
      <c r="ECD22" s="109"/>
      <c r="ECE22" s="109"/>
      <c r="ECF22" s="109"/>
      <c r="ECG22" s="109"/>
      <c r="ECH22" s="109"/>
      <c r="ECI22" s="109"/>
      <c r="ECJ22" s="109"/>
      <c r="ECK22" s="109"/>
      <c r="ECL22" s="109"/>
      <c r="ECM22" s="109"/>
      <c r="ECN22" s="109"/>
      <c r="ECO22" s="109"/>
      <c r="ECP22" s="109"/>
      <c r="ECQ22" s="109"/>
      <c r="ECR22" s="109"/>
      <c r="ECS22" s="109"/>
      <c r="ECT22" s="109"/>
      <c r="ECU22" s="109"/>
      <c r="ECV22" s="109"/>
      <c r="ECW22" s="109"/>
      <c r="ECX22" s="109"/>
      <c r="ECY22" s="109"/>
      <c r="ECZ22" s="109"/>
      <c r="EDA22" s="109"/>
      <c r="EDB22" s="109"/>
      <c r="EDC22" s="109"/>
      <c r="EDD22" s="109"/>
      <c r="EDE22" s="109"/>
      <c r="EDF22" s="109"/>
      <c r="EDG22" s="109"/>
      <c r="EDH22" s="109"/>
      <c r="EDI22" s="109"/>
      <c r="EDJ22" s="109"/>
      <c r="EDK22" s="109"/>
      <c r="EDL22" s="109"/>
      <c r="EDM22" s="109"/>
      <c r="EDN22" s="109"/>
      <c r="EDO22" s="109"/>
      <c r="EDP22" s="109"/>
      <c r="EDQ22" s="109"/>
      <c r="EDR22" s="109"/>
      <c r="EDS22" s="109"/>
      <c r="EDT22" s="109"/>
      <c r="EDU22" s="109"/>
      <c r="EDV22" s="109"/>
      <c r="EDW22" s="109"/>
      <c r="EDX22" s="109"/>
      <c r="EDY22" s="109"/>
      <c r="EDZ22" s="109"/>
      <c r="EEA22" s="109"/>
      <c r="EEB22" s="109"/>
      <c r="EEC22" s="109"/>
      <c r="EED22" s="109"/>
      <c r="EEE22" s="109"/>
      <c r="EEF22" s="109"/>
      <c r="EEG22" s="109"/>
      <c r="EEH22" s="109"/>
      <c r="EEI22" s="109"/>
      <c r="EEJ22" s="109"/>
      <c r="EEK22" s="109"/>
      <c r="EEL22" s="109"/>
      <c r="EEM22" s="109"/>
      <c r="EEN22" s="109"/>
      <c r="EEO22" s="109"/>
      <c r="EEP22" s="109"/>
      <c r="EEQ22" s="109"/>
      <c r="EER22" s="109"/>
      <c r="EES22" s="109"/>
      <c r="EET22" s="109"/>
      <c r="EEU22" s="109"/>
      <c r="EEV22" s="109"/>
      <c r="EEW22" s="109"/>
      <c r="EEX22" s="109"/>
      <c r="EEY22" s="109"/>
      <c r="EEZ22" s="109"/>
      <c r="EFA22" s="109"/>
      <c r="EFB22" s="109"/>
      <c r="EFC22" s="109"/>
      <c r="EFD22" s="109"/>
      <c r="EFE22" s="109"/>
      <c r="EFF22" s="109"/>
      <c r="EFG22" s="109"/>
      <c r="EFH22" s="109"/>
      <c r="EFI22" s="109"/>
      <c r="EFJ22" s="109"/>
      <c r="EFK22" s="109"/>
      <c r="EFL22" s="109"/>
      <c r="EFM22" s="109"/>
      <c r="EFN22" s="109"/>
      <c r="EFO22" s="109"/>
      <c r="EFP22" s="109"/>
      <c r="EFQ22" s="109"/>
      <c r="EFR22" s="109"/>
      <c r="EFS22" s="109"/>
      <c r="EFT22" s="109"/>
      <c r="EFU22" s="109"/>
      <c r="EFV22" s="109"/>
      <c r="EFW22" s="109"/>
      <c r="EFX22" s="109"/>
      <c r="EFY22" s="109"/>
      <c r="EFZ22" s="109"/>
      <c r="EGA22" s="109"/>
      <c r="EGB22" s="109"/>
      <c r="EGC22" s="109"/>
      <c r="EGD22" s="109"/>
      <c r="EGE22" s="109"/>
      <c r="EGF22" s="109"/>
      <c r="EGG22" s="109"/>
      <c r="EGH22" s="109"/>
      <c r="EGI22" s="109"/>
      <c r="EGJ22" s="109"/>
      <c r="EGK22" s="109"/>
      <c r="EGL22" s="109"/>
      <c r="EGM22" s="109"/>
      <c r="EGN22" s="109"/>
      <c r="EGO22" s="109"/>
      <c r="EGP22" s="109"/>
      <c r="EGQ22" s="109"/>
      <c r="EGR22" s="109"/>
      <c r="EGS22" s="109"/>
      <c r="EGT22" s="109"/>
      <c r="EGU22" s="109"/>
      <c r="EGV22" s="109"/>
      <c r="EGW22" s="109"/>
      <c r="EGX22" s="109"/>
      <c r="EGY22" s="109"/>
      <c r="EGZ22" s="109"/>
      <c r="EHA22" s="109"/>
      <c r="EHB22" s="109"/>
      <c r="EHC22" s="109"/>
      <c r="EHD22" s="109"/>
      <c r="EHE22" s="109"/>
      <c r="EHF22" s="109"/>
      <c r="EHG22" s="109"/>
      <c r="EHH22" s="109"/>
      <c r="EHI22" s="109"/>
      <c r="EHJ22" s="109"/>
      <c r="EHK22" s="109"/>
      <c r="EHL22" s="109"/>
      <c r="EHM22" s="109"/>
      <c r="EHN22" s="109"/>
      <c r="EHO22" s="109"/>
      <c r="EHP22" s="109"/>
      <c r="EHQ22" s="109"/>
      <c r="EHR22" s="109"/>
      <c r="EHS22" s="109"/>
      <c r="EHT22" s="109"/>
      <c r="EHU22" s="109"/>
      <c r="EHV22" s="109"/>
      <c r="EHW22" s="109"/>
      <c r="EHX22" s="109"/>
      <c r="EHY22" s="109"/>
      <c r="EHZ22" s="109"/>
      <c r="EIA22" s="109"/>
      <c r="EIB22" s="109"/>
      <c r="EIC22" s="109"/>
      <c r="EID22" s="109"/>
      <c r="EIE22" s="109"/>
      <c r="EIF22" s="109"/>
      <c r="EIG22" s="109"/>
      <c r="EIH22" s="109"/>
      <c r="EII22" s="109"/>
      <c r="EIJ22" s="109"/>
      <c r="EIK22" s="109"/>
      <c r="EIL22" s="109"/>
      <c r="EIM22" s="109"/>
      <c r="EIN22" s="109"/>
      <c r="EIO22" s="109"/>
      <c r="EIP22" s="109"/>
      <c r="EIQ22" s="109"/>
      <c r="EIR22" s="109"/>
      <c r="EIS22" s="109"/>
      <c r="EIT22" s="109"/>
      <c r="EIU22" s="109"/>
      <c r="EIV22" s="109"/>
      <c r="EIW22" s="109"/>
      <c r="EIX22" s="109"/>
      <c r="EIY22" s="109"/>
      <c r="EIZ22" s="109"/>
      <c r="EJA22" s="109"/>
      <c r="EJB22" s="109"/>
      <c r="EJC22" s="109"/>
      <c r="EJD22" s="109"/>
      <c r="EJE22" s="109"/>
      <c r="EJF22" s="109"/>
      <c r="EJG22" s="109"/>
      <c r="EJH22" s="109"/>
      <c r="EJI22" s="109"/>
      <c r="EJJ22" s="109"/>
      <c r="EJK22" s="109"/>
      <c r="EJL22" s="109"/>
      <c r="EJM22" s="109"/>
      <c r="EJN22" s="109"/>
      <c r="EJO22" s="109"/>
      <c r="EJP22" s="109"/>
      <c r="EJQ22" s="109"/>
      <c r="EJR22" s="109"/>
      <c r="EJS22" s="109"/>
      <c r="EJT22" s="109"/>
      <c r="EJU22" s="109"/>
      <c r="EJV22" s="109"/>
      <c r="EJW22" s="109"/>
      <c r="EJX22" s="109"/>
      <c r="EJY22" s="109"/>
      <c r="EJZ22" s="109"/>
      <c r="EKA22" s="109"/>
      <c r="EKB22" s="109"/>
      <c r="EKC22" s="109"/>
      <c r="EKD22" s="109"/>
      <c r="EKE22" s="109"/>
      <c r="EKF22" s="109"/>
      <c r="EKG22" s="109"/>
      <c r="EKH22" s="109"/>
      <c r="EKI22" s="109"/>
      <c r="EKJ22" s="109"/>
      <c r="EKK22" s="109"/>
      <c r="EKL22" s="109"/>
      <c r="EKM22" s="109"/>
      <c r="EKN22" s="109"/>
      <c r="EKO22" s="109"/>
      <c r="EKP22" s="109"/>
      <c r="EKQ22" s="109"/>
      <c r="EKR22" s="109"/>
      <c r="EKS22" s="109"/>
      <c r="EKT22" s="109"/>
      <c r="EKU22" s="109"/>
      <c r="EKV22" s="109"/>
      <c r="EKW22" s="109"/>
      <c r="EKX22" s="109"/>
      <c r="EKY22" s="109"/>
      <c r="EKZ22" s="109"/>
      <c r="ELA22" s="109"/>
      <c r="ELB22" s="109"/>
      <c r="ELC22" s="109"/>
      <c r="ELD22" s="109"/>
      <c r="ELE22" s="109"/>
      <c r="ELF22" s="109"/>
      <c r="ELG22" s="109"/>
      <c r="ELH22" s="109"/>
      <c r="ELI22" s="109"/>
      <c r="ELJ22" s="109"/>
      <c r="ELK22" s="109"/>
      <c r="ELL22" s="109"/>
      <c r="ELM22" s="109"/>
      <c r="ELN22" s="109"/>
      <c r="ELO22" s="109"/>
      <c r="ELP22" s="109"/>
      <c r="ELQ22" s="109"/>
      <c r="ELR22" s="109"/>
      <c r="ELS22" s="109"/>
      <c r="ELT22" s="109"/>
      <c r="ELU22" s="109"/>
      <c r="ELV22" s="109"/>
      <c r="ELW22" s="109"/>
      <c r="ELX22" s="109"/>
      <c r="ELY22" s="109"/>
      <c r="ELZ22" s="109"/>
      <c r="EMA22" s="109"/>
      <c r="EMB22" s="109"/>
      <c r="EMC22" s="109"/>
      <c r="EMD22" s="109"/>
      <c r="EME22" s="109"/>
      <c r="EMF22" s="109"/>
      <c r="EMG22" s="109"/>
      <c r="EMH22" s="109"/>
      <c r="EMI22" s="109"/>
      <c r="EMJ22" s="109"/>
      <c r="EMK22" s="109"/>
      <c r="EML22" s="109"/>
      <c r="EMM22" s="109"/>
      <c r="EMN22" s="109"/>
      <c r="EMO22" s="109"/>
      <c r="EMP22" s="109"/>
      <c r="EMQ22" s="109"/>
      <c r="EMR22" s="109"/>
      <c r="EMS22" s="109"/>
      <c r="EMT22" s="109"/>
      <c r="EMU22" s="109"/>
      <c r="EMV22" s="109"/>
      <c r="EMW22" s="109"/>
      <c r="EMX22" s="109"/>
      <c r="EMY22" s="109"/>
      <c r="EMZ22" s="109"/>
      <c r="ENA22" s="109"/>
      <c r="ENB22" s="109"/>
      <c r="ENC22" s="109"/>
      <c r="END22" s="109"/>
      <c r="ENE22" s="109"/>
      <c r="ENF22" s="109"/>
      <c r="ENG22" s="109"/>
      <c r="ENH22" s="109"/>
      <c r="ENI22" s="109"/>
      <c r="ENJ22" s="109"/>
      <c r="ENK22" s="109"/>
      <c r="ENL22" s="109"/>
      <c r="ENM22" s="109"/>
      <c r="ENN22" s="109"/>
      <c r="ENO22" s="109"/>
      <c r="ENP22" s="109"/>
      <c r="ENQ22" s="109"/>
      <c r="ENR22" s="109"/>
      <c r="ENS22" s="109"/>
      <c r="ENT22" s="109"/>
      <c r="ENU22" s="109"/>
      <c r="ENV22" s="109"/>
      <c r="ENW22" s="109"/>
      <c r="ENX22" s="109"/>
      <c r="ENY22" s="109"/>
      <c r="ENZ22" s="109"/>
      <c r="EOA22" s="109"/>
      <c r="EOB22" s="109"/>
      <c r="EOC22" s="109"/>
      <c r="EOD22" s="109"/>
      <c r="EOE22" s="109"/>
      <c r="EOF22" s="109"/>
      <c r="EOG22" s="109"/>
      <c r="EOH22" s="109"/>
      <c r="EOI22" s="109"/>
      <c r="EOJ22" s="109"/>
      <c r="EOK22" s="109"/>
      <c r="EOL22" s="109"/>
      <c r="EOM22" s="109"/>
      <c r="EON22" s="109"/>
      <c r="EOO22" s="109"/>
      <c r="EOP22" s="109"/>
      <c r="EOQ22" s="109"/>
      <c r="EOR22" s="109"/>
      <c r="EOS22" s="109"/>
      <c r="EOT22" s="109"/>
      <c r="EOU22" s="109"/>
      <c r="EOV22" s="109"/>
      <c r="EOW22" s="109"/>
      <c r="EOX22" s="109"/>
      <c r="EOY22" s="109"/>
      <c r="EOZ22" s="109"/>
      <c r="EPA22" s="109"/>
      <c r="EPB22" s="109"/>
      <c r="EPC22" s="109"/>
      <c r="EPD22" s="109"/>
      <c r="EPE22" s="109"/>
      <c r="EPF22" s="109"/>
      <c r="EPG22" s="109"/>
      <c r="EPH22" s="109"/>
      <c r="EPI22" s="109"/>
      <c r="EPJ22" s="109"/>
      <c r="EPK22" s="109"/>
      <c r="EPL22" s="109"/>
      <c r="EPM22" s="109"/>
      <c r="EPN22" s="109"/>
      <c r="EPO22" s="109"/>
      <c r="EPP22" s="109"/>
      <c r="EPQ22" s="109"/>
      <c r="EPR22" s="109"/>
      <c r="EPS22" s="109"/>
      <c r="EPT22" s="109"/>
      <c r="EPU22" s="109"/>
      <c r="EPV22" s="109"/>
      <c r="EPW22" s="109"/>
      <c r="EPX22" s="109"/>
      <c r="EPY22" s="109"/>
      <c r="EPZ22" s="109"/>
      <c r="EQA22" s="109"/>
      <c r="EQB22" s="109"/>
      <c r="EQC22" s="109"/>
      <c r="EQD22" s="109"/>
      <c r="EQE22" s="109"/>
      <c r="EQF22" s="109"/>
      <c r="EQG22" s="109"/>
      <c r="EQH22" s="109"/>
      <c r="EQI22" s="109"/>
      <c r="EQJ22" s="109"/>
      <c r="EQK22" s="109"/>
      <c r="EQL22" s="109"/>
      <c r="EQM22" s="109"/>
      <c r="EQN22" s="109"/>
      <c r="EQO22" s="109"/>
      <c r="EQP22" s="109"/>
      <c r="EQQ22" s="109"/>
      <c r="EQR22" s="109"/>
      <c r="EQS22" s="109"/>
      <c r="EQT22" s="109"/>
      <c r="EQU22" s="109"/>
      <c r="EQV22" s="109"/>
      <c r="EQW22" s="109"/>
      <c r="EQX22" s="109"/>
      <c r="EQY22" s="109"/>
      <c r="EQZ22" s="109"/>
      <c r="ERA22" s="109"/>
      <c r="ERB22" s="109"/>
      <c r="ERC22" s="109"/>
      <c r="ERD22" s="109"/>
      <c r="ERE22" s="109"/>
      <c r="ERF22" s="109"/>
      <c r="ERG22" s="109"/>
      <c r="ERH22" s="109"/>
      <c r="ERI22" s="109"/>
      <c r="ERJ22" s="109"/>
      <c r="ERK22" s="109"/>
      <c r="ERL22" s="109"/>
      <c r="ERM22" s="109"/>
      <c r="ERN22" s="109"/>
      <c r="ERO22" s="109"/>
      <c r="ERP22" s="109"/>
      <c r="ERQ22" s="109"/>
      <c r="ERR22" s="109"/>
      <c r="ERS22" s="109"/>
      <c r="ERT22" s="109"/>
      <c r="ERU22" s="109"/>
      <c r="ERV22" s="109"/>
      <c r="ERW22" s="109"/>
      <c r="ERX22" s="109"/>
      <c r="ERY22" s="109"/>
      <c r="ERZ22" s="109"/>
      <c r="ESA22" s="109"/>
      <c r="ESB22" s="109"/>
      <c r="ESC22" s="109"/>
      <c r="ESD22" s="109"/>
      <c r="ESE22" s="109"/>
      <c r="ESF22" s="109"/>
      <c r="ESG22" s="109"/>
      <c r="ESH22" s="109"/>
      <c r="ESI22" s="109"/>
      <c r="ESJ22" s="109"/>
      <c r="ESK22" s="109"/>
      <c r="ESL22" s="109"/>
      <c r="ESM22" s="109"/>
      <c r="ESN22" s="109"/>
      <c r="ESO22" s="109"/>
      <c r="ESP22" s="109"/>
      <c r="ESQ22" s="109"/>
      <c r="ESR22" s="109"/>
      <c r="ESS22" s="109"/>
      <c r="EST22" s="109"/>
      <c r="ESU22" s="109"/>
      <c r="ESV22" s="109"/>
      <c r="ESW22" s="109"/>
      <c r="ESX22" s="109"/>
      <c r="ESY22" s="109"/>
      <c r="ESZ22" s="109"/>
      <c r="ETA22" s="109"/>
      <c r="ETB22" s="109"/>
      <c r="ETC22" s="109"/>
      <c r="ETD22" s="109"/>
      <c r="ETE22" s="109"/>
      <c r="ETF22" s="109"/>
      <c r="ETG22" s="109"/>
      <c r="ETH22" s="109"/>
      <c r="ETI22" s="109"/>
      <c r="ETJ22" s="109"/>
      <c r="ETK22" s="109"/>
      <c r="ETL22" s="109"/>
      <c r="ETM22" s="109"/>
      <c r="ETN22" s="109"/>
      <c r="ETO22" s="109"/>
      <c r="ETP22" s="109"/>
      <c r="ETQ22" s="109"/>
      <c r="ETR22" s="109"/>
      <c r="ETS22" s="109"/>
      <c r="ETT22" s="109"/>
      <c r="ETU22" s="109"/>
      <c r="ETV22" s="109"/>
      <c r="ETW22" s="109"/>
      <c r="ETX22" s="109"/>
      <c r="ETY22" s="109"/>
      <c r="ETZ22" s="109"/>
      <c r="EUA22" s="109"/>
      <c r="EUB22" s="109"/>
      <c r="EUC22" s="109"/>
      <c r="EUD22" s="109"/>
      <c r="EUE22" s="109"/>
      <c r="EUF22" s="109"/>
      <c r="EUG22" s="109"/>
      <c r="EUH22" s="109"/>
      <c r="EUI22" s="109"/>
      <c r="EUJ22" s="109"/>
      <c r="EUK22" s="109"/>
      <c r="EUL22" s="109"/>
      <c r="EUM22" s="109"/>
      <c r="EUN22" s="109"/>
      <c r="EUO22" s="109"/>
      <c r="EUP22" s="109"/>
      <c r="EUQ22" s="109"/>
      <c r="EUR22" s="109"/>
      <c r="EUS22" s="109"/>
      <c r="EUT22" s="109"/>
      <c r="EUU22" s="109"/>
      <c r="EUV22" s="109"/>
      <c r="EUW22" s="109"/>
      <c r="EUX22" s="109"/>
      <c r="EUY22" s="109"/>
      <c r="EUZ22" s="109"/>
      <c r="EVA22" s="109"/>
      <c r="EVB22" s="109"/>
      <c r="EVC22" s="109"/>
      <c r="EVD22" s="109"/>
      <c r="EVE22" s="109"/>
      <c r="EVF22" s="109"/>
      <c r="EVG22" s="109"/>
      <c r="EVH22" s="109"/>
      <c r="EVI22" s="109"/>
      <c r="EVJ22" s="109"/>
      <c r="EVK22" s="109"/>
      <c r="EVL22" s="109"/>
      <c r="EVM22" s="109"/>
      <c r="EVN22" s="109"/>
      <c r="EVO22" s="109"/>
      <c r="EVP22" s="109"/>
      <c r="EVQ22" s="109"/>
      <c r="EVR22" s="109"/>
      <c r="EVS22" s="109"/>
      <c r="EVT22" s="109"/>
      <c r="EVU22" s="109"/>
      <c r="EVV22" s="109"/>
      <c r="EVW22" s="109"/>
      <c r="EVX22" s="109"/>
      <c r="EVY22" s="109"/>
      <c r="EVZ22" s="109"/>
      <c r="EWA22" s="109"/>
      <c r="EWB22" s="109"/>
      <c r="EWC22" s="109"/>
      <c r="EWD22" s="109"/>
      <c r="EWE22" s="109"/>
      <c r="EWF22" s="109"/>
      <c r="EWG22" s="109"/>
      <c r="EWH22" s="109"/>
      <c r="EWI22" s="109"/>
      <c r="EWJ22" s="109"/>
      <c r="EWK22" s="109"/>
      <c r="EWL22" s="109"/>
      <c r="EWM22" s="109"/>
      <c r="EWN22" s="109"/>
      <c r="EWO22" s="109"/>
      <c r="EWP22" s="109"/>
      <c r="EWQ22" s="109"/>
      <c r="EWR22" s="109"/>
      <c r="EWS22" s="109"/>
      <c r="EWT22" s="109"/>
      <c r="EWU22" s="109"/>
      <c r="EWV22" s="109"/>
      <c r="EWW22" s="109"/>
      <c r="EWX22" s="109"/>
      <c r="EWY22" s="109"/>
      <c r="EWZ22" s="109"/>
      <c r="EXA22" s="109"/>
      <c r="EXB22" s="109"/>
      <c r="EXC22" s="109"/>
      <c r="EXD22" s="109"/>
      <c r="EXE22" s="109"/>
      <c r="EXF22" s="109"/>
      <c r="EXG22" s="109"/>
      <c r="EXH22" s="109"/>
      <c r="EXI22" s="109"/>
      <c r="EXJ22" s="109"/>
      <c r="EXK22" s="109"/>
      <c r="EXL22" s="109"/>
      <c r="EXM22" s="109"/>
      <c r="EXN22" s="109"/>
      <c r="EXO22" s="109"/>
      <c r="EXP22" s="109"/>
      <c r="EXQ22" s="109"/>
      <c r="EXR22" s="109"/>
      <c r="EXS22" s="109"/>
      <c r="EXT22" s="109"/>
      <c r="EXU22" s="109"/>
      <c r="EXV22" s="109"/>
      <c r="EXW22" s="109"/>
      <c r="EXX22" s="109"/>
      <c r="EXY22" s="109"/>
      <c r="EXZ22" s="109"/>
      <c r="EYA22" s="109"/>
      <c r="EYB22" s="109"/>
      <c r="EYC22" s="109"/>
      <c r="EYD22" s="109"/>
      <c r="EYE22" s="109"/>
      <c r="EYF22" s="109"/>
      <c r="EYG22" s="109"/>
      <c r="EYH22" s="109"/>
      <c r="EYI22" s="109"/>
      <c r="EYJ22" s="109"/>
      <c r="EYK22" s="109"/>
      <c r="EYL22" s="109"/>
      <c r="EYM22" s="109"/>
      <c r="EYN22" s="109"/>
      <c r="EYO22" s="109"/>
      <c r="EYP22" s="109"/>
      <c r="EYQ22" s="109"/>
      <c r="EYR22" s="109"/>
      <c r="EYS22" s="109"/>
      <c r="EYT22" s="109"/>
      <c r="EYU22" s="109"/>
      <c r="EYV22" s="109"/>
      <c r="EYW22" s="109"/>
      <c r="EYX22" s="109"/>
      <c r="EYY22" s="109"/>
      <c r="EYZ22" s="109"/>
      <c r="EZA22" s="109"/>
      <c r="EZB22" s="109"/>
      <c r="EZC22" s="109"/>
      <c r="EZD22" s="109"/>
      <c r="EZE22" s="109"/>
      <c r="EZF22" s="109"/>
      <c r="EZG22" s="109"/>
      <c r="EZH22" s="109"/>
      <c r="EZI22" s="109"/>
      <c r="EZJ22" s="109"/>
      <c r="EZK22" s="109"/>
      <c r="EZL22" s="109"/>
      <c r="EZM22" s="109"/>
      <c r="EZN22" s="109"/>
      <c r="EZO22" s="109"/>
      <c r="EZP22" s="109"/>
      <c r="EZQ22" s="109"/>
      <c r="EZR22" s="109"/>
      <c r="EZS22" s="109"/>
      <c r="EZT22" s="109"/>
      <c r="EZU22" s="109"/>
      <c r="EZV22" s="109"/>
      <c r="EZW22" s="109"/>
      <c r="EZX22" s="109"/>
      <c r="EZY22" s="109"/>
      <c r="EZZ22" s="109"/>
      <c r="FAA22" s="109"/>
      <c r="FAB22" s="109"/>
      <c r="FAC22" s="109"/>
      <c r="FAD22" s="109"/>
      <c r="FAE22" s="109"/>
      <c r="FAF22" s="109"/>
      <c r="FAG22" s="109"/>
      <c r="FAH22" s="109"/>
      <c r="FAI22" s="109"/>
      <c r="FAJ22" s="109"/>
      <c r="FAK22" s="109"/>
      <c r="FAL22" s="109"/>
      <c r="FAM22" s="109"/>
      <c r="FAN22" s="109"/>
      <c r="FAO22" s="109"/>
      <c r="FAP22" s="109"/>
      <c r="FAQ22" s="109"/>
      <c r="FAR22" s="109"/>
      <c r="FAS22" s="109"/>
      <c r="FAT22" s="109"/>
      <c r="FAU22" s="109"/>
      <c r="FAV22" s="109"/>
      <c r="FAW22" s="109"/>
      <c r="FAX22" s="109"/>
      <c r="FAY22" s="109"/>
      <c r="FAZ22" s="109"/>
      <c r="FBA22" s="109"/>
      <c r="FBB22" s="109"/>
      <c r="FBC22" s="109"/>
      <c r="FBD22" s="109"/>
      <c r="FBE22" s="109"/>
      <c r="FBF22" s="109"/>
      <c r="FBG22" s="109"/>
      <c r="FBH22" s="109"/>
      <c r="FBI22" s="109"/>
      <c r="FBJ22" s="109"/>
      <c r="FBK22" s="109"/>
      <c r="FBL22" s="109"/>
      <c r="FBM22" s="109"/>
      <c r="FBN22" s="109"/>
      <c r="FBO22" s="109"/>
      <c r="FBP22" s="109"/>
      <c r="FBQ22" s="109"/>
      <c r="FBR22" s="109"/>
      <c r="FBS22" s="109"/>
      <c r="FBT22" s="109"/>
      <c r="FBU22" s="109"/>
      <c r="FBV22" s="109"/>
      <c r="FBW22" s="109"/>
      <c r="FBX22" s="109"/>
      <c r="FBY22" s="109"/>
      <c r="FBZ22" s="109"/>
      <c r="FCA22" s="109"/>
      <c r="FCB22" s="109"/>
      <c r="FCC22" s="109"/>
      <c r="FCD22" s="109"/>
      <c r="FCE22" s="109"/>
      <c r="FCF22" s="109"/>
      <c r="FCG22" s="109"/>
      <c r="FCH22" s="109"/>
      <c r="FCI22" s="109"/>
      <c r="FCJ22" s="109"/>
      <c r="FCK22" s="109"/>
      <c r="FCL22" s="109"/>
      <c r="FCM22" s="109"/>
      <c r="FCN22" s="109"/>
      <c r="FCO22" s="109"/>
      <c r="FCP22" s="109"/>
      <c r="FCQ22" s="109"/>
      <c r="FCR22" s="109"/>
      <c r="FCS22" s="109"/>
      <c r="FCT22" s="109"/>
      <c r="FCU22" s="109"/>
      <c r="FCV22" s="109"/>
      <c r="FCW22" s="109"/>
      <c r="FCX22" s="109"/>
      <c r="FCY22" s="109"/>
      <c r="FCZ22" s="109"/>
      <c r="FDA22" s="109"/>
      <c r="FDB22" s="109"/>
      <c r="FDC22" s="109"/>
      <c r="FDD22" s="109"/>
      <c r="FDE22" s="109"/>
      <c r="FDF22" s="109"/>
      <c r="FDG22" s="109"/>
      <c r="FDH22" s="109"/>
      <c r="FDI22" s="109"/>
      <c r="FDJ22" s="109"/>
      <c r="FDK22" s="109"/>
      <c r="FDL22" s="109"/>
      <c r="FDM22" s="109"/>
      <c r="FDN22" s="109"/>
      <c r="FDO22" s="109"/>
      <c r="FDP22" s="109"/>
      <c r="FDQ22" s="109"/>
      <c r="FDR22" s="109"/>
      <c r="FDS22" s="109"/>
      <c r="FDT22" s="109"/>
      <c r="FDU22" s="109"/>
      <c r="FDV22" s="109"/>
      <c r="FDW22" s="109"/>
      <c r="FDX22" s="109"/>
      <c r="FDY22" s="109"/>
      <c r="FDZ22" s="109"/>
      <c r="FEA22" s="109"/>
      <c r="FEB22" s="109"/>
      <c r="FEC22" s="109"/>
      <c r="FED22" s="109"/>
      <c r="FEE22" s="109"/>
      <c r="FEF22" s="109"/>
      <c r="FEG22" s="109"/>
      <c r="FEH22" s="109"/>
      <c r="FEI22" s="109"/>
      <c r="FEJ22" s="109"/>
      <c r="FEK22" s="109"/>
      <c r="FEL22" s="109"/>
      <c r="FEM22" s="109"/>
      <c r="FEN22" s="109"/>
      <c r="FEO22" s="109"/>
      <c r="FEP22" s="109"/>
      <c r="FEQ22" s="109"/>
      <c r="FER22" s="109"/>
      <c r="FES22" s="109"/>
      <c r="FET22" s="109"/>
      <c r="FEU22" s="109"/>
      <c r="FEV22" s="109"/>
      <c r="FEW22" s="109"/>
      <c r="FEX22" s="109"/>
      <c r="FEY22" s="109"/>
      <c r="FEZ22" s="109"/>
      <c r="FFA22" s="109"/>
      <c r="FFB22" s="109"/>
      <c r="FFC22" s="109"/>
      <c r="FFD22" s="109"/>
      <c r="FFE22" s="109"/>
      <c r="FFF22" s="109"/>
      <c r="FFG22" s="109"/>
      <c r="FFH22" s="109"/>
      <c r="FFI22" s="109"/>
      <c r="FFJ22" s="109"/>
      <c r="FFK22" s="109"/>
      <c r="FFL22" s="109"/>
      <c r="FFM22" s="109"/>
      <c r="FFN22" s="109"/>
      <c r="FFO22" s="109"/>
      <c r="FFP22" s="109"/>
      <c r="FFQ22" s="109"/>
      <c r="FFR22" s="109"/>
      <c r="FFS22" s="109"/>
      <c r="FFT22" s="109"/>
      <c r="FFU22" s="109"/>
      <c r="FFV22" s="109"/>
      <c r="FFW22" s="109"/>
      <c r="FFX22" s="109"/>
      <c r="FFY22" s="109"/>
      <c r="FFZ22" s="109"/>
      <c r="FGA22" s="109"/>
      <c r="FGB22" s="109"/>
      <c r="FGC22" s="109"/>
      <c r="FGD22" s="109"/>
      <c r="FGE22" s="109"/>
      <c r="FGF22" s="109"/>
      <c r="FGG22" s="109"/>
      <c r="FGH22" s="109"/>
      <c r="FGI22" s="109"/>
      <c r="FGJ22" s="109"/>
      <c r="FGK22" s="109"/>
      <c r="FGL22" s="109"/>
      <c r="FGM22" s="109"/>
      <c r="FGN22" s="109"/>
      <c r="FGO22" s="109"/>
      <c r="FGP22" s="109"/>
      <c r="FGQ22" s="109"/>
      <c r="FGR22" s="109"/>
      <c r="FGS22" s="109"/>
      <c r="FGT22" s="109"/>
      <c r="FGU22" s="109"/>
      <c r="FGV22" s="109"/>
      <c r="FGW22" s="109"/>
      <c r="FGX22" s="109"/>
      <c r="FGY22" s="109"/>
      <c r="FGZ22" s="109"/>
      <c r="FHA22" s="109"/>
      <c r="FHB22" s="109"/>
      <c r="FHC22" s="109"/>
      <c r="FHD22" s="109"/>
      <c r="FHE22" s="109"/>
      <c r="FHF22" s="109"/>
      <c r="FHG22" s="109"/>
      <c r="FHH22" s="109"/>
      <c r="FHI22" s="109"/>
      <c r="FHJ22" s="109"/>
      <c r="FHK22" s="109"/>
      <c r="FHL22" s="109"/>
      <c r="FHM22" s="109"/>
      <c r="FHN22" s="109"/>
      <c r="FHO22" s="109"/>
      <c r="FHP22" s="109"/>
      <c r="FHQ22" s="109"/>
      <c r="FHR22" s="109"/>
      <c r="FHS22" s="109"/>
      <c r="FHT22" s="109"/>
      <c r="FHU22" s="109"/>
      <c r="FHV22" s="109"/>
      <c r="FHW22" s="109"/>
      <c r="FHX22" s="109"/>
      <c r="FHY22" s="109"/>
      <c r="FHZ22" s="109"/>
      <c r="FIA22" s="109"/>
      <c r="FIB22" s="109"/>
      <c r="FIC22" s="109"/>
      <c r="FID22" s="109"/>
      <c r="FIE22" s="109"/>
      <c r="FIF22" s="109"/>
      <c r="FIG22" s="109"/>
      <c r="FIH22" s="109"/>
      <c r="FII22" s="109"/>
      <c r="FIJ22" s="109"/>
      <c r="FIK22" s="109"/>
      <c r="FIL22" s="109"/>
      <c r="FIM22" s="109"/>
      <c r="FIN22" s="109"/>
      <c r="FIO22" s="109"/>
      <c r="FIP22" s="109"/>
      <c r="FIQ22" s="109"/>
      <c r="FIR22" s="109"/>
      <c r="FIS22" s="109"/>
      <c r="FIT22" s="109"/>
      <c r="FIU22" s="109"/>
      <c r="FIV22" s="109"/>
      <c r="FIW22" s="109"/>
      <c r="FIX22" s="109"/>
      <c r="FIY22" s="109"/>
      <c r="FIZ22" s="109"/>
      <c r="FJA22" s="109"/>
      <c r="FJB22" s="109"/>
      <c r="FJC22" s="109"/>
      <c r="FJD22" s="109"/>
      <c r="FJE22" s="109"/>
      <c r="FJF22" s="109"/>
      <c r="FJG22" s="109"/>
      <c r="FJH22" s="109"/>
      <c r="FJI22" s="109"/>
      <c r="FJJ22" s="109"/>
      <c r="FJK22" s="109"/>
      <c r="FJL22" s="109"/>
      <c r="FJM22" s="109"/>
      <c r="FJN22" s="109"/>
      <c r="FJO22" s="109"/>
      <c r="FJP22" s="109"/>
      <c r="FJQ22" s="109"/>
      <c r="FJR22" s="109"/>
      <c r="FJS22" s="109"/>
      <c r="FJT22" s="109"/>
      <c r="FJU22" s="109"/>
      <c r="FJV22" s="109"/>
      <c r="FJW22" s="109"/>
      <c r="FJX22" s="109"/>
      <c r="FJY22" s="109"/>
      <c r="FJZ22" s="109"/>
      <c r="FKA22" s="109"/>
      <c r="FKB22" s="109"/>
      <c r="FKC22" s="109"/>
      <c r="FKD22" s="109"/>
      <c r="FKE22" s="109"/>
      <c r="FKF22" s="109"/>
      <c r="FKG22" s="109"/>
      <c r="FKH22" s="109"/>
      <c r="FKI22" s="109"/>
      <c r="FKJ22" s="109"/>
      <c r="FKK22" s="109"/>
      <c r="FKL22" s="109"/>
      <c r="FKM22" s="109"/>
      <c r="FKN22" s="109"/>
      <c r="FKO22" s="109"/>
      <c r="FKP22" s="109"/>
      <c r="FKQ22" s="109"/>
      <c r="FKR22" s="109"/>
      <c r="FKS22" s="109"/>
      <c r="FKT22" s="109"/>
      <c r="FKU22" s="109"/>
      <c r="FKV22" s="109"/>
      <c r="FKW22" s="109"/>
      <c r="FKX22" s="109"/>
      <c r="FKY22" s="109"/>
      <c r="FKZ22" s="109"/>
      <c r="FLA22" s="109"/>
      <c r="FLB22" s="109"/>
      <c r="FLC22" s="109"/>
      <c r="FLD22" s="109"/>
      <c r="FLE22" s="109"/>
      <c r="FLF22" s="109"/>
      <c r="FLG22" s="109"/>
      <c r="FLH22" s="109"/>
      <c r="FLI22" s="109"/>
      <c r="FLJ22" s="109"/>
      <c r="FLK22" s="109"/>
      <c r="FLL22" s="109"/>
      <c r="FLM22" s="109"/>
      <c r="FLN22" s="109"/>
      <c r="FLO22" s="109"/>
      <c r="FLP22" s="109"/>
      <c r="FLQ22" s="109"/>
      <c r="FLR22" s="109"/>
      <c r="FLS22" s="109"/>
      <c r="FLT22" s="109"/>
      <c r="FLU22" s="109"/>
      <c r="FLV22" s="109"/>
      <c r="FLW22" s="109"/>
      <c r="FLX22" s="109"/>
      <c r="FLY22" s="109"/>
      <c r="FLZ22" s="109"/>
      <c r="FMA22" s="109"/>
      <c r="FMB22" s="109"/>
      <c r="FMC22" s="109"/>
      <c r="FMD22" s="109"/>
      <c r="FME22" s="109"/>
      <c r="FMF22" s="109"/>
      <c r="FMG22" s="109"/>
      <c r="FMH22" s="109"/>
      <c r="FMI22" s="109"/>
      <c r="FMJ22" s="109"/>
      <c r="FMK22" s="109"/>
      <c r="FML22" s="109"/>
      <c r="FMM22" s="109"/>
      <c r="FMN22" s="109"/>
      <c r="FMO22" s="109"/>
      <c r="FMP22" s="109"/>
      <c r="FMQ22" s="109"/>
      <c r="FMR22" s="109"/>
      <c r="FMS22" s="109"/>
      <c r="FMT22" s="109"/>
      <c r="FMU22" s="109"/>
      <c r="FMV22" s="109"/>
      <c r="FMW22" s="109"/>
      <c r="FMX22" s="109"/>
      <c r="FMY22" s="109"/>
      <c r="FMZ22" s="109"/>
      <c r="FNA22" s="109"/>
      <c r="FNB22" s="109"/>
      <c r="FNC22" s="109"/>
      <c r="FND22" s="109"/>
      <c r="FNE22" s="109"/>
      <c r="FNF22" s="109"/>
      <c r="FNG22" s="109"/>
      <c r="FNH22" s="109"/>
      <c r="FNI22" s="109"/>
      <c r="FNJ22" s="109"/>
      <c r="FNK22" s="109"/>
      <c r="FNL22" s="109"/>
      <c r="FNM22" s="109"/>
      <c r="FNN22" s="109"/>
      <c r="FNO22" s="109"/>
      <c r="FNP22" s="109"/>
      <c r="FNQ22" s="109"/>
      <c r="FNR22" s="109"/>
      <c r="FNS22" s="109"/>
      <c r="FNT22" s="109"/>
      <c r="FNU22" s="109"/>
      <c r="FNV22" s="109"/>
      <c r="FNW22" s="109"/>
      <c r="FNX22" s="109"/>
      <c r="FNY22" s="109"/>
      <c r="FNZ22" s="109"/>
      <c r="FOA22" s="109"/>
      <c r="FOB22" s="109"/>
      <c r="FOC22" s="109"/>
      <c r="FOD22" s="109"/>
      <c r="FOE22" s="109"/>
      <c r="FOF22" s="109"/>
      <c r="FOG22" s="109"/>
      <c r="FOH22" s="109"/>
      <c r="FOI22" s="109"/>
      <c r="FOJ22" s="109"/>
      <c r="FOK22" s="109"/>
      <c r="FOL22" s="109"/>
      <c r="FOM22" s="109"/>
      <c r="FON22" s="109"/>
      <c r="FOO22" s="109"/>
      <c r="FOP22" s="109"/>
      <c r="FOQ22" s="109"/>
      <c r="FOR22" s="109"/>
      <c r="FOS22" s="109"/>
      <c r="FOT22" s="109"/>
      <c r="FOU22" s="109"/>
      <c r="FOV22" s="109"/>
      <c r="FOW22" s="109"/>
      <c r="FOX22" s="109"/>
      <c r="FOY22" s="109"/>
      <c r="FOZ22" s="109"/>
      <c r="FPA22" s="109"/>
      <c r="FPB22" s="109"/>
      <c r="FPC22" s="109"/>
      <c r="FPD22" s="109"/>
      <c r="FPE22" s="109"/>
      <c r="FPF22" s="109"/>
      <c r="FPG22" s="109"/>
      <c r="FPH22" s="109"/>
      <c r="FPI22" s="109"/>
      <c r="FPJ22" s="109"/>
      <c r="FPK22" s="109"/>
      <c r="FPL22" s="109"/>
      <c r="FPM22" s="109"/>
      <c r="FPN22" s="109"/>
      <c r="FPO22" s="109"/>
      <c r="FPP22" s="109"/>
      <c r="FPQ22" s="109"/>
      <c r="FPR22" s="109"/>
      <c r="FPS22" s="109"/>
      <c r="FPT22" s="109"/>
      <c r="FPU22" s="109"/>
      <c r="FPV22" s="109"/>
      <c r="FPW22" s="109"/>
      <c r="FPX22" s="109"/>
      <c r="FPY22" s="109"/>
      <c r="FPZ22" s="109"/>
      <c r="FQA22" s="109"/>
      <c r="FQB22" s="109"/>
      <c r="FQC22" s="109"/>
      <c r="FQD22" s="109"/>
      <c r="FQE22" s="109"/>
      <c r="FQF22" s="109"/>
      <c r="FQG22" s="109"/>
      <c r="FQH22" s="109"/>
      <c r="FQI22" s="109"/>
      <c r="FQJ22" s="109"/>
      <c r="FQK22" s="109"/>
      <c r="FQL22" s="109"/>
      <c r="FQM22" s="109"/>
      <c r="FQN22" s="109"/>
      <c r="FQO22" s="109"/>
      <c r="FQP22" s="109"/>
      <c r="FQQ22" s="109"/>
      <c r="FQR22" s="109"/>
      <c r="FQS22" s="109"/>
      <c r="FQT22" s="109"/>
      <c r="FQU22" s="109"/>
      <c r="FQV22" s="109"/>
      <c r="FQW22" s="109"/>
      <c r="FQX22" s="109"/>
      <c r="FQY22" s="109"/>
      <c r="FQZ22" s="109"/>
      <c r="FRA22" s="109"/>
      <c r="FRB22" s="109"/>
      <c r="FRC22" s="109"/>
      <c r="FRD22" s="109"/>
      <c r="FRE22" s="109"/>
      <c r="FRF22" s="109"/>
      <c r="FRG22" s="109"/>
      <c r="FRH22" s="109"/>
      <c r="FRI22" s="109"/>
      <c r="FRJ22" s="109"/>
      <c r="FRK22" s="109"/>
      <c r="FRL22" s="109"/>
      <c r="FRM22" s="109"/>
      <c r="FRN22" s="109"/>
      <c r="FRO22" s="109"/>
      <c r="FRP22" s="109"/>
      <c r="FRQ22" s="109"/>
      <c r="FRR22" s="109"/>
      <c r="FRS22" s="109"/>
      <c r="FRT22" s="109"/>
      <c r="FRU22" s="109"/>
      <c r="FRV22" s="109"/>
      <c r="FRW22" s="109"/>
      <c r="FRX22" s="109"/>
      <c r="FRY22" s="109"/>
      <c r="FRZ22" s="109"/>
      <c r="FSA22" s="109"/>
      <c r="FSB22" s="109"/>
      <c r="FSC22" s="109"/>
      <c r="FSD22" s="109"/>
      <c r="FSE22" s="109"/>
      <c r="FSF22" s="109"/>
      <c r="FSG22" s="109"/>
      <c r="FSH22" s="109"/>
      <c r="FSI22" s="109"/>
      <c r="FSJ22" s="109"/>
      <c r="FSK22" s="109"/>
      <c r="FSL22" s="109"/>
      <c r="FSM22" s="109"/>
      <c r="FSN22" s="109"/>
      <c r="FSO22" s="109"/>
      <c r="FSP22" s="109"/>
      <c r="FSQ22" s="109"/>
      <c r="FSR22" s="109"/>
      <c r="FSS22" s="109"/>
      <c r="FST22" s="109"/>
      <c r="FSU22" s="109"/>
      <c r="FSV22" s="109"/>
      <c r="FSW22" s="109"/>
      <c r="FSX22" s="109"/>
      <c r="FSY22" s="109"/>
      <c r="FSZ22" s="109"/>
      <c r="FTA22" s="109"/>
      <c r="FTB22" s="109"/>
      <c r="FTC22" s="109"/>
      <c r="FTD22" s="109"/>
      <c r="FTE22" s="109"/>
      <c r="FTF22" s="109"/>
      <c r="FTG22" s="109"/>
      <c r="FTH22" s="109"/>
      <c r="FTI22" s="109"/>
      <c r="FTJ22" s="109"/>
      <c r="FTK22" s="109"/>
      <c r="FTL22" s="109"/>
      <c r="FTM22" s="109"/>
      <c r="FTN22" s="109"/>
      <c r="FTO22" s="109"/>
      <c r="FTP22" s="109"/>
      <c r="FTQ22" s="109"/>
      <c r="FTR22" s="109"/>
      <c r="FTS22" s="109"/>
      <c r="FTT22" s="109"/>
      <c r="FTU22" s="109"/>
      <c r="FTV22" s="109"/>
      <c r="FTW22" s="109"/>
      <c r="FTX22" s="109"/>
      <c r="FTY22" s="109"/>
      <c r="FTZ22" s="109"/>
      <c r="FUA22" s="109"/>
      <c r="FUB22" s="109"/>
      <c r="FUC22" s="109"/>
      <c r="FUD22" s="109"/>
      <c r="FUE22" s="109"/>
      <c r="FUF22" s="109"/>
      <c r="FUG22" s="109"/>
      <c r="FUH22" s="109"/>
      <c r="FUI22" s="109"/>
      <c r="FUJ22" s="109"/>
      <c r="FUK22" s="109"/>
      <c r="FUL22" s="109"/>
      <c r="FUM22" s="109"/>
      <c r="FUN22" s="109"/>
      <c r="FUO22" s="109"/>
      <c r="FUP22" s="109"/>
      <c r="FUQ22" s="109"/>
      <c r="FUR22" s="109"/>
      <c r="FUS22" s="109"/>
      <c r="FUT22" s="109"/>
      <c r="FUU22" s="109"/>
      <c r="FUV22" s="109"/>
      <c r="FUW22" s="109"/>
      <c r="FUX22" s="109"/>
      <c r="FUY22" s="109"/>
      <c r="FUZ22" s="109"/>
      <c r="FVA22" s="109"/>
      <c r="FVB22" s="109"/>
      <c r="FVC22" s="109"/>
      <c r="FVD22" s="109"/>
      <c r="FVE22" s="109"/>
      <c r="FVF22" s="109"/>
      <c r="FVG22" s="109"/>
      <c r="FVH22" s="109"/>
      <c r="FVI22" s="109"/>
      <c r="FVJ22" s="109"/>
      <c r="FVK22" s="109"/>
      <c r="FVL22" s="109"/>
      <c r="FVM22" s="109"/>
      <c r="FVN22" s="109"/>
      <c r="FVO22" s="109"/>
      <c r="FVP22" s="109"/>
      <c r="FVQ22" s="109"/>
      <c r="FVR22" s="109"/>
      <c r="FVS22" s="109"/>
      <c r="FVT22" s="109"/>
      <c r="FVU22" s="109"/>
      <c r="FVV22" s="109"/>
      <c r="FVW22" s="109"/>
      <c r="FVX22" s="109"/>
      <c r="FVY22" s="109"/>
      <c r="FVZ22" s="109"/>
      <c r="FWA22" s="109"/>
      <c r="FWB22" s="109"/>
      <c r="FWC22" s="109"/>
      <c r="FWD22" s="109"/>
      <c r="FWE22" s="109"/>
      <c r="FWF22" s="109"/>
      <c r="FWG22" s="109"/>
      <c r="FWH22" s="109"/>
      <c r="FWI22" s="109"/>
      <c r="FWJ22" s="109"/>
      <c r="FWK22" s="109"/>
      <c r="FWL22" s="109"/>
      <c r="FWM22" s="109"/>
      <c r="FWN22" s="109"/>
      <c r="FWO22" s="109"/>
      <c r="FWP22" s="109"/>
      <c r="FWQ22" s="109"/>
      <c r="FWR22" s="109"/>
      <c r="FWS22" s="109"/>
      <c r="FWT22" s="109"/>
      <c r="FWU22" s="109"/>
      <c r="FWV22" s="109"/>
      <c r="FWW22" s="109"/>
      <c r="FWX22" s="109"/>
      <c r="FWY22" s="109"/>
      <c r="FWZ22" s="109"/>
      <c r="FXA22" s="109"/>
      <c r="FXB22" s="109"/>
      <c r="FXC22" s="109"/>
      <c r="FXD22" s="109"/>
      <c r="FXE22" s="109"/>
      <c r="FXF22" s="109"/>
      <c r="FXG22" s="109"/>
      <c r="FXH22" s="109"/>
      <c r="FXI22" s="109"/>
      <c r="FXJ22" s="109"/>
      <c r="FXK22" s="109"/>
      <c r="FXL22" s="109"/>
      <c r="FXM22" s="109"/>
      <c r="FXN22" s="109"/>
      <c r="FXO22" s="109"/>
      <c r="FXP22" s="109"/>
      <c r="FXQ22" s="109"/>
      <c r="FXR22" s="109"/>
      <c r="FXS22" s="109"/>
      <c r="FXT22" s="109"/>
      <c r="FXU22" s="109"/>
      <c r="FXV22" s="109"/>
      <c r="FXW22" s="109"/>
      <c r="FXX22" s="109"/>
      <c r="FXY22" s="109"/>
      <c r="FXZ22" s="109"/>
      <c r="FYA22" s="109"/>
      <c r="FYB22" s="109"/>
      <c r="FYC22" s="109"/>
      <c r="FYD22" s="109"/>
      <c r="FYE22" s="109"/>
      <c r="FYF22" s="109"/>
      <c r="FYG22" s="109"/>
      <c r="FYH22" s="109"/>
      <c r="FYI22" s="109"/>
      <c r="FYJ22" s="109"/>
      <c r="FYK22" s="109"/>
      <c r="FYL22" s="109"/>
      <c r="FYM22" s="109"/>
      <c r="FYN22" s="109"/>
      <c r="FYO22" s="109"/>
      <c r="FYP22" s="109"/>
      <c r="FYQ22" s="109"/>
      <c r="FYR22" s="109"/>
      <c r="FYS22" s="109"/>
      <c r="FYT22" s="109"/>
      <c r="FYU22" s="109"/>
      <c r="FYV22" s="109"/>
      <c r="FYW22" s="109"/>
      <c r="FYX22" s="109"/>
      <c r="FYY22" s="109"/>
      <c r="FYZ22" s="109"/>
      <c r="FZA22" s="109"/>
      <c r="FZB22" s="109"/>
      <c r="FZC22" s="109"/>
      <c r="FZD22" s="109"/>
      <c r="FZE22" s="109"/>
      <c r="FZF22" s="109"/>
      <c r="FZG22" s="109"/>
      <c r="FZH22" s="109"/>
      <c r="FZI22" s="109"/>
      <c r="FZJ22" s="109"/>
      <c r="FZK22" s="109"/>
      <c r="FZL22" s="109"/>
      <c r="FZM22" s="109"/>
      <c r="FZN22" s="109"/>
      <c r="FZO22" s="109"/>
      <c r="FZP22" s="109"/>
      <c r="FZQ22" s="109"/>
      <c r="FZR22" s="109"/>
      <c r="FZS22" s="109"/>
      <c r="FZT22" s="109"/>
      <c r="FZU22" s="109"/>
      <c r="FZV22" s="109"/>
      <c r="FZW22" s="109"/>
      <c r="FZX22" s="109"/>
      <c r="FZY22" s="109"/>
      <c r="FZZ22" s="109"/>
      <c r="GAA22" s="109"/>
      <c r="GAB22" s="109"/>
      <c r="GAC22" s="109"/>
      <c r="GAD22" s="109"/>
      <c r="GAE22" s="109"/>
      <c r="GAF22" s="109"/>
      <c r="GAG22" s="109"/>
      <c r="GAH22" s="109"/>
      <c r="GAI22" s="109"/>
      <c r="GAJ22" s="109"/>
      <c r="GAK22" s="109"/>
      <c r="GAL22" s="109"/>
      <c r="GAM22" s="109"/>
      <c r="GAN22" s="109"/>
      <c r="GAO22" s="109"/>
      <c r="GAP22" s="109"/>
      <c r="GAQ22" s="109"/>
      <c r="GAR22" s="109"/>
      <c r="GAS22" s="109"/>
      <c r="GAT22" s="109"/>
      <c r="GAU22" s="109"/>
      <c r="GAV22" s="109"/>
      <c r="GAW22" s="109"/>
      <c r="GAX22" s="109"/>
      <c r="GAY22" s="109"/>
      <c r="GAZ22" s="109"/>
      <c r="GBA22" s="109"/>
      <c r="GBB22" s="109"/>
      <c r="GBC22" s="109"/>
      <c r="GBD22" s="109"/>
      <c r="GBE22" s="109"/>
      <c r="GBF22" s="109"/>
      <c r="GBG22" s="109"/>
      <c r="GBH22" s="109"/>
      <c r="GBI22" s="109"/>
      <c r="GBJ22" s="109"/>
      <c r="GBK22" s="109"/>
      <c r="GBL22" s="109"/>
      <c r="GBM22" s="109"/>
      <c r="GBN22" s="109"/>
      <c r="GBO22" s="109"/>
      <c r="GBP22" s="109"/>
      <c r="GBQ22" s="109"/>
      <c r="GBR22" s="109"/>
      <c r="GBS22" s="109"/>
      <c r="GBT22" s="109"/>
      <c r="GBU22" s="109"/>
      <c r="GBV22" s="109"/>
      <c r="GBW22" s="109"/>
      <c r="GBX22" s="109"/>
      <c r="GBY22" s="109"/>
      <c r="GBZ22" s="109"/>
      <c r="GCA22" s="109"/>
      <c r="GCB22" s="109"/>
      <c r="GCC22" s="109"/>
      <c r="GCD22" s="109"/>
      <c r="GCE22" s="109"/>
      <c r="GCF22" s="109"/>
      <c r="GCG22" s="109"/>
      <c r="GCH22" s="109"/>
      <c r="GCI22" s="109"/>
      <c r="GCJ22" s="109"/>
      <c r="GCK22" s="109"/>
      <c r="GCL22" s="109"/>
      <c r="GCM22" s="109"/>
      <c r="GCN22" s="109"/>
      <c r="GCO22" s="109"/>
      <c r="GCP22" s="109"/>
      <c r="GCQ22" s="109"/>
      <c r="GCR22" s="109"/>
      <c r="GCS22" s="109"/>
      <c r="GCT22" s="109"/>
      <c r="GCU22" s="109"/>
      <c r="GCV22" s="109"/>
      <c r="GCW22" s="109"/>
      <c r="GCX22" s="109"/>
      <c r="GCY22" s="109"/>
      <c r="GCZ22" s="109"/>
      <c r="GDA22" s="109"/>
      <c r="GDB22" s="109"/>
      <c r="GDC22" s="109"/>
      <c r="GDD22" s="109"/>
      <c r="GDE22" s="109"/>
      <c r="GDF22" s="109"/>
      <c r="GDG22" s="109"/>
      <c r="GDH22" s="109"/>
      <c r="GDI22" s="109"/>
      <c r="GDJ22" s="109"/>
      <c r="GDK22" s="109"/>
      <c r="GDL22" s="109"/>
      <c r="GDM22" s="109"/>
      <c r="GDN22" s="109"/>
      <c r="GDO22" s="109"/>
      <c r="GDP22" s="109"/>
      <c r="GDQ22" s="109"/>
      <c r="GDR22" s="109"/>
      <c r="GDS22" s="109"/>
      <c r="GDT22" s="109"/>
      <c r="GDU22" s="109"/>
      <c r="GDV22" s="109"/>
      <c r="GDW22" s="109"/>
      <c r="GDX22" s="109"/>
      <c r="GDY22" s="109"/>
      <c r="GDZ22" s="109"/>
      <c r="GEA22" s="109"/>
      <c r="GEB22" s="109"/>
      <c r="GEC22" s="109"/>
      <c r="GED22" s="109"/>
      <c r="GEE22" s="109"/>
      <c r="GEF22" s="109"/>
      <c r="GEG22" s="109"/>
      <c r="GEH22" s="109"/>
      <c r="GEI22" s="109"/>
      <c r="GEJ22" s="109"/>
      <c r="GEK22" s="109"/>
      <c r="GEL22" s="109"/>
      <c r="GEM22" s="109"/>
      <c r="GEN22" s="109"/>
      <c r="GEO22" s="109"/>
      <c r="GEP22" s="109"/>
      <c r="GEQ22" s="109"/>
      <c r="GER22" s="109"/>
      <c r="GES22" s="109"/>
      <c r="GET22" s="109"/>
      <c r="GEU22" s="109"/>
      <c r="GEV22" s="109"/>
      <c r="GEW22" s="109"/>
      <c r="GEX22" s="109"/>
      <c r="GEY22" s="109"/>
      <c r="GEZ22" s="109"/>
      <c r="GFA22" s="109"/>
      <c r="GFB22" s="109"/>
      <c r="GFC22" s="109"/>
      <c r="GFD22" s="109"/>
      <c r="GFE22" s="109"/>
      <c r="GFF22" s="109"/>
      <c r="GFG22" s="109"/>
      <c r="GFH22" s="109"/>
      <c r="GFI22" s="109"/>
      <c r="GFJ22" s="109"/>
      <c r="GFK22" s="109"/>
      <c r="GFL22" s="109"/>
      <c r="GFM22" s="109"/>
      <c r="GFN22" s="109"/>
      <c r="GFO22" s="109"/>
      <c r="GFP22" s="109"/>
      <c r="GFQ22" s="109"/>
      <c r="GFR22" s="109"/>
      <c r="GFS22" s="109"/>
      <c r="GFT22" s="109"/>
      <c r="GFU22" s="109"/>
      <c r="GFV22" s="109"/>
      <c r="GFW22" s="109"/>
      <c r="GFX22" s="109"/>
      <c r="GFY22" s="109"/>
      <c r="GFZ22" s="109"/>
      <c r="GGA22" s="109"/>
      <c r="GGB22" s="109"/>
      <c r="GGC22" s="109"/>
      <c r="GGD22" s="109"/>
      <c r="GGE22" s="109"/>
      <c r="GGF22" s="109"/>
      <c r="GGG22" s="109"/>
      <c r="GGH22" s="109"/>
      <c r="GGI22" s="109"/>
      <c r="GGJ22" s="109"/>
      <c r="GGK22" s="109"/>
      <c r="GGL22" s="109"/>
      <c r="GGM22" s="109"/>
      <c r="GGN22" s="109"/>
      <c r="GGO22" s="109"/>
      <c r="GGP22" s="109"/>
      <c r="GGQ22" s="109"/>
      <c r="GGR22" s="109"/>
      <c r="GGS22" s="109"/>
      <c r="GGT22" s="109"/>
      <c r="GGU22" s="109"/>
      <c r="GGV22" s="109"/>
      <c r="GGW22" s="109"/>
      <c r="GGX22" s="109"/>
      <c r="GGY22" s="109"/>
      <c r="GGZ22" s="109"/>
      <c r="GHA22" s="109"/>
      <c r="GHB22" s="109"/>
      <c r="GHC22" s="109"/>
      <c r="GHD22" s="109"/>
      <c r="GHE22" s="109"/>
      <c r="GHF22" s="109"/>
      <c r="GHG22" s="109"/>
      <c r="GHH22" s="109"/>
      <c r="GHI22" s="109"/>
      <c r="GHJ22" s="109"/>
      <c r="GHK22" s="109"/>
      <c r="GHL22" s="109"/>
      <c r="GHM22" s="109"/>
      <c r="GHN22" s="109"/>
      <c r="GHO22" s="109"/>
      <c r="GHP22" s="109"/>
      <c r="GHQ22" s="109"/>
      <c r="GHR22" s="109"/>
      <c r="GHS22" s="109"/>
      <c r="GHT22" s="109"/>
      <c r="GHU22" s="109"/>
      <c r="GHV22" s="109"/>
      <c r="GHW22" s="109"/>
      <c r="GHX22" s="109"/>
      <c r="GHY22" s="109"/>
      <c r="GHZ22" s="109"/>
      <c r="GIA22" s="109"/>
      <c r="GIB22" s="109"/>
      <c r="GIC22" s="109"/>
      <c r="GID22" s="109"/>
      <c r="GIE22" s="109"/>
      <c r="GIF22" s="109"/>
      <c r="GIG22" s="109"/>
      <c r="GIH22" s="109"/>
      <c r="GII22" s="109"/>
      <c r="GIJ22" s="109"/>
      <c r="GIK22" s="109"/>
      <c r="GIL22" s="109"/>
      <c r="GIM22" s="109"/>
      <c r="GIN22" s="109"/>
      <c r="GIO22" s="109"/>
      <c r="GIP22" s="109"/>
      <c r="GIQ22" s="109"/>
      <c r="GIR22" s="109"/>
      <c r="GIS22" s="109"/>
      <c r="GIT22" s="109"/>
      <c r="GIU22" s="109"/>
      <c r="GIV22" s="109"/>
      <c r="GIW22" s="109"/>
      <c r="GIX22" s="109"/>
      <c r="GIY22" s="109"/>
      <c r="GIZ22" s="109"/>
      <c r="GJA22" s="109"/>
      <c r="GJB22" s="109"/>
      <c r="GJC22" s="109"/>
      <c r="GJD22" s="109"/>
      <c r="GJE22" s="109"/>
      <c r="GJF22" s="109"/>
      <c r="GJG22" s="109"/>
      <c r="GJH22" s="109"/>
      <c r="GJI22" s="109"/>
      <c r="GJJ22" s="109"/>
      <c r="GJK22" s="109"/>
      <c r="GJL22" s="109"/>
      <c r="GJM22" s="109"/>
      <c r="GJN22" s="109"/>
      <c r="GJO22" s="109"/>
      <c r="GJP22" s="109"/>
      <c r="GJQ22" s="109"/>
      <c r="GJR22" s="109"/>
      <c r="GJS22" s="109"/>
      <c r="GJT22" s="109"/>
      <c r="GJU22" s="109"/>
      <c r="GJV22" s="109"/>
      <c r="GJW22" s="109"/>
      <c r="GJX22" s="109"/>
      <c r="GJY22" s="109"/>
      <c r="GJZ22" s="109"/>
      <c r="GKA22" s="109"/>
      <c r="GKB22" s="109"/>
      <c r="GKC22" s="109"/>
      <c r="GKD22" s="109"/>
      <c r="GKE22" s="109"/>
      <c r="GKF22" s="109"/>
      <c r="GKG22" s="109"/>
      <c r="GKH22" s="109"/>
      <c r="GKI22" s="109"/>
      <c r="GKJ22" s="109"/>
      <c r="GKK22" s="109"/>
      <c r="GKL22" s="109"/>
      <c r="GKM22" s="109"/>
      <c r="GKN22" s="109"/>
      <c r="GKO22" s="109"/>
      <c r="GKP22" s="109"/>
      <c r="GKQ22" s="109"/>
      <c r="GKR22" s="109"/>
      <c r="GKS22" s="109"/>
      <c r="GKT22" s="109"/>
      <c r="GKU22" s="109"/>
      <c r="GKV22" s="109"/>
      <c r="GKW22" s="109"/>
      <c r="GKX22" s="109"/>
      <c r="GKY22" s="109"/>
      <c r="GKZ22" s="109"/>
      <c r="GLA22" s="109"/>
      <c r="GLB22" s="109"/>
      <c r="GLC22" s="109"/>
      <c r="GLD22" s="109"/>
      <c r="GLE22" s="109"/>
      <c r="GLF22" s="109"/>
      <c r="GLG22" s="109"/>
      <c r="GLH22" s="109"/>
      <c r="GLI22" s="109"/>
      <c r="GLJ22" s="109"/>
      <c r="GLK22" s="109"/>
      <c r="GLL22" s="109"/>
      <c r="GLM22" s="109"/>
      <c r="GLN22" s="109"/>
      <c r="GLO22" s="109"/>
      <c r="GLP22" s="109"/>
      <c r="GLQ22" s="109"/>
      <c r="GLR22" s="109"/>
      <c r="GLS22" s="109"/>
      <c r="GLT22" s="109"/>
      <c r="GLU22" s="109"/>
      <c r="GLV22" s="109"/>
      <c r="GLW22" s="109"/>
      <c r="GLX22" s="109"/>
      <c r="GLY22" s="109"/>
      <c r="GLZ22" s="109"/>
      <c r="GMA22" s="109"/>
      <c r="GMB22" s="109"/>
      <c r="GMC22" s="109"/>
      <c r="GMD22" s="109"/>
      <c r="GME22" s="109"/>
      <c r="GMF22" s="109"/>
      <c r="GMG22" s="109"/>
      <c r="GMH22" s="109"/>
      <c r="GMI22" s="109"/>
      <c r="GMJ22" s="109"/>
      <c r="GMK22" s="109"/>
      <c r="GML22" s="109"/>
      <c r="GMM22" s="109"/>
      <c r="GMN22" s="109"/>
      <c r="GMO22" s="109"/>
      <c r="GMP22" s="109"/>
      <c r="GMQ22" s="109"/>
      <c r="GMR22" s="109"/>
      <c r="GMS22" s="109"/>
      <c r="GMT22" s="109"/>
      <c r="GMU22" s="109"/>
      <c r="GMV22" s="109"/>
      <c r="GMW22" s="109"/>
      <c r="GMX22" s="109"/>
      <c r="GMY22" s="109"/>
      <c r="GMZ22" s="109"/>
      <c r="GNA22" s="109"/>
      <c r="GNB22" s="109"/>
      <c r="GNC22" s="109"/>
      <c r="GND22" s="109"/>
      <c r="GNE22" s="109"/>
      <c r="GNF22" s="109"/>
      <c r="GNG22" s="109"/>
      <c r="GNH22" s="109"/>
      <c r="GNI22" s="109"/>
      <c r="GNJ22" s="109"/>
      <c r="GNK22" s="109"/>
      <c r="GNL22" s="109"/>
      <c r="GNM22" s="109"/>
      <c r="GNN22" s="109"/>
      <c r="GNO22" s="109"/>
      <c r="GNP22" s="109"/>
      <c r="GNQ22" s="109"/>
      <c r="GNR22" s="109"/>
      <c r="GNS22" s="109"/>
      <c r="GNT22" s="109"/>
      <c r="GNU22" s="109"/>
      <c r="GNV22" s="109"/>
      <c r="GNW22" s="109"/>
      <c r="GNX22" s="109"/>
      <c r="GNY22" s="109"/>
      <c r="GNZ22" s="109"/>
      <c r="GOA22" s="109"/>
      <c r="GOB22" s="109"/>
      <c r="GOC22" s="109"/>
      <c r="GOD22" s="109"/>
      <c r="GOE22" s="109"/>
      <c r="GOF22" s="109"/>
      <c r="GOG22" s="109"/>
      <c r="GOH22" s="109"/>
      <c r="GOI22" s="109"/>
      <c r="GOJ22" s="109"/>
      <c r="GOK22" s="109"/>
      <c r="GOL22" s="109"/>
      <c r="GOM22" s="109"/>
      <c r="GON22" s="109"/>
      <c r="GOO22" s="109"/>
      <c r="GOP22" s="109"/>
      <c r="GOQ22" s="109"/>
      <c r="GOR22" s="109"/>
      <c r="GOS22" s="109"/>
      <c r="GOT22" s="109"/>
      <c r="GOU22" s="109"/>
      <c r="GOV22" s="109"/>
      <c r="GOW22" s="109"/>
      <c r="GOX22" s="109"/>
      <c r="GOY22" s="109"/>
      <c r="GOZ22" s="109"/>
      <c r="GPA22" s="109"/>
      <c r="GPB22" s="109"/>
      <c r="GPC22" s="109"/>
      <c r="GPD22" s="109"/>
      <c r="GPE22" s="109"/>
      <c r="GPF22" s="109"/>
      <c r="GPG22" s="109"/>
      <c r="GPH22" s="109"/>
      <c r="GPI22" s="109"/>
      <c r="GPJ22" s="109"/>
      <c r="GPK22" s="109"/>
      <c r="GPL22" s="109"/>
      <c r="GPM22" s="109"/>
      <c r="GPN22" s="109"/>
      <c r="GPO22" s="109"/>
      <c r="GPP22" s="109"/>
      <c r="GPQ22" s="109"/>
      <c r="GPR22" s="109"/>
      <c r="GPS22" s="109"/>
      <c r="GPT22" s="109"/>
      <c r="GPU22" s="109"/>
      <c r="GPV22" s="109"/>
      <c r="GPW22" s="109"/>
      <c r="GPX22" s="109"/>
      <c r="GPY22" s="109"/>
      <c r="GPZ22" s="109"/>
      <c r="GQA22" s="109"/>
      <c r="GQB22" s="109"/>
      <c r="GQC22" s="109"/>
      <c r="GQD22" s="109"/>
      <c r="GQE22" s="109"/>
      <c r="GQF22" s="109"/>
      <c r="GQG22" s="109"/>
      <c r="GQH22" s="109"/>
      <c r="GQI22" s="109"/>
      <c r="GQJ22" s="109"/>
      <c r="GQK22" s="109"/>
      <c r="GQL22" s="109"/>
      <c r="GQM22" s="109"/>
      <c r="GQN22" s="109"/>
      <c r="GQO22" s="109"/>
      <c r="GQP22" s="109"/>
      <c r="GQQ22" s="109"/>
      <c r="GQR22" s="109"/>
      <c r="GQS22" s="109"/>
      <c r="GQT22" s="109"/>
      <c r="GQU22" s="109"/>
      <c r="GQV22" s="109"/>
      <c r="GQW22" s="109"/>
      <c r="GQX22" s="109"/>
      <c r="GQY22" s="109"/>
      <c r="GQZ22" s="109"/>
      <c r="GRA22" s="109"/>
      <c r="GRB22" s="109"/>
      <c r="GRC22" s="109"/>
      <c r="GRD22" s="109"/>
      <c r="GRE22" s="109"/>
      <c r="GRF22" s="109"/>
      <c r="GRG22" s="109"/>
      <c r="GRH22" s="109"/>
      <c r="GRI22" s="109"/>
      <c r="GRJ22" s="109"/>
      <c r="GRK22" s="109"/>
      <c r="GRL22" s="109"/>
      <c r="GRM22" s="109"/>
      <c r="GRN22" s="109"/>
      <c r="GRO22" s="109"/>
      <c r="GRP22" s="109"/>
      <c r="GRQ22" s="109"/>
      <c r="GRR22" s="109"/>
      <c r="GRS22" s="109"/>
      <c r="GRT22" s="109"/>
      <c r="GRU22" s="109"/>
      <c r="GRV22" s="109"/>
      <c r="GRW22" s="109"/>
      <c r="GRX22" s="109"/>
      <c r="GRY22" s="109"/>
      <c r="GRZ22" s="109"/>
      <c r="GSA22" s="109"/>
      <c r="GSB22" s="109"/>
      <c r="GSC22" s="109"/>
      <c r="GSD22" s="109"/>
      <c r="GSE22" s="109"/>
      <c r="GSF22" s="109"/>
      <c r="GSG22" s="109"/>
      <c r="GSH22" s="109"/>
      <c r="GSI22" s="109"/>
      <c r="GSJ22" s="109"/>
      <c r="GSK22" s="109"/>
      <c r="GSL22" s="109"/>
      <c r="GSM22" s="109"/>
      <c r="GSN22" s="109"/>
      <c r="GSO22" s="109"/>
      <c r="GSP22" s="109"/>
      <c r="GSQ22" s="109"/>
      <c r="GSR22" s="109"/>
      <c r="GSS22" s="109"/>
      <c r="GST22" s="109"/>
      <c r="GSU22" s="109"/>
      <c r="GSV22" s="109"/>
      <c r="GSW22" s="109"/>
      <c r="GSX22" s="109"/>
      <c r="GSY22" s="109"/>
      <c r="GSZ22" s="109"/>
      <c r="GTA22" s="109"/>
      <c r="GTB22" s="109"/>
      <c r="GTC22" s="109"/>
      <c r="GTD22" s="109"/>
      <c r="GTE22" s="109"/>
      <c r="GTF22" s="109"/>
      <c r="GTG22" s="109"/>
      <c r="GTH22" s="109"/>
      <c r="GTI22" s="109"/>
      <c r="GTJ22" s="109"/>
      <c r="GTK22" s="109"/>
      <c r="GTL22" s="109"/>
      <c r="GTM22" s="109"/>
      <c r="GTN22" s="109"/>
      <c r="GTO22" s="109"/>
      <c r="GTP22" s="109"/>
      <c r="GTQ22" s="109"/>
      <c r="GTR22" s="109"/>
      <c r="GTS22" s="109"/>
      <c r="GTT22" s="109"/>
      <c r="GTU22" s="109"/>
      <c r="GTV22" s="109"/>
      <c r="GTW22" s="109"/>
      <c r="GTX22" s="109"/>
      <c r="GTY22" s="109"/>
      <c r="GTZ22" s="109"/>
      <c r="GUA22" s="109"/>
      <c r="GUB22" s="109"/>
      <c r="GUC22" s="109"/>
      <c r="GUD22" s="109"/>
      <c r="GUE22" s="109"/>
      <c r="GUF22" s="109"/>
      <c r="GUG22" s="109"/>
      <c r="GUH22" s="109"/>
      <c r="GUI22" s="109"/>
      <c r="GUJ22" s="109"/>
      <c r="GUK22" s="109"/>
      <c r="GUL22" s="109"/>
      <c r="GUM22" s="109"/>
      <c r="GUN22" s="109"/>
      <c r="GUO22" s="109"/>
      <c r="GUP22" s="109"/>
      <c r="GUQ22" s="109"/>
      <c r="GUR22" s="109"/>
      <c r="GUS22" s="109"/>
      <c r="GUT22" s="109"/>
      <c r="GUU22" s="109"/>
      <c r="GUV22" s="109"/>
      <c r="GUW22" s="109"/>
      <c r="GUX22" s="109"/>
      <c r="GUY22" s="109"/>
      <c r="GUZ22" s="109"/>
      <c r="GVA22" s="109"/>
      <c r="GVB22" s="109"/>
      <c r="GVC22" s="109"/>
      <c r="GVD22" s="109"/>
      <c r="GVE22" s="109"/>
      <c r="GVF22" s="109"/>
      <c r="GVG22" s="109"/>
      <c r="GVH22" s="109"/>
      <c r="GVI22" s="109"/>
      <c r="GVJ22" s="109"/>
      <c r="GVK22" s="109"/>
      <c r="GVL22" s="109"/>
      <c r="GVM22" s="109"/>
      <c r="GVN22" s="109"/>
      <c r="GVO22" s="109"/>
      <c r="GVP22" s="109"/>
      <c r="GVQ22" s="109"/>
      <c r="GVR22" s="109"/>
      <c r="GVS22" s="109"/>
      <c r="GVT22" s="109"/>
      <c r="GVU22" s="109"/>
      <c r="GVV22" s="109"/>
      <c r="GVW22" s="109"/>
      <c r="GVX22" s="109"/>
      <c r="GVY22" s="109"/>
      <c r="GVZ22" s="109"/>
      <c r="GWA22" s="109"/>
      <c r="GWB22" s="109"/>
      <c r="GWC22" s="109"/>
      <c r="GWD22" s="109"/>
      <c r="GWE22" s="109"/>
      <c r="GWF22" s="109"/>
      <c r="GWG22" s="109"/>
      <c r="GWH22" s="109"/>
      <c r="GWI22" s="109"/>
      <c r="GWJ22" s="109"/>
      <c r="GWK22" s="109"/>
      <c r="GWL22" s="109"/>
      <c r="GWM22" s="109"/>
      <c r="GWN22" s="109"/>
      <c r="GWO22" s="109"/>
      <c r="GWP22" s="109"/>
      <c r="GWQ22" s="109"/>
      <c r="GWR22" s="109"/>
      <c r="GWS22" s="109"/>
      <c r="GWT22" s="109"/>
      <c r="GWU22" s="109"/>
      <c r="GWV22" s="109"/>
      <c r="GWW22" s="109"/>
      <c r="GWX22" s="109"/>
      <c r="GWY22" s="109"/>
      <c r="GWZ22" s="109"/>
      <c r="GXA22" s="109"/>
      <c r="GXB22" s="109"/>
      <c r="GXC22" s="109"/>
      <c r="GXD22" s="109"/>
      <c r="GXE22" s="109"/>
      <c r="GXF22" s="109"/>
      <c r="GXG22" s="109"/>
      <c r="GXH22" s="109"/>
      <c r="GXI22" s="109"/>
      <c r="GXJ22" s="109"/>
      <c r="GXK22" s="109"/>
      <c r="GXL22" s="109"/>
      <c r="GXM22" s="109"/>
      <c r="GXN22" s="109"/>
      <c r="GXO22" s="109"/>
      <c r="GXP22" s="109"/>
      <c r="GXQ22" s="109"/>
      <c r="GXR22" s="109"/>
      <c r="GXS22" s="109"/>
      <c r="GXT22" s="109"/>
      <c r="GXU22" s="109"/>
      <c r="GXV22" s="109"/>
      <c r="GXW22" s="109"/>
      <c r="GXX22" s="109"/>
      <c r="GXY22" s="109"/>
      <c r="GXZ22" s="109"/>
      <c r="GYA22" s="109"/>
      <c r="GYB22" s="109"/>
      <c r="GYC22" s="109"/>
      <c r="GYD22" s="109"/>
      <c r="GYE22" s="109"/>
      <c r="GYF22" s="109"/>
      <c r="GYG22" s="109"/>
      <c r="GYH22" s="109"/>
      <c r="GYI22" s="109"/>
      <c r="GYJ22" s="109"/>
      <c r="GYK22" s="109"/>
      <c r="GYL22" s="109"/>
      <c r="GYM22" s="109"/>
      <c r="GYN22" s="109"/>
      <c r="GYO22" s="109"/>
      <c r="GYP22" s="109"/>
      <c r="GYQ22" s="109"/>
      <c r="GYR22" s="109"/>
      <c r="GYS22" s="109"/>
      <c r="GYT22" s="109"/>
      <c r="GYU22" s="109"/>
      <c r="GYV22" s="109"/>
      <c r="GYW22" s="109"/>
      <c r="GYX22" s="109"/>
      <c r="GYY22" s="109"/>
      <c r="GYZ22" s="109"/>
      <c r="GZA22" s="109"/>
      <c r="GZB22" s="109"/>
      <c r="GZC22" s="109"/>
      <c r="GZD22" s="109"/>
      <c r="GZE22" s="109"/>
      <c r="GZF22" s="109"/>
      <c r="GZG22" s="109"/>
      <c r="GZH22" s="109"/>
      <c r="GZI22" s="109"/>
      <c r="GZJ22" s="109"/>
      <c r="GZK22" s="109"/>
      <c r="GZL22" s="109"/>
      <c r="GZM22" s="109"/>
      <c r="GZN22" s="109"/>
      <c r="GZO22" s="109"/>
      <c r="GZP22" s="109"/>
      <c r="GZQ22" s="109"/>
      <c r="GZR22" s="109"/>
      <c r="GZS22" s="109"/>
      <c r="GZT22" s="109"/>
      <c r="GZU22" s="109"/>
      <c r="GZV22" s="109"/>
      <c r="GZW22" s="109"/>
      <c r="GZX22" s="109"/>
      <c r="GZY22" s="109"/>
      <c r="GZZ22" s="109"/>
      <c r="HAA22" s="109"/>
      <c r="HAB22" s="109"/>
      <c r="HAC22" s="109"/>
      <c r="HAD22" s="109"/>
      <c r="HAE22" s="109"/>
      <c r="HAF22" s="109"/>
      <c r="HAG22" s="109"/>
      <c r="HAH22" s="109"/>
      <c r="HAI22" s="109"/>
      <c r="HAJ22" s="109"/>
      <c r="HAK22" s="109"/>
      <c r="HAL22" s="109"/>
      <c r="HAM22" s="109"/>
      <c r="HAN22" s="109"/>
      <c r="HAO22" s="109"/>
      <c r="HAP22" s="109"/>
      <c r="HAQ22" s="109"/>
      <c r="HAR22" s="109"/>
      <c r="HAS22" s="109"/>
      <c r="HAT22" s="109"/>
      <c r="HAU22" s="109"/>
      <c r="HAV22" s="109"/>
      <c r="HAW22" s="109"/>
      <c r="HAX22" s="109"/>
      <c r="HAY22" s="109"/>
      <c r="HAZ22" s="109"/>
      <c r="HBA22" s="109"/>
      <c r="HBB22" s="109"/>
      <c r="HBC22" s="109"/>
      <c r="HBD22" s="109"/>
      <c r="HBE22" s="109"/>
      <c r="HBF22" s="109"/>
      <c r="HBG22" s="109"/>
      <c r="HBH22" s="109"/>
      <c r="HBI22" s="109"/>
      <c r="HBJ22" s="109"/>
      <c r="HBK22" s="109"/>
      <c r="HBL22" s="109"/>
      <c r="HBM22" s="109"/>
      <c r="HBN22" s="109"/>
      <c r="HBO22" s="109"/>
      <c r="HBP22" s="109"/>
      <c r="HBQ22" s="109"/>
      <c r="HBR22" s="109"/>
      <c r="HBS22" s="109"/>
      <c r="HBT22" s="109"/>
      <c r="HBU22" s="109"/>
      <c r="HBV22" s="109"/>
      <c r="HBW22" s="109"/>
      <c r="HBX22" s="109"/>
      <c r="HBY22" s="109"/>
      <c r="HBZ22" s="109"/>
      <c r="HCA22" s="109"/>
      <c r="HCB22" s="109"/>
      <c r="HCC22" s="109"/>
      <c r="HCD22" s="109"/>
      <c r="HCE22" s="109"/>
      <c r="HCF22" s="109"/>
      <c r="HCG22" s="109"/>
      <c r="HCH22" s="109"/>
      <c r="HCI22" s="109"/>
      <c r="HCJ22" s="109"/>
      <c r="HCK22" s="109"/>
      <c r="HCL22" s="109"/>
      <c r="HCM22" s="109"/>
      <c r="HCN22" s="109"/>
      <c r="HCO22" s="109"/>
      <c r="HCP22" s="109"/>
      <c r="HCQ22" s="109"/>
      <c r="HCR22" s="109"/>
      <c r="HCS22" s="109"/>
      <c r="HCT22" s="109"/>
      <c r="HCU22" s="109"/>
      <c r="HCV22" s="109"/>
      <c r="HCW22" s="109"/>
      <c r="HCX22" s="109"/>
      <c r="HCY22" s="109"/>
      <c r="HCZ22" s="109"/>
      <c r="HDA22" s="109"/>
      <c r="HDB22" s="109"/>
      <c r="HDC22" s="109"/>
      <c r="HDD22" s="109"/>
      <c r="HDE22" s="109"/>
      <c r="HDF22" s="109"/>
      <c r="HDG22" s="109"/>
      <c r="HDH22" s="109"/>
      <c r="HDI22" s="109"/>
      <c r="HDJ22" s="109"/>
      <c r="HDK22" s="109"/>
      <c r="HDL22" s="109"/>
      <c r="HDM22" s="109"/>
      <c r="HDN22" s="109"/>
      <c r="HDO22" s="109"/>
      <c r="HDP22" s="109"/>
      <c r="HDQ22" s="109"/>
      <c r="HDR22" s="109"/>
      <c r="HDS22" s="109"/>
      <c r="HDT22" s="109"/>
      <c r="HDU22" s="109"/>
      <c r="HDV22" s="109"/>
      <c r="HDW22" s="109"/>
      <c r="HDX22" s="109"/>
      <c r="HDY22" s="109"/>
      <c r="HDZ22" s="109"/>
      <c r="HEA22" s="109"/>
      <c r="HEB22" s="109"/>
      <c r="HEC22" s="109"/>
      <c r="HED22" s="109"/>
      <c r="HEE22" s="109"/>
      <c r="HEF22" s="109"/>
      <c r="HEG22" s="109"/>
      <c r="HEH22" s="109"/>
      <c r="HEI22" s="109"/>
      <c r="HEJ22" s="109"/>
      <c r="HEK22" s="109"/>
      <c r="HEL22" s="109"/>
      <c r="HEM22" s="109"/>
      <c r="HEN22" s="109"/>
      <c r="HEO22" s="109"/>
      <c r="HEP22" s="109"/>
      <c r="HEQ22" s="109"/>
      <c r="HER22" s="109"/>
      <c r="HES22" s="109"/>
      <c r="HET22" s="109"/>
      <c r="HEU22" s="109"/>
      <c r="HEV22" s="109"/>
      <c r="HEW22" s="109"/>
      <c r="HEX22" s="109"/>
      <c r="HEY22" s="109"/>
      <c r="HEZ22" s="109"/>
      <c r="HFA22" s="109"/>
      <c r="HFB22" s="109"/>
      <c r="HFC22" s="109"/>
      <c r="HFD22" s="109"/>
      <c r="HFE22" s="109"/>
      <c r="HFF22" s="109"/>
      <c r="HFG22" s="109"/>
      <c r="HFH22" s="109"/>
      <c r="HFI22" s="109"/>
      <c r="HFJ22" s="109"/>
      <c r="HFK22" s="109"/>
      <c r="HFL22" s="109"/>
      <c r="HFM22" s="109"/>
      <c r="HFN22" s="109"/>
      <c r="HFO22" s="109"/>
      <c r="HFP22" s="109"/>
      <c r="HFQ22" s="109"/>
      <c r="HFR22" s="109"/>
      <c r="HFS22" s="109"/>
      <c r="HFT22" s="109"/>
      <c r="HFU22" s="109"/>
      <c r="HFV22" s="109"/>
      <c r="HFW22" s="109"/>
      <c r="HFX22" s="109"/>
      <c r="HFY22" s="109"/>
      <c r="HFZ22" s="109"/>
      <c r="HGA22" s="109"/>
      <c r="HGB22" s="109"/>
      <c r="HGC22" s="109"/>
      <c r="HGD22" s="109"/>
      <c r="HGE22" s="109"/>
      <c r="HGF22" s="109"/>
      <c r="HGG22" s="109"/>
      <c r="HGH22" s="109"/>
      <c r="HGI22" s="109"/>
      <c r="HGJ22" s="109"/>
      <c r="HGK22" s="109"/>
      <c r="HGL22" s="109"/>
      <c r="HGM22" s="109"/>
      <c r="HGN22" s="109"/>
      <c r="HGO22" s="109"/>
      <c r="HGP22" s="109"/>
      <c r="HGQ22" s="109"/>
      <c r="HGR22" s="109"/>
      <c r="HGS22" s="109"/>
      <c r="HGT22" s="109"/>
      <c r="HGU22" s="109"/>
      <c r="HGV22" s="109"/>
      <c r="HGW22" s="109"/>
      <c r="HGX22" s="109"/>
      <c r="HGY22" s="109"/>
      <c r="HGZ22" s="109"/>
      <c r="HHA22" s="109"/>
      <c r="HHB22" s="109"/>
      <c r="HHC22" s="109"/>
      <c r="HHD22" s="109"/>
      <c r="HHE22" s="109"/>
      <c r="HHF22" s="109"/>
      <c r="HHG22" s="109"/>
      <c r="HHH22" s="109"/>
      <c r="HHI22" s="109"/>
      <c r="HHJ22" s="109"/>
      <c r="HHK22" s="109"/>
      <c r="HHL22" s="109"/>
      <c r="HHM22" s="109"/>
      <c r="HHN22" s="109"/>
      <c r="HHO22" s="109"/>
      <c r="HHP22" s="109"/>
      <c r="HHQ22" s="109"/>
      <c r="HHR22" s="109"/>
      <c r="HHS22" s="109"/>
      <c r="HHT22" s="109"/>
      <c r="HHU22" s="109"/>
      <c r="HHV22" s="109"/>
      <c r="HHW22" s="109"/>
      <c r="HHX22" s="109"/>
      <c r="HHY22" s="109"/>
      <c r="HHZ22" s="109"/>
      <c r="HIA22" s="109"/>
      <c r="HIB22" s="109"/>
      <c r="HIC22" s="109"/>
      <c r="HID22" s="109"/>
      <c r="HIE22" s="109"/>
      <c r="HIF22" s="109"/>
      <c r="HIG22" s="109"/>
      <c r="HIH22" s="109"/>
      <c r="HII22" s="109"/>
      <c r="HIJ22" s="109"/>
      <c r="HIK22" s="109"/>
      <c r="HIL22" s="109"/>
      <c r="HIM22" s="109"/>
      <c r="HIN22" s="109"/>
      <c r="HIO22" s="109"/>
      <c r="HIP22" s="109"/>
      <c r="HIQ22" s="109"/>
      <c r="HIR22" s="109"/>
      <c r="HIS22" s="109"/>
      <c r="HIT22" s="109"/>
      <c r="HIU22" s="109"/>
      <c r="HIV22" s="109"/>
      <c r="HIW22" s="109"/>
      <c r="HIX22" s="109"/>
      <c r="HIY22" s="109"/>
      <c r="HIZ22" s="109"/>
      <c r="HJA22" s="109"/>
      <c r="HJB22" s="109"/>
      <c r="HJC22" s="109"/>
      <c r="HJD22" s="109"/>
      <c r="HJE22" s="109"/>
      <c r="HJF22" s="109"/>
      <c r="HJG22" s="109"/>
      <c r="HJH22" s="109"/>
      <c r="HJI22" s="109"/>
      <c r="HJJ22" s="109"/>
      <c r="HJK22" s="109"/>
      <c r="HJL22" s="109"/>
      <c r="HJM22" s="109"/>
      <c r="HJN22" s="109"/>
      <c r="HJO22" s="109"/>
      <c r="HJP22" s="109"/>
      <c r="HJQ22" s="109"/>
      <c r="HJR22" s="109"/>
      <c r="HJS22" s="109"/>
      <c r="HJT22" s="109"/>
      <c r="HJU22" s="109"/>
      <c r="HJV22" s="109"/>
      <c r="HJW22" s="109"/>
      <c r="HJX22" s="109"/>
      <c r="HJY22" s="109"/>
      <c r="HJZ22" s="109"/>
      <c r="HKA22" s="109"/>
      <c r="HKB22" s="109"/>
      <c r="HKC22" s="109"/>
      <c r="HKD22" s="109"/>
      <c r="HKE22" s="109"/>
      <c r="HKF22" s="109"/>
      <c r="HKG22" s="109"/>
      <c r="HKH22" s="109"/>
      <c r="HKI22" s="109"/>
      <c r="HKJ22" s="109"/>
      <c r="HKK22" s="109"/>
      <c r="HKL22" s="109"/>
      <c r="HKM22" s="109"/>
      <c r="HKN22" s="109"/>
      <c r="HKO22" s="109"/>
      <c r="HKP22" s="109"/>
      <c r="HKQ22" s="109"/>
      <c r="HKR22" s="109"/>
      <c r="HKS22" s="109"/>
      <c r="HKT22" s="109"/>
      <c r="HKU22" s="109"/>
      <c r="HKV22" s="109"/>
      <c r="HKW22" s="109"/>
      <c r="HKX22" s="109"/>
      <c r="HKY22" s="109"/>
      <c r="HKZ22" s="109"/>
      <c r="HLA22" s="109"/>
      <c r="HLB22" s="109"/>
      <c r="HLC22" s="109"/>
      <c r="HLD22" s="109"/>
      <c r="HLE22" s="109"/>
      <c r="HLF22" s="109"/>
      <c r="HLG22" s="109"/>
      <c r="HLH22" s="109"/>
      <c r="HLI22" s="109"/>
      <c r="HLJ22" s="109"/>
      <c r="HLK22" s="109"/>
      <c r="HLL22" s="109"/>
      <c r="HLM22" s="109"/>
      <c r="HLN22" s="109"/>
      <c r="HLO22" s="109"/>
      <c r="HLP22" s="109"/>
      <c r="HLQ22" s="109"/>
      <c r="HLR22" s="109"/>
      <c r="HLS22" s="109"/>
      <c r="HLT22" s="109"/>
      <c r="HLU22" s="109"/>
      <c r="HLV22" s="109"/>
      <c r="HLW22" s="109"/>
      <c r="HLX22" s="109"/>
      <c r="HLY22" s="109"/>
      <c r="HLZ22" s="109"/>
      <c r="HMA22" s="109"/>
      <c r="HMB22" s="109"/>
      <c r="HMC22" s="109"/>
      <c r="HMD22" s="109"/>
      <c r="HME22" s="109"/>
      <c r="HMF22" s="109"/>
      <c r="HMG22" s="109"/>
      <c r="HMH22" s="109"/>
      <c r="HMI22" s="109"/>
      <c r="HMJ22" s="109"/>
      <c r="HMK22" s="109"/>
      <c r="HML22" s="109"/>
      <c r="HMM22" s="109"/>
      <c r="HMN22" s="109"/>
      <c r="HMO22" s="109"/>
      <c r="HMP22" s="109"/>
      <c r="HMQ22" s="109"/>
      <c r="HMR22" s="109"/>
      <c r="HMS22" s="109"/>
      <c r="HMT22" s="109"/>
      <c r="HMU22" s="109"/>
      <c r="HMV22" s="109"/>
      <c r="HMW22" s="109"/>
      <c r="HMX22" s="109"/>
      <c r="HMY22" s="109"/>
      <c r="HMZ22" s="109"/>
      <c r="HNA22" s="109"/>
      <c r="HNB22" s="109"/>
      <c r="HNC22" s="109"/>
      <c r="HND22" s="109"/>
      <c r="HNE22" s="109"/>
      <c r="HNF22" s="109"/>
      <c r="HNG22" s="109"/>
      <c r="HNH22" s="109"/>
      <c r="HNI22" s="109"/>
      <c r="HNJ22" s="109"/>
      <c r="HNK22" s="109"/>
      <c r="HNL22" s="109"/>
      <c r="HNM22" s="109"/>
      <c r="HNN22" s="109"/>
      <c r="HNO22" s="109"/>
      <c r="HNP22" s="109"/>
      <c r="HNQ22" s="109"/>
      <c r="HNR22" s="109"/>
      <c r="HNS22" s="109"/>
      <c r="HNT22" s="109"/>
      <c r="HNU22" s="109"/>
      <c r="HNV22" s="109"/>
      <c r="HNW22" s="109"/>
      <c r="HNX22" s="109"/>
      <c r="HNY22" s="109"/>
      <c r="HNZ22" s="109"/>
      <c r="HOA22" s="109"/>
      <c r="HOB22" s="109"/>
      <c r="HOC22" s="109"/>
      <c r="HOD22" s="109"/>
      <c r="HOE22" s="109"/>
      <c r="HOF22" s="109"/>
      <c r="HOG22" s="109"/>
      <c r="HOH22" s="109"/>
      <c r="HOI22" s="109"/>
      <c r="HOJ22" s="109"/>
      <c r="HOK22" s="109"/>
      <c r="HOL22" s="109"/>
      <c r="HOM22" s="109"/>
      <c r="HON22" s="109"/>
      <c r="HOO22" s="109"/>
      <c r="HOP22" s="109"/>
      <c r="HOQ22" s="109"/>
      <c r="HOR22" s="109"/>
      <c r="HOS22" s="109"/>
      <c r="HOT22" s="109"/>
      <c r="HOU22" s="109"/>
      <c r="HOV22" s="109"/>
      <c r="HOW22" s="109"/>
      <c r="HOX22" s="109"/>
      <c r="HOY22" s="109"/>
      <c r="HOZ22" s="109"/>
      <c r="HPA22" s="109"/>
      <c r="HPB22" s="109"/>
      <c r="HPC22" s="109"/>
      <c r="HPD22" s="109"/>
      <c r="HPE22" s="109"/>
      <c r="HPF22" s="109"/>
      <c r="HPG22" s="109"/>
      <c r="HPH22" s="109"/>
      <c r="HPI22" s="109"/>
      <c r="HPJ22" s="109"/>
      <c r="HPK22" s="109"/>
      <c r="HPL22" s="109"/>
      <c r="HPM22" s="109"/>
      <c r="HPN22" s="109"/>
      <c r="HPO22" s="109"/>
      <c r="HPP22" s="109"/>
      <c r="HPQ22" s="109"/>
      <c r="HPR22" s="109"/>
      <c r="HPS22" s="109"/>
      <c r="HPT22" s="109"/>
      <c r="HPU22" s="109"/>
      <c r="HPV22" s="109"/>
      <c r="HPW22" s="109"/>
      <c r="HPX22" s="109"/>
      <c r="HPY22" s="109"/>
      <c r="HPZ22" s="109"/>
      <c r="HQA22" s="109"/>
      <c r="HQB22" s="109"/>
      <c r="HQC22" s="109"/>
      <c r="HQD22" s="109"/>
      <c r="HQE22" s="109"/>
      <c r="HQF22" s="109"/>
      <c r="HQG22" s="109"/>
      <c r="HQH22" s="109"/>
      <c r="HQI22" s="109"/>
      <c r="HQJ22" s="109"/>
      <c r="HQK22" s="109"/>
      <c r="HQL22" s="109"/>
      <c r="HQM22" s="109"/>
      <c r="HQN22" s="109"/>
      <c r="HQO22" s="109"/>
      <c r="HQP22" s="109"/>
      <c r="HQQ22" s="109"/>
      <c r="HQR22" s="109"/>
      <c r="HQS22" s="109"/>
      <c r="HQT22" s="109"/>
      <c r="HQU22" s="109"/>
      <c r="HQV22" s="109"/>
      <c r="HQW22" s="109"/>
      <c r="HQX22" s="109"/>
      <c r="HQY22" s="109"/>
      <c r="HQZ22" s="109"/>
      <c r="HRA22" s="109"/>
      <c r="HRB22" s="109"/>
      <c r="HRC22" s="109"/>
      <c r="HRD22" s="109"/>
      <c r="HRE22" s="109"/>
      <c r="HRF22" s="109"/>
      <c r="HRG22" s="109"/>
      <c r="HRH22" s="109"/>
      <c r="HRI22" s="109"/>
      <c r="HRJ22" s="109"/>
      <c r="HRK22" s="109"/>
      <c r="HRL22" s="109"/>
      <c r="HRM22" s="109"/>
      <c r="HRN22" s="109"/>
      <c r="HRO22" s="109"/>
      <c r="HRP22" s="109"/>
      <c r="HRQ22" s="109"/>
      <c r="HRR22" s="109"/>
      <c r="HRS22" s="109"/>
      <c r="HRT22" s="109"/>
      <c r="HRU22" s="109"/>
      <c r="HRV22" s="109"/>
      <c r="HRW22" s="109"/>
      <c r="HRX22" s="109"/>
      <c r="HRY22" s="109"/>
      <c r="HRZ22" s="109"/>
      <c r="HSA22" s="109"/>
      <c r="HSB22" s="109"/>
      <c r="HSC22" s="109"/>
      <c r="HSD22" s="109"/>
      <c r="HSE22" s="109"/>
      <c r="HSF22" s="109"/>
      <c r="HSG22" s="109"/>
      <c r="HSH22" s="109"/>
      <c r="HSI22" s="109"/>
      <c r="HSJ22" s="109"/>
      <c r="HSK22" s="109"/>
      <c r="HSL22" s="109"/>
      <c r="HSM22" s="109"/>
      <c r="HSN22" s="109"/>
      <c r="HSO22" s="109"/>
      <c r="HSP22" s="109"/>
      <c r="HSQ22" s="109"/>
      <c r="HSR22" s="109"/>
      <c r="HSS22" s="109"/>
      <c r="HST22" s="109"/>
      <c r="HSU22" s="109"/>
      <c r="HSV22" s="109"/>
      <c r="HSW22" s="109"/>
      <c r="HSX22" s="109"/>
      <c r="HSY22" s="109"/>
      <c r="HSZ22" s="109"/>
      <c r="HTA22" s="109"/>
      <c r="HTB22" s="109"/>
      <c r="HTC22" s="109"/>
      <c r="HTD22" s="109"/>
      <c r="HTE22" s="109"/>
      <c r="HTF22" s="109"/>
      <c r="HTG22" s="109"/>
      <c r="HTH22" s="109"/>
      <c r="HTI22" s="109"/>
      <c r="HTJ22" s="109"/>
      <c r="HTK22" s="109"/>
      <c r="HTL22" s="109"/>
      <c r="HTM22" s="109"/>
      <c r="HTN22" s="109"/>
      <c r="HTO22" s="109"/>
      <c r="HTP22" s="109"/>
      <c r="HTQ22" s="109"/>
      <c r="HTR22" s="109"/>
      <c r="HTS22" s="109"/>
      <c r="HTT22" s="109"/>
      <c r="HTU22" s="109"/>
      <c r="HTV22" s="109"/>
      <c r="HTW22" s="109"/>
      <c r="HTX22" s="109"/>
      <c r="HTY22" s="109"/>
      <c r="HTZ22" s="109"/>
      <c r="HUA22" s="109"/>
      <c r="HUB22" s="109"/>
      <c r="HUC22" s="109"/>
      <c r="HUD22" s="109"/>
      <c r="HUE22" s="109"/>
      <c r="HUF22" s="109"/>
      <c r="HUG22" s="109"/>
      <c r="HUH22" s="109"/>
      <c r="HUI22" s="109"/>
      <c r="HUJ22" s="109"/>
      <c r="HUK22" s="109"/>
      <c r="HUL22" s="109"/>
      <c r="HUM22" s="109"/>
      <c r="HUN22" s="109"/>
      <c r="HUO22" s="109"/>
      <c r="HUP22" s="109"/>
      <c r="HUQ22" s="109"/>
      <c r="HUR22" s="109"/>
      <c r="HUS22" s="109"/>
      <c r="HUT22" s="109"/>
      <c r="HUU22" s="109"/>
      <c r="HUV22" s="109"/>
      <c r="HUW22" s="109"/>
      <c r="HUX22" s="109"/>
      <c r="HUY22" s="109"/>
      <c r="HUZ22" s="109"/>
      <c r="HVA22" s="109"/>
      <c r="HVB22" s="109"/>
      <c r="HVC22" s="109"/>
      <c r="HVD22" s="109"/>
      <c r="HVE22" s="109"/>
      <c r="HVF22" s="109"/>
      <c r="HVG22" s="109"/>
      <c r="HVH22" s="109"/>
      <c r="HVI22" s="109"/>
      <c r="HVJ22" s="109"/>
      <c r="HVK22" s="109"/>
      <c r="HVL22" s="109"/>
      <c r="HVM22" s="109"/>
      <c r="HVN22" s="109"/>
      <c r="HVO22" s="109"/>
      <c r="HVP22" s="109"/>
      <c r="HVQ22" s="109"/>
      <c r="HVR22" s="109"/>
      <c r="HVS22" s="109"/>
      <c r="HVT22" s="109"/>
      <c r="HVU22" s="109"/>
      <c r="HVV22" s="109"/>
      <c r="HVW22" s="109"/>
      <c r="HVX22" s="109"/>
      <c r="HVY22" s="109"/>
      <c r="HVZ22" s="109"/>
      <c r="HWA22" s="109"/>
      <c r="HWB22" s="109"/>
      <c r="HWC22" s="109"/>
      <c r="HWD22" s="109"/>
      <c r="HWE22" s="109"/>
      <c r="HWF22" s="109"/>
      <c r="HWG22" s="109"/>
      <c r="HWH22" s="109"/>
      <c r="HWI22" s="109"/>
      <c r="HWJ22" s="109"/>
      <c r="HWK22" s="109"/>
      <c r="HWL22" s="109"/>
      <c r="HWM22" s="109"/>
      <c r="HWN22" s="109"/>
      <c r="HWO22" s="109"/>
      <c r="HWP22" s="109"/>
      <c r="HWQ22" s="109"/>
      <c r="HWR22" s="109"/>
      <c r="HWS22" s="109"/>
      <c r="HWT22" s="109"/>
      <c r="HWU22" s="109"/>
      <c r="HWV22" s="109"/>
      <c r="HWW22" s="109"/>
      <c r="HWX22" s="109"/>
      <c r="HWY22" s="109"/>
      <c r="HWZ22" s="109"/>
      <c r="HXA22" s="109"/>
      <c r="HXB22" s="109"/>
      <c r="HXC22" s="109"/>
      <c r="HXD22" s="109"/>
      <c r="HXE22" s="109"/>
      <c r="HXF22" s="109"/>
      <c r="HXG22" s="109"/>
      <c r="HXH22" s="109"/>
      <c r="HXI22" s="109"/>
      <c r="HXJ22" s="109"/>
      <c r="HXK22" s="109"/>
      <c r="HXL22" s="109"/>
      <c r="HXM22" s="109"/>
      <c r="HXN22" s="109"/>
      <c r="HXO22" s="109"/>
      <c r="HXP22" s="109"/>
      <c r="HXQ22" s="109"/>
      <c r="HXR22" s="109"/>
      <c r="HXS22" s="109"/>
      <c r="HXT22" s="109"/>
      <c r="HXU22" s="109"/>
      <c r="HXV22" s="109"/>
      <c r="HXW22" s="109"/>
      <c r="HXX22" s="109"/>
      <c r="HXY22" s="109"/>
      <c r="HXZ22" s="109"/>
      <c r="HYA22" s="109"/>
      <c r="HYB22" s="109"/>
      <c r="HYC22" s="109"/>
      <c r="HYD22" s="109"/>
      <c r="HYE22" s="109"/>
      <c r="HYF22" s="109"/>
      <c r="HYG22" s="109"/>
      <c r="HYH22" s="109"/>
      <c r="HYI22" s="109"/>
      <c r="HYJ22" s="109"/>
      <c r="HYK22" s="109"/>
      <c r="HYL22" s="109"/>
      <c r="HYM22" s="109"/>
      <c r="HYN22" s="109"/>
      <c r="HYO22" s="109"/>
      <c r="HYP22" s="109"/>
      <c r="HYQ22" s="109"/>
      <c r="HYR22" s="109"/>
      <c r="HYS22" s="109"/>
      <c r="HYT22" s="109"/>
      <c r="HYU22" s="109"/>
      <c r="HYV22" s="109"/>
      <c r="HYW22" s="109"/>
      <c r="HYX22" s="109"/>
      <c r="HYY22" s="109"/>
      <c r="HYZ22" s="109"/>
      <c r="HZA22" s="109"/>
      <c r="HZB22" s="109"/>
      <c r="HZC22" s="109"/>
      <c r="HZD22" s="109"/>
      <c r="HZE22" s="109"/>
      <c r="HZF22" s="109"/>
      <c r="HZG22" s="109"/>
      <c r="HZH22" s="109"/>
      <c r="HZI22" s="109"/>
      <c r="HZJ22" s="109"/>
      <c r="HZK22" s="109"/>
      <c r="HZL22" s="109"/>
      <c r="HZM22" s="109"/>
      <c r="HZN22" s="109"/>
      <c r="HZO22" s="109"/>
      <c r="HZP22" s="109"/>
      <c r="HZQ22" s="109"/>
      <c r="HZR22" s="109"/>
      <c r="HZS22" s="109"/>
      <c r="HZT22" s="109"/>
      <c r="HZU22" s="109"/>
      <c r="HZV22" s="109"/>
      <c r="HZW22" s="109"/>
      <c r="HZX22" s="109"/>
      <c r="HZY22" s="109"/>
      <c r="HZZ22" s="109"/>
      <c r="IAA22" s="109"/>
      <c r="IAB22" s="109"/>
      <c r="IAC22" s="109"/>
      <c r="IAD22" s="109"/>
      <c r="IAE22" s="109"/>
      <c r="IAF22" s="109"/>
      <c r="IAG22" s="109"/>
      <c r="IAH22" s="109"/>
      <c r="IAI22" s="109"/>
      <c r="IAJ22" s="109"/>
      <c r="IAK22" s="109"/>
      <c r="IAL22" s="109"/>
      <c r="IAM22" s="109"/>
      <c r="IAN22" s="109"/>
      <c r="IAO22" s="109"/>
      <c r="IAP22" s="109"/>
      <c r="IAQ22" s="109"/>
      <c r="IAR22" s="109"/>
      <c r="IAS22" s="109"/>
      <c r="IAT22" s="109"/>
      <c r="IAU22" s="109"/>
      <c r="IAV22" s="109"/>
      <c r="IAW22" s="109"/>
      <c r="IAX22" s="109"/>
      <c r="IAY22" s="109"/>
      <c r="IAZ22" s="109"/>
      <c r="IBA22" s="109"/>
      <c r="IBB22" s="109"/>
      <c r="IBC22" s="109"/>
      <c r="IBD22" s="109"/>
      <c r="IBE22" s="109"/>
      <c r="IBF22" s="109"/>
      <c r="IBG22" s="109"/>
      <c r="IBH22" s="109"/>
      <c r="IBI22" s="109"/>
      <c r="IBJ22" s="109"/>
      <c r="IBK22" s="109"/>
      <c r="IBL22" s="109"/>
      <c r="IBM22" s="109"/>
      <c r="IBN22" s="109"/>
      <c r="IBO22" s="109"/>
      <c r="IBP22" s="109"/>
      <c r="IBQ22" s="109"/>
      <c r="IBR22" s="109"/>
      <c r="IBS22" s="109"/>
      <c r="IBT22" s="109"/>
      <c r="IBU22" s="109"/>
      <c r="IBV22" s="109"/>
      <c r="IBW22" s="109"/>
      <c r="IBX22" s="109"/>
      <c r="IBY22" s="109"/>
      <c r="IBZ22" s="109"/>
      <c r="ICA22" s="109"/>
      <c r="ICB22" s="109"/>
      <c r="ICC22" s="109"/>
      <c r="ICD22" s="109"/>
      <c r="ICE22" s="109"/>
      <c r="ICF22" s="109"/>
      <c r="ICG22" s="109"/>
      <c r="ICH22" s="109"/>
      <c r="ICI22" s="109"/>
      <c r="ICJ22" s="109"/>
      <c r="ICK22" s="109"/>
      <c r="ICL22" s="109"/>
      <c r="ICM22" s="109"/>
      <c r="ICN22" s="109"/>
      <c r="ICO22" s="109"/>
      <c r="ICP22" s="109"/>
      <c r="ICQ22" s="109"/>
      <c r="ICR22" s="109"/>
      <c r="ICS22" s="109"/>
      <c r="ICT22" s="109"/>
      <c r="ICU22" s="109"/>
      <c r="ICV22" s="109"/>
      <c r="ICW22" s="109"/>
      <c r="ICX22" s="109"/>
      <c r="ICY22" s="109"/>
      <c r="ICZ22" s="109"/>
      <c r="IDA22" s="109"/>
      <c r="IDB22" s="109"/>
      <c r="IDC22" s="109"/>
      <c r="IDD22" s="109"/>
      <c r="IDE22" s="109"/>
      <c r="IDF22" s="109"/>
      <c r="IDG22" s="109"/>
      <c r="IDH22" s="109"/>
      <c r="IDI22" s="109"/>
      <c r="IDJ22" s="109"/>
      <c r="IDK22" s="109"/>
      <c r="IDL22" s="109"/>
      <c r="IDM22" s="109"/>
      <c r="IDN22" s="109"/>
      <c r="IDO22" s="109"/>
      <c r="IDP22" s="109"/>
      <c r="IDQ22" s="109"/>
      <c r="IDR22" s="109"/>
      <c r="IDS22" s="109"/>
      <c r="IDT22" s="109"/>
      <c r="IDU22" s="109"/>
      <c r="IDV22" s="109"/>
      <c r="IDW22" s="109"/>
      <c r="IDX22" s="109"/>
      <c r="IDY22" s="109"/>
      <c r="IDZ22" s="109"/>
      <c r="IEA22" s="109"/>
      <c r="IEB22" s="109"/>
      <c r="IEC22" s="109"/>
      <c r="IED22" s="109"/>
      <c r="IEE22" s="109"/>
      <c r="IEF22" s="109"/>
      <c r="IEG22" s="109"/>
      <c r="IEH22" s="109"/>
      <c r="IEI22" s="109"/>
      <c r="IEJ22" s="109"/>
      <c r="IEK22" s="109"/>
      <c r="IEL22" s="109"/>
      <c r="IEM22" s="109"/>
      <c r="IEN22" s="109"/>
      <c r="IEO22" s="109"/>
      <c r="IEP22" s="109"/>
      <c r="IEQ22" s="109"/>
      <c r="IER22" s="109"/>
      <c r="IES22" s="109"/>
      <c r="IET22" s="109"/>
      <c r="IEU22" s="109"/>
      <c r="IEV22" s="109"/>
      <c r="IEW22" s="109"/>
      <c r="IEX22" s="109"/>
      <c r="IEY22" s="109"/>
      <c r="IEZ22" s="109"/>
      <c r="IFA22" s="109"/>
      <c r="IFB22" s="109"/>
      <c r="IFC22" s="109"/>
      <c r="IFD22" s="109"/>
      <c r="IFE22" s="109"/>
      <c r="IFF22" s="109"/>
      <c r="IFG22" s="109"/>
      <c r="IFH22" s="109"/>
      <c r="IFI22" s="109"/>
      <c r="IFJ22" s="109"/>
      <c r="IFK22" s="109"/>
      <c r="IFL22" s="109"/>
      <c r="IFM22" s="109"/>
      <c r="IFN22" s="109"/>
      <c r="IFO22" s="109"/>
      <c r="IFP22" s="109"/>
      <c r="IFQ22" s="109"/>
      <c r="IFR22" s="109"/>
      <c r="IFS22" s="109"/>
      <c r="IFT22" s="109"/>
      <c r="IFU22" s="109"/>
      <c r="IFV22" s="109"/>
      <c r="IFW22" s="109"/>
      <c r="IFX22" s="109"/>
      <c r="IFY22" s="109"/>
      <c r="IFZ22" s="109"/>
      <c r="IGA22" s="109"/>
      <c r="IGB22" s="109"/>
      <c r="IGC22" s="109"/>
      <c r="IGD22" s="109"/>
      <c r="IGE22" s="109"/>
      <c r="IGF22" s="109"/>
      <c r="IGG22" s="109"/>
      <c r="IGH22" s="109"/>
      <c r="IGI22" s="109"/>
      <c r="IGJ22" s="109"/>
      <c r="IGK22" s="109"/>
      <c r="IGL22" s="109"/>
      <c r="IGM22" s="109"/>
      <c r="IGN22" s="109"/>
      <c r="IGO22" s="109"/>
      <c r="IGP22" s="109"/>
      <c r="IGQ22" s="109"/>
      <c r="IGR22" s="109"/>
      <c r="IGS22" s="109"/>
      <c r="IGT22" s="109"/>
      <c r="IGU22" s="109"/>
      <c r="IGV22" s="109"/>
      <c r="IGW22" s="109"/>
      <c r="IGX22" s="109"/>
      <c r="IGY22" s="109"/>
      <c r="IGZ22" s="109"/>
      <c r="IHA22" s="109"/>
      <c r="IHB22" s="109"/>
      <c r="IHC22" s="109"/>
      <c r="IHD22" s="109"/>
      <c r="IHE22" s="109"/>
      <c r="IHF22" s="109"/>
      <c r="IHG22" s="109"/>
      <c r="IHH22" s="109"/>
      <c r="IHI22" s="109"/>
      <c r="IHJ22" s="109"/>
      <c r="IHK22" s="109"/>
      <c r="IHL22" s="109"/>
      <c r="IHM22" s="109"/>
      <c r="IHN22" s="109"/>
      <c r="IHO22" s="109"/>
      <c r="IHP22" s="109"/>
      <c r="IHQ22" s="109"/>
      <c r="IHR22" s="109"/>
      <c r="IHS22" s="109"/>
      <c r="IHT22" s="109"/>
      <c r="IHU22" s="109"/>
      <c r="IHV22" s="109"/>
      <c r="IHW22" s="109"/>
      <c r="IHX22" s="109"/>
      <c r="IHY22" s="109"/>
      <c r="IHZ22" s="109"/>
      <c r="IIA22" s="109"/>
      <c r="IIB22" s="109"/>
      <c r="IIC22" s="109"/>
      <c r="IID22" s="109"/>
      <c r="IIE22" s="109"/>
      <c r="IIF22" s="109"/>
      <c r="IIG22" s="109"/>
      <c r="IIH22" s="109"/>
      <c r="III22" s="109"/>
      <c r="IIJ22" s="109"/>
      <c r="IIK22" s="109"/>
      <c r="IIL22" s="109"/>
      <c r="IIM22" s="109"/>
      <c r="IIN22" s="109"/>
      <c r="IIO22" s="109"/>
      <c r="IIP22" s="109"/>
      <c r="IIQ22" s="109"/>
      <c r="IIR22" s="109"/>
      <c r="IIS22" s="109"/>
      <c r="IIT22" s="109"/>
      <c r="IIU22" s="109"/>
      <c r="IIV22" s="109"/>
      <c r="IIW22" s="109"/>
      <c r="IIX22" s="109"/>
      <c r="IIY22" s="109"/>
      <c r="IIZ22" s="109"/>
      <c r="IJA22" s="109"/>
      <c r="IJB22" s="109"/>
      <c r="IJC22" s="109"/>
      <c r="IJD22" s="109"/>
      <c r="IJE22" s="109"/>
      <c r="IJF22" s="109"/>
      <c r="IJG22" s="109"/>
      <c r="IJH22" s="109"/>
      <c r="IJI22" s="109"/>
      <c r="IJJ22" s="109"/>
      <c r="IJK22" s="109"/>
      <c r="IJL22" s="109"/>
      <c r="IJM22" s="109"/>
      <c r="IJN22" s="109"/>
      <c r="IJO22" s="109"/>
      <c r="IJP22" s="109"/>
      <c r="IJQ22" s="109"/>
      <c r="IJR22" s="109"/>
      <c r="IJS22" s="109"/>
      <c r="IJT22" s="109"/>
      <c r="IJU22" s="109"/>
      <c r="IJV22" s="109"/>
      <c r="IJW22" s="109"/>
      <c r="IJX22" s="109"/>
      <c r="IJY22" s="109"/>
      <c r="IJZ22" s="109"/>
      <c r="IKA22" s="109"/>
      <c r="IKB22" s="109"/>
      <c r="IKC22" s="109"/>
      <c r="IKD22" s="109"/>
      <c r="IKE22" s="109"/>
      <c r="IKF22" s="109"/>
      <c r="IKG22" s="109"/>
      <c r="IKH22" s="109"/>
      <c r="IKI22" s="109"/>
      <c r="IKJ22" s="109"/>
      <c r="IKK22" s="109"/>
      <c r="IKL22" s="109"/>
      <c r="IKM22" s="109"/>
      <c r="IKN22" s="109"/>
      <c r="IKO22" s="109"/>
      <c r="IKP22" s="109"/>
      <c r="IKQ22" s="109"/>
      <c r="IKR22" s="109"/>
      <c r="IKS22" s="109"/>
      <c r="IKT22" s="109"/>
      <c r="IKU22" s="109"/>
      <c r="IKV22" s="109"/>
      <c r="IKW22" s="109"/>
      <c r="IKX22" s="109"/>
      <c r="IKY22" s="109"/>
      <c r="IKZ22" s="109"/>
      <c r="ILA22" s="109"/>
      <c r="ILB22" s="109"/>
      <c r="ILC22" s="109"/>
      <c r="ILD22" s="109"/>
      <c r="ILE22" s="109"/>
      <c r="ILF22" s="109"/>
      <c r="ILG22" s="109"/>
      <c r="ILH22" s="109"/>
      <c r="ILI22" s="109"/>
      <c r="ILJ22" s="109"/>
      <c r="ILK22" s="109"/>
      <c r="ILL22" s="109"/>
      <c r="ILM22" s="109"/>
      <c r="ILN22" s="109"/>
      <c r="ILO22" s="109"/>
      <c r="ILP22" s="109"/>
      <c r="ILQ22" s="109"/>
      <c r="ILR22" s="109"/>
      <c r="ILS22" s="109"/>
      <c r="ILT22" s="109"/>
      <c r="ILU22" s="109"/>
      <c r="ILV22" s="109"/>
      <c r="ILW22" s="109"/>
      <c r="ILX22" s="109"/>
      <c r="ILY22" s="109"/>
      <c r="ILZ22" s="109"/>
      <c r="IMA22" s="109"/>
      <c r="IMB22" s="109"/>
      <c r="IMC22" s="109"/>
      <c r="IMD22" s="109"/>
      <c r="IME22" s="109"/>
      <c r="IMF22" s="109"/>
      <c r="IMG22" s="109"/>
      <c r="IMH22" s="109"/>
      <c r="IMI22" s="109"/>
      <c r="IMJ22" s="109"/>
      <c r="IMK22" s="109"/>
      <c r="IML22" s="109"/>
      <c r="IMM22" s="109"/>
      <c r="IMN22" s="109"/>
      <c r="IMO22" s="109"/>
      <c r="IMP22" s="109"/>
      <c r="IMQ22" s="109"/>
      <c r="IMR22" s="109"/>
      <c r="IMS22" s="109"/>
      <c r="IMT22" s="109"/>
      <c r="IMU22" s="109"/>
      <c r="IMV22" s="109"/>
      <c r="IMW22" s="109"/>
      <c r="IMX22" s="109"/>
      <c r="IMY22" s="109"/>
      <c r="IMZ22" s="109"/>
      <c r="INA22" s="109"/>
      <c r="INB22" s="109"/>
      <c r="INC22" s="109"/>
      <c r="IND22" s="109"/>
      <c r="INE22" s="109"/>
      <c r="INF22" s="109"/>
      <c r="ING22" s="109"/>
      <c r="INH22" s="109"/>
      <c r="INI22" s="109"/>
      <c r="INJ22" s="109"/>
      <c r="INK22" s="109"/>
      <c r="INL22" s="109"/>
      <c r="INM22" s="109"/>
      <c r="INN22" s="109"/>
      <c r="INO22" s="109"/>
      <c r="INP22" s="109"/>
      <c r="INQ22" s="109"/>
      <c r="INR22" s="109"/>
      <c r="INS22" s="109"/>
      <c r="INT22" s="109"/>
      <c r="INU22" s="109"/>
      <c r="INV22" s="109"/>
      <c r="INW22" s="109"/>
      <c r="INX22" s="109"/>
      <c r="INY22" s="109"/>
      <c r="INZ22" s="109"/>
      <c r="IOA22" s="109"/>
      <c r="IOB22" s="109"/>
      <c r="IOC22" s="109"/>
      <c r="IOD22" s="109"/>
      <c r="IOE22" s="109"/>
      <c r="IOF22" s="109"/>
      <c r="IOG22" s="109"/>
      <c r="IOH22" s="109"/>
      <c r="IOI22" s="109"/>
      <c r="IOJ22" s="109"/>
      <c r="IOK22" s="109"/>
      <c r="IOL22" s="109"/>
      <c r="IOM22" s="109"/>
      <c r="ION22" s="109"/>
      <c r="IOO22" s="109"/>
      <c r="IOP22" s="109"/>
      <c r="IOQ22" s="109"/>
      <c r="IOR22" s="109"/>
      <c r="IOS22" s="109"/>
      <c r="IOT22" s="109"/>
      <c r="IOU22" s="109"/>
      <c r="IOV22" s="109"/>
      <c r="IOW22" s="109"/>
      <c r="IOX22" s="109"/>
      <c r="IOY22" s="109"/>
      <c r="IOZ22" s="109"/>
      <c r="IPA22" s="109"/>
      <c r="IPB22" s="109"/>
      <c r="IPC22" s="109"/>
      <c r="IPD22" s="109"/>
      <c r="IPE22" s="109"/>
      <c r="IPF22" s="109"/>
      <c r="IPG22" s="109"/>
      <c r="IPH22" s="109"/>
      <c r="IPI22" s="109"/>
      <c r="IPJ22" s="109"/>
      <c r="IPK22" s="109"/>
      <c r="IPL22" s="109"/>
      <c r="IPM22" s="109"/>
      <c r="IPN22" s="109"/>
      <c r="IPO22" s="109"/>
      <c r="IPP22" s="109"/>
      <c r="IPQ22" s="109"/>
      <c r="IPR22" s="109"/>
      <c r="IPS22" s="109"/>
      <c r="IPT22" s="109"/>
      <c r="IPU22" s="109"/>
      <c r="IPV22" s="109"/>
      <c r="IPW22" s="109"/>
      <c r="IPX22" s="109"/>
      <c r="IPY22" s="109"/>
      <c r="IPZ22" s="109"/>
      <c r="IQA22" s="109"/>
      <c r="IQB22" s="109"/>
      <c r="IQC22" s="109"/>
      <c r="IQD22" s="109"/>
      <c r="IQE22" s="109"/>
      <c r="IQF22" s="109"/>
      <c r="IQG22" s="109"/>
      <c r="IQH22" s="109"/>
      <c r="IQI22" s="109"/>
      <c r="IQJ22" s="109"/>
      <c r="IQK22" s="109"/>
      <c r="IQL22" s="109"/>
      <c r="IQM22" s="109"/>
      <c r="IQN22" s="109"/>
      <c r="IQO22" s="109"/>
      <c r="IQP22" s="109"/>
      <c r="IQQ22" s="109"/>
      <c r="IQR22" s="109"/>
      <c r="IQS22" s="109"/>
      <c r="IQT22" s="109"/>
      <c r="IQU22" s="109"/>
      <c r="IQV22" s="109"/>
      <c r="IQW22" s="109"/>
      <c r="IQX22" s="109"/>
      <c r="IQY22" s="109"/>
      <c r="IQZ22" s="109"/>
      <c r="IRA22" s="109"/>
      <c r="IRB22" s="109"/>
      <c r="IRC22" s="109"/>
      <c r="IRD22" s="109"/>
      <c r="IRE22" s="109"/>
      <c r="IRF22" s="109"/>
      <c r="IRG22" s="109"/>
      <c r="IRH22" s="109"/>
      <c r="IRI22" s="109"/>
      <c r="IRJ22" s="109"/>
      <c r="IRK22" s="109"/>
      <c r="IRL22" s="109"/>
      <c r="IRM22" s="109"/>
      <c r="IRN22" s="109"/>
      <c r="IRO22" s="109"/>
      <c r="IRP22" s="109"/>
      <c r="IRQ22" s="109"/>
      <c r="IRR22" s="109"/>
      <c r="IRS22" s="109"/>
      <c r="IRT22" s="109"/>
      <c r="IRU22" s="109"/>
      <c r="IRV22" s="109"/>
      <c r="IRW22" s="109"/>
      <c r="IRX22" s="109"/>
      <c r="IRY22" s="109"/>
      <c r="IRZ22" s="109"/>
      <c r="ISA22" s="109"/>
      <c r="ISB22" s="109"/>
      <c r="ISC22" s="109"/>
      <c r="ISD22" s="109"/>
      <c r="ISE22" s="109"/>
      <c r="ISF22" s="109"/>
      <c r="ISG22" s="109"/>
      <c r="ISH22" s="109"/>
      <c r="ISI22" s="109"/>
      <c r="ISJ22" s="109"/>
      <c r="ISK22" s="109"/>
      <c r="ISL22" s="109"/>
      <c r="ISM22" s="109"/>
      <c r="ISN22" s="109"/>
      <c r="ISO22" s="109"/>
      <c r="ISP22" s="109"/>
      <c r="ISQ22" s="109"/>
      <c r="ISR22" s="109"/>
      <c r="ISS22" s="109"/>
      <c r="IST22" s="109"/>
      <c r="ISU22" s="109"/>
      <c r="ISV22" s="109"/>
      <c r="ISW22" s="109"/>
      <c r="ISX22" s="109"/>
      <c r="ISY22" s="109"/>
      <c r="ISZ22" s="109"/>
      <c r="ITA22" s="109"/>
      <c r="ITB22" s="109"/>
      <c r="ITC22" s="109"/>
      <c r="ITD22" s="109"/>
      <c r="ITE22" s="109"/>
      <c r="ITF22" s="109"/>
      <c r="ITG22" s="109"/>
      <c r="ITH22" s="109"/>
      <c r="ITI22" s="109"/>
      <c r="ITJ22" s="109"/>
      <c r="ITK22" s="109"/>
      <c r="ITL22" s="109"/>
      <c r="ITM22" s="109"/>
      <c r="ITN22" s="109"/>
      <c r="ITO22" s="109"/>
      <c r="ITP22" s="109"/>
      <c r="ITQ22" s="109"/>
      <c r="ITR22" s="109"/>
      <c r="ITS22" s="109"/>
      <c r="ITT22" s="109"/>
      <c r="ITU22" s="109"/>
      <c r="ITV22" s="109"/>
      <c r="ITW22" s="109"/>
      <c r="ITX22" s="109"/>
      <c r="ITY22" s="109"/>
      <c r="ITZ22" s="109"/>
      <c r="IUA22" s="109"/>
      <c r="IUB22" s="109"/>
      <c r="IUC22" s="109"/>
      <c r="IUD22" s="109"/>
      <c r="IUE22" s="109"/>
      <c r="IUF22" s="109"/>
      <c r="IUG22" s="109"/>
      <c r="IUH22" s="109"/>
      <c r="IUI22" s="109"/>
      <c r="IUJ22" s="109"/>
      <c r="IUK22" s="109"/>
      <c r="IUL22" s="109"/>
      <c r="IUM22" s="109"/>
      <c r="IUN22" s="109"/>
      <c r="IUO22" s="109"/>
      <c r="IUP22" s="109"/>
      <c r="IUQ22" s="109"/>
      <c r="IUR22" s="109"/>
      <c r="IUS22" s="109"/>
      <c r="IUT22" s="109"/>
      <c r="IUU22" s="109"/>
      <c r="IUV22" s="109"/>
      <c r="IUW22" s="109"/>
      <c r="IUX22" s="109"/>
      <c r="IUY22" s="109"/>
      <c r="IUZ22" s="109"/>
      <c r="IVA22" s="109"/>
      <c r="IVB22" s="109"/>
      <c r="IVC22" s="109"/>
      <c r="IVD22" s="109"/>
      <c r="IVE22" s="109"/>
      <c r="IVF22" s="109"/>
      <c r="IVG22" s="109"/>
      <c r="IVH22" s="109"/>
      <c r="IVI22" s="109"/>
      <c r="IVJ22" s="109"/>
      <c r="IVK22" s="109"/>
      <c r="IVL22" s="109"/>
      <c r="IVM22" s="109"/>
      <c r="IVN22" s="109"/>
      <c r="IVO22" s="109"/>
      <c r="IVP22" s="109"/>
      <c r="IVQ22" s="109"/>
      <c r="IVR22" s="109"/>
      <c r="IVS22" s="109"/>
      <c r="IVT22" s="109"/>
      <c r="IVU22" s="109"/>
      <c r="IVV22" s="109"/>
      <c r="IVW22" s="109"/>
      <c r="IVX22" s="109"/>
      <c r="IVY22" s="109"/>
      <c r="IVZ22" s="109"/>
      <c r="IWA22" s="109"/>
      <c r="IWB22" s="109"/>
      <c r="IWC22" s="109"/>
      <c r="IWD22" s="109"/>
      <c r="IWE22" s="109"/>
      <c r="IWF22" s="109"/>
      <c r="IWG22" s="109"/>
      <c r="IWH22" s="109"/>
      <c r="IWI22" s="109"/>
      <c r="IWJ22" s="109"/>
      <c r="IWK22" s="109"/>
      <c r="IWL22" s="109"/>
      <c r="IWM22" s="109"/>
      <c r="IWN22" s="109"/>
      <c r="IWO22" s="109"/>
      <c r="IWP22" s="109"/>
      <c r="IWQ22" s="109"/>
      <c r="IWR22" s="109"/>
      <c r="IWS22" s="109"/>
      <c r="IWT22" s="109"/>
      <c r="IWU22" s="109"/>
      <c r="IWV22" s="109"/>
      <c r="IWW22" s="109"/>
      <c r="IWX22" s="109"/>
      <c r="IWY22" s="109"/>
      <c r="IWZ22" s="109"/>
      <c r="IXA22" s="109"/>
      <c r="IXB22" s="109"/>
      <c r="IXC22" s="109"/>
      <c r="IXD22" s="109"/>
      <c r="IXE22" s="109"/>
      <c r="IXF22" s="109"/>
      <c r="IXG22" s="109"/>
      <c r="IXH22" s="109"/>
      <c r="IXI22" s="109"/>
      <c r="IXJ22" s="109"/>
      <c r="IXK22" s="109"/>
      <c r="IXL22" s="109"/>
      <c r="IXM22" s="109"/>
      <c r="IXN22" s="109"/>
      <c r="IXO22" s="109"/>
      <c r="IXP22" s="109"/>
      <c r="IXQ22" s="109"/>
      <c r="IXR22" s="109"/>
      <c r="IXS22" s="109"/>
      <c r="IXT22" s="109"/>
      <c r="IXU22" s="109"/>
      <c r="IXV22" s="109"/>
      <c r="IXW22" s="109"/>
      <c r="IXX22" s="109"/>
      <c r="IXY22" s="109"/>
      <c r="IXZ22" s="109"/>
      <c r="IYA22" s="109"/>
      <c r="IYB22" s="109"/>
      <c r="IYC22" s="109"/>
      <c r="IYD22" s="109"/>
      <c r="IYE22" s="109"/>
      <c r="IYF22" s="109"/>
      <c r="IYG22" s="109"/>
      <c r="IYH22" s="109"/>
      <c r="IYI22" s="109"/>
      <c r="IYJ22" s="109"/>
      <c r="IYK22" s="109"/>
      <c r="IYL22" s="109"/>
      <c r="IYM22" s="109"/>
      <c r="IYN22" s="109"/>
      <c r="IYO22" s="109"/>
      <c r="IYP22" s="109"/>
      <c r="IYQ22" s="109"/>
      <c r="IYR22" s="109"/>
      <c r="IYS22" s="109"/>
      <c r="IYT22" s="109"/>
      <c r="IYU22" s="109"/>
      <c r="IYV22" s="109"/>
      <c r="IYW22" s="109"/>
      <c r="IYX22" s="109"/>
      <c r="IYY22" s="109"/>
      <c r="IYZ22" s="109"/>
      <c r="IZA22" s="109"/>
      <c r="IZB22" s="109"/>
      <c r="IZC22" s="109"/>
      <c r="IZD22" s="109"/>
      <c r="IZE22" s="109"/>
      <c r="IZF22" s="109"/>
      <c r="IZG22" s="109"/>
      <c r="IZH22" s="109"/>
      <c r="IZI22" s="109"/>
      <c r="IZJ22" s="109"/>
      <c r="IZK22" s="109"/>
      <c r="IZL22" s="109"/>
      <c r="IZM22" s="109"/>
      <c r="IZN22" s="109"/>
      <c r="IZO22" s="109"/>
      <c r="IZP22" s="109"/>
      <c r="IZQ22" s="109"/>
      <c r="IZR22" s="109"/>
      <c r="IZS22" s="109"/>
      <c r="IZT22" s="109"/>
      <c r="IZU22" s="109"/>
      <c r="IZV22" s="109"/>
      <c r="IZW22" s="109"/>
      <c r="IZX22" s="109"/>
      <c r="IZY22" s="109"/>
      <c r="IZZ22" s="109"/>
      <c r="JAA22" s="109"/>
      <c r="JAB22" s="109"/>
      <c r="JAC22" s="109"/>
      <c r="JAD22" s="109"/>
      <c r="JAE22" s="109"/>
      <c r="JAF22" s="109"/>
      <c r="JAG22" s="109"/>
      <c r="JAH22" s="109"/>
      <c r="JAI22" s="109"/>
      <c r="JAJ22" s="109"/>
      <c r="JAK22" s="109"/>
      <c r="JAL22" s="109"/>
      <c r="JAM22" s="109"/>
      <c r="JAN22" s="109"/>
      <c r="JAO22" s="109"/>
      <c r="JAP22" s="109"/>
      <c r="JAQ22" s="109"/>
      <c r="JAR22" s="109"/>
      <c r="JAS22" s="109"/>
      <c r="JAT22" s="109"/>
      <c r="JAU22" s="109"/>
      <c r="JAV22" s="109"/>
      <c r="JAW22" s="109"/>
      <c r="JAX22" s="109"/>
      <c r="JAY22" s="109"/>
      <c r="JAZ22" s="109"/>
      <c r="JBA22" s="109"/>
      <c r="JBB22" s="109"/>
      <c r="JBC22" s="109"/>
      <c r="JBD22" s="109"/>
      <c r="JBE22" s="109"/>
      <c r="JBF22" s="109"/>
      <c r="JBG22" s="109"/>
      <c r="JBH22" s="109"/>
      <c r="JBI22" s="109"/>
      <c r="JBJ22" s="109"/>
      <c r="JBK22" s="109"/>
      <c r="JBL22" s="109"/>
      <c r="JBM22" s="109"/>
      <c r="JBN22" s="109"/>
      <c r="JBO22" s="109"/>
      <c r="JBP22" s="109"/>
      <c r="JBQ22" s="109"/>
      <c r="JBR22" s="109"/>
      <c r="JBS22" s="109"/>
      <c r="JBT22" s="109"/>
      <c r="JBU22" s="109"/>
      <c r="JBV22" s="109"/>
      <c r="JBW22" s="109"/>
      <c r="JBX22" s="109"/>
      <c r="JBY22" s="109"/>
      <c r="JBZ22" s="109"/>
      <c r="JCA22" s="109"/>
      <c r="JCB22" s="109"/>
      <c r="JCC22" s="109"/>
      <c r="JCD22" s="109"/>
      <c r="JCE22" s="109"/>
      <c r="JCF22" s="109"/>
      <c r="JCG22" s="109"/>
      <c r="JCH22" s="109"/>
      <c r="JCI22" s="109"/>
      <c r="JCJ22" s="109"/>
      <c r="JCK22" s="109"/>
      <c r="JCL22" s="109"/>
      <c r="JCM22" s="109"/>
      <c r="JCN22" s="109"/>
      <c r="JCO22" s="109"/>
      <c r="JCP22" s="109"/>
      <c r="JCQ22" s="109"/>
      <c r="JCR22" s="109"/>
      <c r="JCS22" s="109"/>
      <c r="JCT22" s="109"/>
      <c r="JCU22" s="109"/>
      <c r="JCV22" s="109"/>
      <c r="JCW22" s="109"/>
      <c r="JCX22" s="109"/>
      <c r="JCY22" s="109"/>
      <c r="JCZ22" s="109"/>
      <c r="JDA22" s="109"/>
      <c r="JDB22" s="109"/>
      <c r="JDC22" s="109"/>
      <c r="JDD22" s="109"/>
      <c r="JDE22" s="109"/>
      <c r="JDF22" s="109"/>
      <c r="JDG22" s="109"/>
      <c r="JDH22" s="109"/>
      <c r="JDI22" s="109"/>
      <c r="JDJ22" s="109"/>
      <c r="JDK22" s="109"/>
      <c r="JDL22" s="109"/>
      <c r="JDM22" s="109"/>
      <c r="JDN22" s="109"/>
      <c r="JDO22" s="109"/>
      <c r="JDP22" s="109"/>
      <c r="JDQ22" s="109"/>
      <c r="JDR22" s="109"/>
      <c r="JDS22" s="109"/>
      <c r="JDT22" s="109"/>
      <c r="JDU22" s="109"/>
      <c r="JDV22" s="109"/>
      <c r="JDW22" s="109"/>
      <c r="JDX22" s="109"/>
      <c r="JDY22" s="109"/>
      <c r="JDZ22" s="109"/>
      <c r="JEA22" s="109"/>
      <c r="JEB22" s="109"/>
      <c r="JEC22" s="109"/>
      <c r="JED22" s="109"/>
      <c r="JEE22" s="109"/>
      <c r="JEF22" s="109"/>
      <c r="JEG22" s="109"/>
      <c r="JEH22" s="109"/>
      <c r="JEI22" s="109"/>
      <c r="JEJ22" s="109"/>
      <c r="JEK22" s="109"/>
      <c r="JEL22" s="109"/>
      <c r="JEM22" s="109"/>
      <c r="JEN22" s="109"/>
      <c r="JEO22" s="109"/>
      <c r="JEP22" s="109"/>
      <c r="JEQ22" s="109"/>
      <c r="JER22" s="109"/>
      <c r="JES22" s="109"/>
      <c r="JET22" s="109"/>
      <c r="JEU22" s="109"/>
      <c r="JEV22" s="109"/>
      <c r="JEW22" s="109"/>
      <c r="JEX22" s="109"/>
      <c r="JEY22" s="109"/>
      <c r="JEZ22" s="109"/>
      <c r="JFA22" s="109"/>
      <c r="JFB22" s="109"/>
      <c r="JFC22" s="109"/>
      <c r="JFD22" s="109"/>
      <c r="JFE22" s="109"/>
      <c r="JFF22" s="109"/>
      <c r="JFG22" s="109"/>
      <c r="JFH22" s="109"/>
      <c r="JFI22" s="109"/>
      <c r="JFJ22" s="109"/>
      <c r="JFK22" s="109"/>
      <c r="JFL22" s="109"/>
      <c r="JFM22" s="109"/>
      <c r="JFN22" s="109"/>
      <c r="JFO22" s="109"/>
      <c r="JFP22" s="109"/>
      <c r="JFQ22" s="109"/>
      <c r="JFR22" s="109"/>
      <c r="JFS22" s="109"/>
      <c r="JFT22" s="109"/>
      <c r="JFU22" s="109"/>
      <c r="JFV22" s="109"/>
      <c r="JFW22" s="109"/>
      <c r="JFX22" s="109"/>
      <c r="JFY22" s="109"/>
      <c r="JFZ22" s="109"/>
      <c r="JGA22" s="109"/>
      <c r="JGB22" s="109"/>
      <c r="JGC22" s="109"/>
      <c r="JGD22" s="109"/>
      <c r="JGE22" s="109"/>
      <c r="JGF22" s="109"/>
      <c r="JGG22" s="109"/>
      <c r="JGH22" s="109"/>
      <c r="JGI22" s="109"/>
      <c r="JGJ22" s="109"/>
      <c r="JGK22" s="109"/>
      <c r="JGL22" s="109"/>
      <c r="JGM22" s="109"/>
      <c r="JGN22" s="109"/>
      <c r="JGO22" s="109"/>
      <c r="JGP22" s="109"/>
      <c r="JGQ22" s="109"/>
      <c r="JGR22" s="109"/>
      <c r="JGS22" s="109"/>
      <c r="JGT22" s="109"/>
      <c r="JGU22" s="109"/>
      <c r="JGV22" s="109"/>
      <c r="JGW22" s="109"/>
      <c r="JGX22" s="109"/>
      <c r="JGY22" s="109"/>
      <c r="JGZ22" s="109"/>
      <c r="JHA22" s="109"/>
      <c r="JHB22" s="109"/>
      <c r="JHC22" s="109"/>
      <c r="JHD22" s="109"/>
      <c r="JHE22" s="109"/>
      <c r="JHF22" s="109"/>
      <c r="JHG22" s="109"/>
      <c r="JHH22" s="109"/>
      <c r="JHI22" s="109"/>
      <c r="JHJ22" s="109"/>
      <c r="JHK22" s="109"/>
      <c r="JHL22" s="109"/>
      <c r="JHM22" s="109"/>
      <c r="JHN22" s="109"/>
      <c r="JHO22" s="109"/>
      <c r="JHP22" s="109"/>
      <c r="JHQ22" s="109"/>
      <c r="JHR22" s="109"/>
      <c r="JHS22" s="109"/>
      <c r="JHT22" s="109"/>
      <c r="JHU22" s="109"/>
      <c r="JHV22" s="109"/>
      <c r="JHW22" s="109"/>
      <c r="JHX22" s="109"/>
      <c r="JHY22" s="109"/>
      <c r="JHZ22" s="109"/>
      <c r="JIA22" s="109"/>
      <c r="JIB22" s="109"/>
      <c r="JIC22" s="109"/>
      <c r="JID22" s="109"/>
      <c r="JIE22" s="109"/>
      <c r="JIF22" s="109"/>
      <c r="JIG22" s="109"/>
      <c r="JIH22" s="109"/>
      <c r="JII22" s="109"/>
      <c r="JIJ22" s="109"/>
      <c r="JIK22" s="109"/>
      <c r="JIL22" s="109"/>
      <c r="JIM22" s="109"/>
      <c r="JIN22" s="109"/>
      <c r="JIO22" s="109"/>
      <c r="JIP22" s="109"/>
      <c r="JIQ22" s="109"/>
      <c r="JIR22" s="109"/>
      <c r="JIS22" s="109"/>
      <c r="JIT22" s="109"/>
      <c r="JIU22" s="109"/>
      <c r="JIV22" s="109"/>
      <c r="JIW22" s="109"/>
      <c r="JIX22" s="109"/>
      <c r="JIY22" s="109"/>
      <c r="JIZ22" s="109"/>
      <c r="JJA22" s="109"/>
      <c r="JJB22" s="109"/>
      <c r="JJC22" s="109"/>
      <c r="JJD22" s="109"/>
      <c r="JJE22" s="109"/>
      <c r="JJF22" s="109"/>
      <c r="JJG22" s="109"/>
      <c r="JJH22" s="109"/>
      <c r="JJI22" s="109"/>
      <c r="JJJ22" s="109"/>
      <c r="JJK22" s="109"/>
      <c r="JJL22" s="109"/>
      <c r="JJM22" s="109"/>
      <c r="JJN22" s="109"/>
      <c r="JJO22" s="109"/>
      <c r="JJP22" s="109"/>
      <c r="JJQ22" s="109"/>
      <c r="JJR22" s="109"/>
      <c r="JJS22" s="109"/>
      <c r="JJT22" s="109"/>
      <c r="JJU22" s="109"/>
      <c r="JJV22" s="109"/>
      <c r="JJW22" s="109"/>
      <c r="JJX22" s="109"/>
      <c r="JJY22" s="109"/>
      <c r="JJZ22" s="109"/>
      <c r="JKA22" s="109"/>
      <c r="JKB22" s="109"/>
      <c r="JKC22" s="109"/>
      <c r="JKD22" s="109"/>
      <c r="JKE22" s="109"/>
      <c r="JKF22" s="109"/>
      <c r="JKG22" s="109"/>
      <c r="JKH22" s="109"/>
      <c r="JKI22" s="109"/>
      <c r="JKJ22" s="109"/>
      <c r="JKK22" s="109"/>
      <c r="JKL22" s="109"/>
      <c r="JKM22" s="109"/>
      <c r="JKN22" s="109"/>
      <c r="JKO22" s="109"/>
      <c r="JKP22" s="109"/>
      <c r="JKQ22" s="109"/>
      <c r="JKR22" s="109"/>
      <c r="JKS22" s="109"/>
      <c r="JKT22" s="109"/>
      <c r="JKU22" s="109"/>
      <c r="JKV22" s="109"/>
      <c r="JKW22" s="109"/>
      <c r="JKX22" s="109"/>
      <c r="JKY22" s="109"/>
      <c r="JKZ22" s="109"/>
      <c r="JLA22" s="109"/>
      <c r="JLB22" s="109"/>
      <c r="JLC22" s="109"/>
      <c r="JLD22" s="109"/>
      <c r="JLE22" s="109"/>
      <c r="JLF22" s="109"/>
      <c r="JLG22" s="109"/>
      <c r="JLH22" s="109"/>
      <c r="JLI22" s="109"/>
      <c r="JLJ22" s="109"/>
      <c r="JLK22" s="109"/>
      <c r="JLL22" s="109"/>
      <c r="JLM22" s="109"/>
      <c r="JLN22" s="109"/>
      <c r="JLO22" s="109"/>
      <c r="JLP22" s="109"/>
      <c r="JLQ22" s="109"/>
      <c r="JLR22" s="109"/>
      <c r="JLS22" s="109"/>
      <c r="JLT22" s="109"/>
      <c r="JLU22" s="109"/>
      <c r="JLV22" s="109"/>
      <c r="JLW22" s="109"/>
      <c r="JLX22" s="109"/>
      <c r="JLY22" s="109"/>
      <c r="JLZ22" s="109"/>
      <c r="JMA22" s="109"/>
      <c r="JMB22" s="109"/>
      <c r="JMC22" s="109"/>
      <c r="JMD22" s="109"/>
      <c r="JME22" s="109"/>
      <c r="JMF22" s="109"/>
      <c r="JMG22" s="109"/>
      <c r="JMH22" s="109"/>
      <c r="JMI22" s="109"/>
      <c r="JMJ22" s="109"/>
      <c r="JMK22" s="109"/>
      <c r="JML22" s="109"/>
      <c r="JMM22" s="109"/>
      <c r="JMN22" s="109"/>
      <c r="JMO22" s="109"/>
      <c r="JMP22" s="109"/>
      <c r="JMQ22" s="109"/>
      <c r="JMR22" s="109"/>
      <c r="JMS22" s="109"/>
      <c r="JMT22" s="109"/>
      <c r="JMU22" s="109"/>
      <c r="JMV22" s="109"/>
      <c r="JMW22" s="109"/>
      <c r="JMX22" s="109"/>
      <c r="JMY22" s="109"/>
      <c r="JMZ22" s="109"/>
      <c r="JNA22" s="109"/>
      <c r="JNB22" s="109"/>
      <c r="JNC22" s="109"/>
      <c r="JND22" s="109"/>
      <c r="JNE22" s="109"/>
      <c r="JNF22" s="109"/>
      <c r="JNG22" s="109"/>
      <c r="JNH22" s="109"/>
      <c r="JNI22" s="109"/>
      <c r="JNJ22" s="109"/>
      <c r="JNK22" s="109"/>
      <c r="JNL22" s="109"/>
      <c r="JNM22" s="109"/>
      <c r="JNN22" s="109"/>
      <c r="JNO22" s="109"/>
      <c r="JNP22" s="109"/>
      <c r="JNQ22" s="109"/>
      <c r="JNR22" s="109"/>
      <c r="JNS22" s="109"/>
      <c r="JNT22" s="109"/>
      <c r="JNU22" s="109"/>
      <c r="JNV22" s="109"/>
      <c r="JNW22" s="109"/>
      <c r="JNX22" s="109"/>
      <c r="JNY22" s="109"/>
      <c r="JNZ22" s="109"/>
      <c r="JOA22" s="109"/>
      <c r="JOB22" s="109"/>
      <c r="JOC22" s="109"/>
      <c r="JOD22" s="109"/>
      <c r="JOE22" s="109"/>
      <c r="JOF22" s="109"/>
      <c r="JOG22" s="109"/>
      <c r="JOH22" s="109"/>
      <c r="JOI22" s="109"/>
      <c r="JOJ22" s="109"/>
      <c r="JOK22" s="109"/>
      <c r="JOL22" s="109"/>
      <c r="JOM22" s="109"/>
      <c r="JON22" s="109"/>
      <c r="JOO22" s="109"/>
      <c r="JOP22" s="109"/>
      <c r="JOQ22" s="109"/>
      <c r="JOR22" s="109"/>
      <c r="JOS22" s="109"/>
      <c r="JOT22" s="109"/>
      <c r="JOU22" s="109"/>
      <c r="JOV22" s="109"/>
      <c r="JOW22" s="109"/>
      <c r="JOX22" s="109"/>
      <c r="JOY22" s="109"/>
      <c r="JOZ22" s="109"/>
      <c r="JPA22" s="109"/>
      <c r="JPB22" s="109"/>
      <c r="JPC22" s="109"/>
      <c r="JPD22" s="109"/>
      <c r="JPE22" s="109"/>
      <c r="JPF22" s="109"/>
      <c r="JPG22" s="109"/>
      <c r="JPH22" s="109"/>
      <c r="JPI22" s="109"/>
      <c r="JPJ22" s="109"/>
      <c r="JPK22" s="109"/>
      <c r="JPL22" s="109"/>
      <c r="JPM22" s="109"/>
      <c r="JPN22" s="109"/>
      <c r="JPO22" s="109"/>
      <c r="JPP22" s="109"/>
      <c r="JPQ22" s="109"/>
      <c r="JPR22" s="109"/>
      <c r="JPS22" s="109"/>
      <c r="JPT22" s="109"/>
      <c r="JPU22" s="109"/>
      <c r="JPV22" s="109"/>
      <c r="JPW22" s="109"/>
      <c r="JPX22" s="109"/>
      <c r="JPY22" s="109"/>
      <c r="JPZ22" s="109"/>
      <c r="JQA22" s="109"/>
      <c r="JQB22" s="109"/>
      <c r="JQC22" s="109"/>
      <c r="JQD22" s="109"/>
      <c r="JQE22" s="109"/>
      <c r="JQF22" s="109"/>
      <c r="JQG22" s="109"/>
      <c r="JQH22" s="109"/>
      <c r="JQI22" s="109"/>
      <c r="JQJ22" s="109"/>
      <c r="JQK22" s="109"/>
      <c r="JQL22" s="109"/>
      <c r="JQM22" s="109"/>
      <c r="JQN22" s="109"/>
      <c r="JQO22" s="109"/>
      <c r="JQP22" s="109"/>
      <c r="JQQ22" s="109"/>
      <c r="JQR22" s="109"/>
      <c r="JQS22" s="109"/>
      <c r="JQT22" s="109"/>
      <c r="JQU22" s="109"/>
      <c r="JQV22" s="109"/>
      <c r="JQW22" s="109"/>
      <c r="JQX22" s="109"/>
      <c r="JQY22" s="109"/>
      <c r="JQZ22" s="109"/>
      <c r="JRA22" s="109"/>
      <c r="JRB22" s="109"/>
      <c r="JRC22" s="109"/>
      <c r="JRD22" s="109"/>
      <c r="JRE22" s="109"/>
      <c r="JRF22" s="109"/>
      <c r="JRG22" s="109"/>
      <c r="JRH22" s="109"/>
      <c r="JRI22" s="109"/>
      <c r="JRJ22" s="109"/>
      <c r="JRK22" s="109"/>
      <c r="JRL22" s="109"/>
      <c r="JRM22" s="109"/>
      <c r="JRN22" s="109"/>
      <c r="JRO22" s="109"/>
      <c r="JRP22" s="109"/>
      <c r="JRQ22" s="109"/>
      <c r="JRR22" s="109"/>
      <c r="JRS22" s="109"/>
      <c r="JRT22" s="109"/>
      <c r="JRU22" s="109"/>
      <c r="JRV22" s="109"/>
      <c r="JRW22" s="109"/>
      <c r="JRX22" s="109"/>
      <c r="JRY22" s="109"/>
      <c r="JRZ22" s="109"/>
      <c r="JSA22" s="109"/>
      <c r="JSB22" s="109"/>
      <c r="JSC22" s="109"/>
      <c r="JSD22" s="109"/>
      <c r="JSE22" s="109"/>
      <c r="JSF22" s="109"/>
      <c r="JSG22" s="109"/>
      <c r="JSH22" s="109"/>
      <c r="JSI22" s="109"/>
      <c r="JSJ22" s="109"/>
      <c r="JSK22" s="109"/>
      <c r="JSL22" s="109"/>
      <c r="JSM22" s="109"/>
      <c r="JSN22" s="109"/>
      <c r="JSO22" s="109"/>
      <c r="JSP22" s="109"/>
      <c r="JSQ22" s="109"/>
      <c r="JSR22" s="109"/>
      <c r="JSS22" s="109"/>
      <c r="JST22" s="109"/>
      <c r="JSU22" s="109"/>
      <c r="JSV22" s="109"/>
      <c r="JSW22" s="109"/>
      <c r="JSX22" s="109"/>
      <c r="JSY22" s="109"/>
      <c r="JSZ22" s="109"/>
      <c r="JTA22" s="109"/>
      <c r="JTB22" s="109"/>
      <c r="JTC22" s="109"/>
      <c r="JTD22" s="109"/>
      <c r="JTE22" s="109"/>
      <c r="JTF22" s="109"/>
      <c r="JTG22" s="109"/>
      <c r="JTH22" s="109"/>
      <c r="JTI22" s="109"/>
      <c r="JTJ22" s="109"/>
      <c r="JTK22" s="109"/>
      <c r="JTL22" s="109"/>
      <c r="JTM22" s="109"/>
      <c r="JTN22" s="109"/>
      <c r="JTO22" s="109"/>
      <c r="JTP22" s="109"/>
      <c r="JTQ22" s="109"/>
      <c r="JTR22" s="109"/>
      <c r="JTS22" s="109"/>
      <c r="JTT22" s="109"/>
      <c r="JTU22" s="109"/>
      <c r="JTV22" s="109"/>
      <c r="JTW22" s="109"/>
      <c r="JTX22" s="109"/>
      <c r="JTY22" s="109"/>
      <c r="JTZ22" s="109"/>
      <c r="JUA22" s="109"/>
      <c r="JUB22" s="109"/>
      <c r="JUC22" s="109"/>
      <c r="JUD22" s="109"/>
      <c r="JUE22" s="109"/>
      <c r="JUF22" s="109"/>
      <c r="JUG22" s="109"/>
      <c r="JUH22" s="109"/>
      <c r="JUI22" s="109"/>
      <c r="JUJ22" s="109"/>
      <c r="JUK22" s="109"/>
      <c r="JUL22" s="109"/>
      <c r="JUM22" s="109"/>
      <c r="JUN22" s="109"/>
      <c r="JUO22" s="109"/>
      <c r="JUP22" s="109"/>
      <c r="JUQ22" s="109"/>
      <c r="JUR22" s="109"/>
      <c r="JUS22" s="109"/>
      <c r="JUT22" s="109"/>
      <c r="JUU22" s="109"/>
      <c r="JUV22" s="109"/>
      <c r="JUW22" s="109"/>
      <c r="JUX22" s="109"/>
      <c r="JUY22" s="109"/>
      <c r="JUZ22" s="109"/>
      <c r="JVA22" s="109"/>
      <c r="JVB22" s="109"/>
      <c r="JVC22" s="109"/>
      <c r="JVD22" s="109"/>
      <c r="JVE22" s="109"/>
      <c r="JVF22" s="109"/>
      <c r="JVG22" s="109"/>
      <c r="JVH22" s="109"/>
      <c r="JVI22" s="109"/>
      <c r="JVJ22" s="109"/>
      <c r="JVK22" s="109"/>
      <c r="JVL22" s="109"/>
      <c r="JVM22" s="109"/>
      <c r="JVN22" s="109"/>
      <c r="JVO22" s="109"/>
      <c r="JVP22" s="109"/>
      <c r="JVQ22" s="109"/>
      <c r="JVR22" s="109"/>
      <c r="JVS22" s="109"/>
      <c r="JVT22" s="109"/>
      <c r="JVU22" s="109"/>
      <c r="JVV22" s="109"/>
      <c r="JVW22" s="109"/>
      <c r="JVX22" s="109"/>
      <c r="JVY22" s="109"/>
      <c r="JVZ22" s="109"/>
      <c r="JWA22" s="109"/>
      <c r="JWB22" s="109"/>
      <c r="JWC22" s="109"/>
      <c r="JWD22" s="109"/>
      <c r="JWE22" s="109"/>
      <c r="JWF22" s="109"/>
      <c r="JWG22" s="109"/>
      <c r="JWH22" s="109"/>
      <c r="JWI22" s="109"/>
      <c r="JWJ22" s="109"/>
      <c r="JWK22" s="109"/>
      <c r="JWL22" s="109"/>
      <c r="JWM22" s="109"/>
      <c r="JWN22" s="109"/>
      <c r="JWO22" s="109"/>
      <c r="JWP22" s="109"/>
      <c r="JWQ22" s="109"/>
      <c r="JWR22" s="109"/>
      <c r="JWS22" s="109"/>
      <c r="JWT22" s="109"/>
      <c r="JWU22" s="109"/>
      <c r="JWV22" s="109"/>
      <c r="JWW22" s="109"/>
      <c r="JWX22" s="109"/>
      <c r="JWY22" s="109"/>
      <c r="JWZ22" s="109"/>
      <c r="JXA22" s="109"/>
      <c r="JXB22" s="109"/>
      <c r="JXC22" s="109"/>
      <c r="JXD22" s="109"/>
      <c r="JXE22" s="109"/>
      <c r="JXF22" s="109"/>
      <c r="JXG22" s="109"/>
      <c r="JXH22" s="109"/>
      <c r="JXI22" s="109"/>
      <c r="JXJ22" s="109"/>
      <c r="JXK22" s="109"/>
      <c r="JXL22" s="109"/>
      <c r="JXM22" s="109"/>
      <c r="JXN22" s="109"/>
      <c r="JXO22" s="109"/>
      <c r="JXP22" s="109"/>
      <c r="JXQ22" s="109"/>
      <c r="JXR22" s="109"/>
      <c r="JXS22" s="109"/>
      <c r="JXT22" s="109"/>
      <c r="JXU22" s="109"/>
      <c r="JXV22" s="109"/>
      <c r="JXW22" s="109"/>
      <c r="JXX22" s="109"/>
      <c r="JXY22" s="109"/>
      <c r="JXZ22" s="109"/>
      <c r="JYA22" s="109"/>
      <c r="JYB22" s="109"/>
      <c r="JYC22" s="109"/>
      <c r="JYD22" s="109"/>
      <c r="JYE22" s="109"/>
      <c r="JYF22" s="109"/>
      <c r="JYG22" s="109"/>
      <c r="JYH22" s="109"/>
      <c r="JYI22" s="109"/>
      <c r="JYJ22" s="109"/>
      <c r="JYK22" s="109"/>
      <c r="JYL22" s="109"/>
      <c r="JYM22" s="109"/>
      <c r="JYN22" s="109"/>
      <c r="JYO22" s="109"/>
      <c r="JYP22" s="109"/>
      <c r="JYQ22" s="109"/>
      <c r="JYR22" s="109"/>
      <c r="JYS22" s="109"/>
      <c r="JYT22" s="109"/>
      <c r="JYU22" s="109"/>
      <c r="JYV22" s="109"/>
      <c r="JYW22" s="109"/>
      <c r="JYX22" s="109"/>
      <c r="JYY22" s="109"/>
      <c r="JYZ22" s="109"/>
      <c r="JZA22" s="109"/>
      <c r="JZB22" s="109"/>
      <c r="JZC22" s="109"/>
      <c r="JZD22" s="109"/>
      <c r="JZE22" s="109"/>
      <c r="JZF22" s="109"/>
      <c r="JZG22" s="109"/>
      <c r="JZH22" s="109"/>
      <c r="JZI22" s="109"/>
      <c r="JZJ22" s="109"/>
      <c r="JZK22" s="109"/>
      <c r="JZL22" s="109"/>
      <c r="JZM22" s="109"/>
      <c r="JZN22" s="109"/>
      <c r="JZO22" s="109"/>
      <c r="JZP22" s="109"/>
      <c r="JZQ22" s="109"/>
      <c r="JZR22" s="109"/>
      <c r="JZS22" s="109"/>
      <c r="JZT22" s="109"/>
      <c r="JZU22" s="109"/>
      <c r="JZV22" s="109"/>
      <c r="JZW22" s="109"/>
      <c r="JZX22" s="109"/>
      <c r="JZY22" s="109"/>
      <c r="JZZ22" s="109"/>
      <c r="KAA22" s="109"/>
      <c r="KAB22" s="109"/>
      <c r="KAC22" s="109"/>
      <c r="KAD22" s="109"/>
      <c r="KAE22" s="109"/>
      <c r="KAF22" s="109"/>
      <c r="KAG22" s="109"/>
      <c r="KAH22" s="109"/>
      <c r="KAI22" s="109"/>
      <c r="KAJ22" s="109"/>
      <c r="KAK22" s="109"/>
      <c r="KAL22" s="109"/>
      <c r="KAM22" s="109"/>
      <c r="KAN22" s="109"/>
      <c r="KAO22" s="109"/>
      <c r="KAP22" s="109"/>
      <c r="KAQ22" s="109"/>
      <c r="KAR22" s="109"/>
      <c r="KAS22" s="109"/>
      <c r="KAT22" s="109"/>
      <c r="KAU22" s="109"/>
      <c r="KAV22" s="109"/>
      <c r="KAW22" s="109"/>
      <c r="KAX22" s="109"/>
      <c r="KAY22" s="109"/>
      <c r="KAZ22" s="109"/>
      <c r="KBA22" s="109"/>
      <c r="KBB22" s="109"/>
      <c r="KBC22" s="109"/>
      <c r="KBD22" s="109"/>
      <c r="KBE22" s="109"/>
      <c r="KBF22" s="109"/>
      <c r="KBG22" s="109"/>
      <c r="KBH22" s="109"/>
      <c r="KBI22" s="109"/>
      <c r="KBJ22" s="109"/>
      <c r="KBK22" s="109"/>
      <c r="KBL22" s="109"/>
      <c r="KBM22" s="109"/>
      <c r="KBN22" s="109"/>
      <c r="KBO22" s="109"/>
      <c r="KBP22" s="109"/>
      <c r="KBQ22" s="109"/>
      <c r="KBR22" s="109"/>
      <c r="KBS22" s="109"/>
      <c r="KBT22" s="109"/>
      <c r="KBU22" s="109"/>
      <c r="KBV22" s="109"/>
      <c r="KBW22" s="109"/>
      <c r="KBX22" s="109"/>
      <c r="KBY22" s="109"/>
      <c r="KBZ22" s="109"/>
      <c r="KCA22" s="109"/>
      <c r="KCB22" s="109"/>
      <c r="KCC22" s="109"/>
      <c r="KCD22" s="109"/>
      <c r="KCE22" s="109"/>
      <c r="KCF22" s="109"/>
      <c r="KCG22" s="109"/>
      <c r="KCH22" s="109"/>
      <c r="KCI22" s="109"/>
      <c r="KCJ22" s="109"/>
      <c r="KCK22" s="109"/>
      <c r="KCL22" s="109"/>
      <c r="KCM22" s="109"/>
      <c r="KCN22" s="109"/>
      <c r="KCO22" s="109"/>
      <c r="KCP22" s="109"/>
      <c r="KCQ22" s="109"/>
      <c r="KCR22" s="109"/>
      <c r="KCS22" s="109"/>
      <c r="KCT22" s="109"/>
      <c r="KCU22" s="109"/>
      <c r="KCV22" s="109"/>
      <c r="KCW22" s="109"/>
      <c r="KCX22" s="109"/>
      <c r="KCY22" s="109"/>
      <c r="KCZ22" s="109"/>
      <c r="KDA22" s="109"/>
      <c r="KDB22" s="109"/>
      <c r="KDC22" s="109"/>
      <c r="KDD22" s="109"/>
      <c r="KDE22" s="109"/>
      <c r="KDF22" s="109"/>
      <c r="KDG22" s="109"/>
      <c r="KDH22" s="109"/>
      <c r="KDI22" s="109"/>
      <c r="KDJ22" s="109"/>
      <c r="KDK22" s="109"/>
      <c r="KDL22" s="109"/>
      <c r="KDM22" s="109"/>
      <c r="KDN22" s="109"/>
      <c r="KDO22" s="109"/>
      <c r="KDP22" s="109"/>
      <c r="KDQ22" s="109"/>
      <c r="KDR22" s="109"/>
      <c r="KDS22" s="109"/>
      <c r="KDT22" s="109"/>
      <c r="KDU22" s="109"/>
      <c r="KDV22" s="109"/>
      <c r="KDW22" s="109"/>
      <c r="KDX22" s="109"/>
      <c r="KDY22" s="109"/>
      <c r="KDZ22" s="109"/>
      <c r="KEA22" s="109"/>
      <c r="KEB22" s="109"/>
      <c r="KEC22" s="109"/>
      <c r="KED22" s="109"/>
      <c r="KEE22" s="109"/>
      <c r="KEF22" s="109"/>
      <c r="KEG22" s="109"/>
      <c r="KEH22" s="109"/>
      <c r="KEI22" s="109"/>
      <c r="KEJ22" s="109"/>
      <c r="KEK22" s="109"/>
      <c r="KEL22" s="109"/>
      <c r="KEM22" s="109"/>
      <c r="KEN22" s="109"/>
      <c r="KEO22" s="109"/>
      <c r="KEP22" s="109"/>
      <c r="KEQ22" s="109"/>
      <c r="KER22" s="109"/>
      <c r="KES22" s="109"/>
      <c r="KET22" s="109"/>
      <c r="KEU22" s="109"/>
      <c r="KEV22" s="109"/>
      <c r="KEW22" s="109"/>
      <c r="KEX22" s="109"/>
      <c r="KEY22" s="109"/>
      <c r="KEZ22" s="109"/>
      <c r="KFA22" s="109"/>
      <c r="KFB22" s="109"/>
      <c r="KFC22" s="109"/>
      <c r="KFD22" s="109"/>
      <c r="KFE22" s="109"/>
      <c r="KFF22" s="109"/>
      <c r="KFG22" s="109"/>
      <c r="KFH22" s="109"/>
      <c r="KFI22" s="109"/>
      <c r="KFJ22" s="109"/>
      <c r="KFK22" s="109"/>
      <c r="KFL22" s="109"/>
      <c r="KFM22" s="109"/>
      <c r="KFN22" s="109"/>
      <c r="KFO22" s="109"/>
      <c r="KFP22" s="109"/>
      <c r="KFQ22" s="109"/>
      <c r="KFR22" s="109"/>
      <c r="KFS22" s="109"/>
      <c r="KFT22" s="109"/>
      <c r="KFU22" s="109"/>
      <c r="KFV22" s="109"/>
      <c r="KFW22" s="109"/>
      <c r="KFX22" s="109"/>
      <c r="KFY22" s="109"/>
      <c r="KFZ22" s="109"/>
      <c r="KGA22" s="109"/>
      <c r="KGB22" s="109"/>
      <c r="KGC22" s="109"/>
      <c r="KGD22" s="109"/>
      <c r="KGE22" s="109"/>
      <c r="KGF22" s="109"/>
      <c r="KGG22" s="109"/>
      <c r="KGH22" s="109"/>
      <c r="KGI22" s="109"/>
      <c r="KGJ22" s="109"/>
      <c r="KGK22" s="109"/>
      <c r="KGL22" s="109"/>
      <c r="KGM22" s="109"/>
      <c r="KGN22" s="109"/>
      <c r="KGO22" s="109"/>
      <c r="KGP22" s="109"/>
      <c r="KGQ22" s="109"/>
      <c r="KGR22" s="109"/>
      <c r="KGS22" s="109"/>
      <c r="KGT22" s="109"/>
      <c r="KGU22" s="109"/>
      <c r="KGV22" s="109"/>
      <c r="KGW22" s="109"/>
      <c r="KGX22" s="109"/>
      <c r="KGY22" s="109"/>
      <c r="KGZ22" s="109"/>
      <c r="KHA22" s="109"/>
      <c r="KHB22" s="109"/>
      <c r="KHC22" s="109"/>
      <c r="KHD22" s="109"/>
      <c r="KHE22" s="109"/>
      <c r="KHF22" s="109"/>
      <c r="KHG22" s="109"/>
      <c r="KHH22" s="109"/>
      <c r="KHI22" s="109"/>
      <c r="KHJ22" s="109"/>
      <c r="KHK22" s="109"/>
      <c r="KHL22" s="109"/>
      <c r="KHM22" s="109"/>
      <c r="KHN22" s="109"/>
      <c r="KHO22" s="109"/>
      <c r="KHP22" s="109"/>
      <c r="KHQ22" s="109"/>
      <c r="KHR22" s="109"/>
      <c r="KHS22" s="109"/>
      <c r="KHT22" s="109"/>
      <c r="KHU22" s="109"/>
      <c r="KHV22" s="109"/>
      <c r="KHW22" s="109"/>
      <c r="KHX22" s="109"/>
      <c r="KHY22" s="109"/>
      <c r="KHZ22" s="109"/>
      <c r="KIA22" s="109"/>
      <c r="KIB22" s="109"/>
      <c r="KIC22" s="109"/>
      <c r="KID22" s="109"/>
      <c r="KIE22" s="109"/>
      <c r="KIF22" s="109"/>
      <c r="KIG22" s="109"/>
      <c r="KIH22" s="109"/>
      <c r="KII22" s="109"/>
      <c r="KIJ22" s="109"/>
      <c r="KIK22" s="109"/>
      <c r="KIL22" s="109"/>
      <c r="KIM22" s="109"/>
      <c r="KIN22" s="109"/>
      <c r="KIO22" s="109"/>
      <c r="KIP22" s="109"/>
      <c r="KIQ22" s="109"/>
      <c r="KIR22" s="109"/>
      <c r="KIS22" s="109"/>
      <c r="KIT22" s="109"/>
      <c r="KIU22" s="109"/>
      <c r="KIV22" s="109"/>
      <c r="KIW22" s="109"/>
      <c r="KIX22" s="109"/>
      <c r="KIY22" s="109"/>
      <c r="KIZ22" s="109"/>
      <c r="KJA22" s="109"/>
      <c r="KJB22" s="109"/>
      <c r="KJC22" s="109"/>
      <c r="KJD22" s="109"/>
      <c r="KJE22" s="109"/>
      <c r="KJF22" s="109"/>
      <c r="KJG22" s="109"/>
      <c r="KJH22" s="109"/>
      <c r="KJI22" s="109"/>
      <c r="KJJ22" s="109"/>
      <c r="KJK22" s="109"/>
      <c r="KJL22" s="109"/>
      <c r="KJM22" s="109"/>
      <c r="KJN22" s="109"/>
      <c r="KJO22" s="109"/>
      <c r="KJP22" s="109"/>
      <c r="KJQ22" s="109"/>
      <c r="KJR22" s="109"/>
      <c r="KJS22" s="109"/>
      <c r="KJT22" s="109"/>
      <c r="KJU22" s="109"/>
      <c r="KJV22" s="109"/>
      <c r="KJW22" s="109"/>
      <c r="KJX22" s="109"/>
      <c r="KJY22" s="109"/>
      <c r="KJZ22" s="109"/>
      <c r="KKA22" s="109"/>
      <c r="KKB22" s="109"/>
      <c r="KKC22" s="109"/>
      <c r="KKD22" s="109"/>
      <c r="KKE22" s="109"/>
      <c r="KKF22" s="109"/>
      <c r="KKG22" s="109"/>
      <c r="KKH22" s="109"/>
      <c r="KKI22" s="109"/>
      <c r="KKJ22" s="109"/>
      <c r="KKK22" s="109"/>
      <c r="KKL22" s="109"/>
      <c r="KKM22" s="109"/>
      <c r="KKN22" s="109"/>
      <c r="KKO22" s="109"/>
      <c r="KKP22" s="109"/>
      <c r="KKQ22" s="109"/>
      <c r="KKR22" s="109"/>
      <c r="KKS22" s="109"/>
      <c r="KKT22" s="109"/>
      <c r="KKU22" s="109"/>
      <c r="KKV22" s="109"/>
      <c r="KKW22" s="109"/>
      <c r="KKX22" s="109"/>
      <c r="KKY22" s="109"/>
      <c r="KKZ22" s="109"/>
      <c r="KLA22" s="109"/>
      <c r="KLB22" s="109"/>
      <c r="KLC22" s="109"/>
      <c r="KLD22" s="109"/>
      <c r="KLE22" s="109"/>
      <c r="KLF22" s="109"/>
      <c r="KLG22" s="109"/>
      <c r="KLH22" s="109"/>
      <c r="KLI22" s="109"/>
      <c r="KLJ22" s="109"/>
      <c r="KLK22" s="109"/>
      <c r="KLL22" s="109"/>
      <c r="KLM22" s="109"/>
      <c r="KLN22" s="109"/>
      <c r="KLO22" s="109"/>
      <c r="KLP22" s="109"/>
      <c r="KLQ22" s="109"/>
      <c r="KLR22" s="109"/>
      <c r="KLS22" s="109"/>
      <c r="KLT22" s="109"/>
      <c r="KLU22" s="109"/>
      <c r="KLV22" s="109"/>
      <c r="KLW22" s="109"/>
      <c r="KLX22" s="109"/>
      <c r="KLY22" s="109"/>
      <c r="KLZ22" s="109"/>
      <c r="KMA22" s="109"/>
      <c r="KMB22" s="109"/>
      <c r="KMC22" s="109"/>
      <c r="KMD22" s="109"/>
      <c r="KME22" s="109"/>
      <c r="KMF22" s="109"/>
      <c r="KMG22" s="109"/>
      <c r="KMH22" s="109"/>
      <c r="KMI22" s="109"/>
      <c r="KMJ22" s="109"/>
      <c r="KMK22" s="109"/>
      <c r="KML22" s="109"/>
      <c r="KMM22" s="109"/>
      <c r="KMN22" s="109"/>
      <c r="KMO22" s="109"/>
      <c r="KMP22" s="109"/>
      <c r="KMQ22" s="109"/>
      <c r="KMR22" s="109"/>
      <c r="KMS22" s="109"/>
      <c r="KMT22" s="109"/>
      <c r="KMU22" s="109"/>
      <c r="KMV22" s="109"/>
      <c r="KMW22" s="109"/>
      <c r="KMX22" s="109"/>
      <c r="KMY22" s="109"/>
      <c r="KMZ22" s="109"/>
      <c r="KNA22" s="109"/>
      <c r="KNB22" s="109"/>
      <c r="KNC22" s="109"/>
      <c r="KND22" s="109"/>
      <c r="KNE22" s="109"/>
      <c r="KNF22" s="109"/>
      <c r="KNG22" s="109"/>
      <c r="KNH22" s="109"/>
      <c r="KNI22" s="109"/>
      <c r="KNJ22" s="109"/>
      <c r="KNK22" s="109"/>
      <c r="KNL22" s="109"/>
      <c r="KNM22" s="109"/>
      <c r="KNN22" s="109"/>
      <c r="KNO22" s="109"/>
      <c r="KNP22" s="109"/>
      <c r="KNQ22" s="109"/>
      <c r="KNR22" s="109"/>
      <c r="KNS22" s="109"/>
      <c r="KNT22" s="109"/>
      <c r="KNU22" s="109"/>
      <c r="KNV22" s="109"/>
      <c r="KNW22" s="109"/>
      <c r="KNX22" s="109"/>
      <c r="KNY22" s="109"/>
      <c r="KNZ22" s="109"/>
      <c r="KOA22" s="109"/>
      <c r="KOB22" s="109"/>
      <c r="KOC22" s="109"/>
      <c r="KOD22" s="109"/>
      <c r="KOE22" s="109"/>
      <c r="KOF22" s="109"/>
      <c r="KOG22" s="109"/>
      <c r="KOH22" s="109"/>
      <c r="KOI22" s="109"/>
      <c r="KOJ22" s="109"/>
      <c r="KOK22" s="109"/>
      <c r="KOL22" s="109"/>
      <c r="KOM22" s="109"/>
      <c r="KON22" s="109"/>
      <c r="KOO22" s="109"/>
      <c r="KOP22" s="109"/>
      <c r="KOQ22" s="109"/>
      <c r="KOR22" s="109"/>
      <c r="KOS22" s="109"/>
      <c r="KOT22" s="109"/>
      <c r="KOU22" s="109"/>
      <c r="KOV22" s="109"/>
      <c r="KOW22" s="109"/>
      <c r="KOX22" s="109"/>
      <c r="KOY22" s="109"/>
      <c r="KOZ22" s="109"/>
      <c r="KPA22" s="109"/>
      <c r="KPB22" s="109"/>
      <c r="KPC22" s="109"/>
      <c r="KPD22" s="109"/>
      <c r="KPE22" s="109"/>
      <c r="KPF22" s="109"/>
      <c r="KPG22" s="109"/>
      <c r="KPH22" s="109"/>
      <c r="KPI22" s="109"/>
      <c r="KPJ22" s="109"/>
      <c r="KPK22" s="109"/>
      <c r="KPL22" s="109"/>
      <c r="KPM22" s="109"/>
      <c r="KPN22" s="109"/>
      <c r="KPO22" s="109"/>
      <c r="KPP22" s="109"/>
      <c r="KPQ22" s="109"/>
      <c r="KPR22" s="109"/>
      <c r="KPS22" s="109"/>
      <c r="KPT22" s="109"/>
      <c r="KPU22" s="109"/>
      <c r="KPV22" s="109"/>
      <c r="KPW22" s="109"/>
      <c r="KPX22" s="109"/>
      <c r="KPY22" s="109"/>
      <c r="KPZ22" s="109"/>
      <c r="KQA22" s="109"/>
      <c r="KQB22" s="109"/>
      <c r="KQC22" s="109"/>
      <c r="KQD22" s="109"/>
      <c r="KQE22" s="109"/>
      <c r="KQF22" s="109"/>
      <c r="KQG22" s="109"/>
      <c r="KQH22" s="109"/>
      <c r="KQI22" s="109"/>
      <c r="KQJ22" s="109"/>
      <c r="KQK22" s="109"/>
      <c r="KQL22" s="109"/>
      <c r="KQM22" s="109"/>
      <c r="KQN22" s="109"/>
      <c r="KQO22" s="109"/>
      <c r="KQP22" s="109"/>
      <c r="KQQ22" s="109"/>
      <c r="KQR22" s="109"/>
      <c r="KQS22" s="109"/>
      <c r="KQT22" s="109"/>
      <c r="KQU22" s="109"/>
      <c r="KQV22" s="109"/>
      <c r="KQW22" s="109"/>
      <c r="KQX22" s="109"/>
      <c r="KQY22" s="109"/>
      <c r="KQZ22" s="109"/>
      <c r="KRA22" s="109"/>
      <c r="KRB22" s="109"/>
      <c r="KRC22" s="109"/>
      <c r="KRD22" s="109"/>
      <c r="KRE22" s="109"/>
      <c r="KRF22" s="109"/>
      <c r="KRG22" s="109"/>
      <c r="KRH22" s="109"/>
      <c r="KRI22" s="109"/>
      <c r="KRJ22" s="109"/>
      <c r="KRK22" s="109"/>
      <c r="KRL22" s="109"/>
      <c r="KRM22" s="109"/>
      <c r="KRN22" s="109"/>
      <c r="KRO22" s="109"/>
      <c r="KRP22" s="109"/>
      <c r="KRQ22" s="109"/>
      <c r="KRR22" s="109"/>
      <c r="KRS22" s="109"/>
      <c r="KRT22" s="109"/>
      <c r="KRU22" s="109"/>
      <c r="KRV22" s="109"/>
      <c r="KRW22" s="109"/>
      <c r="KRX22" s="109"/>
      <c r="KRY22" s="109"/>
      <c r="KRZ22" s="109"/>
      <c r="KSA22" s="109"/>
      <c r="KSB22" s="109"/>
      <c r="KSC22" s="109"/>
      <c r="KSD22" s="109"/>
      <c r="KSE22" s="109"/>
      <c r="KSF22" s="109"/>
      <c r="KSG22" s="109"/>
      <c r="KSH22" s="109"/>
      <c r="KSI22" s="109"/>
      <c r="KSJ22" s="109"/>
      <c r="KSK22" s="109"/>
      <c r="KSL22" s="109"/>
      <c r="KSM22" s="109"/>
      <c r="KSN22" s="109"/>
      <c r="KSO22" s="109"/>
      <c r="KSP22" s="109"/>
      <c r="KSQ22" s="109"/>
      <c r="KSR22" s="109"/>
      <c r="KSS22" s="109"/>
      <c r="KST22" s="109"/>
      <c r="KSU22" s="109"/>
      <c r="KSV22" s="109"/>
      <c r="KSW22" s="109"/>
      <c r="KSX22" s="109"/>
      <c r="KSY22" s="109"/>
      <c r="KSZ22" s="109"/>
      <c r="KTA22" s="109"/>
      <c r="KTB22" s="109"/>
      <c r="KTC22" s="109"/>
      <c r="KTD22" s="109"/>
      <c r="KTE22" s="109"/>
      <c r="KTF22" s="109"/>
      <c r="KTG22" s="109"/>
      <c r="KTH22" s="109"/>
      <c r="KTI22" s="109"/>
      <c r="KTJ22" s="109"/>
      <c r="KTK22" s="109"/>
      <c r="KTL22" s="109"/>
      <c r="KTM22" s="109"/>
      <c r="KTN22" s="109"/>
      <c r="KTO22" s="109"/>
      <c r="KTP22" s="109"/>
      <c r="KTQ22" s="109"/>
      <c r="KTR22" s="109"/>
      <c r="KTS22" s="109"/>
      <c r="KTT22" s="109"/>
      <c r="KTU22" s="109"/>
      <c r="KTV22" s="109"/>
      <c r="KTW22" s="109"/>
      <c r="KTX22" s="109"/>
      <c r="KTY22" s="109"/>
      <c r="KTZ22" s="109"/>
      <c r="KUA22" s="109"/>
      <c r="KUB22" s="109"/>
      <c r="KUC22" s="109"/>
      <c r="KUD22" s="109"/>
      <c r="KUE22" s="109"/>
      <c r="KUF22" s="109"/>
      <c r="KUG22" s="109"/>
      <c r="KUH22" s="109"/>
      <c r="KUI22" s="109"/>
      <c r="KUJ22" s="109"/>
      <c r="KUK22" s="109"/>
      <c r="KUL22" s="109"/>
      <c r="KUM22" s="109"/>
      <c r="KUN22" s="109"/>
      <c r="KUO22" s="109"/>
      <c r="KUP22" s="109"/>
      <c r="KUQ22" s="109"/>
      <c r="KUR22" s="109"/>
      <c r="KUS22" s="109"/>
      <c r="KUT22" s="109"/>
      <c r="KUU22" s="109"/>
      <c r="KUV22" s="109"/>
      <c r="KUW22" s="109"/>
      <c r="KUX22" s="109"/>
      <c r="KUY22" s="109"/>
      <c r="KUZ22" s="109"/>
      <c r="KVA22" s="109"/>
      <c r="KVB22" s="109"/>
      <c r="KVC22" s="109"/>
      <c r="KVD22" s="109"/>
      <c r="KVE22" s="109"/>
      <c r="KVF22" s="109"/>
      <c r="KVG22" s="109"/>
      <c r="KVH22" s="109"/>
      <c r="KVI22" s="109"/>
      <c r="KVJ22" s="109"/>
      <c r="KVK22" s="109"/>
      <c r="KVL22" s="109"/>
      <c r="KVM22" s="109"/>
      <c r="KVN22" s="109"/>
      <c r="KVO22" s="109"/>
      <c r="KVP22" s="109"/>
      <c r="KVQ22" s="109"/>
      <c r="KVR22" s="109"/>
      <c r="KVS22" s="109"/>
      <c r="KVT22" s="109"/>
      <c r="KVU22" s="109"/>
      <c r="KVV22" s="109"/>
      <c r="KVW22" s="109"/>
      <c r="KVX22" s="109"/>
      <c r="KVY22" s="109"/>
      <c r="KVZ22" s="109"/>
      <c r="KWA22" s="109"/>
      <c r="KWB22" s="109"/>
      <c r="KWC22" s="109"/>
      <c r="KWD22" s="109"/>
      <c r="KWE22" s="109"/>
      <c r="KWF22" s="109"/>
      <c r="KWG22" s="109"/>
      <c r="KWH22" s="109"/>
      <c r="KWI22" s="109"/>
      <c r="KWJ22" s="109"/>
      <c r="KWK22" s="109"/>
      <c r="KWL22" s="109"/>
      <c r="KWM22" s="109"/>
      <c r="KWN22" s="109"/>
      <c r="KWO22" s="109"/>
      <c r="KWP22" s="109"/>
      <c r="KWQ22" s="109"/>
      <c r="KWR22" s="109"/>
      <c r="KWS22" s="109"/>
      <c r="KWT22" s="109"/>
      <c r="KWU22" s="109"/>
      <c r="KWV22" s="109"/>
      <c r="KWW22" s="109"/>
      <c r="KWX22" s="109"/>
      <c r="KWY22" s="109"/>
      <c r="KWZ22" s="109"/>
      <c r="KXA22" s="109"/>
      <c r="KXB22" s="109"/>
      <c r="KXC22" s="109"/>
      <c r="KXD22" s="109"/>
      <c r="KXE22" s="109"/>
      <c r="KXF22" s="109"/>
      <c r="KXG22" s="109"/>
      <c r="KXH22" s="109"/>
      <c r="KXI22" s="109"/>
      <c r="KXJ22" s="109"/>
      <c r="KXK22" s="109"/>
      <c r="KXL22" s="109"/>
      <c r="KXM22" s="109"/>
      <c r="KXN22" s="109"/>
      <c r="KXO22" s="109"/>
      <c r="KXP22" s="109"/>
      <c r="KXQ22" s="109"/>
      <c r="KXR22" s="109"/>
      <c r="KXS22" s="109"/>
      <c r="KXT22" s="109"/>
      <c r="KXU22" s="109"/>
      <c r="KXV22" s="109"/>
      <c r="KXW22" s="109"/>
      <c r="KXX22" s="109"/>
      <c r="KXY22" s="109"/>
      <c r="KXZ22" s="109"/>
      <c r="KYA22" s="109"/>
      <c r="KYB22" s="109"/>
      <c r="KYC22" s="109"/>
      <c r="KYD22" s="109"/>
      <c r="KYE22" s="109"/>
      <c r="KYF22" s="109"/>
      <c r="KYG22" s="109"/>
      <c r="KYH22" s="109"/>
      <c r="KYI22" s="109"/>
      <c r="KYJ22" s="109"/>
      <c r="KYK22" s="109"/>
      <c r="KYL22" s="109"/>
      <c r="KYM22" s="109"/>
      <c r="KYN22" s="109"/>
      <c r="KYO22" s="109"/>
      <c r="KYP22" s="109"/>
      <c r="KYQ22" s="109"/>
      <c r="KYR22" s="109"/>
      <c r="KYS22" s="109"/>
      <c r="KYT22" s="109"/>
      <c r="KYU22" s="109"/>
      <c r="KYV22" s="109"/>
      <c r="KYW22" s="109"/>
      <c r="KYX22" s="109"/>
      <c r="KYY22" s="109"/>
      <c r="KYZ22" s="109"/>
      <c r="KZA22" s="109"/>
      <c r="KZB22" s="109"/>
      <c r="KZC22" s="109"/>
      <c r="KZD22" s="109"/>
      <c r="KZE22" s="109"/>
      <c r="KZF22" s="109"/>
      <c r="KZG22" s="109"/>
      <c r="KZH22" s="109"/>
      <c r="KZI22" s="109"/>
      <c r="KZJ22" s="109"/>
      <c r="KZK22" s="109"/>
      <c r="KZL22" s="109"/>
      <c r="KZM22" s="109"/>
      <c r="KZN22" s="109"/>
      <c r="KZO22" s="109"/>
      <c r="KZP22" s="109"/>
      <c r="KZQ22" s="109"/>
      <c r="KZR22" s="109"/>
      <c r="KZS22" s="109"/>
      <c r="KZT22" s="109"/>
      <c r="KZU22" s="109"/>
      <c r="KZV22" s="109"/>
      <c r="KZW22" s="109"/>
      <c r="KZX22" s="109"/>
      <c r="KZY22" s="109"/>
      <c r="KZZ22" s="109"/>
      <c r="LAA22" s="109"/>
      <c r="LAB22" s="109"/>
      <c r="LAC22" s="109"/>
      <c r="LAD22" s="109"/>
      <c r="LAE22" s="109"/>
      <c r="LAF22" s="109"/>
      <c r="LAG22" s="109"/>
      <c r="LAH22" s="109"/>
      <c r="LAI22" s="109"/>
      <c r="LAJ22" s="109"/>
      <c r="LAK22" s="109"/>
      <c r="LAL22" s="109"/>
      <c r="LAM22" s="109"/>
      <c r="LAN22" s="109"/>
      <c r="LAO22" s="109"/>
      <c r="LAP22" s="109"/>
      <c r="LAQ22" s="109"/>
      <c r="LAR22" s="109"/>
      <c r="LAS22" s="109"/>
      <c r="LAT22" s="109"/>
      <c r="LAU22" s="109"/>
      <c r="LAV22" s="109"/>
      <c r="LAW22" s="109"/>
      <c r="LAX22" s="109"/>
      <c r="LAY22" s="109"/>
      <c r="LAZ22" s="109"/>
      <c r="LBA22" s="109"/>
      <c r="LBB22" s="109"/>
      <c r="LBC22" s="109"/>
      <c r="LBD22" s="109"/>
      <c r="LBE22" s="109"/>
      <c r="LBF22" s="109"/>
      <c r="LBG22" s="109"/>
      <c r="LBH22" s="109"/>
      <c r="LBI22" s="109"/>
      <c r="LBJ22" s="109"/>
      <c r="LBK22" s="109"/>
      <c r="LBL22" s="109"/>
      <c r="LBM22" s="109"/>
      <c r="LBN22" s="109"/>
      <c r="LBO22" s="109"/>
      <c r="LBP22" s="109"/>
      <c r="LBQ22" s="109"/>
      <c r="LBR22" s="109"/>
      <c r="LBS22" s="109"/>
      <c r="LBT22" s="109"/>
      <c r="LBU22" s="109"/>
      <c r="LBV22" s="109"/>
      <c r="LBW22" s="109"/>
      <c r="LBX22" s="109"/>
      <c r="LBY22" s="109"/>
      <c r="LBZ22" s="109"/>
      <c r="LCA22" s="109"/>
      <c r="LCB22" s="109"/>
      <c r="LCC22" s="109"/>
      <c r="LCD22" s="109"/>
      <c r="LCE22" s="109"/>
      <c r="LCF22" s="109"/>
      <c r="LCG22" s="109"/>
      <c r="LCH22" s="109"/>
      <c r="LCI22" s="109"/>
      <c r="LCJ22" s="109"/>
      <c r="LCK22" s="109"/>
      <c r="LCL22" s="109"/>
      <c r="LCM22" s="109"/>
      <c r="LCN22" s="109"/>
      <c r="LCO22" s="109"/>
      <c r="LCP22" s="109"/>
      <c r="LCQ22" s="109"/>
      <c r="LCR22" s="109"/>
      <c r="LCS22" s="109"/>
      <c r="LCT22" s="109"/>
      <c r="LCU22" s="109"/>
      <c r="LCV22" s="109"/>
      <c r="LCW22" s="109"/>
      <c r="LCX22" s="109"/>
      <c r="LCY22" s="109"/>
      <c r="LCZ22" s="109"/>
      <c r="LDA22" s="109"/>
      <c r="LDB22" s="109"/>
      <c r="LDC22" s="109"/>
      <c r="LDD22" s="109"/>
      <c r="LDE22" s="109"/>
      <c r="LDF22" s="109"/>
      <c r="LDG22" s="109"/>
      <c r="LDH22" s="109"/>
      <c r="LDI22" s="109"/>
      <c r="LDJ22" s="109"/>
      <c r="LDK22" s="109"/>
      <c r="LDL22" s="109"/>
      <c r="LDM22" s="109"/>
      <c r="LDN22" s="109"/>
      <c r="LDO22" s="109"/>
      <c r="LDP22" s="109"/>
      <c r="LDQ22" s="109"/>
      <c r="LDR22" s="109"/>
      <c r="LDS22" s="109"/>
      <c r="LDT22" s="109"/>
      <c r="LDU22" s="109"/>
      <c r="LDV22" s="109"/>
      <c r="LDW22" s="109"/>
      <c r="LDX22" s="109"/>
      <c r="LDY22" s="109"/>
      <c r="LDZ22" s="109"/>
      <c r="LEA22" s="109"/>
      <c r="LEB22" s="109"/>
      <c r="LEC22" s="109"/>
      <c r="LED22" s="109"/>
      <c r="LEE22" s="109"/>
      <c r="LEF22" s="109"/>
      <c r="LEG22" s="109"/>
      <c r="LEH22" s="109"/>
      <c r="LEI22" s="109"/>
      <c r="LEJ22" s="109"/>
      <c r="LEK22" s="109"/>
      <c r="LEL22" s="109"/>
      <c r="LEM22" s="109"/>
      <c r="LEN22" s="109"/>
      <c r="LEO22" s="109"/>
      <c r="LEP22" s="109"/>
      <c r="LEQ22" s="109"/>
      <c r="LER22" s="109"/>
      <c r="LES22" s="109"/>
      <c r="LET22" s="109"/>
      <c r="LEU22" s="109"/>
      <c r="LEV22" s="109"/>
      <c r="LEW22" s="109"/>
      <c r="LEX22" s="109"/>
      <c r="LEY22" s="109"/>
      <c r="LEZ22" s="109"/>
      <c r="LFA22" s="109"/>
      <c r="LFB22" s="109"/>
      <c r="LFC22" s="109"/>
      <c r="LFD22" s="109"/>
      <c r="LFE22" s="109"/>
      <c r="LFF22" s="109"/>
      <c r="LFG22" s="109"/>
      <c r="LFH22" s="109"/>
      <c r="LFI22" s="109"/>
      <c r="LFJ22" s="109"/>
      <c r="LFK22" s="109"/>
      <c r="LFL22" s="109"/>
      <c r="LFM22" s="109"/>
      <c r="LFN22" s="109"/>
      <c r="LFO22" s="109"/>
      <c r="LFP22" s="109"/>
      <c r="LFQ22" s="109"/>
      <c r="LFR22" s="109"/>
      <c r="LFS22" s="109"/>
      <c r="LFT22" s="109"/>
      <c r="LFU22" s="109"/>
      <c r="LFV22" s="109"/>
      <c r="LFW22" s="109"/>
      <c r="LFX22" s="109"/>
      <c r="LFY22" s="109"/>
      <c r="LFZ22" s="109"/>
      <c r="LGA22" s="109"/>
      <c r="LGB22" s="109"/>
      <c r="LGC22" s="109"/>
      <c r="LGD22" s="109"/>
      <c r="LGE22" s="109"/>
      <c r="LGF22" s="109"/>
      <c r="LGG22" s="109"/>
      <c r="LGH22" s="109"/>
      <c r="LGI22" s="109"/>
      <c r="LGJ22" s="109"/>
      <c r="LGK22" s="109"/>
      <c r="LGL22" s="109"/>
      <c r="LGM22" s="109"/>
      <c r="LGN22" s="109"/>
      <c r="LGO22" s="109"/>
      <c r="LGP22" s="109"/>
      <c r="LGQ22" s="109"/>
      <c r="LGR22" s="109"/>
      <c r="LGS22" s="109"/>
      <c r="LGT22" s="109"/>
      <c r="LGU22" s="109"/>
      <c r="LGV22" s="109"/>
      <c r="LGW22" s="109"/>
      <c r="LGX22" s="109"/>
      <c r="LGY22" s="109"/>
      <c r="LGZ22" s="109"/>
      <c r="LHA22" s="109"/>
      <c r="LHB22" s="109"/>
      <c r="LHC22" s="109"/>
      <c r="LHD22" s="109"/>
      <c r="LHE22" s="109"/>
      <c r="LHF22" s="109"/>
      <c r="LHG22" s="109"/>
      <c r="LHH22" s="109"/>
      <c r="LHI22" s="109"/>
      <c r="LHJ22" s="109"/>
      <c r="LHK22" s="109"/>
      <c r="LHL22" s="109"/>
      <c r="LHM22" s="109"/>
      <c r="LHN22" s="109"/>
      <c r="LHO22" s="109"/>
      <c r="LHP22" s="109"/>
      <c r="LHQ22" s="109"/>
      <c r="LHR22" s="109"/>
      <c r="LHS22" s="109"/>
      <c r="LHT22" s="109"/>
      <c r="LHU22" s="109"/>
      <c r="LHV22" s="109"/>
      <c r="LHW22" s="109"/>
      <c r="LHX22" s="109"/>
      <c r="LHY22" s="109"/>
      <c r="LHZ22" s="109"/>
      <c r="LIA22" s="109"/>
      <c r="LIB22" s="109"/>
      <c r="LIC22" s="109"/>
      <c r="LID22" s="109"/>
      <c r="LIE22" s="109"/>
      <c r="LIF22" s="109"/>
      <c r="LIG22" s="109"/>
      <c r="LIH22" s="109"/>
      <c r="LII22" s="109"/>
      <c r="LIJ22" s="109"/>
      <c r="LIK22" s="109"/>
      <c r="LIL22" s="109"/>
      <c r="LIM22" s="109"/>
      <c r="LIN22" s="109"/>
      <c r="LIO22" s="109"/>
      <c r="LIP22" s="109"/>
      <c r="LIQ22" s="109"/>
      <c r="LIR22" s="109"/>
      <c r="LIS22" s="109"/>
      <c r="LIT22" s="109"/>
      <c r="LIU22" s="109"/>
      <c r="LIV22" s="109"/>
      <c r="LIW22" s="109"/>
      <c r="LIX22" s="109"/>
      <c r="LIY22" s="109"/>
      <c r="LIZ22" s="109"/>
      <c r="LJA22" s="109"/>
      <c r="LJB22" s="109"/>
      <c r="LJC22" s="109"/>
      <c r="LJD22" s="109"/>
      <c r="LJE22" s="109"/>
      <c r="LJF22" s="109"/>
      <c r="LJG22" s="109"/>
      <c r="LJH22" s="109"/>
      <c r="LJI22" s="109"/>
      <c r="LJJ22" s="109"/>
      <c r="LJK22" s="109"/>
      <c r="LJL22" s="109"/>
      <c r="LJM22" s="109"/>
      <c r="LJN22" s="109"/>
      <c r="LJO22" s="109"/>
      <c r="LJP22" s="109"/>
      <c r="LJQ22" s="109"/>
      <c r="LJR22" s="109"/>
      <c r="LJS22" s="109"/>
      <c r="LJT22" s="109"/>
      <c r="LJU22" s="109"/>
      <c r="LJV22" s="109"/>
      <c r="LJW22" s="109"/>
      <c r="LJX22" s="109"/>
      <c r="LJY22" s="109"/>
      <c r="LJZ22" s="109"/>
      <c r="LKA22" s="109"/>
      <c r="LKB22" s="109"/>
      <c r="LKC22" s="109"/>
      <c r="LKD22" s="109"/>
      <c r="LKE22" s="109"/>
      <c r="LKF22" s="109"/>
      <c r="LKG22" s="109"/>
      <c r="LKH22" s="109"/>
      <c r="LKI22" s="109"/>
      <c r="LKJ22" s="109"/>
      <c r="LKK22" s="109"/>
      <c r="LKL22" s="109"/>
      <c r="LKM22" s="109"/>
      <c r="LKN22" s="109"/>
      <c r="LKO22" s="109"/>
      <c r="LKP22" s="109"/>
      <c r="LKQ22" s="109"/>
      <c r="LKR22" s="109"/>
      <c r="LKS22" s="109"/>
      <c r="LKT22" s="109"/>
      <c r="LKU22" s="109"/>
      <c r="LKV22" s="109"/>
      <c r="LKW22" s="109"/>
      <c r="LKX22" s="109"/>
      <c r="LKY22" s="109"/>
      <c r="LKZ22" s="109"/>
      <c r="LLA22" s="109"/>
      <c r="LLB22" s="109"/>
      <c r="LLC22" s="109"/>
      <c r="LLD22" s="109"/>
      <c r="LLE22" s="109"/>
      <c r="LLF22" s="109"/>
      <c r="LLG22" s="109"/>
      <c r="LLH22" s="109"/>
      <c r="LLI22" s="109"/>
      <c r="LLJ22" s="109"/>
      <c r="LLK22" s="109"/>
      <c r="LLL22" s="109"/>
      <c r="LLM22" s="109"/>
      <c r="LLN22" s="109"/>
      <c r="LLO22" s="109"/>
      <c r="LLP22" s="109"/>
      <c r="LLQ22" s="109"/>
      <c r="LLR22" s="109"/>
      <c r="LLS22" s="109"/>
      <c r="LLT22" s="109"/>
      <c r="LLU22" s="109"/>
      <c r="LLV22" s="109"/>
      <c r="LLW22" s="109"/>
      <c r="LLX22" s="109"/>
      <c r="LLY22" s="109"/>
      <c r="LLZ22" s="109"/>
      <c r="LMA22" s="109"/>
      <c r="LMB22" s="109"/>
      <c r="LMC22" s="109"/>
      <c r="LMD22" s="109"/>
      <c r="LME22" s="109"/>
      <c r="LMF22" s="109"/>
      <c r="LMG22" s="109"/>
      <c r="LMH22" s="109"/>
      <c r="LMI22" s="109"/>
      <c r="LMJ22" s="109"/>
      <c r="LMK22" s="109"/>
      <c r="LML22" s="109"/>
      <c r="LMM22" s="109"/>
      <c r="LMN22" s="109"/>
      <c r="LMO22" s="109"/>
      <c r="LMP22" s="109"/>
      <c r="LMQ22" s="109"/>
      <c r="LMR22" s="109"/>
      <c r="LMS22" s="109"/>
      <c r="LMT22" s="109"/>
      <c r="LMU22" s="109"/>
      <c r="LMV22" s="109"/>
      <c r="LMW22" s="109"/>
      <c r="LMX22" s="109"/>
      <c r="LMY22" s="109"/>
      <c r="LMZ22" s="109"/>
      <c r="LNA22" s="109"/>
      <c r="LNB22" s="109"/>
      <c r="LNC22" s="109"/>
      <c r="LND22" s="109"/>
      <c r="LNE22" s="109"/>
      <c r="LNF22" s="109"/>
      <c r="LNG22" s="109"/>
      <c r="LNH22" s="109"/>
      <c r="LNI22" s="109"/>
      <c r="LNJ22" s="109"/>
      <c r="LNK22" s="109"/>
      <c r="LNL22" s="109"/>
      <c r="LNM22" s="109"/>
      <c r="LNN22" s="109"/>
      <c r="LNO22" s="109"/>
      <c r="LNP22" s="109"/>
      <c r="LNQ22" s="109"/>
      <c r="LNR22" s="109"/>
      <c r="LNS22" s="109"/>
      <c r="LNT22" s="109"/>
      <c r="LNU22" s="109"/>
      <c r="LNV22" s="109"/>
      <c r="LNW22" s="109"/>
      <c r="LNX22" s="109"/>
      <c r="LNY22" s="109"/>
      <c r="LNZ22" s="109"/>
      <c r="LOA22" s="109"/>
      <c r="LOB22" s="109"/>
      <c r="LOC22" s="109"/>
      <c r="LOD22" s="109"/>
      <c r="LOE22" s="109"/>
      <c r="LOF22" s="109"/>
      <c r="LOG22" s="109"/>
      <c r="LOH22" s="109"/>
      <c r="LOI22" s="109"/>
      <c r="LOJ22" s="109"/>
      <c r="LOK22" s="109"/>
      <c r="LOL22" s="109"/>
      <c r="LOM22" s="109"/>
      <c r="LON22" s="109"/>
      <c r="LOO22" s="109"/>
      <c r="LOP22" s="109"/>
      <c r="LOQ22" s="109"/>
      <c r="LOR22" s="109"/>
      <c r="LOS22" s="109"/>
      <c r="LOT22" s="109"/>
      <c r="LOU22" s="109"/>
      <c r="LOV22" s="109"/>
      <c r="LOW22" s="109"/>
      <c r="LOX22" s="109"/>
      <c r="LOY22" s="109"/>
      <c r="LOZ22" s="109"/>
      <c r="LPA22" s="109"/>
      <c r="LPB22" s="109"/>
      <c r="LPC22" s="109"/>
      <c r="LPD22" s="109"/>
      <c r="LPE22" s="109"/>
      <c r="LPF22" s="109"/>
      <c r="LPG22" s="109"/>
      <c r="LPH22" s="109"/>
      <c r="LPI22" s="109"/>
      <c r="LPJ22" s="109"/>
      <c r="LPK22" s="109"/>
      <c r="LPL22" s="109"/>
      <c r="LPM22" s="109"/>
      <c r="LPN22" s="109"/>
      <c r="LPO22" s="109"/>
      <c r="LPP22" s="109"/>
      <c r="LPQ22" s="109"/>
      <c r="LPR22" s="109"/>
      <c r="LPS22" s="109"/>
      <c r="LPT22" s="109"/>
      <c r="LPU22" s="109"/>
      <c r="LPV22" s="109"/>
      <c r="LPW22" s="109"/>
      <c r="LPX22" s="109"/>
      <c r="LPY22" s="109"/>
      <c r="LPZ22" s="109"/>
      <c r="LQA22" s="109"/>
      <c r="LQB22" s="109"/>
      <c r="LQC22" s="109"/>
      <c r="LQD22" s="109"/>
      <c r="LQE22" s="109"/>
      <c r="LQF22" s="109"/>
      <c r="LQG22" s="109"/>
      <c r="LQH22" s="109"/>
      <c r="LQI22" s="109"/>
      <c r="LQJ22" s="109"/>
      <c r="LQK22" s="109"/>
      <c r="LQL22" s="109"/>
      <c r="LQM22" s="109"/>
      <c r="LQN22" s="109"/>
      <c r="LQO22" s="109"/>
      <c r="LQP22" s="109"/>
      <c r="LQQ22" s="109"/>
      <c r="LQR22" s="109"/>
      <c r="LQS22" s="109"/>
      <c r="LQT22" s="109"/>
      <c r="LQU22" s="109"/>
      <c r="LQV22" s="109"/>
      <c r="LQW22" s="109"/>
      <c r="LQX22" s="109"/>
      <c r="LQY22" s="109"/>
      <c r="LQZ22" s="109"/>
      <c r="LRA22" s="109"/>
      <c r="LRB22" s="109"/>
      <c r="LRC22" s="109"/>
      <c r="LRD22" s="109"/>
      <c r="LRE22" s="109"/>
      <c r="LRF22" s="109"/>
      <c r="LRG22" s="109"/>
      <c r="LRH22" s="109"/>
      <c r="LRI22" s="109"/>
      <c r="LRJ22" s="109"/>
      <c r="LRK22" s="109"/>
      <c r="LRL22" s="109"/>
      <c r="LRM22" s="109"/>
      <c r="LRN22" s="109"/>
      <c r="LRO22" s="109"/>
      <c r="LRP22" s="109"/>
      <c r="LRQ22" s="109"/>
      <c r="LRR22" s="109"/>
      <c r="LRS22" s="109"/>
      <c r="LRT22" s="109"/>
      <c r="LRU22" s="109"/>
      <c r="LRV22" s="109"/>
      <c r="LRW22" s="109"/>
      <c r="LRX22" s="109"/>
      <c r="LRY22" s="109"/>
      <c r="LRZ22" s="109"/>
      <c r="LSA22" s="109"/>
      <c r="LSB22" s="109"/>
      <c r="LSC22" s="109"/>
      <c r="LSD22" s="109"/>
      <c r="LSE22" s="109"/>
      <c r="LSF22" s="109"/>
      <c r="LSG22" s="109"/>
      <c r="LSH22" s="109"/>
      <c r="LSI22" s="109"/>
      <c r="LSJ22" s="109"/>
      <c r="LSK22" s="109"/>
      <c r="LSL22" s="109"/>
      <c r="LSM22" s="109"/>
      <c r="LSN22" s="109"/>
      <c r="LSO22" s="109"/>
      <c r="LSP22" s="109"/>
      <c r="LSQ22" s="109"/>
      <c r="LSR22" s="109"/>
      <c r="LSS22" s="109"/>
      <c r="LST22" s="109"/>
      <c r="LSU22" s="109"/>
      <c r="LSV22" s="109"/>
      <c r="LSW22" s="109"/>
      <c r="LSX22" s="109"/>
      <c r="LSY22" s="109"/>
      <c r="LSZ22" s="109"/>
      <c r="LTA22" s="109"/>
      <c r="LTB22" s="109"/>
      <c r="LTC22" s="109"/>
      <c r="LTD22" s="109"/>
      <c r="LTE22" s="109"/>
      <c r="LTF22" s="109"/>
      <c r="LTG22" s="109"/>
      <c r="LTH22" s="109"/>
      <c r="LTI22" s="109"/>
      <c r="LTJ22" s="109"/>
      <c r="LTK22" s="109"/>
      <c r="LTL22" s="109"/>
      <c r="LTM22" s="109"/>
      <c r="LTN22" s="109"/>
      <c r="LTO22" s="109"/>
      <c r="LTP22" s="109"/>
      <c r="LTQ22" s="109"/>
      <c r="LTR22" s="109"/>
      <c r="LTS22" s="109"/>
      <c r="LTT22" s="109"/>
      <c r="LTU22" s="109"/>
      <c r="LTV22" s="109"/>
      <c r="LTW22" s="109"/>
      <c r="LTX22" s="109"/>
      <c r="LTY22" s="109"/>
      <c r="LTZ22" s="109"/>
      <c r="LUA22" s="109"/>
      <c r="LUB22" s="109"/>
      <c r="LUC22" s="109"/>
      <c r="LUD22" s="109"/>
      <c r="LUE22" s="109"/>
      <c r="LUF22" s="109"/>
      <c r="LUG22" s="109"/>
      <c r="LUH22" s="109"/>
      <c r="LUI22" s="109"/>
      <c r="LUJ22" s="109"/>
      <c r="LUK22" s="109"/>
      <c r="LUL22" s="109"/>
      <c r="LUM22" s="109"/>
      <c r="LUN22" s="109"/>
      <c r="LUO22" s="109"/>
      <c r="LUP22" s="109"/>
      <c r="LUQ22" s="109"/>
      <c r="LUR22" s="109"/>
      <c r="LUS22" s="109"/>
      <c r="LUT22" s="109"/>
      <c r="LUU22" s="109"/>
      <c r="LUV22" s="109"/>
      <c r="LUW22" s="109"/>
      <c r="LUX22" s="109"/>
      <c r="LUY22" s="109"/>
      <c r="LUZ22" s="109"/>
      <c r="LVA22" s="109"/>
      <c r="LVB22" s="109"/>
      <c r="LVC22" s="109"/>
      <c r="LVD22" s="109"/>
      <c r="LVE22" s="109"/>
      <c r="LVF22" s="109"/>
      <c r="LVG22" s="109"/>
      <c r="LVH22" s="109"/>
      <c r="LVI22" s="109"/>
      <c r="LVJ22" s="109"/>
      <c r="LVK22" s="109"/>
      <c r="LVL22" s="109"/>
      <c r="LVM22" s="109"/>
      <c r="LVN22" s="109"/>
      <c r="LVO22" s="109"/>
      <c r="LVP22" s="109"/>
      <c r="LVQ22" s="109"/>
      <c r="LVR22" s="109"/>
      <c r="LVS22" s="109"/>
      <c r="LVT22" s="109"/>
      <c r="LVU22" s="109"/>
      <c r="LVV22" s="109"/>
      <c r="LVW22" s="109"/>
      <c r="LVX22" s="109"/>
      <c r="LVY22" s="109"/>
      <c r="LVZ22" s="109"/>
      <c r="LWA22" s="109"/>
      <c r="LWB22" s="109"/>
      <c r="LWC22" s="109"/>
      <c r="LWD22" s="109"/>
      <c r="LWE22" s="109"/>
      <c r="LWF22" s="109"/>
      <c r="LWG22" s="109"/>
      <c r="LWH22" s="109"/>
      <c r="LWI22" s="109"/>
      <c r="LWJ22" s="109"/>
      <c r="LWK22" s="109"/>
      <c r="LWL22" s="109"/>
      <c r="LWM22" s="109"/>
      <c r="LWN22" s="109"/>
      <c r="LWO22" s="109"/>
      <c r="LWP22" s="109"/>
      <c r="LWQ22" s="109"/>
      <c r="LWR22" s="109"/>
      <c r="LWS22" s="109"/>
      <c r="LWT22" s="109"/>
      <c r="LWU22" s="109"/>
      <c r="LWV22" s="109"/>
      <c r="LWW22" s="109"/>
      <c r="LWX22" s="109"/>
      <c r="LWY22" s="109"/>
      <c r="LWZ22" s="109"/>
      <c r="LXA22" s="109"/>
      <c r="LXB22" s="109"/>
      <c r="LXC22" s="109"/>
      <c r="LXD22" s="109"/>
      <c r="LXE22" s="109"/>
      <c r="LXF22" s="109"/>
      <c r="LXG22" s="109"/>
      <c r="LXH22" s="109"/>
      <c r="LXI22" s="109"/>
      <c r="LXJ22" s="109"/>
      <c r="LXK22" s="109"/>
      <c r="LXL22" s="109"/>
      <c r="LXM22" s="109"/>
      <c r="LXN22" s="109"/>
      <c r="LXO22" s="109"/>
      <c r="LXP22" s="109"/>
      <c r="LXQ22" s="109"/>
      <c r="LXR22" s="109"/>
      <c r="LXS22" s="109"/>
      <c r="LXT22" s="109"/>
      <c r="LXU22" s="109"/>
      <c r="LXV22" s="109"/>
      <c r="LXW22" s="109"/>
      <c r="LXX22" s="109"/>
      <c r="LXY22" s="109"/>
      <c r="LXZ22" s="109"/>
      <c r="LYA22" s="109"/>
      <c r="LYB22" s="109"/>
      <c r="LYC22" s="109"/>
      <c r="LYD22" s="109"/>
      <c r="LYE22" s="109"/>
      <c r="LYF22" s="109"/>
      <c r="LYG22" s="109"/>
      <c r="LYH22" s="109"/>
      <c r="LYI22" s="109"/>
      <c r="LYJ22" s="109"/>
      <c r="LYK22" s="109"/>
      <c r="LYL22" s="109"/>
      <c r="LYM22" s="109"/>
      <c r="LYN22" s="109"/>
      <c r="LYO22" s="109"/>
      <c r="LYP22" s="109"/>
      <c r="LYQ22" s="109"/>
      <c r="LYR22" s="109"/>
      <c r="LYS22" s="109"/>
      <c r="LYT22" s="109"/>
      <c r="LYU22" s="109"/>
      <c r="LYV22" s="109"/>
      <c r="LYW22" s="109"/>
      <c r="LYX22" s="109"/>
      <c r="LYY22" s="109"/>
      <c r="LYZ22" s="109"/>
      <c r="LZA22" s="109"/>
      <c r="LZB22" s="109"/>
      <c r="LZC22" s="109"/>
      <c r="LZD22" s="109"/>
      <c r="LZE22" s="109"/>
      <c r="LZF22" s="109"/>
      <c r="LZG22" s="109"/>
      <c r="LZH22" s="109"/>
      <c r="LZI22" s="109"/>
      <c r="LZJ22" s="109"/>
      <c r="LZK22" s="109"/>
      <c r="LZL22" s="109"/>
      <c r="LZM22" s="109"/>
      <c r="LZN22" s="109"/>
      <c r="LZO22" s="109"/>
      <c r="LZP22" s="109"/>
      <c r="LZQ22" s="109"/>
      <c r="LZR22" s="109"/>
      <c r="LZS22" s="109"/>
      <c r="LZT22" s="109"/>
      <c r="LZU22" s="109"/>
      <c r="LZV22" s="109"/>
      <c r="LZW22" s="109"/>
      <c r="LZX22" s="109"/>
      <c r="LZY22" s="109"/>
      <c r="LZZ22" s="109"/>
      <c r="MAA22" s="109"/>
      <c r="MAB22" s="109"/>
      <c r="MAC22" s="109"/>
      <c r="MAD22" s="109"/>
      <c r="MAE22" s="109"/>
      <c r="MAF22" s="109"/>
      <c r="MAG22" s="109"/>
      <c r="MAH22" s="109"/>
      <c r="MAI22" s="109"/>
      <c r="MAJ22" s="109"/>
      <c r="MAK22" s="109"/>
      <c r="MAL22" s="109"/>
      <c r="MAM22" s="109"/>
      <c r="MAN22" s="109"/>
      <c r="MAO22" s="109"/>
      <c r="MAP22" s="109"/>
      <c r="MAQ22" s="109"/>
      <c r="MAR22" s="109"/>
      <c r="MAS22" s="109"/>
      <c r="MAT22" s="109"/>
      <c r="MAU22" s="109"/>
      <c r="MAV22" s="109"/>
      <c r="MAW22" s="109"/>
      <c r="MAX22" s="109"/>
      <c r="MAY22" s="109"/>
      <c r="MAZ22" s="109"/>
      <c r="MBA22" s="109"/>
      <c r="MBB22" s="109"/>
      <c r="MBC22" s="109"/>
      <c r="MBD22" s="109"/>
      <c r="MBE22" s="109"/>
      <c r="MBF22" s="109"/>
      <c r="MBG22" s="109"/>
      <c r="MBH22" s="109"/>
      <c r="MBI22" s="109"/>
      <c r="MBJ22" s="109"/>
      <c r="MBK22" s="109"/>
      <c r="MBL22" s="109"/>
      <c r="MBM22" s="109"/>
      <c r="MBN22" s="109"/>
      <c r="MBO22" s="109"/>
      <c r="MBP22" s="109"/>
      <c r="MBQ22" s="109"/>
      <c r="MBR22" s="109"/>
      <c r="MBS22" s="109"/>
      <c r="MBT22" s="109"/>
      <c r="MBU22" s="109"/>
      <c r="MBV22" s="109"/>
      <c r="MBW22" s="109"/>
      <c r="MBX22" s="109"/>
      <c r="MBY22" s="109"/>
      <c r="MBZ22" s="109"/>
      <c r="MCA22" s="109"/>
      <c r="MCB22" s="109"/>
      <c r="MCC22" s="109"/>
      <c r="MCD22" s="109"/>
      <c r="MCE22" s="109"/>
      <c r="MCF22" s="109"/>
      <c r="MCG22" s="109"/>
      <c r="MCH22" s="109"/>
      <c r="MCI22" s="109"/>
      <c r="MCJ22" s="109"/>
      <c r="MCK22" s="109"/>
      <c r="MCL22" s="109"/>
      <c r="MCM22" s="109"/>
      <c r="MCN22" s="109"/>
      <c r="MCO22" s="109"/>
      <c r="MCP22" s="109"/>
      <c r="MCQ22" s="109"/>
      <c r="MCR22" s="109"/>
      <c r="MCS22" s="109"/>
      <c r="MCT22" s="109"/>
      <c r="MCU22" s="109"/>
      <c r="MCV22" s="109"/>
      <c r="MCW22" s="109"/>
      <c r="MCX22" s="109"/>
      <c r="MCY22" s="109"/>
      <c r="MCZ22" s="109"/>
      <c r="MDA22" s="109"/>
      <c r="MDB22" s="109"/>
      <c r="MDC22" s="109"/>
      <c r="MDD22" s="109"/>
      <c r="MDE22" s="109"/>
      <c r="MDF22" s="109"/>
      <c r="MDG22" s="109"/>
      <c r="MDH22" s="109"/>
      <c r="MDI22" s="109"/>
      <c r="MDJ22" s="109"/>
      <c r="MDK22" s="109"/>
      <c r="MDL22" s="109"/>
      <c r="MDM22" s="109"/>
      <c r="MDN22" s="109"/>
      <c r="MDO22" s="109"/>
      <c r="MDP22" s="109"/>
      <c r="MDQ22" s="109"/>
      <c r="MDR22" s="109"/>
      <c r="MDS22" s="109"/>
      <c r="MDT22" s="109"/>
      <c r="MDU22" s="109"/>
      <c r="MDV22" s="109"/>
      <c r="MDW22" s="109"/>
      <c r="MDX22" s="109"/>
      <c r="MDY22" s="109"/>
      <c r="MDZ22" s="109"/>
      <c r="MEA22" s="109"/>
      <c r="MEB22" s="109"/>
      <c r="MEC22" s="109"/>
      <c r="MED22" s="109"/>
      <c r="MEE22" s="109"/>
      <c r="MEF22" s="109"/>
      <c r="MEG22" s="109"/>
      <c r="MEH22" s="109"/>
      <c r="MEI22" s="109"/>
      <c r="MEJ22" s="109"/>
      <c r="MEK22" s="109"/>
      <c r="MEL22" s="109"/>
      <c r="MEM22" s="109"/>
      <c r="MEN22" s="109"/>
      <c r="MEO22" s="109"/>
      <c r="MEP22" s="109"/>
      <c r="MEQ22" s="109"/>
      <c r="MER22" s="109"/>
      <c r="MES22" s="109"/>
      <c r="MET22" s="109"/>
      <c r="MEU22" s="109"/>
      <c r="MEV22" s="109"/>
      <c r="MEW22" s="109"/>
      <c r="MEX22" s="109"/>
      <c r="MEY22" s="109"/>
      <c r="MEZ22" s="109"/>
      <c r="MFA22" s="109"/>
      <c r="MFB22" s="109"/>
      <c r="MFC22" s="109"/>
      <c r="MFD22" s="109"/>
      <c r="MFE22" s="109"/>
      <c r="MFF22" s="109"/>
      <c r="MFG22" s="109"/>
      <c r="MFH22" s="109"/>
      <c r="MFI22" s="109"/>
      <c r="MFJ22" s="109"/>
      <c r="MFK22" s="109"/>
      <c r="MFL22" s="109"/>
      <c r="MFM22" s="109"/>
      <c r="MFN22" s="109"/>
      <c r="MFO22" s="109"/>
      <c r="MFP22" s="109"/>
      <c r="MFQ22" s="109"/>
      <c r="MFR22" s="109"/>
      <c r="MFS22" s="109"/>
      <c r="MFT22" s="109"/>
      <c r="MFU22" s="109"/>
      <c r="MFV22" s="109"/>
      <c r="MFW22" s="109"/>
      <c r="MFX22" s="109"/>
      <c r="MFY22" s="109"/>
      <c r="MFZ22" s="109"/>
      <c r="MGA22" s="109"/>
      <c r="MGB22" s="109"/>
      <c r="MGC22" s="109"/>
      <c r="MGD22" s="109"/>
      <c r="MGE22" s="109"/>
      <c r="MGF22" s="109"/>
      <c r="MGG22" s="109"/>
      <c r="MGH22" s="109"/>
      <c r="MGI22" s="109"/>
      <c r="MGJ22" s="109"/>
      <c r="MGK22" s="109"/>
      <c r="MGL22" s="109"/>
      <c r="MGM22" s="109"/>
      <c r="MGN22" s="109"/>
      <c r="MGO22" s="109"/>
      <c r="MGP22" s="109"/>
      <c r="MGQ22" s="109"/>
      <c r="MGR22" s="109"/>
      <c r="MGS22" s="109"/>
      <c r="MGT22" s="109"/>
      <c r="MGU22" s="109"/>
      <c r="MGV22" s="109"/>
      <c r="MGW22" s="109"/>
      <c r="MGX22" s="109"/>
      <c r="MGY22" s="109"/>
      <c r="MGZ22" s="109"/>
      <c r="MHA22" s="109"/>
      <c r="MHB22" s="109"/>
      <c r="MHC22" s="109"/>
      <c r="MHD22" s="109"/>
      <c r="MHE22" s="109"/>
      <c r="MHF22" s="109"/>
      <c r="MHG22" s="109"/>
      <c r="MHH22" s="109"/>
      <c r="MHI22" s="109"/>
      <c r="MHJ22" s="109"/>
      <c r="MHK22" s="109"/>
      <c r="MHL22" s="109"/>
      <c r="MHM22" s="109"/>
      <c r="MHN22" s="109"/>
      <c r="MHO22" s="109"/>
      <c r="MHP22" s="109"/>
      <c r="MHQ22" s="109"/>
      <c r="MHR22" s="109"/>
      <c r="MHS22" s="109"/>
      <c r="MHT22" s="109"/>
      <c r="MHU22" s="109"/>
      <c r="MHV22" s="109"/>
      <c r="MHW22" s="109"/>
      <c r="MHX22" s="109"/>
      <c r="MHY22" s="109"/>
      <c r="MHZ22" s="109"/>
      <c r="MIA22" s="109"/>
      <c r="MIB22" s="109"/>
      <c r="MIC22" s="109"/>
      <c r="MID22" s="109"/>
      <c r="MIE22" s="109"/>
      <c r="MIF22" s="109"/>
      <c r="MIG22" s="109"/>
      <c r="MIH22" s="109"/>
      <c r="MII22" s="109"/>
      <c r="MIJ22" s="109"/>
      <c r="MIK22" s="109"/>
      <c r="MIL22" s="109"/>
      <c r="MIM22" s="109"/>
      <c r="MIN22" s="109"/>
      <c r="MIO22" s="109"/>
      <c r="MIP22" s="109"/>
      <c r="MIQ22" s="109"/>
      <c r="MIR22" s="109"/>
      <c r="MIS22" s="109"/>
      <c r="MIT22" s="109"/>
      <c r="MIU22" s="109"/>
      <c r="MIV22" s="109"/>
      <c r="MIW22" s="109"/>
      <c r="MIX22" s="109"/>
      <c r="MIY22" s="109"/>
      <c r="MIZ22" s="109"/>
      <c r="MJA22" s="109"/>
      <c r="MJB22" s="109"/>
      <c r="MJC22" s="109"/>
      <c r="MJD22" s="109"/>
      <c r="MJE22" s="109"/>
      <c r="MJF22" s="109"/>
      <c r="MJG22" s="109"/>
      <c r="MJH22" s="109"/>
      <c r="MJI22" s="109"/>
      <c r="MJJ22" s="109"/>
      <c r="MJK22" s="109"/>
      <c r="MJL22" s="109"/>
      <c r="MJM22" s="109"/>
      <c r="MJN22" s="109"/>
      <c r="MJO22" s="109"/>
      <c r="MJP22" s="109"/>
      <c r="MJQ22" s="109"/>
      <c r="MJR22" s="109"/>
      <c r="MJS22" s="109"/>
      <c r="MJT22" s="109"/>
      <c r="MJU22" s="109"/>
      <c r="MJV22" s="109"/>
      <c r="MJW22" s="109"/>
      <c r="MJX22" s="109"/>
      <c r="MJY22" s="109"/>
      <c r="MJZ22" s="109"/>
      <c r="MKA22" s="109"/>
      <c r="MKB22" s="109"/>
      <c r="MKC22" s="109"/>
      <c r="MKD22" s="109"/>
      <c r="MKE22" s="109"/>
      <c r="MKF22" s="109"/>
      <c r="MKG22" s="109"/>
      <c r="MKH22" s="109"/>
      <c r="MKI22" s="109"/>
      <c r="MKJ22" s="109"/>
      <c r="MKK22" s="109"/>
      <c r="MKL22" s="109"/>
      <c r="MKM22" s="109"/>
      <c r="MKN22" s="109"/>
      <c r="MKO22" s="109"/>
      <c r="MKP22" s="109"/>
      <c r="MKQ22" s="109"/>
      <c r="MKR22" s="109"/>
      <c r="MKS22" s="109"/>
      <c r="MKT22" s="109"/>
      <c r="MKU22" s="109"/>
      <c r="MKV22" s="109"/>
      <c r="MKW22" s="109"/>
      <c r="MKX22" s="109"/>
      <c r="MKY22" s="109"/>
      <c r="MKZ22" s="109"/>
      <c r="MLA22" s="109"/>
      <c r="MLB22" s="109"/>
      <c r="MLC22" s="109"/>
      <c r="MLD22" s="109"/>
      <c r="MLE22" s="109"/>
      <c r="MLF22" s="109"/>
      <c r="MLG22" s="109"/>
      <c r="MLH22" s="109"/>
      <c r="MLI22" s="109"/>
      <c r="MLJ22" s="109"/>
      <c r="MLK22" s="109"/>
      <c r="MLL22" s="109"/>
      <c r="MLM22" s="109"/>
      <c r="MLN22" s="109"/>
      <c r="MLO22" s="109"/>
      <c r="MLP22" s="109"/>
      <c r="MLQ22" s="109"/>
      <c r="MLR22" s="109"/>
      <c r="MLS22" s="109"/>
      <c r="MLT22" s="109"/>
      <c r="MLU22" s="109"/>
      <c r="MLV22" s="109"/>
      <c r="MLW22" s="109"/>
      <c r="MLX22" s="109"/>
      <c r="MLY22" s="109"/>
      <c r="MLZ22" s="109"/>
      <c r="MMA22" s="109"/>
      <c r="MMB22" s="109"/>
      <c r="MMC22" s="109"/>
      <c r="MMD22" s="109"/>
      <c r="MME22" s="109"/>
      <c r="MMF22" s="109"/>
      <c r="MMG22" s="109"/>
      <c r="MMH22" s="109"/>
      <c r="MMI22" s="109"/>
      <c r="MMJ22" s="109"/>
      <c r="MMK22" s="109"/>
      <c r="MML22" s="109"/>
      <c r="MMM22" s="109"/>
      <c r="MMN22" s="109"/>
      <c r="MMO22" s="109"/>
      <c r="MMP22" s="109"/>
      <c r="MMQ22" s="109"/>
      <c r="MMR22" s="109"/>
      <c r="MMS22" s="109"/>
      <c r="MMT22" s="109"/>
      <c r="MMU22" s="109"/>
      <c r="MMV22" s="109"/>
      <c r="MMW22" s="109"/>
      <c r="MMX22" s="109"/>
      <c r="MMY22" s="109"/>
      <c r="MMZ22" s="109"/>
      <c r="MNA22" s="109"/>
      <c r="MNB22" s="109"/>
      <c r="MNC22" s="109"/>
      <c r="MND22" s="109"/>
      <c r="MNE22" s="109"/>
      <c r="MNF22" s="109"/>
      <c r="MNG22" s="109"/>
      <c r="MNH22" s="109"/>
      <c r="MNI22" s="109"/>
      <c r="MNJ22" s="109"/>
      <c r="MNK22" s="109"/>
      <c r="MNL22" s="109"/>
      <c r="MNM22" s="109"/>
      <c r="MNN22" s="109"/>
      <c r="MNO22" s="109"/>
      <c r="MNP22" s="109"/>
      <c r="MNQ22" s="109"/>
      <c r="MNR22" s="109"/>
      <c r="MNS22" s="109"/>
      <c r="MNT22" s="109"/>
      <c r="MNU22" s="109"/>
      <c r="MNV22" s="109"/>
      <c r="MNW22" s="109"/>
      <c r="MNX22" s="109"/>
      <c r="MNY22" s="109"/>
      <c r="MNZ22" s="109"/>
      <c r="MOA22" s="109"/>
      <c r="MOB22" s="109"/>
      <c r="MOC22" s="109"/>
      <c r="MOD22" s="109"/>
      <c r="MOE22" s="109"/>
      <c r="MOF22" s="109"/>
      <c r="MOG22" s="109"/>
      <c r="MOH22" s="109"/>
      <c r="MOI22" s="109"/>
      <c r="MOJ22" s="109"/>
      <c r="MOK22" s="109"/>
      <c r="MOL22" s="109"/>
      <c r="MOM22" s="109"/>
      <c r="MON22" s="109"/>
      <c r="MOO22" s="109"/>
      <c r="MOP22" s="109"/>
      <c r="MOQ22" s="109"/>
      <c r="MOR22" s="109"/>
      <c r="MOS22" s="109"/>
      <c r="MOT22" s="109"/>
      <c r="MOU22" s="109"/>
      <c r="MOV22" s="109"/>
      <c r="MOW22" s="109"/>
      <c r="MOX22" s="109"/>
      <c r="MOY22" s="109"/>
      <c r="MOZ22" s="109"/>
      <c r="MPA22" s="109"/>
      <c r="MPB22" s="109"/>
      <c r="MPC22" s="109"/>
      <c r="MPD22" s="109"/>
      <c r="MPE22" s="109"/>
      <c r="MPF22" s="109"/>
      <c r="MPG22" s="109"/>
      <c r="MPH22" s="109"/>
      <c r="MPI22" s="109"/>
      <c r="MPJ22" s="109"/>
      <c r="MPK22" s="109"/>
      <c r="MPL22" s="109"/>
      <c r="MPM22" s="109"/>
      <c r="MPN22" s="109"/>
      <c r="MPO22" s="109"/>
      <c r="MPP22" s="109"/>
      <c r="MPQ22" s="109"/>
      <c r="MPR22" s="109"/>
      <c r="MPS22" s="109"/>
      <c r="MPT22" s="109"/>
      <c r="MPU22" s="109"/>
      <c r="MPV22" s="109"/>
      <c r="MPW22" s="109"/>
      <c r="MPX22" s="109"/>
      <c r="MPY22" s="109"/>
      <c r="MPZ22" s="109"/>
      <c r="MQA22" s="109"/>
      <c r="MQB22" s="109"/>
      <c r="MQC22" s="109"/>
      <c r="MQD22" s="109"/>
      <c r="MQE22" s="109"/>
      <c r="MQF22" s="109"/>
      <c r="MQG22" s="109"/>
      <c r="MQH22" s="109"/>
      <c r="MQI22" s="109"/>
      <c r="MQJ22" s="109"/>
      <c r="MQK22" s="109"/>
      <c r="MQL22" s="109"/>
      <c r="MQM22" s="109"/>
      <c r="MQN22" s="109"/>
      <c r="MQO22" s="109"/>
      <c r="MQP22" s="109"/>
      <c r="MQQ22" s="109"/>
      <c r="MQR22" s="109"/>
      <c r="MQS22" s="109"/>
      <c r="MQT22" s="109"/>
      <c r="MQU22" s="109"/>
      <c r="MQV22" s="109"/>
      <c r="MQW22" s="109"/>
      <c r="MQX22" s="109"/>
      <c r="MQY22" s="109"/>
      <c r="MQZ22" s="109"/>
      <c r="MRA22" s="109"/>
      <c r="MRB22" s="109"/>
      <c r="MRC22" s="109"/>
      <c r="MRD22" s="109"/>
      <c r="MRE22" s="109"/>
      <c r="MRF22" s="109"/>
      <c r="MRG22" s="109"/>
      <c r="MRH22" s="109"/>
      <c r="MRI22" s="109"/>
      <c r="MRJ22" s="109"/>
      <c r="MRK22" s="109"/>
      <c r="MRL22" s="109"/>
      <c r="MRM22" s="109"/>
      <c r="MRN22" s="109"/>
      <c r="MRO22" s="109"/>
      <c r="MRP22" s="109"/>
      <c r="MRQ22" s="109"/>
      <c r="MRR22" s="109"/>
      <c r="MRS22" s="109"/>
      <c r="MRT22" s="109"/>
      <c r="MRU22" s="109"/>
      <c r="MRV22" s="109"/>
      <c r="MRW22" s="109"/>
      <c r="MRX22" s="109"/>
      <c r="MRY22" s="109"/>
      <c r="MRZ22" s="109"/>
      <c r="MSA22" s="109"/>
      <c r="MSB22" s="109"/>
      <c r="MSC22" s="109"/>
      <c r="MSD22" s="109"/>
      <c r="MSE22" s="109"/>
      <c r="MSF22" s="109"/>
      <c r="MSG22" s="109"/>
      <c r="MSH22" s="109"/>
      <c r="MSI22" s="109"/>
      <c r="MSJ22" s="109"/>
      <c r="MSK22" s="109"/>
      <c r="MSL22" s="109"/>
      <c r="MSM22" s="109"/>
      <c r="MSN22" s="109"/>
      <c r="MSO22" s="109"/>
      <c r="MSP22" s="109"/>
      <c r="MSQ22" s="109"/>
      <c r="MSR22" s="109"/>
      <c r="MSS22" s="109"/>
      <c r="MST22" s="109"/>
      <c r="MSU22" s="109"/>
      <c r="MSV22" s="109"/>
      <c r="MSW22" s="109"/>
      <c r="MSX22" s="109"/>
      <c r="MSY22" s="109"/>
      <c r="MSZ22" s="109"/>
      <c r="MTA22" s="109"/>
      <c r="MTB22" s="109"/>
      <c r="MTC22" s="109"/>
      <c r="MTD22" s="109"/>
      <c r="MTE22" s="109"/>
      <c r="MTF22" s="109"/>
      <c r="MTG22" s="109"/>
      <c r="MTH22" s="109"/>
      <c r="MTI22" s="109"/>
      <c r="MTJ22" s="109"/>
      <c r="MTK22" s="109"/>
      <c r="MTL22" s="109"/>
      <c r="MTM22" s="109"/>
      <c r="MTN22" s="109"/>
      <c r="MTO22" s="109"/>
      <c r="MTP22" s="109"/>
      <c r="MTQ22" s="109"/>
      <c r="MTR22" s="109"/>
      <c r="MTS22" s="109"/>
      <c r="MTT22" s="109"/>
      <c r="MTU22" s="109"/>
      <c r="MTV22" s="109"/>
      <c r="MTW22" s="109"/>
      <c r="MTX22" s="109"/>
      <c r="MTY22" s="109"/>
      <c r="MTZ22" s="109"/>
      <c r="MUA22" s="109"/>
      <c r="MUB22" s="109"/>
      <c r="MUC22" s="109"/>
      <c r="MUD22" s="109"/>
      <c r="MUE22" s="109"/>
      <c r="MUF22" s="109"/>
      <c r="MUG22" s="109"/>
      <c r="MUH22" s="109"/>
      <c r="MUI22" s="109"/>
      <c r="MUJ22" s="109"/>
      <c r="MUK22" s="109"/>
      <c r="MUL22" s="109"/>
      <c r="MUM22" s="109"/>
      <c r="MUN22" s="109"/>
      <c r="MUO22" s="109"/>
      <c r="MUP22" s="109"/>
      <c r="MUQ22" s="109"/>
      <c r="MUR22" s="109"/>
      <c r="MUS22" s="109"/>
      <c r="MUT22" s="109"/>
      <c r="MUU22" s="109"/>
      <c r="MUV22" s="109"/>
      <c r="MUW22" s="109"/>
      <c r="MUX22" s="109"/>
      <c r="MUY22" s="109"/>
      <c r="MUZ22" s="109"/>
      <c r="MVA22" s="109"/>
      <c r="MVB22" s="109"/>
      <c r="MVC22" s="109"/>
      <c r="MVD22" s="109"/>
      <c r="MVE22" s="109"/>
      <c r="MVF22" s="109"/>
      <c r="MVG22" s="109"/>
      <c r="MVH22" s="109"/>
      <c r="MVI22" s="109"/>
      <c r="MVJ22" s="109"/>
      <c r="MVK22" s="109"/>
      <c r="MVL22" s="109"/>
      <c r="MVM22" s="109"/>
      <c r="MVN22" s="109"/>
      <c r="MVO22" s="109"/>
      <c r="MVP22" s="109"/>
      <c r="MVQ22" s="109"/>
      <c r="MVR22" s="109"/>
      <c r="MVS22" s="109"/>
      <c r="MVT22" s="109"/>
      <c r="MVU22" s="109"/>
      <c r="MVV22" s="109"/>
      <c r="MVW22" s="109"/>
      <c r="MVX22" s="109"/>
      <c r="MVY22" s="109"/>
      <c r="MVZ22" s="109"/>
      <c r="MWA22" s="109"/>
      <c r="MWB22" s="109"/>
      <c r="MWC22" s="109"/>
      <c r="MWD22" s="109"/>
      <c r="MWE22" s="109"/>
      <c r="MWF22" s="109"/>
      <c r="MWG22" s="109"/>
      <c r="MWH22" s="109"/>
      <c r="MWI22" s="109"/>
      <c r="MWJ22" s="109"/>
      <c r="MWK22" s="109"/>
      <c r="MWL22" s="109"/>
      <c r="MWM22" s="109"/>
      <c r="MWN22" s="109"/>
      <c r="MWO22" s="109"/>
      <c r="MWP22" s="109"/>
      <c r="MWQ22" s="109"/>
      <c r="MWR22" s="109"/>
      <c r="MWS22" s="109"/>
      <c r="MWT22" s="109"/>
      <c r="MWU22" s="109"/>
      <c r="MWV22" s="109"/>
      <c r="MWW22" s="109"/>
      <c r="MWX22" s="109"/>
      <c r="MWY22" s="109"/>
      <c r="MWZ22" s="109"/>
      <c r="MXA22" s="109"/>
      <c r="MXB22" s="109"/>
      <c r="MXC22" s="109"/>
      <c r="MXD22" s="109"/>
      <c r="MXE22" s="109"/>
      <c r="MXF22" s="109"/>
      <c r="MXG22" s="109"/>
      <c r="MXH22" s="109"/>
      <c r="MXI22" s="109"/>
      <c r="MXJ22" s="109"/>
      <c r="MXK22" s="109"/>
      <c r="MXL22" s="109"/>
      <c r="MXM22" s="109"/>
      <c r="MXN22" s="109"/>
      <c r="MXO22" s="109"/>
      <c r="MXP22" s="109"/>
      <c r="MXQ22" s="109"/>
      <c r="MXR22" s="109"/>
      <c r="MXS22" s="109"/>
      <c r="MXT22" s="109"/>
      <c r="MXU22" s="109"/>
      <c r="MXV22" s="109"/>
      <c r="MXW22" s="109"/>
      <c r="MXX22" s="109"/>
      <c r="MXY22" s="109"/>
      <c r="MXZ22" s="109"/>
      <c r="MYA22" s="109"/>
      <c r="MYB22" s="109"/>
      <c r="MYC22" s="109"/>
      <c r="MYD22" s="109"/>
      <c r="MYE22" s="109"/>
      <c r="MYF22" s="109"/>
      <c r="MYG22" s="109"/>
      <c r="MYH22" s="109"/>
      <c r="MYI22" s="109"/>
      <c r="MYJ22" s="109"/>
      <c r="MYK22" s="109"/>
      <c r="MYL22" s="109"/>
      <c r="MYM22" s="109"/>
      <c r="MYN22" s="109"/>
      <c r="MYO22" s="109"/>
      <c r="MYP22" s="109"/>
      <c r="MYQ22" s="109"/>
      <c r="MYR22" s="109"/>
      <c r="MYS22" s="109"/>
      <c r="MYT22" s="109"/>
      <c r="MYU22" s="109"/>
      <c r="MYV22" s="109"/>
      <c r="MYW22" s="109"/>
      <c r="MYX22" s="109"/>
      <c r="MYY22" s="109"/>
      <c r="MYZ22" s="109"/>
      <c r="MZA22" s="109"/>
      <c r="MZB22" s="109"/>
      <c r="MZC22" s="109"/>
      <c r="MZD22" s="109"/>
      <c r="MZE22" s="109"/>
      <c r="MZF22" s="109"/>
      <c r="MZG22" s="109"/>
      <c r="MZH22" s="109"/>
      <c r="MZI22" s="109"/>
      <c r="MZJ22" s="109"/>
      <c r="MZK22" s="109"/>
      <c r="MZL22" s="109"/>
      <c r="MZM22" s="109"/>
      <c r="MZN22" s="109"/>
      <c r="MZO22" s="109"/>
      <c r="MZP22" s="109"/>
      <c r="MZQ22" s="109"/>
      <c r="MZR22" s="109"/>
      <c r="MZS22" s="109"/>
      <c r="MZT22" s="109"/>
      <c r="MZU22" s="109"/>
      <c r="MZV22" s="109"/>
      <c r="MZW22" s="109"/>
      <c r="MZX22" s="109"/>
      <c r="MZY22" s="109"/>
      <c r="MZZ22" s="109"/>
      <c r="NAA22" s="109"/>
      <c r="NAB22" s="109"/>
      <c r="NAC22" s="109"/>
      <c r="NAD22" s="109"/>
      <c r="NAE22" s="109"/>
      <c r="NAF22" s="109"/>
      <c r="NAG22" s="109"/>
      <c r="NAH22" s="109"/>
      <c r="NAI22" s="109"/>
      <c r="NAJ22" s="109"/>
      <c r="NAK22" s="109"/>
      <c r="NAL22" s="109"/>
      <c r="NAM22" s="109"/>
      <c r="NAN22" s="109"/>
      <c r="NAO22" s="109"/>
      <c r="NAP22" s="109"/>
      <c r="NAQ22" s="109"/>
      <c r="NAR22" s="109"/>
      <c r="NAS22" s="109"/>
      <c r="NAT22" s="109"/>
      <c r="NAU22" s="109"/>
      <c r="NAV22" s="109"/>
      <c r="NAW22" s="109"/>
      <c r="NAX22" s="109"/>
      <c r="NAY22" s="109"/>
      <c r="NAZ22" s="109"/>
      <c r="NBA22" s="109"/>
      <c r="NBB22" s="109"/>
      <c r="NBC22" s="109"/>
      <c r="NBD22" s="109"/>
      <c r="NBE22" s="109"/>
      <c r="NBF22" s="109"/>
      <c r="NBG22" s="109"/>
      <c r="NBH22" s="109"/>
      <c r="NBI22" s="109"/>
      <c r="NBJ22" s="109"/>
      <c r="NBK22" s="109"/>
      <c r="NBL22" s="109"/>
      <c r="NBM22" s="109"/>
      <c r="NBN22" s="109"/>
      <c r="NBO22" s="109"/>
      <c r="NBP22" s="109"/>
      <c r="NBQ22" s="109"/>
      <c r="NBR22" s="109"/>
      <c r="NBS22" s="109"/>
      <c r="NBT22" s="109"/>
      <c r="NBU22" s="109"/>
      <c r="NBV22" s="109"/>
      <c r="NBW22" s="109"/>
      <c r="NBX22" s="109"/>
      <c r="NBY22" s="109"/>
      <c r="NBZ22" s="109"/>
      <c r="NCA22" s="109"/>
      <c r="NCB22" s="109"/>
      <c r="NCC22" s="109"/>
      <c r="NCD22" s="109"/>
      <c r="NCE22" s="109"/>
      <c r="NCF22" s="109"/>
      <c r="NCG22" s="109"/>
      <c r="NCH22" s="109"/>
      <c r="NCI22" s="109"/>
      <c r="NCJ22" s="109"/>
      <c r="NCK22" s="109"/>
      <c r="NCL22" s="109"/>
      <c r="NCM22" s="109"/>
      <c r="NCN22" s="109"/>
      <c r="NCO22" s="109"/>
      <c r="NCP22" s="109"/>
      <c r="NCQ22" s="109"/>
      <c r="NCR22" s="109"/>
      <c r="NCS22" s="109"/>
      <c r="NCT22" s="109"/>
      <c r="NCU22" s="109"/>
      <c r="NCV22" s="109"/>
      <c r="NCW22" s="109"/>
      <c r="NCX22" s="109"/>
      <c r="NCY22" s="109"/>
      <c r="NCZ22" s="109"/>
      <c r="NDA22" s="109"/>
      <c r="NDB22" s="109"/>
      <c r="NDC22" s="109"/>
      <c r="NDD22" s="109"/>
      <c r="NDE22" s="109"/>
      <c r="NDF22" s="109"/>
      <c r="NDG22" s="109"/>
      <c r="NDH22" s="109"/>
      <c r="NDI22" s="109"/>
      <c r="NDJ22" s="109"/>
      <c r="NDK22" s="109"/>
      <c r="NDL22" s="109"/>
      <c r="NDM22" s="109"/>
      <c r="NDN22" s="109"/>
      <c r="NDO22" s="109"/>
      <c r="NDP22" s="109"/>
      <c r="NDQ22" s="109"/>
      <c r="NDR22" s="109"/>
      <c r="NDS22" s="109"/>
      <c r="NDT22" s="109"/>
      <c r="NDU22" s="109"/>
      <c r="NDV22" s="109"/>
      <c r="NDW22" s="109"/>
      <c r="NDX22" s="109"/>
      <c r="NDY22" s="109"/>
      <c r="NDZ22" s="109"/>
      <c r="NEA22" s="109"/>
      <c r="NEB22" s="109"/>
      <c r="NEC22" s="109"/>
      <c r="NED22" s="109"/>
      <c r="NEE22" s="109"/>
      <c r="NEF22" s="109"/>
      <c r="NEG22" s="109"/>
      <c r="NEH22" s="109"/>
      <c r="NEI22" s="109"/>
      <c r="NEJ22" s="109"/>
      <c r="NEK22" s="109"/>
      <c r="NEL22" s="109"/>
      <c r="NEM22" s="109"/>
      <c r="NEN22" s="109"/>
      <c r="NEO22" s="109"/>
      <c r="NEP22" s="109"/>
      <c r="NEQ22" s="109"/>
      <c r="NER22" s="109"/>
      <c r="NES22" s="109"/>
      <c r="NET22" s="109"/>
      <c r="NEU22" s="109"/>
      <c r="NEV22" s="109"/>
      <c r="NEW22" s="109"/>
      <c r="NEX22" s="109"/>
      <c r="NEY22" s="109"/>
      <c r="NEZ22" s="109"/>
      <c r="NFA22" s="109"/>
      <c r="NFB22" s="109"/>
      <c r="NFC22" s="109"/>
      <c r="NFD22" s="109"/>
      <c r="NFE22" s="109"/>
      <c r="NFF22" s="109"/>
      <c r="NFG22" s="109"/>
      <c r="NFH22" s="109"/>
      <c r="NFI22" s="109"/>
      <c r="NFJ22" s="109"/>
      <c r="NFK22" s="109"/>
      <c r="NFL22" s="109"/>
      <c r="NFM22" s="109"/>
      <c r="NFN22" s="109"/>
      <c r="NFO22" s="109"/>
      <c r="NFP22" s="109"/>
      <c r="NFQ22" s="109"/>
      <c r="NFR22" s="109"/>
      <c r="NFS22" s="109"/>
      <c r="NFT22" s="109"/>
      <c r="NFU22" s="109"/>
      <c r="NFV22" s="109"/>
      <c r="NFW22" s="109"/>
      <c r="NFX22" s="109"/>
      <c r="NFY22" s="109"/>
      <c r="NFZ22" s="109"/>
      <c r="NGA22" s="109"/>
      <c r="NGB22" s="109"/>
      <c r="NGC22" s="109"/>
      <c r="NGD22" s="109"/>
      <c r="NGE22" s="109"/>
      <c r="NGF22" s="109"/>
      <c r="NGG22" s="109"/>
      <c r="NGH22" s="109"/>
      <c r="NGI22" s="109"/>
      <c r="NGJ22" s="109"/>
      <c r="NGK22" s="109"/>
      <c r="NGL22" s="109"/>
      <c r="NGM22" s="109"/>
      <c r="NGN22" s="109"/>
      <c r="NGO22" s="109"/>
      <c r="NGP22" s="109"/>
      <c r="NGQ22" s="109"/>
      <c r="NGR22" s="109"/>
      <c r="NGS22" s="109"/>
      <c r="NGT22" s="109"/>
      <c r="NGU22" s="109"/>
      <c r="NGV22" s="109"/>
      <c r="NGW22" s="109"/>
      <c r="NGX22" s="109"/>
      <c r="NGY22" s="109"/>
      <c r="NGZ22" s="109"/>
      <c r="NHA22" s="109"/>
      <c r="NHB22" s="109"/>
      <c r="NHC22" s="109"/>
      <c r="NHD22" s="109"/>
      <c r="NHE22" s="109"/>
      <c r="NHF22" s="109"/>
      <c r="NHG22" s="109"/>
      <c r="NHH22" s="109"/>
      <c r="NHI22" s="109"/>
      <c r="NHJ22" s="109"/>
      <c r="NHK22" s="109"/>
      <c r="NHL22" s="109"/>
      <c r="NHM22" s="109"/>
      <c r="NHN22" s="109"/>
      <c r="NHO22" s="109"/>
      <c r="NHP22" s="109"/>
      <c r="NHQ22" s="109"/>
      <c r="NHR22" s="109"/>
      <c r="NHS22" s="109"/>
      <c r="NHT22" s="109"/>
      <c r="NHU22" s="109"/>
      <c r="NHV22" s="109"/>
      <c r="NHW22" s="109"/>
      <c r="NHX22" s="109"/>
      <c r="NHY22" s="109"/>
      <c r="NHZ22" s="109"/>
      <c r="NIA22" s="109"/>
      <c r="NIB22" s="109"/>
      <c r="NIC22" s="109"/>
      <c r="NID22" s="109"/>
      <c r="NIE22" s="109"/>
      <c r="NIF22" s="109"/>
      <c r="NIG22" s="109"/>
      <c r="NIH22" s="109"/>
      <c r="NII22" s="109"/>
      <c r="NIJ22" s="109"/>
      <c r="NIK22" s="109"/>
      <c r="NIL22" s="109"/>
      <c r="NIM22" s="109"/>
      <c r="NIN22" s="109"/>
      <c r="NIO22" s="109"/>
      <c r="NIP22" s="109"/>
      <c r="NIQ22" s="109"/>
      <c r="NIR22" s="109"/>
      <c r="NIS22" s="109"/>
      <c r="NIT22" s="109"/>
      <c r="NIU22" s="109"/>
      <c r="NIV22" s="109"/>
      <c r="NIW22" s="109"/>
      <c r="NIX22" s="109"/>
      <c r="NIY22" s="109"/>
      <c r="NIZ22" s="109"/>
      <c r="NJA22" s="109"/>
      <c r="NJB22" s="109"/>
      <c r="NJC22" s="109"/>
      <c r="NJD22" s="109"/>
      <c r="NJE22" s="109"/>
      <c r="NJF22" s="109"/>
      <c r="NJG22" s="109"/>
      <c r="NJH22" s="109"/>
      <c r="NJI22" s="109"/>
      <c r="NJJ22" s="109"/>
      <c r="NJK22" s="109"/>
      <c r="NJL22" s="109"/>
      <c r="NJM22" s="109"/>
      <c r="NJN22" s="109"/>
      <c r="NJO22" s="109"/>
      <c r="NJP22" s="109"/>
      <c r="NJQ22" s="109"/>
      <c r="NJR22" s="109"/>
      <c r="NJS22" s="109"/>
      <c r="NJT22" s="109"/>
      <c r="NJU22" s="109"/>
      <c r="NJV22" s="109"/>
      <c r="NJW22" s="109"/>
      <c r="NJX22" s="109"/>
      <c r="NJY22" s="109"/>
      <c r="NJZ22" s="109"/>
      <c r="NKA22" s="109"/>
      <c r="NKB22" s="109"/>
      <c r="NKC22" s="109"/>
      <c r="NKD22" s="109"/>
      <c r="NKE22" s="109"/>
      <c r="NKF22" s="109"/>
      <c r="NKG22" s="109"/>
      <c r="NKH22" s="109"/>
      <c r="NKI22" s="109"/>
      <c r="NKJ22" s="109"/>
      <c r="NKK22" s="109"/>
      <c r="NKL22" s="109"/>
      <c r="NKM22" s="109"/>
      <c r="NKN22" s="109"/>
      <c r="NKO22" s="109"/>
      <c r="NKP22" s="109"/>
      <c r="NKQ22" s="109"/>
      <c r="NKR22" s="109"/>
      <c r="NKS22" s="109"/>
      <c r="NKT22" s="109"/>
      <c r="NKU22" s="109"/>
      <c r="NKV22" s="109"/>
      <c r="NKW22" s="109"/>
      <c r="NKX22" s="109"/>
      <c r="NKY22" s="109"/>
      <c r="NKZ22" s="109"/>
      <c r="NLA22" s="109"/>
      <c r="NLB22" s="109"/>
      <c r="NLC22" s="109"/>
      <c r="NLD22" s="109"/>
      <c r="NLE22" s="109"/>
      <c r="NLF22" s="109"/>
      <c r="NLG22" s="109"/>
      <c r="NLH22" s="109"/>
      <c r="NLI22" s="109"/>
      <c r="NLJ22" s="109"/>
      <c r="NLK22" s="109"/>
      <c r="NLL22" s="109"/>
      <c r="NLM22" s="109"/>
      <c r="NLN22" s="109"/>
      <c r="NLO22" s="109"/>
      <c r="NLP22" s="109"/>
      <c r="NLQ22" s="109"/>
      <c r="NLR22" s="109"/>
      <c r="NLS22" s="109"/>
      <c r="NLT22" s="109"/>
      <c r="NLU22" s="109"/>
      <c r="NLV22" s="109"/>
      <c r="NLW22" s="109"/>
      <c r="NLX22" s="109"/>
      <c r="NLY22" s="109"/>
      <c r="NLZ22" s="109"/>
      <c r="NMA22" s="109"/>
      <c r="NMB22" s="109"/>
      <c r="NMC22" s="109"/>
      <c r="NMD22" s="109"/>
      <c r="NME22" s="109"/>
      <c r="NMF22" s="109"/>
      <c r="NMG22" s="109"/>
      <c r="NMH22" s="109"/>
      <c r="NMI22" s="109"/>
      <c r="NMJ22" s="109"/>
      <c r="NMK22" s="109"/>
      <c r="NML22" s="109"/>
      <c r="NMM22" s="109"/>
      <c r="NMN22" s="109"/>
      <c r="NMO22" s="109"/>
      <c r="NMP22" s="109"/>
      <c r="NMQ22" s="109"/>
      <c r="NMR22" s="109"/>
      <c r="NMS22" s="109"/>
      <c r="NMT22" s="109"/>
      <c r="NMU22" s="109"/>
      <c r="NMV22" s="109"/>
      <c r="NMW22" s="109"/>
      <c r="NMX22" s="109"/>
      <c r="NMY22" s="109"/>
      <c r="NMZ22" s="109"/>
      <c r="NNA22" s="109"/>
      <c r="NNB22" s="109"/>
      <c r="NNC22" s="109"/>
      <c r="NND22" s="109"/>
      <c r="NNE22" s="109"/>
      <c r="NNF22" s="109"/>
      <c r="NNG22" s="109"/>
      <c r="NNH22" s="109"/>
      <c r="NNI22" s="109"/>
      <c r="NNJ22" s="109"/>
      <c r="NNK22" s="109"/>
      <c r="NNL22" s="109"/>
      <c r="NNM22" s="109"/>
      <c r="NNN22" s="109"/>
      <c r="NNO22" s="109"/>
      <c r="NNP22" s="109"/>
      <c r="NNQ22" s="109"/>
      <c r="NNR22" s="109"/>
      <c r="NNS22" s="109"/>
      <c r="NNT22" s="109"/>
      <c r="NNU22" s="109"/>
      <c r="NNV22" s="109"/>
      <c r="NNW22" s="109"/>
      <c r="NNX22" s="109"/>
      <c r="NNY22" s="109"/>
      <c r="NNZ22" s="109"/>
      <c r="NOA22" s="109"/>
      <c r="NOB22" s="109"/>
      <c r="NOC22" s="109"/>
      <c r="NOD22" s="109"/>
      <c r="NOE22" s="109"/>
      <c r="NOF22" s="109"/>
      <c r="NOG22" s="109"/>
      <c r="NOH22" s="109"/>
      <c r="NOI22" s="109"/>
      <c r="NOJ22" s="109"/>
      <c r="NOK22" s="109"/>
      <c r="NOL22" s="109"/>
      <c r="NOM22" s="109"/>
      <c r="NON22" s="109"/>
      <c r="NOO22" s="109"/>
      <c r="NOP22" s="109"/>
      <c r="NOQ22" s="109"/>
      <c r="NOR22" s="109"/>
      <c r="NOS22" s="109"/>
      <c r="NOT22" s="109"/>
      <c r="NOU22" s="109"/>
      <c r="NOV22" s="109"/>
      <c r="NOW22" s="109"/>
      <c r="NOX22" s="109"/>
      <c r="NOY22" s="109"/>
      <c r="NOZ22" s="109"/>
      <c r="NPA22" s="109"/>
      <c r="NPB22" s="109"/>
      <c r="NPC22" s="109"/>
      <c r="NPD22" s="109"/>
      <c r="NPE22" s="109"/>
      <c r="NPF22" s="109"/>
      <c r="NPG22" s="109"/>
      <c r="NPH22" s="109"/>
      <c r="NPI22" s="109"/>
      <c r="NPJ22" s="109"/>
      <c r="NPK22" s="109"/>
      <c r="NPL22" s="109"/>
      <c r="NPM22" s="109"/>
      <c r="NPN22" s="109"/>
      <c r="NPO22" s="109"/>
      <c r="NPP22" s="109"/>
      <c r="NPQ22" s="109"/>
      <c r="NPR22" s="109"/>
      <c r="NPS22" s="109"/>
      <c r="NPT22" s="109"/>
      <c r="NPU22" s="109"/>
      <c r="NPV22" s="109"/>
      <c r="NPW22" s="109"/>
      <c r="NPX22" s="109"/>
      <c r="NPY22" s="109"/>
      <c r="NPZ22" s="109"/>
      <c r="NQA22" s="109"/>
      <c r="NQB22" s="109"/>
      <c r="NQC22" s="109"/>
      <c r="NQD22" s="109"/>
      <c r="NQE22" s="109"/>
      <c r="NQF22" s="109"/>
      <c r="NQG22" s="109"/>
      <c r="NQH22" s="109"/>
      <c r="NQI22" s="109"/>
      <c r="NQJ22" s="109"/>
      <c r="NQK22" s="109"/>
      <c r="NQL22" s="109"/>
      <c r="NQM22" s="109"/>
      <c r="NQN22" s="109"/>
      <c r="NQO22" s="109"/>
      <c r="NQP22" s="109"/>
      <c r="NQQ22" s="109"/>
      <c r="NQR22" s="109"/>
      <c r="NQS22" s="109"/>
      <c r="NQT22" s="109"/>
      <c r="NQU22" s="109"/>
      <c r="NQV22" s="109"/>
      <c r="NQW22" s="109"/>
      <c r="NQX22" s="109"/>
      <c r="NQY22" s="109"/>
      <c r="NQZ22" s="109"/>
      <c r="NRA22" s="109"/>
      <c r="NRB22" s="109"/>
      <c r="NRC22" s="109"/>
      <c r="NRD22" s="109"/>
      <c r="NRE22" s="109"/>
      <c r="NRF22" s="109"/>
      <c r="NRG22" s="109"/>
      <c r="NRH22" s="109"/>
      <c r="NRI22" s="109"/>
      <c r="NRJ22" s="109"/>
      <c r="NRK22" s="109"/>
      <c r="NRL22" s="109"/>
      <c r="NRM22" s="109"/>
      <c r="NRN22" s="109"/>
      <c r="NRO22" s="109"/>
      <c r="NRP22" s="109"/>
      <c r="NRQ22" s="109"/>
      <c r="NRR22" s="109"/>
      <c r="NRS22" s="109"/>
      <c r="NRT22" s="109"/>
      <c r="NRU22" s="109"/>
      <c r="NRV22" s="109"/>
      <c r="NRW22" s="109"/>
      <c r="NRX22" s="109"/>
      <c r="NRY22" s="109"/>
      <c r="NRZ22" s="109"/>
      <c r="NSA22" s="109"/>
      <c r="NSB22" s="109"/>
      <c r="NSC22" s="109"/>
      <c r="NSD22" s="109"/>
      <c r="NSE22" s="109"/>
      <c r="NSF22" s="109"/>
      <c r="NSG22" s="109"/>
      <c r="NSH22" s="109"/>
      <c r="NSI22" s="109"/>
      <c r="NSJ22" s="109"/>
      <c r="NSK22" s="109"/>
      <c r="NSL22" s="109"/>
      <c r="NSM22" s="109"/>
      <c r="NSN22" s="109"/>
      <c r="NSO22" s="109"/>
      <c r="NSP22" s="109"/>
      <c r="NSQ22" s="109"/>
      <c r="NSR22" s="109"/>
      <c r="NSS22" s="109"/>
      <c r="NST22" s="109"/>
      <c r="NSU22" s="109"/>
      <c r="NSV22" s="109"/>
      <c r="NSW22" s="109"/>
      <c r="NSX22" s="109"/>
      <c r="NSY22" s="109"/>
      <c r="NSZ22" s="109"/>
      <c r="NTA22" s="109"/>
      <c r="NTB22" s="109"/>
      <c r="NTC22" s="109"/>
      <c r="NTD22" s="109"/>
      <c r="NTE22" s="109"/>
      <c r="NTF22" s="109"/>
      <c r="NTG22" s="109"/>
      <c r="NTH22" s="109"/>
      <c r="NTI22" s="109"/>
      <c r="NTJ22" s="109"/>
      <c r="NTK22" s="109"/>
      <c r="NTL22" s="109"/>
      <c r="NTM22" s="109"/>
      <c r="NTN22" s="109"/>
      <c r="NTO22" s="109"/>
      <c r="NTP22" s="109"/>
      <c r="NTQ22" s="109"/>
      <c r="NTR22" s="109"/>
      <c r="NTS22" s="109"/>
      <c r="NTT22" s="109"/>
      <c r="NTU22" s="109"/>
      <c r="NTV22" s="109"/>
      <c r="NTW22" s="109"/>
      <c r="NTX22" s="109"/>
      <c r="NTY22" s="109"/>
      <c r="NTZ22" s="109"/>
      <c r="NUA22" s="109"/>
      <c r="NUB22" s="109"/>
      <c r="NUC22" s="109"/>
      <c r="NUD22" s="109"/>
      <c r="NUE22" s="109"/>
      <c r="NUF22" s="109"/>
      <c r="NUG22" s="109"/>
      <c r="NUH22" s="109"/>
      <c r="NUI22" s="109"/>
      <c r="NUJ22" s="109"/>
      <c r="NUK22" s="109"/>
      <c r="NUL22" s="109"/>
      <c r="NUM22" s="109"/>
      <c r="NUN22" s="109"/>
      <c r="NUO22" s="109"/>
      <c r="NUP22" s="109"/>
      <c r="NUQ22" s="109"/>
      <c r="NUR22" s="109"/>
      <c r="NUS22" s="109"/>
      <c r="NUT22" s="109"/>
      <c r="NUU22" s="109"/>
      <c r="NUV22" s="109"/>
      <c r="NUW22" s="109"/>
      <c r="NUX22" s="109"/>
      <c r="NUY22" s="109"/>
      <c r="NUZ22" s="109"/>
      <c r="NVA22" s="109"/>
      <c r="NVB22" s="109"/>
      <c r="NVC22" s="109"/>
      <c r="NVD22" s="109"/>
      <c r="NVE22" s="109"/>
      <c r="NVF22" s="109"/>
      <c r="NVG22" s="109"/>
      <c r="NVH22" s="109"/>
      <c r="NVI22" s="109"/>
      <c r="NVJ22" s="109"/>
      <c r="NVK22" s="109"/>
      <c r="NVL22" s="109"/>
      <c r="NVM22" s="109"/>
      <c r="NVN22" s="109"/>
      <c r="NVO22" s="109"/>
      <c r="NVP22" s="109"/>
      <c r="NVQ22" s="109"/>
      <c r="NVR22" s="109"/>
      <c r="NVS22" s="109"/>
      <c r="NVT22" s="109"/>
      <c r="NVU22" s="109"/>
      <c r="NVV22" s="109"/>
      <c r="NVW22" s="109"/>
      <c r="NVX22" s="109"/>
      <c r="NVY22" s="109"/>
      <c r="NVZ22" s="109"/>
      <c r="NWA22" s="109"/>
      <c r="NWB22" s="109"/>
      <c r="NWC22" s="109"/>
      <c r="NWD22" s="109"/>
      <c r="NWE22" s="109"/>
      <c r="NWF22" s="109"/>
      <c r="NWG22" s="109"/>
      <c r="NWH22" s="109"/>
      <c r="NWI22" s="109"/>
      <c r="NWJ22" s="109"/>
      <c r="NWK22" s="109"/>
      <c r="NWL22" s="109"/>
      <c r="NWM22" s="109"/>
      <c r="NWN22" s="109"/>
      <c r="NWO22" s="109"/>
      <c r="NWP22" s="109"/>
      <c r="NWQ22" s="109"/>
      <c r="NWR22" s="109"/>
      <c r="NWS22" s="109"/>
      <c r="NWT22" s="109"/>
      <c r="NWU22" s="109"/>
      <c r="NWV22" s="109"/>
      <c r="NWW22" s="109"/>
      <c r="NWX22" s="109"/>
      <c r="NWY22" s="109"/>
      <c r="NWZ22" s="109"/>
      <c r="NXA22" s="109"/>
      <c r="NXB22" s="109"/>
      <c r="NXC22" s="109"/>
      <c r="NXD22" s="109"/>
      <c r="NXE22" s="109"/>
      <c r="NXF22" s="109"/>
      <c r="NXG22" s="109"/>
      <c r="NXH22" s="109"/>
      <c r="NXI22" s="109"/>
      <c r="NXJ22" s="109"/>
      <c r="NXK22" s="109"/>
      <c r="NXL22" s="109"/>
      <c r="NXM22" s="109"/>
      <c r="NXN22" s="109"/>
      <c r="NXO22" s="109"/>
      <c r="NXP22" s="109"/>
      <c r="NXQ22" s="109"/>
      <c r="NXR22" s="109"/>
      <c r="NXS22" s="109"/>
      <c r="NXT22" s="109"/>
      <c r="NXU22" s="109"/>
      <c r="NXV22" s="109"/>
      <c r="NXW22" s="109"/>
      <c r="NXX22" s="109"/>
      <c r="NXY22" s="109"/>
      <c r="NXZ22" s="109"/>
      <c r="NYA22" s="109"/>
      <c r="NYB22" s="109"/>
      <c r="NYC22" s="109"/>
      <c r="NYD22" s="109"/>
      <c r="NYE22" s="109"/>
      <c r="NYF22" s="109"/>
      <c r="NYG22" s="109"/>
      <c r="NYH22" s="109"/>
      <c r="NYI22" s="109"/>
      <c r="NYJ22" s="109"/>
      <c r="NYK22" s="109"/>
      <c r="NYL22" s="109"/>
      <c r="NYM22" s="109"/>
      <c r="NYN22" s="109"/>
      <c r="NYO22" s="109"/>
      <c r="NYP22" s="109"/>
      <c r="NYQ22" s="109"/>
      <c r="NYR22" s="109"/>
      <c r="NYS22" s="109"/>
      <c r="NYT22" s="109"/>
      <c r="NYU22" s="109"/>
      <c r="NYV22" s="109"/>
      <c r="NYW22" s="109"/>
      <c r="NYX22" s="109"/>
      <c r="NYY22" s="109"/>
      <c r="NYZ22" s="109"/>
      <c r="NZA22" s="109"/>
      <c r="NZB22" s="109"/>
      <c r="NZC22" s="109"/>
      <c r="NZD22" s="109"/>
      <c r="NZE22" s="109"/>
      <c r="NZF22" s="109"/>
      <c r="NZG22" s="109"/>
      <c r="NZH22" s="109"/>
      <c r="NZI22" s="109"/>
      <c r="NZJ22" s="109"/>
      <c r="NZK22" s="109"/>
      <c r="NZL22" s="109"/>
      <c r="NZM22" s="109"/>
      <c r="NZN22" s="109"/>
      <c r="NZO22" s="109"/>
      <c r="NZP22" s="109"/>
      <c r="NZQ22" s="109"/>
      <c r="NZR22" s="109"/>
      <c r="NZS22" s="109"/>
      <c r="NZT22" s="109"/>
      <c r="NZU22" s="109"/>
      <c r="NZV22" s="109"/>
      <c r="NZW22" s="109"/>
      <c r="NZX22" s="109"/>
      <c r="NZY22" s="109"/>
      <c r="NZZ22" s="109"/>
      <c r="OAA22" s="109"/>
      <c r="OAB22" s="109"/>
      <c r="OAC22" s="109"/>
      <c r="OAD22" s="109"/>
      <c r="OAE22" s="109"/>
      <c r="OAF22" s="109"/>
      <c r="OAG22" s="109"/>
      <c r="OAH22" s="109"/>
      <c r="OAI22" s="109"/>
      <c r="OAJ22" s="109"/>
      <c r="OAK22" s="109"/>
      <c r="OAL22" s="109"/>
      <c r="OAM22" s="109"/>
      <c r="OAN22" s="109"/>
      <c r="OAO22" s="109"/>
      <c r="OAP22" s="109"/>
      <c r="OAQ22" s="109"/>
      <c r="OAR22" s="109"/>
      <c r="OAS22" s="109"/>
      <c r="OAT22" s="109"/>
      <c r="OAU22" s="109"/>
      <c r="OAV22" s="109"/>
      <c r="OAW22" s="109"/>
      <c r="OAX22" s="109"/>
      <c r="OAY22" s="109"/>
      <c r="OAZ22" s="109"/>
      <c r="OBA22" s="109"/>
      <c r="OBB22" s="109"/>
      <c r="OBC22" s="109"/>
      <c r="OBD22" s="109"/>
      <c r="OBE22" s="109"/>
      <c r="OBF22" s="109"/>
      <c r="OBG22" s="109"/>
      <c r="OBH22" s="109"/>
      <c r="OBI22" s="109"/>
      <c r="OBJ22" s="109"/>
      <c r="OBK22" s="109"/>
      <c r="OBL22" s="109"/>
      <c r="OBM22" s="109"/>
      <c r="OBN22" s="109"/>
      <c r="OBO22" s="109"/>
      <c r="OBP22" s="109"/>
      <c r="OBQ22" s="109"/>
      <c r="OBR22" s="109"/>
      <c r="OBS22" s="109"/>
      <c r="OBT22" s="109"/>
      <c r="OBU22" s="109"/>
      <c r="OBV22" s="109"/>
      <c r="OBW22" s="109"/>
      <c r="OBX22" s="109"/>
      <c r="OBY22" s="109"/>
      <c r="OBZ22" s="109"/>
      <c r="OCA22" s="109"/>
      <c r="OCB22" s="109"/>
      <c r="OCC22" s="109"/>
      <c r="OCD22" s="109"/>
      <c r="OCE22" s="109"/>
      <c r="OCF22" s="109"/>
      <c r="OCG22" s="109"/>
      <c r="OCH22" s="109"/>
      <c r="OCI22" s="109"/>
      <c r="OCJ22" s="109"/>
      <c r="OCK22" s="109"/>
      <c r="OCL22" s="109"/>
      <c r="OCM22" s="109"/>
      <c r="OCN22" s="109"/>
      <c r="OCO22" s="109"/>
      <c r="OCP22" s="109"/>
      <c r="OCQ22" s="109"/>
      <c r="OCR22" s="109"/>
      <c r="OCS22" s="109"/>
      <c r="OCT22" s="109"/>
      <c r="OCU22" s="109"/>
      <c r="OCV22" s="109"/>
      <c r="OCW22" s="109"/>
      <c r="OCX22" s="109"/>
      <c r="OCY22" s="109"/>
      <c r="OCZ22" s="109"/>
      <c r="ODA22" s="109"/>
      <c r="ODB22" s="109"/>
      <c r="ODC22" s="109"/>
      <c r="ODD22" s="109"/>
      <c r="ODE22" s="109"/>
      <c r="ODF22" s="109"/>
      <c r="ODG22" s="109"/>
      <c r="ODH22" s="109"/>
      <c r="ODI22" s="109"/>
      <c r="ODJ22" s="109"/>
      <c r="ODK22" s="109"/>
      <c r="ODL22" s="109"/>
      <c r="ODM22" s="109"/>
      <c r="ODN22" s="109"/>
      <c r="ODO22" s="109"/>
      <c r="ODP22" s="109"/>
      <c r="ODQ22" s="109"/>
      <c r="ODR22" s="109"/>
      <c r="ODS22" s="109"/>
      <c r="ODT22" s="109"/>
      <c r="ODU22" s="109"/>
      <c r="ODV22" s="109"/>
      <c r="ODW22" s="109"/>
      <c r="ODX22" s="109"/>
      <c r="ODY22" s="109"/>
      <c r="ODZ22" s="109"/>
      <c r="OEA22" s="109"/>
      <c r="OEB22" s="109"/>
      <c r="OEC22" s="109"/>
      <c r="OED22" s="109"/>
      <c r="OEE22" s="109"/>
      <c r="OEF22" s="109"/>
      <c r="OEG22" s="109"/>
      <c r="OEH22" s="109"/>
      <c r="OEI22" s="109"/>
      <c r="OEJ22" s="109"/>
      <c r="OEK22" s="109"/>
      <c r="OEL22" s="109"/>
      <c r="OEM22" s="109"/>
      <c r="OEN22" s="109"/>
      <c r="OEO22" s="109"/>
      <c r="OEP22" s="109"/>
      <c r="OEQ22" s="109"/>
      <c r="OER22" s="109"/>
      <c r="OES22" s="109"/>
      <c r="OET22" s="109"/>
      <c r="OEU22" s="109"/>
      <c r="OEV22" s="109"/>
      <c r="OEW22" s="109"/>
      <c r="OEX22" s="109"/>
      <c r="OEY22" s="109"/>
      <c r="OEZ22" s="109"/>
      <c r="OFA22" s="109"/>
      <c r="OFB22" s="109"/>
      <c r="OFC22" s="109"/>
      <c r="OFD22" s="109"/>
      <c r="OFE22" s="109"/>
      <c r="OFF22" s="109"/>
      <c r="OFG22" s="109"/>
      <c r="OFH22" s="109"/>
      <c r="OFI22" s="109"/>
      <c r="OFJ22" s="109"/>
      <c r="OFK22" s="109"/>
      <c r="OFL22" s="109"/>
      <c r="OFM22" s="109"/>
      <c r="OFN22" s="109"/>
      <c r="OFO22" s="109"/>
      <c r="OFP22" s="109"/>
      <c r="OFQ22" s="109"/>
      <c r="OFR22" s="109"/>
      <c r="OFS22" s="109"/>
      <c r="OFT22" s="109"/>
      <c r="OFU22" s="109"/>
      <c r="OFV22" s="109"/>
      <c r="OFW22" s="109"/>
      <c r="OFX22" s="109"/>
      <c r="OFY22" s="109"/>
      <c r="OFZ22" s="109"/>
      <c r="OGA22" s="109"/>
      <c r="OGB22" s="109"/>
      <c r="OGC22" s="109"/>
      <c r="OGD22" s="109"/>
      <c r="OGE22" s="109"/>
      <c r="OGF22" s="109"/>
      <c r="OGG22" s="109"/>
      <c r="OGH22" s="109"/>
      <c r="OGI22" s="109"/>
      <c r="OGJ22" s="109"/>
      <c r="OGK22" s="109"/>
      <c r="OGL22" s="109"/>
      <c r="OGM22" s="109"/>
      <c r="OGN22" s="109"/>
      <c r="OGO22" s="109"/>
      <c r="OGP22" s="109"/>
      <c r="OGQ22" s="109"/>
      <c r="OGR22" s="109"/>
      <c r="OGS22" s="109"/>
      <c r="OGT22" s="109"/>
      <c r="OGU22" s="109"/>
      <c r="OGV22" s="109"/>
      <c r="OGW22" s="109"/>
      <c r="OGX22" s="109"/>
      <c r="OGY22" s="109"/>
      <c r="OGZ22" s="109"/>
      <c r="OHA22" s="109"/>
      <c r="OHB22" s="109"/>
      <c r="OHC22" s="109"/>
      <c r="OHD22" s="109"/>
      <c r="OHE22" s="109"/>
      <c r="OHF22" s="109"/>
      <c r="OHG22" s="109"/>
      <c r="OHH22" s="109"/>
      <c r="OHI22" s="109"/>
      <c r="OHJ22" s="109"/>
      <c r="OHK22" s="109"/>
      <c r="OHL22" s="109"/>
      <c r="OHM22" s="109"/>
      <c r="OHN22" s="109"/>
      <c r="OHO22" s="109"/>
      <c r="OHP22" s="109"/>
      <c r="OHQ22" s="109"/>
      <c r="OHR22" s="109"/>
      <c r="OHS22" s="109"/>
      <c r="OHT22" s="109"/>
      <c r="OHU22" s="109"/>
      <c r="OHV22" s="109"/>
      <c r="OHW22" s="109"/>
      <c r="OHX22" s="109"/>
      <c r="OHY22" s="109"/>
      <c r="OHZ22" s="109"/>
      <c r="OIA22" s="109"/>
      <c r="OIB22" s="109"/>
      <c r="OIC22" s="109"/>
      <c r="OID22" s="109"/>
      <c r="OIE22" s="109"/>
      <c r="OIF22" s="109"/>
      <c r="OIG22" s="109"/>
      <c r="OIH22" s="109"/>
      <c r="OII22" s="109"/>
      <c r="OIJ22" s="109"/>
      <c r="OIK22" s="109"/>
      <c r="OIL22" s="109"/>
      <c r="OIM22" s="109"/>
      <c r="OIN22" s="109"/>
      <c r="OIO22" s="109"/>
      <c r="OIP22" s="109"/>
      <c r="OIQ22" s="109"/>
      <c r="OIR22" s="109"/>
      <c r="OIS22" s="109"/>
      <c r="OIT22" s="109"/>
      <c r="OIU22" s="109"/>
      <c r="OIV22" s="109"/>
      <c r="OIW22" s="109"/>
      <c r="OIX22" s="109"/>
      <c r="OIY22" s="109"/>
      <c r="OIZ22" s="109"/>
      <c r="OJA22" s="109"/>
      <c r="OJB22" s="109"/>
      <c r="OJC22" s="109"/>
      <c r="OJD22" s="109"/>
      <c r="OJE22" s="109"/>
      <c r="OJF22" s="109"/>
      <c r="OJG22" s="109"/>
      <c r="OJH22" s="109"/>
      <c r="OJI22" s="109"/>
      <c r="OJJ22" s="109"/>
      <c r="OJK22" s="109"/>
      <c r="OJL22" s="109"/>
      <c r="OJM22" s="109"/>
      <c r="OJN22" s="109"/>
      <c r="OJO22" s="109"/>
      <c r="OJP22" s="109"/>
      <c r="OJQ22" s="109"/>
      <c r="OJR22" s="109"/>
      <c r="OJS22" s="109"/>
      <c r="OJT22" s="109"/>
      <c r="OJU22" s="109"/>
      <c r="OJV22" s="109"/>
      <c r="OJW22" s="109"/>
      <c r="OJX22" s="109"/>
      <c r="OJY22" s="109"/>
      <c r="OJZ22" s="109"/>
      <c r="OKA22" s="109"/>
      <c r="OKB22" s="109"/>
      <c r="OKC22" s="109"/>
      <c r="OKD22" s="109"/>
      <c r="OKE22" s="109"/>
      <c r="OKF22" s="109"/>
      <c r="OKG22" s="109"/>
      <c r="OKH22" s="109"/>
      <c r="OKI22" s="109"/>
      <c r="OKJ22" s="109"/>
      <c r="OKK22" s="109"/>
      <c r="OKL22" s="109"/>
      <c r="OKM22" s="109"/>
      <c r="OKN22" s="109"/>
      <c r="OKO22" s="109"/>
      <c r="OKP22" s="109"/>
      <c r="OKQ22" s="109"/>
      <c r="OKR22" s="109"/>
      <c r="OKS22" s="109"/>
      <c r="OKT22" s="109"/>
      <c r="OKU22" s="109"/>
      <c r="OKV22" s="109"/>
      <c r="OKW22" s="109"/>
      <c r="OKX22" s="109"/>
      <c r="OKY22" s="109"/>
      <c r="OKZ22" s="109"/>
      <c r="OLA22" s="109"/>
      <c r="OLB22" s="109"/>
      <c r="OLC22" s="109"/>
      <c r="OLD22" s="109"/>
      <c r="OLE22" s="109"/>
      <c r="OLF22" s="109"/>
      <c r="OLG22" s="109"/>
      <c r="OLH22" s="109"/>
      <c r="OLI22" s="109"/>
      <c r="OLJ22" s="109"/>
      <c r="OLK22" s="109"/>
      <c r="OLL22" s="109"/>
      <c r="OLM22" s="109"/>
      <c r="OLN22" s="109"/>
      <c r="OLO22" s="109"/>
      <c r="OLP22" s="109"/>
      <c r="OLQ22" s="109"/>
      <c r="OLR22" s="109"/>
      <c r="OLS22" s="109"/>
      <c r="OLT22" s="109"/>
      <c r="OLU22" s="109"/>
      <c r="OLV22" s="109"/>
      <c r="OLW22" s="109"/>
      <c r="OLX22" s="109"/>
      <c r="OLY22" s="109"/>
      <c r="OLZ22" s="109"/>
      <c r="OMA22" s="109"/>
      <c r="OMB22" s="109"/>
      <c r="OMC22" s="109"/>
      <c r="OMD22" s="109"/>
      <c r="OME22" s="109"/>
      <c r="OMF22" s="109"/>
      <c r="OMG22" s="109"/>
      <c r="OMH22" s="109"/>
      <c r="OMI22" s="109"/>
      <c r="OMJ22" s="109"/>
      <c r="OMK22" s="109"/>
      <c r="OML22" s="109"/>
      <c r="OMM22" s="109"/>
      <c r="OMN22" s="109"/>
      <c r="OMO22" s="109"/>
      <c r="OMP22" s="109"/>
      <c r="OMQ22" s="109"/>
      <c r="OMR22" s="109"/>
      <c r="OMS22" s="109"/>
      <c r="OMT22" s="109"/>
      <c r="OMU22" s="109"/>
      <c r="OMV22" s="109"/>
      <c r="OMW22" s="109"/>
      <c r="OMX22" s="109"/>
      <c r="OMY22" s="109"/>
      <c r="OMZ22" s="109"/>
      <c r="ONA22" s="109"/>
      <c r="ONB22" s="109"/>
      <c r="ONC22" s="109"/>
      <c r="OND22" s="109"/>
      <c r="ONE22" s="109"/>
      <c r="ONF22" s="109"/>
      <c r="ONG22" s="109"/>
      <c r="ONH22" s="109"/>
      <c r="ONI22" s="109"/>
      <c r="ONJ22" s="109"/>
      <c r="ONK22" s="109"/>
      <c r="ONL22" s="109"/>
      <c r="ONM22" s="109"/>
      <c r="ONN22" s="109"/>
      <c r="ONO22" s="109"/>
      <c r="ONP22" s="109"/>
      <c r="ONQ22" s="109"/>
      <c r="ONR22" s="109"/>
      <c r="ONS22" s="109"/>
      <c r="ONT22" s="109"/>
      <c r="ONU22" s="109"/>
      <c r="ONV22" s="109"/>
      <c r="ONW22" s="109"/>
      <c r="ONX22" s="109"/>
      <c r="ONY22" s="109"/>
      <c r="ONZ22" s="109"/>
      <c r="OOA22" s="109"/>
      <c r="OOB22" s="109"/>
      <c r="OOC22" s="109"/>
      <c r="OOD22" s="109"/>
      <c r="OOE22" s="109"/>
      <c r="OOF22" s="109"/>
      <c r="OOG22" s="109"/>
      <c r="OOH22" s="109"/>
      <c r="OOI22" s="109"/>
      <c r="OOJ22" s="109"/>
      <c r="OOK22" s="109"/>
      <c r="OOL22" s="109"/>
      <c r="OOM22" s="109"/>
      <c r="OON22" s="109"/>
      <c r="OOO22" s="109"/>
      <c r="OOP22" s="109"/>
      <c r="OOQ22" s="109"/>
      <c r="OOR22" s="109"/>
      <c r="OOS22" s="109"/>
      <c r="OOT22" s="109"/>
      <c r="OOU22" s="109"/>
      <c r="OOV22" s="109"/>
      <c r="OOW22" s="109"/>
      <c r="OOX22" s="109"/>
      <c r="OOY22" s="109"/>
      <c r="OOZ22" s="109"/>
      <c r="OPA22" s="109"/>
      <c r="OPB22" s="109"/>
      <c r="OPC22" s="109"/>
      <c r="OPD22" s="109"/>
      <c r="OPE22" s="109"/>
      <c r="OPF22" s="109"/>
      <c r="OPG22" s="109"/>
      <c r="OPH22" s="109"/>
      <c r="OPI22" s="109"/>
      <c r="OPJ22" s="109"/>
      <c r="OPK22" s="109"/>
      <c r="OPL22" s="109"/>
      <c r="OPM22" s="109"/>
      <c r="OPN22" s="109"/>
      <c r="OPO22" s="109"/>
      <c r="OPP22" s="109"/>
      <c r="OPQ22" s="109"/>
      <c r="OPR22" s="109"/>
      <c r="OPS22" s="109"/>
      <c r="OPT22" s="109"/>
      <c r="OPU22" s="109"/>
      <c r="OPV22" s="109"/>
      <c r="OPW22" s="109"/>
      <c r="OPX22" s="109"/>
      <c r="OPY22" s="109"/>
      <c r="OPZ22" s="109"/>
      <c r="OQA22" s="109"/>
      <c r="OQB22" s="109"/>
      <c r="OQC22" s="109"/>
      <c r="OQD22" s="109"/>
      <c r="OQE22" s="109"/>
      <c r="OQF22" s="109"/>
      <c r="OQG22" s="109"/>
      <c r="OQH22" s="109"/>
      <c r="OQI22" s="109"/>
      <c r="OQJ22" s="109"/>
      <c r="OQK22" s="109"/>
      <c r="OQL22" s="109"/>
      <c r="OQM22" s="109"/>
      <c r="OQN22" s="109"/>
      <c r="OQO22" s="109"/>
      <c r="OQP22" s="109"/>
      <c r="OQQ22" s="109"/>
      <c r="OQR22" s="109"/>
      <c r="OQS22" s="109"/>
      <c r="OQT22" s="109"/>
      <c r="OQU22" s="109"/>
      <c r="OQV22" s="109"/>
      <c r="OQW22" s="109"/>
      <c r="OQX22" s="109"/>
      <c r="OQY22" s="109"/>
      <c r="OQZ22" s="109"/>
      <c r="ORA22" s="109"/>
      <c r="ORB22" s="109"/>
      <c r="ORC22" s="109"/>
      <c r="ORD22" s="109"/>
      <c r="ORE22" s="109"/>
      <c r="ORF22" s="109"/>
      <c r="ORG22" s="109"/>
      <c r="ORH22" s="109"/>
      <c r="ORI22" s="109"/>
      <c r="ORJ22" s="109"/>
      <c r="ORK22" s="109"/>
      <c r="ORL22" s="109"/>
      <c r="ORM22" s="109"/>
      <c r="ORN22" s="109"/>
      <c r="ORO22" s="109"/>
      <c r="ORP22" s="109"/>
      <c r="ORQ22" s="109"/>
      <c r="ORR22" s="109"/>
      <c r="ORS22" s="109"/>
      <c r="ORT22" s="109"/>
      <c r="ORU22" s="109"/>
      <c r="ORV22" s="109"/>
      <c r="ORW22" s="109"/>
      <c r="ORX22" s="109"/>
      <c r="ORY22" s="109"/>
      <c r="ORZ22" s="109"/>
      <c r="OSA22" s="109"/>
      <c r="OSB22" s="109"/>
      <c r="OSC22" s="109"/>
      <c r="OSD22" s="109"/>
      <c r="OSE22" s="109"/>
      <c r="OSF22" s="109"/>
      <c r="OSG22" s="109"/>
      <c r="OSH22" s="109"/>
      <c r="OSI22" s="109"/>
      <c r="OSJ22" s="109"/>
      <c r="OSK22" s="109"/>
      <c r="OSL22" s="109"/>
      <c r="OSM22" s="109"/>
      <c r="OSN22" s="109"/>
      <c r="OSO22" s="109"/>
      <c r="OSP22" s="109"/>
      <c r="OSQ22" s="109"/>
      <c r="OSR22" s="109"/>
      <c r="OSS22" s="109"/>
      <c r="OST22" s="109"/>
      <c r="OSU22" s="109"/>
      <c r="OSV22" s="109"/>
      <c r="OSW22" s="109"/>
      <c r="OSX22" s="109"/>
      <c r="OSY22" s="109"/>
      <c r="OSZ22" s="109"/>
      <c r="OTA22" s="109"/>
      <c r="OTB22" s="109"/>
      <c r="OTC22" s="109"/>
      <c r="OTD22" s="109"/>
      <c r="OTE22" s="109"/>
      <c r="OTF22" s="109"/>
      <c r="OTG22" s="109"/>
      <c r="OTH22" s="109"/>
      <c r="OTI22" s="109"/>
      <c r="OTJ22" s="109"/>
      <c r="OTK22" s="109"/>
      <c r="OTL22" s="109"/>
      <c r="OTM22" s="109"/>
      <c r="OTN22" s="109"/>
      <c r="OTO22" s="109"/>
      <c r="OTP22" s="109"/>
      <c r="OTQ22" s="109"/>
      <c r="OTR22" s="109"/>
      <c r="OTS22" s="109"/>
      <c r="OTT22" s="109"/>
      <c r="OTU22" s="109"/>
      <c r="OTV22" s="109"/>
      <c r="OTW22" s="109"/>
      <c r="OTX22" s="109"/>
      <c r="OTY22" s="109"/>
      <c r="OTZ22" s="109"/>
      <c r="OUA22" s="109"/>
      <c r="OUB22" s="109"/>
      <c r="OUC22" s="109"/>
      <c r="OUD22" s="109"/>
      <c r="OUE22" s="109"/>
      <c r="OUF22" s="109"/>
      <c r="OUG22" s="109"/>
      <c r="OUH22" s="109"/>
      <c r="OUI22" s="109"/>
      <c r="OUJ22" s="109"/>
      <c r="OUK22" s="109"/>
      <c r="OUL22" s="109"/>
      <c r="OUM22" s="109"/>
      <c r="OUN22" s="109"/>
      <c r="OUO22" s="109"/>
      <c r="OUP22" s="109"/>
      <c r="OUQ22" s="109"/>
      <c r="OUR22" s="109"/>
      <c r="OUS22" s="109"/>
      <c r="OUT22" s="109"/>
      <c r="OUU22" s="109"/>
      <c r="OUV22" s="109"/>
      <c r="OUW22" s="109"/>
      <c r="OUX22" s="109"/>
      <c r="OUY22" s="109"/>
      <c r="OUZ22" s="109"/>
      <c r="OVA22" s="109"/>
      <c r="OVB22" s="109"/>
      <c r="OVC22" s="109"/>
      <c r="OVD22" s="109"/>
      <c r="OVE22" s="109"/>
      <c r="OVF22" s="109"/>
      <c r="OVG22" s="109"/>
      <c r="OVH22" s="109"/>
      <c r="OVI22" s="109"/>
      <c r="OVJ22" s="109"/>
      <c r="OVK22" s="109"/>
      <c r="OVL22" s="109"/>
      <c r="OVM22" s="109"/>
      <c r="OVN22" s="109"/>
      <c r="OVO22" s="109"/>
      <c r="OVP22" s="109"/>
      <c r="OVQ22" s="109"/>
      <c r="OVR22" s="109"/>
      <c r="OVS22" s="109"/>
      <c r="OVT22" s="109"/>
      <c r="OVU22" s="109"/>
      <c r="OVV22" s="109"/>
      <c r="OVW22" s="109"/>
      <c r="OVX22" s="109"/>
      <c r="OVY22" s="109"/>
      <c r="OVZ22" s="109"/>
      <c r="OWA22" s="109"/>
      <c r="OWB22" s="109"/>
      <c r="OWC22" s="109"/>
      <c r="OWD22" s="109"/>
      <c r="OWE22" s="109"/>
      <c r="OWF22" s="109"/>
      <c r="OWG22" s="109"/>
      <c r="OWH22" s="109"/>
      <c r="OWI22" s="109"/>
      <c r="OWJ22" s="109"/>
      <c r="OWK22" s="109"/>
      <c r="OWL22" s="109"/>
      <c r="OWM22" s="109"/>
      <c r="OWN22" s="109"/>
      <c r="OWO22" s="109"/>
      <c r="OWP22" s="109"/>
      <c r="OWQ22" s="109"/>
      <c r="OWR22" s="109"/>
      <c r="OWS22" s="109"/>
      <c r="OWT22" s="109"/>
      <c r="OWU22" s="109"/>
      <c r="OWV22" s="109"/>
      <c r="OWW22" s="109"/>
      <c r="OWX22" s="109"/>
      <c r="OWY22" s="109"/>
      <c r="OWZ22" s="109"/>
      <c r="OXA22" s="109"/>
      <c r="OXB22" s="109"/>
      <c r="OXC22" s="109"/>
      <c r="OXD22" s="109"/>
      <c r="OXE22" s="109"/>
      <c r="OXF22" s="109"/>
      <c r="OXG22" s="109"/>
      <c r="OXH22" s="109"/>
      <c r="OXI22" s="109"/>
      <c r="OXJ22" s="109"/>
      <c r="OXK22" s="109"/>
      <c r="OXL22" s="109"/>
      <c r="OXM22" s="109"/>
      <c r="OXN22" s="109"/>
      <c r="OXO22" s="109"/>
      <c r="OXP22" s="109"/>
      <c r="OXQ22" s="109"/>
      <c r="OXR22" s="109"/>
      <c r="OXS22" s="109"/>
      <c r="OXT22" s="109"/>
      <c r="OXU22" s="109"/>
      <c r="OXV22" s="109"/>
      <c r="OXW22" s="109"/>
      <c r="OXX22" s="109"/>
      <c r="OXY22" s="109"/>
      <c r="OXZ22" s="109"/>
      <c r="OYA22" s="109"/>
      <c r="OYB22" s="109"/>
      <c r="OYC22" s="109"/>
      <c r="OYD22" s="109"/>
      <c r="OYE22" s="109"/>
      <c r="OYF22" s="109"/>
      <c r="OYG22" s="109"/>
      <c r="OYH22" s="109"/>
      <c r="OYI22" s="109"/>
      <c r="OYJ22" s="109"/>
      <c r="OYK22" s="109"/>
      <c r="OYL22" s="109"/>
      <c r="OYM22" s="109"/>
      <c r="OYN22" s="109"/>
      <c r="OYO22" s="109"/>
      <c r="OYP22" s="109"/>
      <c r="OYQ22" s="109"/>
      <c r="OYR22" s="109"/>
      <c r="OYS22" s="109"/>
      <c r="OYT22" s="109"/>
      <c r="OYU22" s="109"/>
      <c r="OYV22" s="109"/>
      <c r="OYW22" s="109"/>
      <c r="OYX22" s="109"/>
      <c r="OYY22" s="109"/>
      <c r="OYZ22" s="109"/>
      <c r="OZA22" s="109"/>
      <c r="OZB22" s="109"/>
      <c r="OZC22" s="109"/>
      <c r="OZD22" s="109"/>
      <c r="OZE22" s="109"/>
      <c r="OZF22" s="109"/>
      <c r="OZG22" s="109"/>
      <c r="OZH22" s="109"/>
      <c r="OZI22" s="109"/>
      <c r="OZJ22" s="109"/>
      <c r="OZK22" s="109"/>
      <c r="OZL22" s="109"/>
      <c r="OZM22" s="109"/>
      <c r="OZN22" s="109"/>
      <c r="OZO22" s="109"/>
      <c r="OZP22" s="109"/>
      <c r="OZQ22" s="109"/>
      <c r="OZR22" s="109"/>
      <c r="OZS22" s="109"/>
      <c r="OZT22" s="109"/>
      <c r="OZU22" s="109"/>
      <c r="OZV22" s="109"/>
      <c r="OZW22" s="109"/>
      <c r="OZX22" s="109"/>
      <c r="OZY22" s="109"/>
      <c r="OZZ22" s="109"/>
      <c r="PAA22" s="109"/>
      <c r="PAB22" s="109"/>
      <c r="PAC22" s="109"/>
      <c r="PAD22" s="109"/>
      <c r="PAE22" s="109"/>
      <c r="PAF22" s="109"/>
      <c r="PAG22" s="109"/>
      <c r="PAH22" s="109"/>
      <c r="PAI22" s="109"/>
      <c r="PAJ22" s="109"/>
      <c r="PAK22" s="109"/>
      <c r="PAL22" s="109"/>
      <c r="PAM22" s="109"/>
      <c r="PAN22" s="109"/>
      <c r="PAO22" s="109"/>
      <c r="PAP22" s="109"/>
      <c r="PAQ22" s="109"/>
      <c r="PAR22" s="109"/>
      <c r="PAS22" s="109"/>
      <c r="PAT22" s="109"/>
      <c r="PAU22" s="109"/>
      <c r="PAV22" s="109"/>
      <c r="PAW22" s="109"/>
      <c r="PAX22" s="109"/>
      <c r="PAY22" s="109"/>
      <c r="PAZ22" s="109"/>
      <c r="PBA22" s="109"/>
      <c r="PBB22" s="109"/>
      <c r="PBC22" s="109"/>
      <c r="PBD22" s="109"/>
      <c r="PBE22" s="109"/>
      <c r="PBF22" s="109"/>
      <c r="PBG22" s="109"/>
      <c r="PBH22" s="109"/>
      <c r="PBI22" s="109"/>
      <c r="PBJ22" s="109"/>
      <c r="PBK22" s="109"/>
      <c r="PBL22" s="109"/>
      <c r="PBM22" s="109"/>
      <c r="PBN22" s="109"/>
      <c r="PBO22" s="109"/>
      <c r="PBP22" s="109"/>
      <c r="PBQ22" s="109"/>
      <c r="PBR22" s="109"/>
      <c r="PBS22" s="109"/>
      <c r="PBT22" s="109"/>
      <c r="PBU22" s="109"/>
      <c r="PBV22" s="109"/>
      <c r="PBW22" s="109"/>
      <c r="PBX22" s="109"/>
      <c r="PBY22" s="109"/>
      <c r="PBZ22" s="109"/>
      <c r="PCA22" s="109"/>
      <c r="PCB22" s="109"/>
      <c r="PCC22" s="109"/>
      <c r="PCD22" s="109"/>
      <c r="PCE22" s="109"/>
      <c r="PCF22" s="109"/>
      <c r="PCG22" s="109"/>
      <c r="PCH22" s="109"/>
      <c r="PCI22" s="109"/>
      <c r="PCJ22" s="109"/>
      <c r="PCK22" s="109"/>
      <c r="PCL22" s="109"/>
      <c r="PCM22" s="109"/>
      <c r="PCN22" s="109"/>
      <c r="PCO22" s="109"/>
      <c r="PCP22" s="109"/>
      <c r="PCQ22" s="109"/>
      <c r="PCR22" s="109"/>
      <c r="PCS22" s="109"/>
      <c r="PCT22" s="109"/>
      <c r="PCU22" s="109"/>
      <c r="PCV22" s="109"/>
      <c r="PCW22" s="109"/>
      <c r="PCX22" s="109"/>
      <c r="PCY22" s="109"/>
      <c r="PCZ22" s="109"/>
      <c r="PDA22" s="109"/>
      <c r="PDB22" s="109"/>
      <c r="PDC22" s="109"/>
      <c r="PDD22" s="109"/>
      <c r="PDE22" s="109"/>
      <c r="PDF22" s="109"/>
      <c r="PDG22" s="109"/>
      <c r="PDH22" s="109"/>
      <c r="PDI22" s="109"/>
      <c r="PDJ22" s="109"/>
      <c r="PDK22" s="109"/>
      <c r="PDL22" s="109"/>
      <c r="PDM22" s="109"/>
      <c r="PDN22" s="109"/>
      <c r="PDO22" s="109"/>
      <c r="PDP22" s="109"/>
      <c r="PDQ22" s="109"/>
      <c r="PDR22" s="109"/>
      <c r="PDS22" s="109"/>
      <c r="PDT22" s="109"/>
      <c r="PDU22" s="109"/>
      <c r="PDV22" s="109"/>
      <c r="PDW22" s="109"/>
      <c r="PDX22" s="109"/>
      <c r="PDY22" s="109"/>
      <c r="PDZ22" s="109"/>
      <c r="PEA22" s="109"/>
      <c r="PEB22" s="109"/>
      <c r="PEC22" s="109"/>
      <c r="PED22" s="109"/>
      <c r="PEE22" s="109"/>
      <c r="PEF22" s="109"/>
      <c r="PEG22" s="109"/>
      <c r="PEH22" s="109"/>
      <c r="PEI22" s="109"/>
      <c r="PEJ22" s="109"/>
      <c r="PEK22" s="109"/>
      <c r="PEL22" s="109"/>
      <c r="PEM22" s="109"/>
      <c r="PEN22" s="109"/>
      <c r="PEO22" s="109"/>
      <c r="PEP22" s="109"/>
      <c r="PEQ22" s="109"/>
      <c r="PER22" s="109"/>
      <c r="PES22" s="109"/>
      <c r="PET22" s="109"/>
      <c r="PEU22" s="109"/>
      <c r="PEV22" s="109"/>
      <c r="PEW22" s="109"/>
      <c r="PEX22" s="109"/>
      <c r="PEY22" s="109"/>
      <c r="PEZ22" s="109"/>
      <c r="PFA22" s="109"/>
      <c r="PFB22" s="109"/>
      <c r="PFC22" s="109"/>
      <c r="PFD22" s="109"/>
      <c r="PFE22" s="109"/>
      <c r="PFF22" s="109"/>
      <c r="PFG22" s="109"/>
      <c r="PFH22" s="109"/>
      <c r="PFI22" s="109"/>
      <c r="PFJ22" s="109"/>
      <c r="PFK22" s="109"/>
      <c r="PFL22" s="109"/>
      <c r="PFM22" s="109"/>
      <c r="PFN22" s="109"/>
      <c r="PFO22" s="109"/>
      <c r="PFP22" s="109"/>
      <c r="PFQ22" s="109"/>
      <c r="PFR22" s="109"/>
      <c r="PFS22" s="109"/>
      <c r="PFT22" s="109"/>
      <c r="PFU22" s="109"/>
      <c r="PFV22" s="109"/>
      <c r="PFW22" s="109"/>
      <c r="PFX22" s="109"/>
      <c r="PFY22" s="109"/>
      <c r="PFZ22" s="109"/>
      <c r="PGA22" s="109"/>
      <c r="PGB22" s="109"/>
      <c r="PGC22" s="109"/>
      <c r="PGD22" s="109"/>
      <c r="PGE22" s="109"/>
      <c r="PGF22" s="109"/>
      <c r="PGG22" s="109"/>
      <c r="PGH22" s="109"/>
      <c r="PGI22" s="109"/>
      <c r="PGJ22" s="109"/>
      <c r="PGK22" s="109"/>
      <c r="PGL22" s="109"/>
      <c r="PGM22" s="109"/>
      <c r="PGN22" s="109"/>
      <c r="PGO22" s="109"/>
      <c r="PGP22" s="109"/>
      <c r="PGQ22" s="109"/>
      <c r="PGR22" s="109"/>
      <c r="PGS22" s="109"/>
      <c r="PGT22" s="109"/>
      <c r="PGU22" s="109"/>
      <c r="PGV22" s="109"/>
      <c r="PGW22" s="109"/>
      <c r="PGX22" s="109"/>
      <c r="PGY22" s="109"/>
      <c r="PGZ22" s="109"/>
      <c r="PHA22" s="109"/>
      <c r="PHB22" s="109"/>
      <c r="PHC22" s="109"/>
      <c r="PHD22" s="109"/>
      <c r="PHE22" s="109"/>
      <c r="PHF22" s="109"/>
      <c r="PHG22" s="109"/>
      <c r="PHH22" s="109"/>
      <c r="PHI22" s="109"/>
      <c r="PHJ22" s="109"/>
      <c r="PHK22" s="109"/>
      <c r="PHL22" s="109"/>
      <c r="PHM22" s="109"/>
      <c r="PHN22" s="109"/>
      <c r="PHO22" s="109"/>
      <c r="PHP22" s="109"/>
      <c r="PHQ22" s="109"/>
      <c r="PHR22" s="109"/>
      <c r="PHS22" s="109"/>
      <c r="PHT22" s="109"/>
      <c r="PHU22" s="109"/>
      <c r="PHV22" s="109"/>
      <c r="PHW22" s="109"/>
      <c r="PHX22" s="109"/>
      <c r="PHY22" s="109"/>
      <c r="PHZ22" s="109"/>
      <c r="PIA22" s="109"/>
      <c r="PIB22" s="109"/>
      <c r="PIC22" s="109"/>
      <c r="PID22" s="109"/>
      <c r="PIE22" s="109"/>
      <c r="PIF22" s="109"/>
      <c r="PIG22" s="109"/>
      <c r="PIH22" s="109"/>
      <c r="PII22" s="109"/>
      <c r="PIJ22" s="109"/>
      <c r="PIK22" s="109"/>
      <c r="PIL22" s="109"/>
      <c r="PIM22" s="109"/>
      <c r="PIN22" s="109"/>
      <c r="PIO22" s="109"/>
      <c r="PIP22" s="109"/>
      <c r="PIQ22" s="109"/>
      <c r="PIR22" s="109"/>
      <c r="PIS22" s="109"/>
      <c r="PIT22" s="109"/>
      <c r="PIU22" s="109"/>
      <c r="PIV22" s="109"/>
      <c r="PIW22" s="109"/>
      <c r="PIX22" s="109"/>
      <c r="PIY22" s="109"/>
      <c r="PIZ22" s="109"/>
      <c r="PJA22" s="109"/>
      <c r="PJB22" s="109"/>
      <c r="PJC22" s="109"/>
      <c r="PJD22" s="109"/>
      <c r="PJE22" s="109"/>
      <c r="PJF22" s="109"/>
      <c r="PJG22" s="109"/>
      <c r="PJH22" s="109"/>
      <c r="PJI22" s="109"/>
      <c r="PJJ22" s="109"/>
      <c r="PJK22" s="109"/>
      <c r="PJL22" s="109"/>
      <c r="PJM22" s="109"/>
      <c r="PJN22" s="109"/>
      <c r="PJO22" s="109"/>
      <c r="PJP22" s="109"/>
      <c r="PJQ22" s="109"/>
      <c r="PJR22" s="109"/>
      <c r="PJS22" s="109"/>
      <c r="PJT22" s="109"/>
      <c r="PJU22" s="109"/>
      <c r="PJV22" s="109"/>
      <c r="PJW22" s="109"/>
      <c r="PJX22" s="109"/>
      <c r="PJY22" s="109"/>
      <c r="PJZ22" s="109"/>
      <c r="PKA22" s="109"/>
      <c r="PKB22" s="109"/>
      <c r="PKC22" s="109"/>
      <c r="PKD22" s="109"/>
      <c r="PKE22" s="109"/>
      <c r="PKF22" s="109"/>
      <c r="PKG22" s="109"/>
      <c r="PKH22" s="109"/>
      <c r="PKI22" s="109"/>
      <c r="PKJ22" s="109"/>
      <c r="PKK22" s="109"/>
      <c r="PKL22" s="109"/>
      <c r="PKM22" s="109"/>
      <c r="PKN22" s="109"/>
      <c r="PKO22" s="109"/>
      <c r="PKP22" s="109"/>
      <c r="PKQ22" s="109"/>
      <c r="PKR22" s="109"/>
      <c r="PKS22" s="109"/>
      <c r="PKT22" s="109"/>
      <c r="PKU22" s="109"/>
      <c r="PKV22" s="109"/>
      <c r="PKW22" s="109"/>
      <c r="PKX22" s="109"/>
      <c r="PKY22" s="109"/>
      <c r="PKZ22" s="109"/>
      <c r="PLA22" s="109"/>
      <c r="PLB22" s="109"/>
      <c r="PLC22" s="109"/>
      <c r="PLD22" s="109"/>
      <c r="PLE22" s="109"/>
      <c r="PLF22" s="109"/>
      <c r="PLG22" s="109"/>
      <c r="PLH22" s="109"/>
      <c r="PLI22" s="109"/>
      <c r="PLJ22" s="109"/>
      <c r="PLK22" s="109"/>
      <c r="PLL22" s="109"/>
      <c r="PLM22" s="109"/>
      <c r="PLN22" s="109"/>
      <c r="PLO22" s="109"/>
      <c r="PLP22" s="109"/>
      <c r="PLQ22" s="109"/>
      <c r="PLR22" s="109"/>
      <c r="PLS22" s="109"/>
      <c r="PLT22" s="109"/>
      <c r="PLU22" s="109"/>
      <c r="PLV22" s="109"/>
      <c r="PLW22" s="109"/>
      <c r="PLX22" s="109"/>
      <c r="PLY22" s="109"/>
      <c r="PLZ22" s="109"/>
      <c r="PMA22" s="109"/>
      <c r="PMB22" s="109"/>
      <c r="PMC22" s="109"/>
      <c r="PMD22" s="109"/>
      <c r="PME22" s="109"/>
      <c r="PMF22" s="109"/>
      <c r="PMG22" s="109"/>
      <c r="PMH22" s="109"/>
      <c r="PMI22" s="109"/>
      <c r="PMJ22" s="109"/>
      <c r="PMK22" s="109"/>
      <c r="PML22" s="109"/>
      <c r="PMM22" s="109"/>
      <c r="PMN22" s="109"/>
      <c r="PMO22" s="109"/>
      <c r="PMP22" s="109"/>
      <c r="PMQ22" s="109"/>
      <c r="PMR22" s="109"/>
      <c r="PMS22" s="109"/>
      <c r="PMT22" s="109"/>
      <c r="PMU22" s="109"/>
      <c r="PMV22" s="109"/>
      <c r="PMW22" s="109"/>
      <c r="PMX22" s="109"/>
      <c r="PMY22" s="109"/>
      <c r="PMZ22" s="109"/>
      <c r="PNA22" s="109"/>
      <c r="PNB22" s="109"/>
      <c r="PNC22" s="109"/>
      <c r="PND22" s="109"/>
      <c r="PNE22" s="109"/>
      <c r="PNF22" s="109"/>
      <c r="PNG22" s="109"/>
      <c r="PNH22" s="109"/>
      <c r="PNI22" s="109"/>
      <c r="PNJ22" s="109"/>
      <c r="PNK22" s="109"/>
      <c r="PNL22" s="109"/>
      <c r="PNM22" s="109"/>
      <c r="PNN22" s="109"/>
      <c r="PNO22" s="109"/>
      <c r="PNP22" s="109"/>
      <c r="PNQ22" s="109"/>
      <c r="PNR22" s="109"/>
      <c r="PNS22" s="109"/>
      <c r="PNT22" s="109"/>
      <c r="PNU22" s="109"/>
      <c r="PNV22" s="109"/>
      <c r="PNW22" s="109"/>
      <c r="PNX22" s="109"/>
      <c r="PNY22" s="109"/>
      <c r="PNZ22" s="109"/>
      <c r="POA22" s="109"/>
      <c r="POB22" s="109"/>
      <c r="POC22" s="109"/>
      <c r="POD22" s="109"/>
      <c r="POE22" s="109"/>
      <c r="POF22" s="109"/>
      <c r="POG22" s="109"/>
      <c r="POH22" s="109"/>
      <c r="POI22" s="109"/>
      <c r="POJ22" s="109"/>
      <c r="POK22" s="109"/>
      <c r="POL22" s="109"/>
      <c r="POM22" s="109"/>
      <c r="PON22" s="109"/>
      <c r="POO22" s="109"/>
      <c r="POP22" s="109"/>
      <c r="POQ22" s="109"/>
      <c r="POR22" s="109"/>
      <c r="POS22" s="109"/>
      <c r="POT22" s="109"/>
      <c r="POU22" s="109"/>
      <c r="POV22" s="109"/>
      <c r="POW22" s="109"/>
      <c r="POX22" s="109"/>
      <c r="POY22" s="109"/>
      <c r="POZ22" s="109"/>
      <c r="PPA22" s="109"/>
      <c r="PPB22" s="109"/>
      <c r="PPC22" s="109"/>
      <c r="PPD22" s="109"/>
      <c r="PPE22" s="109"/>
      <c r="PPF22" s="109"/>
      <c r="PPG22" s="109"/>
      <c r="PPH22" s="109"/>
      <c r="PPI22" s="109"/>
      <c r="PPJ22" s="109"/>
      <c r="PPK22" s="109"/>
      <c r="PPL22" s="109"/>
      <c r="PPM22" s="109"/>
      <c r="PPN22" s="109"/>
      <c r="PPO22" s="109"/>
      <c r="PPP22" s="109"/>
      <c r="PPQ22" s="109"/>
      <c r="PPR22" s="109"/>
      <c r="PPS22" s="109"/>
      <c r="PPT22" s="109"/>
      <c r="PPU22" s="109"/>
      <c r="PPV22" s="109"/>
      <c r="PPW22" s="109"/>
      <c r="PPX22" s="109"/>
      <c r="PPY22" s="109"/>
      <c r="PPZ22" s="109"/>
      <c r="PQA22" s="109"/>
      <c r="PQB22" s="109"/>
      <c r="PQC22" s="109"/>
      <c r="PQD22" s="109"/>
      <c r="PQE22" s="109"/>
      <c r="PQF22" s="109"/>
      <c r="PQG22" s="109"/>
      <c r="PQH22" s="109"/>
      <c r="PQI22" s="109"/>
      <c r="PQJ22" s="109"/>
      <c r="PQK22" s="109"/>
      <c r="PQL22" s="109"/>
      <c r="PQM22" s="109"/>
      <c r="PQN22" s="109"/>
      <c r="PQO22" s="109"/>
      <c r="PQP22" s="109"/>
      <c r="PQQ22" s="109"/>
      <c r="PQR22" s="109"/>
      <c r="PQS22" s="109"/>
      <c r="PQT22" s="109"/>
      <c r="PQU22" s="109"/>
      <c r="PQV22" s="109"/>
      <c r="PQW22" s="109"/>
      <c r="PQX22" s="109"/>
      <c r="PQY22" s="109"/>
      <c r="PQZ22" s="109"/>
      <c r="PRA22" s="109"/>
      <c r="PRB22" s="109"/>
      <c r="PRC22" s="109"/>
      <c r="PRD22" s="109"/>
      <c r="PRE22" s="109"/>
      <c r="PRF22" s="109"/>
      <c r="PRG22" s="109"/>
      <c r="PRH22" s="109"/>
      <c r="PRI22" s="109"/>
      <c r="PRJ22" s="109"/>
      <c r="PRK22" s="109"/>
      <c r="PRL22" s="109"/>
      <c r="PRM22" s="109"/>
      <c r="PRN22" s="109"/>
      <c r="PRO22" s="109"/>
      <c r="PRP22" s="109"/>
      <c r="PRQ22" s="109"/>
      <c r="PRR22" s="109"/>
      <c r="PRS22" s="109"/>
      <c r="PRT22" s="109"/>
      <c r="PRU22" s="109"/>
      <c r="PRV22" s="109"/>
      <c r="PRW22" s="109"/>
      <c r="PRX22" s="109"/>
      <c r="PRY22" s="109"/>
      <c r="PRZ22" s="109"/>
      <c r="PSA22" s="109"/>
      <c r="PSB22" s="109"/>
      <c r="PSC22" s="109"/>
      <c r="PSD22" s="109"/>
      <c r="PSE22" s="109"/>
      <c r="PSF22" s="109"/>
      <c r="PSG22" s="109"/>
      <c r="PSH22" s="109"/>
      <c r="PSI22" s="109"/>
      <c r="PSJ22" s="109"/>
      <c r="PSK22" s="109"/>
      <c r="PSL22" s="109"/>
      <c r="PSM22" s="109"/>
      <c r="PSN22" s="109"/>
      <c r="PSO22" s="109"/>
      <c r="PSP22" s="109"/>
      <c r="PSQ22" s="109"/>
      <c r="PSR22" s="109"/>
      <c r="PSS22" s="109"/>
      <c r="PST22" s="109"/>
      <c r="PSU22" s="109"/>
      <c r="PSV22" s="109"/>
      <c r="PSW22" s="109"/>
      <c r="PSX22" s="109"/>
      <c r="PSY22" s="109"/>
      <c r="PSZ22" s="109"/>
      <c r="PTA22" s="109"/>
      <c r="PTB22" s="109"/>
      <c r="PTC22" s="109"/>
      <c r="PTD22" s="109"/>
      <c r="PTE22" s="109"/>
      <c r="PTF22" s="109"/>
      <c r="PTG22" s="109"/>
      <c r="PTH22" s="109"/>
      <c r="PTI22" s="109"/>
      <c r="PTJ22" s="109"/>
      <c r="PTK22" s="109"/>
      <c r="PTL22" s="109"/>
      <c r="PTM22" s="109"/>
      <c r="PTN22" s="109"/>
      <c r="PTO22" s="109"/>
      <c r="PTP22" s="109"/>
      <c r="PTQ22" s="109"/>
      <c r="PTR22" s="109"/>
      <c r="PTS22" s="109"/>
      <c r="PTT22" s="109"/>
      <c r="PTU22" s="109"/>
      <c r="PTV22" s="109"/>
      <c r="PTW22" s="109"/>
      <c r="PTX22" s="109"/>
      <c r="PTY22" s="109"/>
      <c r="PTZ22" s="109"/>
      <c r="PUA22" s="109"/>
      <c r="PUB22" s="109"/>
      <c r="PUC22" s="109"/>
      <c r="PUD22" s="109"/>
      <c r="PUE22" s="109"/>
      <c r="PUF22" s="109"/>
      <c r="PUG22" s="109"/>
      <c r="PUH22" s="109"/>
      <c r="PUI22" s="109"/>
      <c r="PUJ22" s="109"/>
      <c r="PUK22" s="109"/>
      <c r="PUL22" s="109"/>
      <c r="PUM22" s="109"/>
      <c r="PUN22" s="109"/>
      <c r="PUO22" s="109"/>
      <c r="PUP22" s="109"/>
      <c r="PUQ22" s="109"/>
      <c r="PUR22" s="109"/>
      <c r="PUS22" s="109"/>
      <c r="PUT22" s="109"/>
      <c r="PUU22" s="109"/>
      <c r="PUV22" s="109"/>
      <c r="PUW22" s="109"/>
      <c r="PUX22" s="109"/>
      <c r="PUY22" s="109"/>
      <c r="PUZ22" s="109"/>
      <c r="PVA22" s="109"/>
      <c r="PVB22" s="109"/>
      <c r="PVC22" s="109"/>
      <c r="PVD22" s="109"/>
      <c r="PVE22" s="109"/>
      <c r="PVF22" s="109"/>
      <c r="PVG22" s="109"/>
      <c r="PVH22" s="109"/>
      <c r="PVI22" s="109"/>
      <c r="PVJ22" s="109"/>
      <c r="PVK22" s="109"/>
      <c r="PVL22" s="109"/>
      <c r="PVM22" s="109"/>
      <c r="PVN22" s="109"/>
      <c r="PVO22" s="109"/>
      <c r="PVP22" s="109"/>
      <c r="PVQ22" s="109"/>
      <c r="PVR22" s="109"/>
      <c r="PVS22" s="109"/>
      <c r="PVT22" s="109"/>
      <c r="PVU22" s="109"/>
      <c r="PVV22" s="109"/>
      <c r="PVW22" s="109"/>
      <c r="PVX22" s="109"/>
      <c r="PVY22" s="109"/>
      <c r="PVZ22" s="109"/>
      <c r="PWA22" s="109"/>
      <c r="PWB22" s="109"/>
      <c r="PWC22" s="109"/>
      <c r="PWD22" s="109"/>
      <c r="PWE22" s="109"/>
      <c r="PWF22" s="109"/>
      <c r="PWG22" s="109"/>
      <c r="PWH22" s="109"/>
      <c r="PWI22" s="109"/>
      <c r="PWJ22" s="109"/>
      <c r="PWK22" s="109"/>
      <c r="PWL22" s="109"/>
      <c r="PWM22" s="109"/>
      <c r="PWN22" s="109"/>
      <c r="PWO22" s="109"/>
      <c r="PWP22" s="109"/>
      <c r="PWQ22" s="109"/>
      <c r="PWR22" s="109"/>
      <c r="PWS22" s="109"/>
      <c r="PWT22" s="109"/>
      <c r="PWU22" s="109"/>
      <c r="PWV22" s="109"/>
      <c r="PWW22" s="109"/>
      <c r="PWX22" s="109"/>
      <c r="PWY22" s="109"/>
      <c r="PWZ22" s="109"/>
      <c r="PXA22" s="109"/>
      <c r="PXB22" s="109"/>
      <c r="PXC22" s="109"/>
      <c r="PXD22" s="109"/>
      <c r="PXE22" s="109"/>
      <c r="PXF22" s="109"/>
      <c r="PXG22" s="109"/>
      <c r="PXH22" s="109"/>
      <c r="PXI22" s="109"/>
      <c r="PXJ22" s="109"/>
      <c r="PXK22" s="109"/>
      <c r="PXL22" s="109"/>
      <c r="PXM22" s="109"/>
      <c r="PXN22" s="109"/>
      <c r="PXO22" s="109"/>
      <c r="PXP22" s="109"/>
      <c r="PXQ22" s="109"/>
      <c r="PXR22" s="109"/>
      <c r="PXS22" s="109"/>
      <c r="PXT22" s="109"/>
      <c r="PXU22" s="109"/>
      <c r="PXV22" s="109"/>
      <c r="PXW22" s="109"/>
      <c r="PXX22" s="109"/>
      <c r="PXY22" s="109"/>
      <c r="PXZ22" s="109"/>
      <c r="PYA22" s="109"/>
      <c r="PYB22" s="109"/>
      <c r="PYC22" s="109"/>
      <c r="PYD22" s="109"/>
      <c r="PYE22" s="109"/>
      <c r="PYF22" s="109"/>
      <c r="PYG22" s="109"/>
      <c r="PYH22" s="109"/>
      <c r="PYI22" s="109"/>
      <c r="PYJ22" s="109"/>
      <c r="PYK22" s="109"/>
      <c r="PYL22" s="109"/>
      <c r="PYM22" s="109"/>
      <c r="PYN22" s="109"/>
      <c r="PYO22" s="109"/>
      <c r="PYP22" s="109"/>
      <c r="PYQ22" s="109"/>
      <c r="PYR22" s="109"/>
      <c r="PYS22" s="109"/>
      <c r="PYT22" s="109"/>
      <c r="PYU22" s="109"/>
      <c r="PYV22" s="109"/>
      <c r="PYW22" s="109"/>
      <c r="PYX22" s="109"/>
      <c r="PYY22" s="109"/>
      <c r="PYZ22" s="109"/>
      <c r="PZA22" s="109"/>
      <c r="PZB22" s="109"/>
      <c r="PZC22" s="109"/>
      <c r="PZD22" s="109"/>
      <c r="PZE22" s="109"/>
      <c r="PZF22" s="109"/>
      <c r="PZG22" s="109"/>
      <c r="PZH22" s="109"/>
      <c r="PZI22" s="109"/>
      <c r="PZJ22" s="109"/>
      <c r="PZK22" s="109"/>
      <c r="PZL22" s="109"/>
      <c r="PZM22" s="109"/>
      <c r="PZN22" s="109"/>
      <c r="PZO22" s="109"/>
      <c r="PZP22" s="109"/>
      <c r="PZQ22" s="109"/>
      <c r="PZR22" s="109"/>
      <c r="PZS22" s="109"/>
      <c r="PZT22" s="109"/>
      <c r="PZU22" s="109"/>
      <c r="PZV22" s="109"/>
      <c r="PZW22" s="109"/>
      <c r="PZX22" s="109"/>
      <c r="PZY22" s="109"/>
      <c r="PZZ22" s="109"/>
      <c r="QAA22" s="109"/>
      <c r="QAB22" s="109"/>
      <c r="QAC22" s="109"/>
      <c r="QAD22" s="109"/>
      <c r="QAE22" s="109"/>
      <c r="QAF22" s="109"/>
      <c r="QAG22" s="109"/>
      <c r="QAH22" s="109"/>
      <c r="QAI22" s="109"/>
      <c r="QAJ22" s="109"/>
      <c r="QAK22" s="109"/>
      <c r="QAL22" s="109"/>
      <c r="QAM22" s="109"/>
      <c r="QAN22" s="109"/>
      <c r="QAO22" s="109"/>
      <c r="QAP22" s="109"/>
      <c r="QAQ22" s="109"/>
      <c r="QAR22" s="109"/>
      <c r="QAS22" s="109"/>
      <c r="QAT22" s="109"/>
      <c r="QAU22" s="109"/>
      <c r="QAV22" s="109"/>
      <c r="QAW22" s="109"/>
      <c r="QAX22" s="109"/>
      <c r="QAY22" s="109"/>
      <c r="QAZ22" s="109"/>
      <c r="QBA22" s="109"/>
      <c r="QBB22" s="109"/>
      <c r="QBC22" s="109"/>
      <c r="QBD22" s="109"/>
      <c r="QBE22" s="109"/>
      <c r="QBF22" s="109"/>
      <c r="QBG22" s="109"/>
      <c r="QBH22" s="109"/>
      <c r="QBI22" s="109"/>
      <c r="QBJ22" s="109"/>
      <c r="QBK22" s="109"/>
      <c r="QBL22" s="109"/>
      <c r="QBM22" s="109"/>
      <c r="QBN22" s="109"/>
      <c r="QBO22" s="109"/>
      <c r="QBP22" s="109"/>
      <c r="QBQ22" s="109"/>
      <c r="QBR22" s="109"/>
      <c r="QBS22" s="109"/>
      <c r="QBT22" s="109"/>
      <c r="QBU22" s="109"/>
      <c r="QBV22" s="109"/>
      <c r="QBW22" s="109"/>
      <c r="QBX22" s="109"/>
      <c r="QBY22" s="109"/>
      <c r="QBZ22" s="109"/>
      <c r="QCA22" s="109"/>
      <c r="QCB22" s="109"/>
      <c r="QCC22" s="109"/>
      <c r="QCD22" s="109"/>
      <c r="QCE22" s="109"/>
      <c r="QCF22" s="109"/>
      <c r="QCG22" s="109"/>
      <c r="QCH22" s="109"/>
      <c r="QCI22" s="109"/>
      <c r="QCJ22" s="109"/>
      <c r="QCK22" s="109"/>
      <c r="QCL22" s="109"/>
      <c r="QCM22" s="109"/>
      <c r="QCN22" s="109"/>
      <c r="QCO22" s="109"/>
      <c r="QCP22" s="109"/>
      <c r="QCQ22" s="109"/>
      <c r="QCR22" s="109"/>
      <c r="QCS22" s="109"/>
      <c r="QCT22" s="109"/>
      <c r="QCU22" s="109"/>
      <c r="QCV22" s="109"/>
      <c r="QCW22" s="109"/>
      <c r="QCX22" s="109"/>
      <c r="QCY22" s="109"/>
      <c r="QCZ22" s="109"/>
      <c r="QDA22" s="109"/>
      <c r="QDB22" s="109"/>
      <c r="QDC22" s="109"/>
      <c r="QDD22" s="109"/>
      <c r="QDE22" s="109"/>
      <c r="QDF22" s="109"/>
      <c r="QDG22" s="109"/>
      <c r="QDH22" s="109"/>
      <c r="QDI22" s="109"/>
      <c r="QDJ22" s="109"/>
      <c r="QDK22" s="109"/>
      <c r="QDL22" s="109"/>
      <c r="QDM22" s="109"/>
      <c r="QDN22" s="109"/>
      <c r="QDO22" s="109"/>
      <c r="QDP22" s="109"/>
      <c r="QDQ22" s="109"/>
      <c r="QDR22" s="109"/>
      <c r="QDS22" s="109"/>
      <c r="QDT22" s="109"/>
      <c r="QDU22" s="109"/>
      <c r="QDV22" s="109"/>
      <c r="QDW22" s="109"/>
      <c r="QDX22" s="109"/>
      <c r="QDY22" s="109"/>
      <c r="QDZ22" s="109"/>
      <c r="QEA22" s="109"/>
      <c r="QEB22" s="109"/>
      <c r="QEC22" s="109"/>
      <c r="QED22" s="109"/>
      <c r="QEE22" s="109"/>
      <c r="QEF22" s="109"/>
      <c r="QEG22" s="109"/>
      <c r="QEH22" s="109"/>
      <c r="QEI22" s="109"/>
      <c r="QEJ22" s="109"/>
      <c r="QEK22" s="109"/>
      <c r="QEL22" s="109"/>
      <c r="QEM22" s="109"/>
      <c r="QEN22" s="109"/>
      <c r="QEO22" s="109"/>
      <c r="QEP22" s="109"/>
      <c r="QEQ22" s="109"/>
      <c r="QER22" s="109"/>
      <c r="QES22" s="109"/>
      <c r="QET22" s="109"/>
      <c r="QEU22" s="109"/>
      <c r="QEV22" s="109"/>
      <c r="QEW22" s="109"/>
      <c r="QEX22" s="109"/>
      <c r="QEY22" s="109"/>
      <c r="QEZ22" s="109"/>
      <c r="QFA22" s="109"/>
      <c r="QFB22" s="109"/>
      <c r="QFC22" s="109"/>
      <c r="QFD22" s="109"/>
      <c r="QFE22" s="109"/>
      <c r="QFF22" s="109"/>
      <c r="QFG22" s="109"/>
      <c r="QFH22" s="109"/>
      <c r="QFI22" s="109"/>
      <c r="QFJ22" s="109"/>
      <c r="QFK22" s="109"/>
      <c r="QFL22" s="109"/>
      <c r="QFM22" s="109"/>
      <c r="QFN22" s="109"/>
      <c r="QFO22" s="109"/>
      <c r="QFP22" s="109"/>
      <c r="QFQ22" s="109"/>
      <c r="QFR22" s="109"/>
      <c r="QFS22" s="109"/>
      <c r="QFT22" s="109"/>
      <c r="QFU22" s="109"/>
      <c r="QFV22" s="109"/>
      <c r="QFW22" s="109"/>
      <c r="QFX22" s="109"/>
      <c r="QFY22" s="109"/>
      <c r="QFZ22" s="109"/>
      <c r="QGA22" s="109"/>
      <c r="QGB22" s="109"/>
      <c r="QGC22" s="109"/>
      <c r="QGD22" s="109"/>
      <c r="QGE22" s="109"/>
      <c r="QGF22" s="109"/>
      <c r="QGG22" s="109"/>
      <c r="QGH22" s="109"/>
      <c r="QGI22" s="109"/>
      <c r="QGJ22" s="109"/>
      <c r="QGK22" s="109"/>
      <c r="QGL22" s="109"/>
      <c r="QGM22" s="109"/>
      <c r="QGN22" s="109"/>
      <c r="QGO22" s="109"/>
      <c r="QGP22" s="109"/>
      <c r="QGQ22" s="109"/>
      <c r="QGR22" s="109"/>
      <c r="QGS22" s="109"/>
      <c r="QGT22" s="109"/>
      <c r="QGU22" s="109"/>
      <c r="QGV22" s="109"/>
      <c r="QGW22" s="109"/>
      <c r="QGX22" s="109"/>
      <c r="QGY22" s="109"/>
      <c r="QGZ22" s="109"/>
      <c r="QHA22" s="109"/>
      <c r="QHB22" s="109"/>
      <c r="QHC22" s="109"/>
      <c r="QHD22" s="109"/>
      <c r="QHE22" s="109"/>
      <c r="QHF22" s="109"/>
      <c r="QHG22" s="109"/>
      <c r="QHH22" s="109"/>
      <c r="QHI22" s="109"/>
      <c r="QHJ22" s="109"/>
      <c r="QHK22" s="109"/>
      <c r="QHL22" s="109"/>
      <c r="QHM22" s="109"/>
      <c r="QHN22" s="109"/>
      <c r="QHO22" s="109"/>
      <c r="QHP22" s="109"/>
      <c r="QHQ22" s="109"/>
      <c r="QHR22" s="109"/>
      <c r="QHS22" s="109"/>
      <c r="QHT22" s="109"/>
      <c r="QHU22" s="109"/>
      <c r="QHV22" s="109"/>
      <c r="QHW22" s="109"/>
      <c r="QHX22" s="109"/>
      <c r="QHY22" s="109"/>
      <c r="QHZ22" s="109"/>
      <c r="QIA22" s="109"/>
      <c r="QIB22" s="109"/>
      <c r="QIC22" s="109"/>
      <c r="QID22" s="109"/>
      <c r="QIE22" s="109"/>
      <c r="QIF22" s="109"/>
      <c r="QIG22" s="109"/>
      <c r="QIH22" s="109"/>
      <c r="QII22" s="109"/>
      <c r="QIJ22" s="109"/>
      <c r="QIK22" s="109"/>
      <c r="QIL22" s="109"/>
      <c r="QIM22" s="109"/>
      <c r="QIN22" s="109"/>
      <c r="QIO22" s="109"/>
      <c r="QIP22" s="109"/>
      <c r="QIQ22" s="109"/>
      <c r="QIR22" s="109"/>
      <c r="QIS22" s="109"/>
      <c r="QIT22" s="109"/>
      <c r="QIU22" s="109"/>
      <c r="QIV22" s="109"/>
      <c r="QIW22" s="109"/>
      <c r="QIX22" s="109"/>
      <c r="QIY22" s="109"/>
      <c r="QIZ22" s="109"/>
      <c r="QJA22" s="109"/>
      <c r="QJB22" s="109"/>
      <c r="QJC22" s="109"/>
      <c r="QJD22" s="109"/>
      <c r="QJE22" s="109"/>
      <c r="QJF22" s="109"/>
      <c r="QJG22" s="109"/>
      <c r="QJH22" s="109"/>
      <c r="QJI22" s="109"/>
      <c r="QJJ22" s="109"/>
      <c r="QJK22" s="109"/>
      <c r="QJL22" s="109"/>
      <c r="QJM22" s="109"/>
      <c r="QJN22" s="109"/>
      <c r="QJO22" s="109"/>
      <c r="QJP22" s="109"/>
      <c r="QJQ22" s="109"/>
      <c r="QJR22" s="109"/>
      <c r="QJS22" s="109"/>
      <c r="QJT22" s="109"/>
      <c r="QJU22" s="109"/>
      <c r="QJV22" s="109"/>
      <c r="QJW22" s="109"/>
      <c r="QJX22" s="109"/>
      <c r="QJY22" s="109"/>
      <c r="QJZ22" s="109"/>
      <c r="QKA22" s="109"/>
      <c r="QKB22" s="109"/>
      <c r="QKC22" s="109"/>
      <c r="QKD22" s="109"/>
      <c r="QKE22" s="109"/>
      <c r="QKF22" s="109"/>
      <c r="QKG22" s="109"/>
      <c r="QKH22" s="109"/>
      <c r="QKI22" s="109"/>
      <c r="QKJ22" s="109"/>
      <c r="QKK22" s="109"/>
      <c r="QKL22" s="109"/>
      <c r="QKM22" s="109"/>
      <c r="QKN22" s="109"/>
      <c r="QKO22" s="109"/>
      <c r="QKP22" s="109"/>
      <c r="QKQ22" s="109"/>
      <c r="QKR22" s="109"/>
      <c r="QKS22" s="109"/>
      <c r="QKT22" s="109"/>
      <c r="QKU22" s="109"/>
      <c r="QKV22" s="109"/>
      <c r="QKW22" s="109"/>
      <c r="QKX22" s="109"/>
      <c r="QKY22" s="109"/>
      <c r="QKZ22" s="109"/>
      <c r="QLA22" s="109"/>
      <c r="QLB22" s="109"/>
      <c r="QLC22" s="109"/>
      <c r="QLD22" s="109"/>
      <c r="QLE22" s="109"/>
      <c r="QLF22" s="109"/>
      <c r="QLG22" s="109"/>
      <c r="QLH22" s="109"/>
      <c r="QLI22" s="109"/>
      <c r="QLJ22" s="109"/>
      <c r="QLK22" s="109"/>
      <c r="QLL22" s="109"/>
      <c r="QLM22" s="109"/>
      <c r="QLN22" s="109"/>
      <c r="QLO22" s="109"/>
      <c r="QLP22" s="109"/>
      <c r="QLQ22" s="109"/>
      <c r="QLR22" s="109"/>
      <c r="QLS22" s="109"/>
      <c r="QLT22" s="109"/>
      <c r="QLU22" s="109"/>
      <c r="QLV22" s="109"/>
      <c r="QLW22" s="109"/>
      <c r="QLX22" s="109"/>
      <c r="QLY22" s="109"/>
      <c r="QLZ22" s="109"/>
      <c r="QMA22" s="109"/>
      <c r="QMB22" s="109"/>
      <c r="QMC22" s="109"/>
      <c r="QMD22" s="109"/>
      <c r="QME22" s="109"/>
      <c r="QMF22" s="109"/>
      <c r="QMG22" s="109"/>
      <c r="QMH22" s="109"/>
      <c r="QMI22" s="109"/>
      <c r="QMJ22" s="109"/>
      <c r="QMK22" s="109"/>
      <c r="QML22" s="109"/>
      <c r="QMM22" s="109"/>
      <c r="QMN22" s="109"/>
      <c r="QMO22" s="109"/>
      <c r="QMP22" s="109"/>
      <c r="QMQ22" s="109"/>
      <c r="QMR22" s="109"/>
      <c r="QMS22" s="109"/>
      <c r="QMT22" s="109"/>
      <c r="QMU22" s="109"/>
      <c r="QMV22" s="109"/>
      <c r="QMW22" s="109"/>
      <c r="QMX22" s="109"/>
      <c r="QMY22" s="109"/>
      <c r="QMZ22" s="109"/>
      <c r="QNA22" s="109"/>
      <c r="QNB22" s="109"/>
      <c r="QNC22" s="109"/>
      <c r="QND22" s="109"/>
      <c r="QNE22" s="109"/>
      <c r="QNF22" s="109"/>
      <c r="QNG22" s="109"/>
      <c r="QNH22" s="109"/>
      <c r="QNI22" s="109"/>
      <c r="QNJ22" s="109"/>
      <c r="QNK22" s="109"/>
      <c r="QNL22" s="109"/>
      <c r="QNM22" s="109"/>
      <c r="QNN22" s="109"/>
      <c r="QNO22" s="109"/>
      <c r="QNP22" s="109"/>
      <c r="QNQ22" s="109"/>
      <c r="QNR22" s="109"/>
      <c r="QNS22" s="109"/>
      <c r="QNT22" s="109"/>
      <c r="QNU22" s="109"/>
      <c r="QNV22" s="109"/>
      <c r="QNW22" s="109"/>
      <c r="QNX22" s="109"/>
      <c r="QNY22" s="109"/>
      <c r="QNZ22" s="109"/>
      <c r="QOA22" s="109"/>
      <c r="QOB22" s="109"/>
      <c r="QOC22" s="109"/>
      <c r="QOD22" s="109"/>
      <c r="QOE22" s="109"/>
      <c r="QOF22" s="109"/>
      <c r="QOG22" s="109"/>
      <c r="QOH22" s="109"/>
      <c r="QOI22" s="109"/>
      <c r="QOJ22" s="109"/>
      <c r="QOK22" s="109"/>
      <c r="QOL22" s="109"/>
      <c r="QOM22" s="109"/>
      <c r="QON22" s="109"/>
      <c r="QOO22" s="109"/>
      <c r="QOP22" s="109"/>
      <c r="QOQ22" s="109"/>
      <c r="QOR22" s="109"/>
      <c r="QOS22" s="109"/>
      <c r="QOT22" s="109"/>
      <c r="QOU22" s="109"/>
      <c r="QOV22" s="109"/>
      <c r="QOW22" s="109"/>
      <c r="QOX22" s="109"/>
      <c r="QOY22" s="109"/>
      <c r="QOZ22" s="109"/>
      <c r="QPA22" s="109"/>
      <c r="QPB22" s="109"/>
      <c r="QPC22" s="109"/>
      <c r="QPD22" s="109"/>
      <c r="QPE22" s="109"/>
      <c r="QPF22" s="109"/>
      <c r="QPG22" s="109"/>
      <c r="QPH22" s="109"/>
      <c r="QPI22" s="109"/>
      <c r="QPJ22" s="109"/>
      <c r="QPK22" s="109"/>
      <c r="QPL22" s="109"/>
      <c r="QPM22" s="109"/>
      <c r="QPN22" s="109"/>
      <c r="QPO22" s="109"/>
      <c r="QPP22" s="109"/>
      <c r="QPQ22" s="109"/>
      <c r="QPR22" s="109"/>
      <c r="QPS22" s="109"/>
      <c r="QPT22" s="109"/>
      <c r="QPU22" s="109"/>
      <c r="QPV22" s="109"/>
      <c r="QPW22" s="109"/>
      <c r="QPX22" s="109"/>
      <c r="QPY22" s="109"/>
      <c r="QPZ22" s="109"/>
      <c r="QQA22" s="109"/>
      <c r="QQB22" s="109"/>
      <c r="QQC22" s="109"/>
      <c r="QQD22" s="109"/>
      <c r="QQE22" s="109"/>
      <c r="QQF22" s="109"/>
      <c r="QQG22" s="109"/>
      <c r="QQH22" s="109"/>
      <c r="QQI22" s="109"/>
      <c r="QQJ22" s="109"/>
      <c r="QQK22" s="109"/>
      <c r="QQL22" s="109"/>
      <c r="QQM22" s="109"/>
      <c r="QQN22" s="109"/>
      <c r="QQO22" s="109"/>
      <c r="QQP22" s="109"/>
      <c r="QQQ22" s="109"/>
      <c r="QQR22" s="109"/>
      <c r="QQS22" s="109"/>
      <c r="QQT22" s="109"/>
      <c r="QQU22" s="109"/>
      <c r="QQV22" s="109"/>
      <c r="QQW22" s="109"/>
      <c r="QQX22" s="109"/>
      <c r="QQY22" s="109"/>
      <c r="QQZ22" s="109"/>
      <c r="QRA22" s="109"/>
      <c r="QRB22" s="109"/>
      <c r="QRC22" s="109"/>
      <c r="QRD22" s="109"/>
      <c r="QRE22" s="109"/>
      <c r="QRF22" s="109"/>
      <c r="QRG22" s="109"/>
      <c r="QRH22" s="109"/>
      <c r="QRI22" s="109"/>
      <c r="QRJ22" s="109"/>
      <c r="QRK22" s="109"/>
      <c r="QRL22" s="109"/>
      <c r="QRM22" s="109"/>
      <c r="QRN22" s="109"/>
      <c r="QRO22" s="109"/>
      <c r="QRP22" s="109"/>
      <c r="QRQ22" s="109"/>
      <c r="QRR22" s="109"/>
      <c r="QRS22" s="109"/>
      <c r="QRT22" s="109"/>
      <c r="QRU22" s="109"/>
      <c r="QRV22" s="109"/>
      <c r="QRW22" s="109"/>
      <c r="QRX22" s="109"/>
      <c r="QRY22" s="109"/>
      <c r="QRZ22" s="109"/>
      <c r="QSA22" s="109"/>
      <c r="QSB22" s="109"/>
      <c r="QSC22" s="109"/>
      <c r="QSD22" s="109"/>
      <c r="QSE22" s="109"/>
      <c r="QSF22" s="109"/>
      <c r="QSG22" s="109"/>
      <c r="QSH22" s="109"/>
      <c r="QSI22" s="109"/>
      <c r="QSJ22" s="109"/>
      <c r="QSK22" s="109"/>
      <c r="QSL22" s="109"/>
      <c r="QSM22" s="109"/>
      <c r="QSN22" s="109"/>
      <c r="QSO22" s="109"/>
      <c r="QSP22" s="109"/>
      <c r="QSQ22" s="109"/>
      <c r="QSR22" s="109"/>
      <c r="QSS22" s="109"/>
      <c r="QST22" s="109"/>
      <c r="QSU22" s="109"/>
      <c r="QSV22" s="109"/>
      <c r="QSW22" s="109"/>
      <c r="QSX22" s="109"/>
      <c r="QSY22" s="109"/>
      <c r="QSZ22" s="109"/>
      <c r="QTA22" s="109"/>
      <c r="QTB22" s="109"/>
      <c r="QTC22" s="109"/>
      <c r="QTD22" s="109"/>
      <c r="QTE22" s="109"/>
      <c r="QTF22" s="109"/>
      <c r="QTG22" s="109"/>
      <c r="QTH22" s="109"/>
      <c r="QTI22" s="109"/>
      <c r="QTJ22" s="109"/>
      <c r="QTK22" s="109"/>
      <c r="QTL22" s="109"/>
      <c r="QTM22" s="109"/>
      <c r="QTN22" s="109"/>
      <c r="QTO22" s="109"/>
      <c r="QTP22" s="109"/>
      <c r="QTQ22" s="109"/>
      <c r="QTR22" s="109"/>
      <c r="QTS22" s="109"/>
      <c r="QTT22" s="109"/>
      <c r="QTU22" s="109"/>
      <c r="QTV22" s="109"/>
      <c r="QTW22" s="109"/>
      <c r="QTX22" s="109"/>
      <c r="QTY22" s="109"/>
      <c r="QTZ22" s="109"/>
      <c r="QUA22" s="109"/>
      <c r="QUB22" s="109"/>
      <c r="QUC22" s="109"/>
      <c r="QUD22" s="109"/>
      <c r="QUE22" s="109"/>
      <c r="QUF22" s="109"/>
      <c r="QUG22" s="109"/>
      <c r="QUH22" s="109"/>
      <c r="QUI22" s="109"/>
      <c r="QUJ22" s="109"/>
      <c r="QUK22" s="109"/>
      <c r="QUL22" s="109"/>
      <c r="QUM22" s="109"/>
      <c r="QUN22" s="109"/>
      <c r="QUO22" s="109"/>
      <c r="QUP22" s="109"/>
      <c r="QUQ22" s="109"/>
      <c r="QUR22" s="109"/>
      <c r="QUS22" s="109"/>
      <c r="QUT22" s="109"/>
      <c r="QUU22" s="109"/>
      <c r="QUV22" s="109"/>
      <c r="QUW22" s="109"/>
      <c r="QUX22" s="109"/>
      <c r="QUY22" s="109"/>
      <c r="QUZ22" s="109"/>
      <c r="QVA22" s="109"/>
      <c r="QVB22" s="109"/>
      <c r="QVC22" s="109"/>
      <c r="QVD22" s="109"/>
      <c r="QVE22" s="109"/>
      <c r="QVF22" s="109"/>
      <c r="QVG22" s="109"/>
      <c r="QVH22" s="109"/>
      <c r="QVI22" s="109"/>
      <c r="QVJ22" s="109"/>
      <c r="QVK22" s="109"/>
      <c r="QVL22" s="109"/>
      <c r="QVM22" s="109"/>
      <c r="QVN22" s="109"/>
      <c r="QVO22" s="109"/>
      <c r="QVP22" s="109"/>
      <c r="QVQ22" s="109"/>
      <c r="QVR22" s="109"/>
      <c r="QVS22" s="109"/>
      <c r="QVT22" s="109"/>
      <c r="QVU22" s="109"/>
      <c r="QVV22" s="109"/>
      <c r="QVW22" s="109"/>
      <c r="QVX22" s="109"/>
      <c r="QVY22" s="109"/>
      <c r="QVZ22" s="109"/>
      <c r="QWA22" s="109"/>
      <c r="QWB22" s="109"/>
      <c r="QWC22" s="109"/>
      <c r="QWD22" s="109"/>
      <c r="QWE22" s="109"/>
      <c r="QWF22" s="109"/>
      <c r="QWG22" s="109"/>
      <c r="QWH22" s="109"/>
      <c r="QWI22" s="109"/>
      <c r="QWJ22" s="109"/>
      <c r="QWK22" s="109"/>
      <c r="QWL22" s="109"/>
      <c r="QWM22" s="109"/>
      <c r="QWN22" s="109"/>
      <c r="QWO22" s="109"/>
      <c r="QWP22" s="109"/>
      <c r="QWQ22" s="109"/>
      <c r="QWR22" s="109"/>
      <c r="QWS22" s="109"/>
      <c r="QWT22" s="109"/>
      <c r="QWU22" s="109"/>
      <c r="QWV22" s="109"/>
      <c r="QWW22" s="109"/>
      <c r="QWX22" s="109"/>
      <c r="QWY22" s="109"/>
      <c r="QWZ22" s="109"/>
      <c r="QXA22" s="109"/>
      <c r="QXB22" s="109"/>
      <c r="QXC22" s="109"/>
      <c r="QXD22" s="109"/>
      <c r="QXE22" s="109"/>
      <c r="QXF22" s="109"/>
      <c r="QXG22" s="109"/>
      <c r="QXH22" s="109"/>
      <c r="QXI22" s="109"/>
      <c r="QXJ22" s="109"/>
      <c r="QXK22" s="109"/>
      <c r="QXL22" s="109"/>
      <c r="QXM22" s="109"/>
      <c r="QXN22" s="109"/>
      <c r="QXO22" s="109"/>
      <c r="QXP22" s="109"/>
      <c r="QXQ22" s="109"/>
      <c r="QXR22" s="109"/>
      <c r="QXS22" s="109"/>
      <c r="QXT22" s="109"/>
      <c r="QXU22" s="109"/>
      <c r="QXV22" s="109"/>
      <c r="QXW22" s="109"/>
      <c r="QXX22" s="109"/>
      <c r="QXY22" s="109"/>
      <c r="QXZ22" s="109"/>
      <c r="QYA22" s="109"/>
      <c r="QYB22" s="109"/>
      <c r="QYC22" s="109"/>
      <c r="QYD22" s="109"/>
      <c r="QYE22" s="109"/>
      <c r="QYF22" s="109"/>
      <c r="QYG22" s="109"/>
      <c r="QYH22" s="109"/>
      <c r="QYI22" s="109"/>
      <c r="QYJ22" s="109"/>
      <c r="QYK22" s="109"/>
      <c r="QYL22" s="109"/>
      <c r="QYM22" s="109"/>
      <c r="QYN22" s="109"/>
      <c r="QYO22" s="109"/>
      <c r="QYP22" s="109"/>
      <c r="QYQ22" s="109"/>
      <c r="QYR22" s="109"/>
      <c r="QYS22" s="109"/>
      <c r="QYT22" s="109"/>
      <c r="QYU22" s="109"/>
      <c r="QYV22" s="109"/>
      <c r="QYW22" s="109"/>
      <c r="QYX22" s="109"/>
      <c r="QYY22" s="109"/>
      <c r="QYZ22" s="109"/>
      <c r="QZA22" s="109"/>
      <c r="QZB22" s="109"/>
      <c r="QZC22" s="109"/>
      <c r="QZD22" s="109"/>
      <c r="QZE22" s="109"/>
      <c r="QZF22" s="109"/>
      <c r="QZG22" s="109"/>
      <c r="QZH22" s="109"/>
      <c r="QZI22" s="109"/>
      <c r="QZJ22" s="109"/>
      <c r="QZK22" s="109"/>
      <c r="QZL22" s="109"/>
      <c r="QZM22" s="109"/>
      <c r="QZN22" s="109"/>
      <c r="QZO22" s="109"/>
      <c r="QZP22" s="109"/>
      <c r="QZQ22" s="109"/>
      <c r="QZR22" s="109"/>
      <c r="QZS22" s="109"/>
      <c r="QZT22" s="109"/>
      <c r="QZU22" s="109"/>
      <c r="QZV22" s="109"/>
      <c r="QZW22" s="109"/>
      <c r="QZX22" s="109"/>
      <c r="QZY22" s="109"/>
      <c r="QZZ22" s="109"/>
      <c r="RAA22" s="109"/>
      <c r="RAB22" s="109"/>
      <c r="RAC22" s="109"/>
      <c r="RAD22" s="109"/>
      <c r="RAE22" s="109"/>
      <c r="RAF22" s="109"/>
      <c r="RAG22" s="109"/>
      <c r="RAH22" s="109"/>
      <c r="RAI22" s="109"/>
      <c r="RAJ22" s="109"/>
      <c r="RAK22" s="109"/>
      <c r="RAL22" s="109"/>
      <c r="RAM22" s="109"/>
      <c r="RAN22" s="109"/>
      <c r="RAO22" s="109"/>
      <c r="RAP22" s="109"/>
      <c r="RAQ22" s="109"/>
      <c r="RAR22" s="109"/>
      <c r="RAS22" s="109"/>
      <c r="RAT22" s="109"/>
      <c r="RAU22" s="109"/>
      <c r="RAV22" s="109"/>
      <c r="RAW22" s="109"/>
      <c r="RAX22" s="109"/>
      <c r="RAY22" s="109"/>
      <c r="RAZ22" s="109"/>
      <c r="RBA22" s="109"/>
      <c r="RBB22" s="109"/>
      <c r="RBC22" s="109"/>
      <c r="RBD22" s="109"/>
      <c r="RBE22" s="109"/>
      <c r="RBF22" s="109"/>
      <c r="RBG22" s="109"/>
      <c r="RBH22" s="109"/>
      <c r="RBI22" s="109"/>
      <c r="RBJ22" s="109"/>
      <c r="RBK22" s="109"/>
      <c r="RBL22" s="109"/>
      <c r="RBM22" s="109"/>
      <c r="RBN22" s="109"/>
      <c r="RBO22" s="109"/>
      <c r="RBP22" s="109"/>
      <c r="RBQ22" s="109"/>
      <c r="RBR22" s="109"/>
      <c r="RBS22" s="109"/>
      <c r="RBT22" s="109"/>
      <c r="RBU22" s="109"/>
      <c r="RBV22" s="109"/>
      <c r="RBW22" s="109"/>
      <c r="RBX22" s="109"/>
      <c r="RBY22" s="109"/>
      <c r="RBZ22" s="109"/>
      <c r="RCA22" s="109"/>
      <c r="RCB22" s="109"/>
      <c r="RCC22" s="109"/>
      <c r="RCD22" s="109"/>
      <c r="RCE22" s="109"/>
      <c r="RCF22" s="109"/>
      <c r="RCG22" s="109"/>
      <c r="RCH22" s="109"/>
      <c r="RCI22" s="109"/>
      <c r="RCJ22" s="109"/>
      <c r="RCK22" s="109"/>
      <c r="RCL22" s="109"/>
      <c r="RCM22" s="109"/>
      <c r="RCN22" s="109"/>
      <c r="RCO22" s="109"/>
      <c r="RCP22" s="109"/>
      <c r="RCQ22" s="109"/>
      <c r="RCR22" s="109"/>
      <c r="RCS22" s="109"/>
      <c r="RCT22" s="109"/>
      <c r="RCU22" s="109"/>
      <c r="RCV22" s="109"/>
      <c r="RCW22" s="109"/>
      <c r="RCX22" s="109"/>
      <c r="RCY22" s="109"/>
      <c r="RCZ22" s="109"/>
      <c r="RDA22" s="109"/>
      <c r="RDB22" s="109"/>
      <c r="RDC22" s="109"/>
      <c r="RDD22" s="109"/>
      <c r="RDE22" s="109"/>
      <c r="RDF22" s="109"/>
      <c r="RDG22" s="109"/>
      <c r="RDH22" s="109"/>
      <c r="RDI22" s="109"/>
      <c r="RDJ22" s="109"/>
      <c r="RDK22" s="109"/>
      <c r="RDL22" s="109"/>
      <c r="RDM22" s="109"/>
      <c r="RDN22" s="109"/>
      <c r="RDO22" s="109"/>
      <c r="RDP22" s="109"/>
      <c r="RDQ22" s="109"/>
      <c r="RDR22" s="109"/>
      <c r="RDS22" s="109"/>
      <c r="RDT22" s="109"/>
      <c r="RDU22" s="109"/>
      <c r="RDV22" s="109"/>
      <c r="RDW22" s="109"/>
      <c r="RDX22" s="109"/>
      <c r="RDY22" s="109"/>
      <c r="RDZ22" s="109"/>
      <c r="REA22" s="109"/>
      <c r="REB22" s="109"/>
      <c r="REC22" s="109"/>
      <c r="RED22" s="109"/>
      <c r="REE22" s="109"/>
      <c r="REF22" s="109"/>
      <c r="REG22" s="109"/>
      <c r="REH22" s="109"/>
      <c r="REI22" s="109"/>
      <c r="REJ22" s="109"/>
      <c r="REK22" s="109"/>
      <c r="REL22" s="109"/>
      <c r="REM22" s="109"/>
      <c r="REN22" s="109"/>
      <c r="REO22" s="109"/>
      <c r="REP22" s="109"/>
      <c r="REQ22" s="109"/>
      <c r="RER22" s="109"/>
      <c r="RES22" s="109"/>
      <c r="RET22" s="109"/>
      <c r="REU22" s="109"/>
      <c r="REV22" s="109"/>
      <c r="REW22" s="109"/>
      <c r="REX22" s="109"/>
      <c r="REY22" s="109"/>
      <c r="REZ22" s="109"/>
      <c r="RFA22" s="109"/>
      <c r="RFB22" s="109"/>
      <c r="RFC22" s="109"/>
      <c r="RFD22" s="109"/>
      <c r="RFE22" s="109"/>
      <c r="RFF22" s="109"/>
      <c r="RFG22" s="109"/>
      <c r="RFH22" s="109"/>
      <c r="RFI22" s="109"/>
      <c r="RFJ22" s="109"/>
      <c r="RFK22" s="109"/>
      <c r="RFL22" s="109"/>
      <c r="RFM22" s="109"/>
      <c r="RFN22" s="109"/>
      <c r="RFO22" s="109"/>
      <c r="RFP22" s="109"/>
      <c r="RFQ22" s="109"/>
      <c r="RFR22" s="109"/>
      <c r="RFS22" s="109"/>
      <c r="RFT22" s="109"/>
      <c r="RFU22" s="109"/>
      <c r="RFV22" s="109"/>
      <c r="RFW22" s="109"/>
      <c r="RFX22" s="109"/>
      <c r="RFY22" s="109"/>
      <c r="RFZ22" s="109"/>
      <c r="RGA22" s="109"/>
      <c r="RGB22" s="109"/>
      <c r="RGC22" s="109"/>
      <c r="RGD22" s="109"/>
      <c r="RGE22" s="109"/>
      <c r="RGF22" s="109"/>
      <c r="RGG22" s="109"/>
      <c r="RGH22" s="109"/>
      <c r="RGI22" s="109"/>
      <c r="RGJ22" s="109"/>
      <c r="RGK22" s="109"/>
      <c r="RGL22" s="109"/>
      <c r="RGM22" s="109"/>
      <c r="RGN22" s="109"/>
      <c r="RGO22" s="109"/>
      <c r="RGP22" s="109"/>
      <c r="RGQ22" s="109"/>
      <c r="RGR22" s="109"/>
      <c r="RGS22" s="109"/>
      <c r="RGT22" s="109"/>
      <c r="RGU22" s="109"/>
      <c r="RGV22" s="109"/>
      <c r="RGW22" s="109"/>
      <c r="RGX22" s="109"/>
      <c r="RGY22" s="109"/>
      <c r="RGZ22" s="109"/>
      <c r="RHA22" s="109"/>
      <c r="RHB22" s="109"/>
      <c r="RHC22" s="109"/>
      <c r="RHD22" s="109"/>
      <c r="RHE22" s="109"/>
      <c r="RHF22" s="109"/>
      <c r="RHG22" s="109"/>
      <c r="RHH22" s="109"/>
      <c r="RHI22" s="109"/>
      <c r="RHJ22" s="109"/>
      <c r="RHK22" s="109"/>
      <c r="RHL22" s="109"/>
      <c r="RHM22" s="109"/>
      <c r="RHN22" s="109"/>
      <c r="RHO22" s="109"/>
      <c r="RHP22" s="109"/>
      <c r="RHQ22" s="109"/>
      <c r="RHR22" s="109"/>
      <c r="RHS22" s="109"/>
      <c r="RHT22" s="109"/>
      <c r="RHU22" s="109"/>
      <c r="RHV22" s="109"/>
      <c r="RHW22" s="109"/>
      <c r="RHX22" s="109"/>
      <c r="RHY22" s="109"/>
      <c r="RHZ22" s="109"/>
      <c r="RIA22" s="109"/>
      <c r="RIB22" s="109"/>
      <c r="RIC22" s="109"/>
      <c r="RID22" s="109"/>
      <c r="RIE22" s="109"/>
      <c r="RIF22" s="109"/>
      <c r="RIG22" s="109"/>
      <c r="RIH22" s="109"/>
      <c r="RII22" s="109"/>
      <c r="RIJ22" s="109"/>
      <c r="RIK22" s="109"/>
      <c r="RIL22" s="109"/>
      <c r="RIM22" s="109"/>
      <c r="RIN22" s="109"/>
      <c r="RIO22" s="109"/>
      <c r="RIP22" s="109"/>
      <c r="RIQ22" s="109"/>
      <c r="RIR22" s="109"/>
      <c r="RIS22" s="109"/>
      <c r="RIT22" s="109"/>
      <c r="RIU22" s="109"/>
      <c r="RIV22" s="109"/>
      <c r="RIW22" s="109"/>
      <c r="RIX22" s="109"/>
      <c r="RIY22" s="109"/>
      <c r="RIZ22" s="109"/>
      <c r="RJA22" s="109"/>
      <c r="RJB22" s="109"/>
      <c r="RJC22" s="109"/>
      <c r="RJD22" s="109"/>
      <c r="RJE22" s="109"/>
      <c r="RJF22" s="109"/>
      <c r="RJG22" s="109"/>
      <c r="RJH22" s="109"/>
      <c r="RJI22" s="109"/>
      <c r="RJJ22" s="109"/>
      <c r="RJK22" s="109"/>
      <c r="RJL22" s="109"/>
      <c r="RJM22" s="109"/>
      <c r="RJN22" s="109"/>
      <c r="RJO22" s="109"/>
      <c r="RJP22" s="109"/>
      <c r="RJQ22" s="109"/>
      <c r="RJR22" s="109"/>
      <c r="RJS22" s="109"/>
      <c r="RJT22" s="109"/>
      <c r="RJU22" s="109"/>
      <c r="RJV22" s="109"/>
      <c r="RJW22" s="109"/>
      <c r="RJX22" s="109"/>
      <c r="RJY22" s="109"/>
      <c r="RJZ22" s="109"/>
      <c r="RKA22" s="109"/>
      <c r="RKB22" s="109"/>
      <c r="RKC22" s="109"/>
      <c r="RKD22" s="109"/>
      <c r="RKE22" s="109"/>
      <c r="RKF22" s="109"/>
      <c r="RKG22" s="109"/>
      <c r="RKH22" s="109"/>
      <c r="RKI22" s="109"/>
      <c r="RKJ22" s="109"/>
      <c r="RKK22" s="109"/>
      <c r="RKL22" s="109"/>
      <c r="RKM22" s="109"/>
      <c r="RKN22" s="109"/>
      <c r="RKO22" s="109"/>
      <c r="RKP22" s="109"/>
      <c r="RKQ22" s="109"/>
      <c r="RKR22" s="109"/>
      <c r="RKS22" s="109"/>
      <c r="RKT22" s="109"/>
      <c r="RKU22" s="109"/>
      <c r="RKV22" s="109"/>
      <c r="RKW22" s="109"/>
      <c r="RKX22" s="109"/>
      <c r="RKY22" s="109"/>
      <c r="RKZ22" s="109"/>
      <c r="RLA22" s="109"/>
      <c r="RLB22" s="109"/>
      <c r="RLC22" s="109"/>
      <c r="RLD22" s="109"/>
      <c r="RLE22" s="109"/>
      <c r="RLF22" s="109"/>
      <c r="RLG22" s="109"/>
      <c r="RLH22" s="109"/>
      <c r="RLI22" s="109"/>
      <c r="RLJ22" s="109"/>
      <c r="RLK22" s="109"/>
      <c r="RLL22" s="109"/>
      <c r="RLM22" s="109"/>
      <c r="RLN22" s="109"/>
      <c r="RLO22" s="109"/>
      <c r="RLP22" s="109"/>
      <c r="RLQ22" s="109"/>
      <c r="RLR22" s="109"/>
      <c r="RLS22" s="109"/>
      <c r="RLT22" s="109"/>
      <c r="RLU22" s="109"/>
      <c r="RLV22" s="109"/>
      <c r="RLW22" s="109"/>
      <c r="RLX22" s="109"/>
      <c r="RLY22" s="109"/>
      <c r="RLZ22" s="109"/>
      <c r="RMA22" s="109"/>
      <c r="RMB22" s="109"/>
      <c r="RMC22" s="109"/>
      <c r="RMD22" s="109"/>
      <c r="RME22" s="109"/>
      <c r="RMF22" s="109"/>
      <c r="RMG22" s="109"/>
      <c r="RMH22" s="109"/>
      <c r="RMI22" s="109"/>
      <c r="RMJ22" s="109"/>
      <c r="RMK22" s="109"/>
      <c r="RML22" s="109"/>
      <c r="RMM22" s="109"/>
      <c r="RMN22" s="109"/>
      <c r="RMO22" s="109"/>
      <c r="RMP22" s="109"/>
      <c r="RMQ22" s="109"/>
      <c r="RMR22" s="109"/>
      <c r="RMS22" s="109"/>
      <c r="RMT22" s="109"/>
      <c r="RMU22" s="109"/>
      <c r="RMV22" s="109"/>
      <c r="RMW22" s="109"/>
      <c r="RMX22" s="109"/>
      <c r="RMY22" s="109"/>
      <c r="RMZ22" s="109"/>
      <c r="RNA22" s="109"/>
      <c r="RNB22" s="109"/>
      <c r="RNC22" s="109"/>
      <c r="RND22" s="109"/>
      <c r="RNE22" s="109"/>
      <c r="RNF22" s="109"/>
      <c r="RNG22" s="109"/>
      <c r="RNH22" s="109"/>
      <c r="RNI22" s="109"/>
      <c r="RNJ22" s="109"/>
      <c r="RNK22" s="109"/>
      <c r="RNL22" s="109"/>
      <c r="RNM22" s="109"/>
      <c r="RNN22" s="109"/>
      <c r="RNO22" s="109"/>
      <c r="RNP22" s="109"/>
      <c r="RNQ22" s="109"/>
      <c r="RNR22" s="109"/>
      <c r="RNS22" s="109"/>
      <c r="RNT22" s="109"/>
      <c r="RNU22" s="109"/>
      <c r="RNV22" s="109"/>
      <c r="RNW22" s="109"/>
      <c r="RNX22" s="109"/>
      <c r="RNY22" s="109"/>
      <c r="RNZ22" s="109"/>
      <c r="ROA22" s="109"/>
      <c r="ROB22" s="109"/>
      <c r="ROC22" s="109"/>
      <c r="ROD22" s="109"/>
      <c r="ROE22" s="109"/>
      <c r="ROF22" s="109"/>
      <c r="ROG22" s="109"/>
      <c r="ROH22" s="109"/>
      <c r="ROI22" s="109"/>
      <c r="ROJ22" s="109"/>
      <c r="ROK22" s="109"/>
      <c r="ROL22" s="109"/>
      <c r="ROM22" s="109"/>
      <c r="RON22" s="109"/>
      <c r="ROO22" s="109"/>
      <c r="ROP22" s="109"/>
      <c r="ROQ22" s="109"/>
      <c r="ROR22" s="109"/>
      <c r="ROS22" s="109"/>
      <c r="ROT22" s="109"/>
      <c r="ROU22" s="109"/>
      <c r="ROV22" s="109"/>
      <c r="ROW22" s="109"/>
      <c r="ROX22" s="109"/>
      <c r="ROY22" s="109"/>
      <c r="ROZ22" s="109"/>
      <c r="RPA22" s="109"/>
      <c r="RPB22" s="109"/>
      <c r="RPC22" s="109"/>
      <c r="RPD22" s="109"/>
      <c r="RPE22" s="109"/>
      <c r="RPF22" s="109"/>
      <c r="RPG22" s="109"/>
      <c r="RPH22" s="109"/>
      <c r="RPI22" s="109"/>
      <c r="RPJ22" s="109"/>
      <c r="RPK22" s="109"/>
      <c r="RPL22" s="109"/>
      <c r="RPM22" s="109"/>
      <c r="RPN22" s="109"/>
      <c r="RPO22" s="109"/>
      <c r="RPP22" s="109"/>
      <c r="RPQ22" s="109"/>
      <c r="RPR22" s="109"/>
      <c r="RPS22" s="109"/>
      <c r="RPT22" s="109"/>
      <c r="RPU22" s="109"/>
      <c r="RPV22" s="109"/>
      <c r="RPW22" s="109"/>
      <c r="RPX22" s="109"/>
      <c r="RPY22" s="109"/>
      <c r="RPZ22" s="109"/>
      <c r="RQA22" s="109"/>
      <c r="RQB22" s="109"/>
      <c r="RQC22" s="109"/>
      <c r="RQD22" s="109"/>
      <c r="RQE22" s="109"/>
      <c r="RQF22" s="109"/>
      <c r="RQG22" s="109"/>
      <c r="RQH22" s="109"/>
      <c r="RQI22" s="109"/>
      <c r="RQJ22" s="109"/>
      <c r="RQK22" s="109"/>
      <c r="RQL22" s="109"/>
      <c r="RQM22" s="109"/>
      <c r="RQN22" s="109"/>
      <c r="RQO22" s="109"/>
      <c r="RQP22" s="109"/>
      <c r="RQQ22" s="109"/>
      <c r="RQR22" s="109"/>
      <c r="RQS22" s="109"/>
      <c r="RQT22" s="109"/>
      <c r="RQU22" s="109"/>
      <c r="RQV22" s="109"/>
      <c r="RQW22" s="109"/>
      <c r="RQX22" s="109"/>
      <c r="RQY22" s="109"/>
      <c r="RQZ22" s="109"/>
      <c r="RRA22" s="109"/>
      <c r="RRB22" s="109"/>
      <c r="RRC22" s="109"/>
      <c r="RRD22" s="109"/>
      <c r="RRE22" s="109"/>
      <c r="RRF22" s="109"/>
      <c r="RRG22" s="109"/>
      <c r="RRH22" s="109"/>
      <c r="RRI22" s="109"/>
      <c r="RRJ22" s="109"/>
      <c r="RRK22" s="109"/>
      <c r="RRL22" s="109"/>
      <c r="RRM22" s="109"/>
      <c r="RRN22" s="109"/>
      <c r="RRO22" s="109"/>
      <c r="RRP22" s="109"/>
      <c r="RRQ22" s="109"/>
      <c r="RRR22" s="109"/>
      <c r="RRS22" s="109"/>
      <c r="RRT22" s="109"/>
      <c r="RRU22" s="109"/>
      <c r="RRV22" s="109"/>
      <c r="RRW22" s="109"/>
      <c r="RRX22" s="109"/>
      <c r="RRY22" s="109"/>
      <c r="RRZ22" s="109"/>
      <c r="RSA22" s="109"/>
      <c r="RSB22" s="109"/>
      <c r="RSC22" s="109"/>
      <c r="RSD22" s="109"/>
      <c r="RSE22" s="109"/>
      <c r="RSF22" s="109"/>
      <c r="RSG22" s="109"/>
      <c r="RSH22" s="109"/>
      <c r="RSI22" s="109"/>
      <c r="RSJ22" s="109"/>
      <c r="RSK22" s="109"/>
      <c r="RSL22" s="109"/>
      <c r="RSM22" s="109"/>
      <c r="RSN22" s="109"/>
      <c r="RSO22" s="109"/>
      <c r="RSP22" s="109"/>
      <c r="RSQ22" s="109"/>
      <c r="RSR22" s="109"/>
      <c r="RSS22" s="109"/>
      <c r="RST22" s="109"/>
      <c r="RSU22" s="109"/>
      <c r="RSV22" s="109"/>
      <c r="RSW22" s="109"/>
      <c r="RSX22" s="109"/>
      <c r="RSY22" s="109"/>
      <c r="RSZ22" s="109"/>
      <c r="RTA22" s="109"/>
      <c r="RTB22" s="109"/>
      <c r="RTC22" s="109"/>
      <c r="RTD22" s="109"/>
      <c r="RTE22" s="109"/>
      <c r="RTF22" s="109"/>
      <c r="RTG22" s="109"/>
      <c r="RTH22" s="109"/>
      <c r="RTI22" s="109"/>
      <c r="RTJ22" s="109"/>
      <c r="RTK22" s="109"/>
      <c r="RTL22" s="109"/>
      <c r="RTM22" s="109"/>
      <c r="RTN22" s="109"/>
      <c r="RTO22" s="109"/>
      <c r="RTP22" s="109"/>
      <c r="RTQ22" s="109"/>
      <c r="RTR22" s="109"/>
      <c r="RTS22" s="109"/>
      <c r="RTT22" s="109"/>
      <c r="RTU22" s="109"/>
      <c r="RTV22" s="109"/>
      <c r="RTW22" s="109"/>
      <c r="RTX22" s="109"/>
      <c r="RTY22" s="109"/>
      <c r="RTZ22" s="109"/>
      <c r="RUA22" s="109"/>
      <c r="RUB22" s="109"/>
      <c r="RUC22" s="109"/>
      <c r="RUD22" s="109"/>
      <c r="RUE22" s="109"/>
      <c r="RUF22" s="109"/>
      <c r="RUG22" s="109"/>
      <c r="RUH22" s="109"/>
      <c r="RUI22" s="109"/>
      <c r="RUJ22" s="109"/>
      <c r="RUK22" s="109"/>
      <c r="RUL22" s="109"/>
      <c r="RUM22" s="109"/>
      <c r="RUN22" s="109"/>
      <c r="RUO22" s="109"/>
      <c r="RUP22" s="109"/>
      <c r="RUQ22" s="109"/>
      <c r="RUR22" s="109"/>
      <c r="RUS22" s="109"/>
      <c r="RUT22" s="109"/>
      <c r="RUU22" s="109"/>
      <c r="RUV22" s="109"/>
      <c r="RUW22" s="109"/>
      <c r="RUX22" s="109"/>
      <c r="RUY22" s="109"/>
      <c r="RUZ22" s="109"/>
      <c r="RVA22" s="109"/>
      <c r="RVB22" s="109"/>
      <c r="RVC22" s="109"/>
      <c r="RVD22" s="109"/>
      <c r="RVE22" s="109"/>
      <c r="RVF22" s="109"/>
      <c r="RVG22" s="109"/>
      <c r="RVH22" s="109"/>
      <c r="RVI22" s="109"/>
      <c r="RVJ22" s="109"/>
      <c r="RVK22" s="109"/>
      <c r="RVL22" s="109"/>
      <c r="RVM22" s="109"/>
      <c r="RVN22" s="109"/>
      <c r="RVO22" s="109"/>
      <c r="RVP22" s="109"/>
      <c r="RVQ22" s="109"/>
      <c r="RVR22" s="109"/>
      <c r="RVS22" s="109"/>
      <c r="RVT22" s="109"/>
      <c r="RVU22" s="109"/>
      <c r="RVV22" s="109"/>
      <c r="RVW22" s="109"/>
      <c r="RVX22" s="109"/>
      <c r="RVY22" s="109"/>
      <c r="RVZ22" s="109"/>
      <c r="RWA22" s="109"/>
      <c r="RWB22" s="109"/>
      <c r="RWC22" s="109"/>
      <c r="RWD22" s="109"/>
      <c r="RWE22" s="109"/>
      <c r="RWF22" s="109"/>
      <c r="RWG22" s="109"/>
      <c r="RWH22" s="109"/>
      <c r="RWI22" s="109"/>
      <c r="RWJ22" s="109"/>
      <c r="RWK22" s="109"/>
      <c r="RWL22" s="109"/>
      <c r="RWM22" s="109"/>
      <c r="RWN22" s="109"/>
      <c r="RWO22" s="109"/>
      <c r="RWP22" s="109"/>
      <c r="RWQ22" s="109"/>
      <c r="RWR22" s="109"/>
      <c r="RWS22" s="109"/>
      <c r="RWT22" s="109"/>
      <c r="RWU22" s="109"/>
      <c r="RWV22" s="109"/>
      <c r="RWW22" s="109"/>
      <c r="RWX22" s="109"/>
      <c r="RWY22" s="109"/>
      <c r="RWZ22" s="109"/>
      <c r="RXA22" s="109"/>
      <c r="RXB22" s="109"/>
      <c r="RXC22" s="109"/>
      <c r="RXD22" s="109"/>
      <c r="RXE22" s="109"/>
      <c r="RXF22" s="109"/>
      <c r="RXG22" s="109"/>
      <c r="RXH22" s="109"/>
      <c r="RXI22" s="109"/>
      <c r="RXJ22" s="109"/>
      <c r="RXK22" s="109"/>
      <c r="RXL22" s="109"/>
      <c r="RXM22" s="109"/>
      <c r="RXN22" s="109"/>
      <c r="RXO22" s="109"/>
      <c r="RXP22" s="109"/>
      <c r="RXQ22" s="109"/>
      <c r="RXR22" s="109"/>
      <c r="RXS22" s="109"/>
      <c r="RXT22" s="109"/>
      <c r="RXU22" s="109"/>
      <c r="RXV22" s="109"/>
      <c r="RXW22" s="109"/>
      <c r="RXX22" s="109"/>
      <c r="RXY22" s="109"/>
      <c r="RXZ22" s="109"/>
      <c r="RYA22" s="109"/>
      <c r="RYB22" s="109"/>
      <c r="RYC22" s="109"/>
      <c r="RYD22" s="109"/>
      <c r="RYE22" s="109"/>
      <c r="RYF22" s="109"/>
      <c r="RYG22" s="109"/>
      <c r="RYH22" s="109"/>
      <c r="RYI22" s="109"/>
      <c r="RYJ22" s="109"/>
      <c r="RYK22" s="109"/>
      <c r="RYL22" s="109"/>
      <c r="RYM22" s="109"/>
      <c r="RYN22" s="109"/>
      <c r="RYO22" s="109"/>
      <c r="RYP22" s="109"/>
      <c r="RYQ22" s="109"/>
      <c r="RYR22" s="109"/>
      <c r="RYS22" s="109"/>
      <c r="RYT22" s="109"/>
      <c r="RYU22" s="109"/>
      <c r="RYV22" s="109"/>
      <c r="RYW22" s="109"/>
      <c r="RYX22" s="109"/>
      <c r="RYY22" s="109"/>
      <c r="RYZ22" s="109"/>
      <c r="RZA22" s="109"/>
      <c r="RZB22" s="109"/>
      <c r="RZC22" s="109"/>
      <c r="RZD22" s="109"/>
      <c r="RZE22" s="109"/>
      <c r="RZF22" s="109"/>
      <c r="RZG22" s="109"/>
      <c r="RZH22" s="109"/>
      <c r="RZI22" s="109"/>
      <c r="RZJ22" s="109"/>
      <c r="RZK22" s="109"/>
      <c r="RZL22" s="109"/>
      <c r="RZM22" s="109"/>
      <c r="RZN22" s="109"/>
      <c r="RZO22" s="109"/>
      <c r="RZP22" s="109"/>
      <c r="RZQ22" s="109"/>
      <c r="RZR22" s="109"/>
      <c r="RZS22" s="109"/>
      <c r="RZT22" s="109"/>
      <c r="RZU22" s="109"/>
      <c r="RZV22" s="109"/>
      <c r="RZW22" s="109"/>
      <c r="RZX22" s="109"/>
      <c r="RZY22" s="109"/>
      <c r="RZZ22" s="109"/>
      <c r="SAA22" s="109"/>
      <c r="SAB22" s="109"/>
      <c r="SAC22" s="109"/>
      <c r="SAD22" s="109"/>
      <c r="SAE22" s="109"/>
      <c r="SAF22" s="109"/>
      <c r="SAG22" s="109"/>
      <c r="SAH22" s="109"/>
      <c r="SAI22" s="109"/>
      <c r="SAJ22" s="109"/>
      <c r="SAK22" s="109"/>
      <c r="SAL22" s="109"/>
      <c r="SAM22" s="109"/>
      <c r="SAN22" s="109"/>
      <c r="SAO22" s="109"/>
      <c r="SAP22" s="109"/>
      <c r="SAQ22" s="109"/>
      <c r="SAR22" s="109"/>
      <c r="SAS22" s="109"/>
      <c r="SAT22" s="109"/>
      <c r="SAU22" s="109"/>
      <c r="SAV22" s="109"/>
      <c r="SAW22" s="109"/>
      <c r="SAX22" s="109"/>
      <c r="SAY22" s="109"/>
      <c r="SAZ22" s="109"/>
      <c r="SBA22" s="109"/>
      <c r="SBB22" s="109"/>
      <c r="SBC22" s="109"/>
      <c r="SBD22" s="109"/>
      <c r="SBE22" s="109"/>
      <c r="SBF22" s="109"/>
      <c r="SBG22" s="109"/>
      <c r="SBH22" s="109"/>
      <c r="SBI22" s="109"/>
      <c r="SBJ22" s="109"/>
      <c r="SBK22" s="109"/>
      <c r="SBL22" s="109"/>
      <c r="SBM22" s="109"/>
      <c r="SBN22" s="109"/>
      <c r="SBO22" s="109"/>
      <c r="SBP22" s="109"/>
      <c r="SBQ22" s="109"/>
      <c r="SBR22" s="109"/>
      <c r="SBS22" s="109"/>
      <c r="SBT22" s="109"/>
      <c r="SBU22" s="109"/>
      <c r="SBV22" s="109"/>
      <c r="SBW22" s="109"/>
      <c r="SBX22" s="109"/>
      <c r="SBY22" s="109"/>
      <c r="SBZ22" s="109"/>
      <c r="SCA22" s="109"/>
      <c r="SCB22" s="109"/>
      <c r="SCC22" s="109"/>
      <c r="SCD22" s="109"/>
      <c r="SCE22" s="109"/>
      <c r="SCF22" s="109"/>
      <c r="SCG22" s="109"/>
      <c r="SCH22" s="109"/>
      <c r="SCI22" s="109"/>
      <c r="SCJ22" s="109"/>
      <c r="SCK22" s="109"/>
      <c r="SCL22" s="109"/>
      <c r="SCM22" s="109"/>
      <c r="SCN22" s="109"/>
      <c r="SCO22" s="109"/>
      <c r="SCP22" s="109"/>
      <c r="SCQ22" s="109"/>
      <c r="SCR22" s="109"/>
      <c r="SCS22" s="109"/>
      <c r="SCT22" s="109"/>
      <c r="SCU22" s="109"/>
      <c r="SCV22" s="109"/>
      <c r="SCW22" s="109"/>
      <c r="SCX22" s="109"/>
      <c r="SCY22" s="109"/>
      <c r="SCZ22" s="109"/>
      <c r="SDA22" s="109"/>
      <c r="SDB22" s="109"/>
      <c r="SDC22" s="109"/>
      <c r="SDD22" s="109"/>
      <c r="SDE22" s="109"/>
      <c r="SDF22" s="109"/>
      <c r="SDG22" s="109"/>
      <c r="SDH22" s="109"/>
      <c r="SDI22" s="109"/>
      <c r="SDJ22" s="109"/>
      <c r="SDK22" s="109"/>
      <c r="SDL22" s="109"/>
      <c r="SDM22" s="109"/>
      <c r="SDN22" s="109"/>
      <c r="SDO22" s="109"/>
      <c r="SDP22" s="109"/>
      <c r="SDQ22" s="109"/>
      <c r="SDR22" s="109"/>
      <c r="SDS22" s="109"/>
      <c r="SDT22" s="109"/>
      <c r="SDU22" s="109"/>
      <c r="SDV22" s="109"/>
      <c r="SDW22" s="109"/>
      <c r="SDX22" s="109"/>
      <c r="SDY22" s="109"/>
      <c r="SDZ22" s="109"/>
      <c r="SEA22" s="109"/>
      <c r="SEB22" s="109"/>
      <c r="SEC22" s="109"/>
      <c r="SED22" s="109"/>
      <c r="SEE22" s="109"/>
      <c r="SEF22" s="109"/>
      <c r="SEG22" s="109"/>
      <c r="SEH22" s="109"/>
      <c r="SEI22" s="109"/>
      <c r="SEJ22" s="109"/>
      <c r="SEK22" s="109"/>
      <c r="SEL22" s="109"/>
      <c r="SEM22" s="109"/>
      <c r="SEN22" s="109"/>
      <c r="SEO22" s="109"/>
      <c r="SEP22" s="109"/>
      <c r="SEQ22" s="109"/>
      <c r="SER22" s="109"/>
      <c r="SES22" s="109"/>
      <c r="SET22" s="109"/>
      <c r="SEU22" s="109"/>
      <c r="SEV22" s="109"/>
      <c r="SEW22" s="109"/>
      <c r="SEX22" s="109"/>
      <c r="SEY22" s="109"/>
      <c r="SEZ22" s="109"/>
      <c r="SFA22" s="109"/>
      <c r="SFB22" s="109"/>
      <c r="SFC22" s="109"/>
      <c r="SFD22" s="109"/>
      <c r="SFE22" s="109"/>
      <c r="SFF22" s="109"/>
      <c r="SFG22" s="109"/>
      <c r="SFH22" s="109"/>
      <c r="SFI22" s="109"/>
      <c r="SFJ22" s="109"/>
      <c r="SFK22" s="109"/>
      <c r="SFL22" s="109"/>
      <c r="SFM22" s="109"/>
      <c r="SFN22" s="109"/>
      <c r="SFO22" s="109"/>
      <c r="SFP22" s="109"/>
      <c r="SFQ22" s="109"/>
      <c r="SFR22" s="109"/>
      <c r="SFS22" s="109"/>
      <c r="SFT22" s="109"/>
      <c r="SFU22" s="109"/>
      <c r="SFV22" s="109"/>
      <c r="SFW22" s="109"/>
      <c r="SFX22" s="109"/>
      <c r="SFY22" s="109"/>
      <c r="SFZ22" s="109"/>
      <c r="SGA22" s="109"/>
      <c r="SGB22" s="109"/>
      <c r="SGC22" s="109"/>
      <c r="SGD22" s="109"/>
      <c r="SGE22" s="109"/>
      <c r="SGF22" s="109"/>
      <c r="SGG22" s="109"/>
      <c r="SGH22" s="109"/>
      <c r="SGI22" s="109"/>
      <c r="SGJ22" s="109"/>
      <c r="SGK22" s="109"/>
      <c r="SGL22" s="109"/>
      <c r="SGM22" s="109"/>
      <c r="SGN22" s="109"/>
      <c r="SGO22" s="109"/>
      <c r="SGP22" s="109"/>
      <c r="SGQ22" s="109"/>
      <c r="SGR22" s="109"/>
      <c r="SGS22" s="109"/>
      <c r="SGT22" s="109"/>
      <c r="SGU22" s="109"/>
      <c r="SGV22" s="109"/>
      <c r="SGW22" s="109"/>
      <c r="SGX22" s="109"/>
      <c r="SGY22" s="109"/>
      <c r="SGZ22" s="109"/>
      <c r="SHA22" s="109"/>
      <c r="SHB22" s="109"/>
      <c r="SHC22" s="109"/>
      <c r="SHD22" s="109"/>
      <c r="SHE22" s="109"/>
      <c r="SHF22" s="109"/>
      <c r="SHG22" s="109"/>
      <c r="SHH22" s="109"/>
      <c r="SHI22" s="109"/>
      <c r="SHJ22" s="109"/>
      <c r="SHK22" s="109"/>
      <c r="SHL22" s="109"/>
      <c r="SHM22" s="109"/>
      <c r="SHN22" s="109"/>
      <c r="SHO22" s="109"/>
      <c r="SHP22" s="109"/>
      <c r="SHQ22" s="109"/>
      <c r="SHR22" s="109"/>
      <c r="SHS22" s="109"/>
      <c r="SHT22" s="109"/>
      <c r="SHU22" s="109"/>
      <c r="SHV22" s="109"/>
      <c r="SHW22" s="109"/>
      <c r="SHX22" s="109"/>
      <c r="SHY22" s="109"/>
      <c r="SHZ22" s="109"/>
      <c r="SIA22" s="109"/>
      <c r="SIB22" s="109"/>
      <c r="SIC22" s="109"/>
      <c r="SID22" s="109"/>
      <c r="SIE22" s="109"/>
      <c r="SIF22" s="109"/>
      <c r="SIG22" s="109"/>
      <c r="SIH22" s="109"/>
      <c r="SII22" s="109"/>
      <c r="SIJ22" s="109"/>
      <c r="SIK22" s="109"/>
      <c r="SIL22" s="109"/>
      <c r="SIM22" s="109"/>
      <c r="SIN22" s="109"/>
      <c r="SIO22" s="109"/>
      <c r="SIP22" s="109"/>
      <c r="SIQ22" s="109"/>
      <c r="SIR22" s="109"/>
      <c r="SIS22" s="109"/>
      <c r="SIT22" s="109"/>
      <c r="SIU22" s="109"/>
      <c r="SIV22" s="109"/>
      <c r="SIW22" s="109"/>
      <c r="SIX22" s="109"/>
      <c r="SIY22" s="109"/>
      <c r="SIZ22" s="109"/>
      <c r="SJA22" s="109"/>
      <c r="SJB22" s="109"/>
      <c r="SJC22" s="109"/>
      <c r="SJD22" s="109"/>
      <c r="SJE22" s="109"/>
      <c r="SJF22" s="109"/>
      <c r="SJG22" s="109"/>
      <c r="SJH22" s="109"/>
      <c r="SJI22" s="109"/>
      <c r="SJJ22" s="109"/>
      <c r="SJK22" s="109"/>
      <c r="SJL22" s="109"/>
      <c r="SJM22" s="109"/>
      <c r="SJN22" s="109"/>
      <c r="SJO22" s="109"/>
      <c r="SJP22" s="109"/>
      <c r="SJQ22" s="109"/>
      <c r="SJR22" s="109"/>
      <c r="SJS22" s="109"/>
      <c r="SJT22" s="109"/>
      <c r="SJU22" s="109"/>
      <c r="SJV22" s="109"/>
      <c r="SJW22" s="109"/>
      <c r="SJX22" s="109"/>
      <c r="SJY22" s="109"/>
      <c r="SJZ22" s="109"/>
      <c r="SKA22" s="109"/>
      <c r="SKB22" s="109"/>
      <c r="SKC22" s="109"/>
      <c r="SKD22" s="109"/>
      <c r="SKE22" s="109"/>
      <c r="SKF22" s="109"/>
      <c r="SKG22" s="109"/>
      <c r="SKH22" s="109"/>
      <c r="SKI22" s="109"/>
      <c r="SKJ22" s="109"/>
      <c r="SKK22" s="109"/>
      <c r="SKL22" s="109"/>
      <c r="SKM22" s="109"/>
      <c r="SKN22" s="109"/>
      <c r="SKO22" s="109"/>
      <c r="SKP22" s="109"/>
      <c r="SKQ22" s="109"/>
      <c r="SKR22" s="109"/>
      <c r="SKS22" s="109"/>
      <c r="SKT22" s="109"/>
      <c r="SKU22" s="109"/>
      <c r="SKV22" s="109"/>
      <c r="SKW22" s="109"/>
      <c r="SKX22" s="109"/>
      <c r="SKY22" s="109"/>
      <c r="SKZ22" s="109"/>
      <c r="SLA22" s="109"/>
      <c r="SLB22" s="109"/>
      <c r="SLC22" s="109"/>
      <c r="SLD22" s="109"/>
      <c r="SLE22" s="109"/>
      <c r="SLF22" s="109"/>
      <c r="SLG22" s="109"/>
      <c r="SLH22" s="109"/>
      <c r="SLI22" s="109"/>
      <c r="SLJ22" s="109"/>
      <c r="SLK22" s="109"/>
      <c r="SLL22" s="109"/>
      <c r="SLM22" s="109"/>
      <c r="SLN22" s="109"/>
      <c r="SLO22" s="109"/>
      <c r="SLP22" s="109"/>
      <c r="SLQ22" s="109"/>
      <c r="SLR22" s="109"/>
      <c r="SLS22" s="109"/>
      <c r="SLT22" s="109"/>
      <c r="SLU22" s="109"/>
      <c r="SLV22" s="109"/>
      <c r="SLW22" s="109"/>
      <c r="SLX22" s="109"/>
      <c r="SLY22" s="109"/>
      <c r="SLZ22" s="109"/>
      <c r="SMA22" s="109"/>
      <c r="SMB22" s="109"/>
      <c r="SMC22" s="109"/>
      <c r="SMD22" s="109"/>
      <c r="SME22" s="109"/>
      <c r="SMF22" s="109"/>
      <c r="SMG22" s="109"/>
      <c r="SMH22" s="109"/>
      <c r="SMI22" s="109"/>
      <c r="SMJ22" s="109"/>
      <c r="SMK22" s="109"/>
      <c r="SML22" s="109"/>
      <c r="SMM22" s="109"/>
      <c r="SMN22" s="109"/>
      <c r="SMO22" s="109"/>
      <c r="SMP22" s="109"/>
      <c r="SMQ22" s="109"/>
      <c r="SMR22" s="109"/>
      <c r="SMS22" s="109"/>
      <c r="SMT22" s="109"/>
      <c r="SMU22" s="109"/>
      <c r="SMV22" s="109"/>
      <c r="SMW22" s="109"/>
      <c r="SMX22" s="109"/>
      <c r="SMY22" s="109"/>
      <c r="SMZ22" s="109"/>
      <c r="SNA22" s="109"/>
      <c r="SNB22" s="109"/>
      <c r="SNC22" s="109"/>
      <c r="SND22" s="109"/>
      <c r="SNE22" s="109"/>
      <c r="SNF22" s="109"/>
      <c r="SNG22" s="109"/>
      <c r="SNH22" s="109"/>
      <c r="SNI22" s="109"/>
      <c r="SNJ22" s="109"/>
      <c r="SNK22" s="109"/>
      <c r="SNL22" s="109"/>
      <c r="SNM22" s="109"/>
      <c r="SNN22" s="109"/>
      <c r="SNO22" s="109"/>
      <c r="SNP22" s="109"/>
      <c r="SNQ22" s="109"/>
      <c r="SNR22" s="109"/>
      <c r="SNS22" s="109"/>
      <c r="SNT22" s="109"/>
      <c r="SNU22" s="109"/>
      <c r="SNV22" s="109"/>
      <c r="SNW22" s="109"/>
      <c r="SNX22" s="109"/>
      <c r="SNY22" s="109"/>
      <c r="SNZ22" s="109"/>
      <c r="SOA22" s="109"/>
      <c r="SOB22" s="109"/>
      <c r="SOC22" s="109"/>
      <c r="SOD22" s="109"/>
      <c r="SOE22" s="109"/>
      <c r="SOF22" s="109"/>
      <c r="SOG22" s="109"/>
      <c r="SOH22" s="109"/>
      <c r="SOI22" s="109"/>
      <c r="SOJ22" s="109"/>
      <c r="SOK22" s="109"/>
      <c r="SOL22" s="109"/>
      <c r="SOM22" s="109"/>
      <c r="SON22" s="109"/>
      <c r="SOO22" s="109"/>
      <c r="SOP22" s="109"/>
      <c r="SOQ22" s="109"/>
      <c r="SOR22" s="109"/>
      <c r="SOS22" s="109"/>
      <c r="SOT22" s="109"/>
      <c r="SOU22" s="109"/>
      <c r="SOV22" s="109"/>
      <c r="SOW22" s="109"/>
      <c r="SOX22" s="109"/>
      <c r="SOY22" s="109"/>
      <c r="SOZ22" s="109"/>
      <c r="SPA22" s="109"/>
      <c r="SPB22" s="109"/>
      <c r="SPC22" s="109"/>
      <c r="SPD22" s="109"/>
      <c r="SPE22" s="109"/>
      <c r="SPF22" s="109"/>
      <c r="SPG22" s="109"/>
      <c r="SPH22" s="109"/>
      <c r="SPI22" s="109"/>
      <c r="SPJ22" s="109"/>
      <c r="SPK22" s="109"/>
      <c r="SPL22" s="109"/>
      <c r="SPM22" s="109"/>
      <c r="SPN22" s="109"/>
      <c r="SPO22" s="109"/>
      <c r="SPP22" s="109"/>
      <c r="SPQ22" s="109"/>
      <c r="SPR22" s="109"/>
      <c r="SPS22" s="109"/>
      <c r="SPT22" s="109"/>
      <c r="SPU22" s="109"/>
      <c r="SPV22" s="109"/>
      <c r="SPW22" s="109"/>
      <c r="SPX22" s="109"/>
      <c r="SPY22" s="109"/>
      <c r="SPZ22" s="109"/>
      <c r="SQA22" s="109"/>
      <c r="SQB22" s="109"/>
      <c r="SQC22" s="109"/>
      <c r="SQD22" s="109"/>
      <c r="SQE22" s="109"/>
      <c r="SQF22" s="109"/>
      <c r="SQG22" s="109"/>
      <c r="SQH22" s="109"/>
      <c r="SQI22" s="109"/>
      <c r="SQJ22" s="109"/>
      <c r="SQK22" s="109"/>
      <c r="SQL22" s="109"/>
      <c r="SQM22" s="109"/>
      <c r="SQN22" s="109"/>
      <c r="SQO22" s="109"/>
      <c r="SQP22" s="109"/>
      <c r="SQQ22" s="109"/>
      <c r="SQR22" s="109"/>
      <c r="SQS22" s="109"/>
      <c r="SQT22" s="109"/>
      <c r="SQU22" s="109"/>
      <c r="SQV22" s="109"/>
      <c r="SQW22" s="109"/>
      <c r="SQX22" s="109"/>
      <c r="SQY22" s="109"/>
      <c r="SQZ22" s="109"/>
      <c r="SRA22" s="109"/>
      <c r="SRB22" s="109"/>
      <c r="SRC22" s="109"/>
      <c r="SRD22" s="109"/>
      <c r="SRE22" s="109"/>
      <c r="SRF22" s="109"/>
      <c r="SRG22" s="109"/>
      <c r="SRH22" s="109"/>
      <c r="SRI22" s="109"/>
      <c r="SRJ22" s="109"/>
      <c r="SRK22" s="109"/>
      <c r="SRL22" s="109"/>
      <c r="SRM22" s="109"/>
      <c r="SRN22" s="109"/>
      <c r="SRO22" s="109"/>
      <c r="SRP22" s="109"/>
      <c r="SRQ22" s="109"/>
      <c r="SRR22" s="109"/>
      <c r="SRS22" s="109"/>
      <c r="SRT22" s="109"/>
      <c r="SRU22" s="109"/>
      <c r="SRV22" s="109"/>
      <c r="SRW22" s="109"/>
      <c r="SRX22" s="109"/>
      <c r="SRY22" s="109"/>
      <c r="SRZ22" s="109"/>
      <c r="SSA22" s="109"/>
      <c r="SSB22" s="109"/>
      <c r="SSC22" s="109"/>
      <c r="SSD22" s="109"/>
      <c r="SSE22" s="109"/>
      <c r="SSF22" s="109"/>
      <c r="SSG22" s="109"/>
      <c r="SSH22" s="109"/>
      <c r="SSI22" s="109"/>
      <c r="SSJ22" s="109"/>
      <c r="SSK22" s="109"/>
      <c r="SSL22" s="109"/>
      <c r="SSM22" s="109"/>
      <c r="SSN22" s="109"/>
      <c r="SSO22" s="109"/>
      <c r="SSP22" s="109"/>
      <c r="SSQ22" s="109"/>
      <c r="SSR22" s="109"/>
      <c r="SSS22" s="109"/>
      <c r="SST22" s="109"/>
      <c r="SSU22" s="109"/>
      <c r="SSV22" s="109"/>
      <c r="SSW22" s="109"/>
      <c r="SSX22" s="109"/>
      <c r="SSY22" s="109"/>
      <c r="SSZ22" s="109"/>
      <c r="STA22" s="109"/>
      <c r="STB22" s="109"/>
      <c r="STC22" s="109"/>
      <c r="STD22" s="109"/>
      <c r="STE22" s="109"/>
      <c r="STF22" s="109"/>
      <c r="STG22" s="109"/>
      <c r="STH22" s="109"/>
      <c r="STI22" s="109"/>
      <c r="STJ22" s="109"/>
      <c r="STK22" s="109"/>
      <c r="STL22" s="109"/>
      <c r="STM22" s="109"/>
      <c r="STN22" s="109"/>
      <c r="STO22" s="109"/>
      <c r="STP22" s="109"/>
      <c r="STQ22" s="109"/>
      <c r="STR22" s="109"/>
      <c r="STS22" s="109"/>
      <c r="STT22" s="109"/>
      <c r="STU22" s="109"/>
      <c r="STV22" s="109"/>
      <c r="STW22" s="109"/>
      <c r="STX22" s="109"/>
      <c r="STY22" s="109"/>
      <c r="STZ22" s="109"/>
      <c r="SUA22" s="109"/>
      <c r="SUB22" s="109"/>
      <c r="SUC22" s="109"/>
      <c r="SUD22" s="109"/>
      <c r="SUE22" s="109"/>
      <c r="SUF22" s="109"/>
      <c r="SUG22" s="109"/>
      <c r="SUH22" s="109"/>
      <c r="SUI22" s="109"/>
      <c r="SUJ22" s="109"/>
      <c r="SUK22" s="109"/>
      <c r="SUL22" s="109"/>
      <c r="SUM22" s="109"/>
      <c r="SUN22" s="109"/>
      <c r="SUO22" s="109"/>
      <c r="SUP22" s="109"/>
      <c r="SUQ22" s="109"/>
      <c r="SUR22" s="109"/>
      <c r="SUS22" s="109"/>
      <c r="SUT22" s="109"/>
      <c r="SUU22" s="109"/>
      <c r="SUV22" s="109"/>
      <c r="SUW22" s="109"/>
      <c r="SUX22" s="109"/>
      <c r="SUY22" s="109"/>
      <c r="SUZ22" s="109"/>
      <c r="SVA22" s="109"/>
      <c r="SVB22" s="109"/>
      <c r="SVC22" s="109"/>
      <c r="SVD22" s="109"/>
      <c r="SVE22" s="109"/>
      <c r="SVF22" s="109"/>
      <c r="SVG22" s="109"/>
      <c r="SVH22" s="109"/>
      <c r="SVI22" s="109"/>
      <c r="SVJ22" s="109"/>
      <c r="SVK22" s="109"/>
      <c r="SVL22" s="109"/>
      <c r="SVM22" s="109"/>
      <c r="SVN22" s="109"/>
      <c r="SVO22" s="109"/>
      <c r="SVP22" s="109"/>
      <c r="SVQ22" s="109"/>
      <c r="SVR22" s="109"/>
      <c r="SVS22" s="109"/>
      <c r="SVT22" s="109"/>
      <c r="SVU22" s="109"/>
      <c r="SVV22" s="109"/>
      <c r="SVW22" s="109"/>
      <c r="SVX22" s="109"/>
      <c r="SVY22" s="109"/>
      <c r="SVZ22" s="109"/>
      <c r="SWA22" s="109"/>
      <c r="SWB22" s="109"/>
      <c r="SWC22" s="109"/>
      <c r="SWD22" s="109"/>
      <c r="SWE22" s="109"/>
      <c r="SWF22" s="109"/>
      <c r="SWG22" s="109"/>
      <c r="SWH22" s="109"/>
      <c r="SWI22" s="109"/>
      <c r="SWJ22" s="109"/>
      <c r="SWK22" s="109"/>
      <c r="SWL22" s="109"/>
      <c r="SWM22" s="109"/>
      <c r="SWN22" s="109"/>
      <c r="SWO22" s="109"/>
      <c r="SWP22" s="109"/>
      <c r="SWQ22" s="109"/>
      <c r="SWR22" s="109"/>
      <c r="SWS22" s="109"/>
      <c r="SWT22" s="109"/>
      <c r="SWU22" s="109"/>
      <c r="SWV22" s="109"/>
      <c r="SWW22" s="109"/>
      <c r="SWX22" s="109"/>
      <c r="SWY22" s="109"/>
      <c r="SWZ22" s="109"/>
      <c r="SXA22" s="109"/>
      <c r="SXB22" s="109"/>
      <c r="SXC22" s="109"/>
      <c r="SXD22" s="109"/>
      <c r="SXE22" s="109"/>
      <c r="SXF22" s="109"/>
      <c r="SXG22" s="109"/>
      <c r="SXH22" s="109"/>
      <c r="SXI22" s="109"/>
      <c r="SXJ22" s="109"/>
      <c r="SXK22" s="109"/>
      <c r="SXL22" s="109"/>
      <c r="SXM22" s="109"/>
      <c r="SXN22" s="109"/>
      <c r="SXO22" s="109"/>
      <c r="SXP22" s="109"/>
      <c r="SXQ22" s="109"/>
      <c r="SXR22" s="109"/>
      <c r="SXS22" s="109"/>
      <c r="SXT22" s="109"/>
      <c r="SXU22" s="109"/>
      <c r="SXV22" s="109"/>
      <c r="SXW22" s="109"/>
      <c r="SXX22" s="109"/>
      <c r="SXY22" s="109"/>
      <c r="SXZ22" s="109"/>
      <c r="SYA22" s="109"/>
      <c r="SYB22" s="109"/>
      <c r="SYC22" s="109"/>
      <c r="SYD22" s="109"/>
      <c r="SYE22" s="109"/>
      <c r="SYF22" s="109"/>
      <c r="SYG22" s="109"/>
      <c r="SYH22" s="109"/>
      <c r="SYI22" s="109"/>
      <c r="SYJ22" s="109"/>
      <c r="SYK22" s="109"/>
      <c r="SYL22" s="109"/>
      <c r="SYM22" s="109"/>
      <c r="SYN22" s="109"/>
      <c r="SYO22" s="109"/>
      <c r="SYP22" s="109"/>
      <c r="SYQ22" s="109"/>
      <c r="SYR22" s="109"/>
      <c r="SYS22" s="109"/>
      <c r="SYT22" s="109"/>
      <c r="SYU22" s="109"/>
      <c r="SYV22" s="109"/>
      <c r="SYW22" s="109"/>
      <c r="SYX22" s="109"/>
      <c r="SYY22" s="109"/>
      <c r="SYZ22" s="109"/>
      <c r="SZA22" s="109"/>
      <c r="SZB22" s="109"/>
      <c r="SZC22" s="109"/>
      <c r="SZD22" s="109"/>
      <c r="SZE22" s="109"/>
      <c r="SZF22" s="109"/>
      <c r="SZG22" s="109"/>
      <c r="SZH22" s="109"/>
      <c r="SZI22" s="109"/>
      <c r="SZJ22" s="109"/>
      <c r="SZK22" s="109"/>
      <c r="SZL22" s="109"/>
      <c r="SZM22" s="109"/>
      <c r="SZN22" s="109"/>
      <c r="SZO22" s="109"/>
      <c r="SZP22" s="109"/>
      <c r="SZQ22" s="109"/>
      <c r="SZR22" s="109"/>
      <c r="SZS22" s="109"/>
      <c r="SZT22" s="109"/>
      <c r="SZU22" s="109"/>
      <c r="SZV22" s="109"/>
      <c r="SZW22" s="109"/>
      <c r="SZX22" s="109"/>
      <c r="SZY22" s="109"/>
      <c r="SZZ22" s="109"/>
      <c r="TAA22" s="109"/>
      <c r="TAB22" s="109"/>
      <c r="TAC22" s="109"/>
      <c r="TAD22" s="109"/>
      <c r="TAE22" s="109"/>
      <c r="TAF22" s="109"/>
      <c r="TAG22" s="109"/>
      <c r="TAH22" s="109"/>
      <c r="TAI22" s="109"/>
      <c r="TAJ22" s="109"/>
      <c r="TAK22" s="109"/>
      <c r="TAL22" s="109"/>
      <c r="TAM22" s="109"/>
      <c r="TAN22" s="109"/>
      <c r="TAO22" s="109"/>
      <c r="TAP22" s="109"/>
      <c r="TAQ22" s="109"/>
      <c r="TAR22" s="109"/>
      <c r="TAS22" s="109"/>
      <c r="TAT22" s="109"/>
      <c r="TAU22" s="109"/>
      <c r="TAV22" s="109"/>
      <c r="TAW22" s="109"/>
      <c r="TAX22" s="109"/>
      <c r="TAY22" s="109"/>
      <c r="TAZ22" s="109"/>
      <c r="TBA22" s="109"/>
      <c r="TBB22" s="109"/>
      <c r="TBC22" s="109"/>
      <c r="TBD22" s="109"/>
      <c r="TBE22" s="109"/>
      <c r="TBF22" s="109"/>
      <c r="TBG22" s="109"/>
      <c r="TBH22" s="109"/>
      <c r="TBI22" s="109"/>
      <c r="TBJ22" s="109"/>
      <c r="TBK22" s="109"/>
      <c r="TBL22" s="109"/>
      <c r="TBM22" s="109"/>
      <c r="TBN22" s="109"/>
      <c r="TBO22" s="109"/>
      <c r="TBP22" s="109"/>
      <c r="TBQ22" s="109"/>
      <c r="TBR22" s="109"/>
      <c r="TBS22" s="109"/>
      <c r="TBT22" s="109"/>
      <c r="TBU22" s="109"/>
      <c r="TBV22" s="109"/>
      <c r="TBW22" s="109"/>
      <c r="TBX22" s="109"/>
      <c r="TBY22" s="109"/>
      <c r="TBZ22" s="109"/>
      <c r="TCA22" s="109"/>
      <c r="TCB22" s="109"/>
      <c r="TCC22" s="109"/>
      <c r="TCD22" s="109"/>
      <c r="TCE22" s="109"/>
      <c r="TCF22" s="109"/>
      <c r="TCG22" s="109"/>
      <c r="TCH22" s="109"/>
      <c r="TCI22" s="109"/>
      <c r="TCJ22" s="109"/>
      <c r="TCK22" s="109"/>
      <c r="TCL22" s="109"/>
      <c r="TCM22" s="109"/>
      <c r="TCN22" s="109"/>
      <c r="TCO22" s="109"/>
      <c r="TCP22" s="109"/>
      <c r="TCQ22" s="109"/>
      <c r="TCR22" s="109"/>
      <c r="TCS22" s="109"/>
      <c r="TCT22" s="109"/>
      <c r="TCU22" s="109"/>
      <c r="TCV22" s="109"/>
      <c r="TCW22" s="109"/>
      <c r="TCX22" s="109"/>
      <c r="TCY22" s="109"/>
      <c r="TCZ22" s="109"/>
      <c r="TDA22" s="109"/>
      <c r="TDB22" s="109"/>
      <c r="TDC22" s="109"/>
      <c r="TDD22" s="109"/>
      <c r="TDE22" s="109"/>
      <c r="TDF22" s="109"/>
      <c r="TDG22" s="109"/>
      <c r="TDH22" s="109"/>
      <c r="TDI22" s="109"/>
      <c r="TDJ22" s="109"/>
      <c r="TDK22" s="109"/>
      <c r="TDL22" s="109"/>
      <c r="TDM22" s="109"/>
      <c r="TDN22" s="109"/>
      <c r="TDO22" s="109"/>
      <c r="TDP22" s="109"/>
      <c r="TDQ22" s="109"/>
      <c r="TDR22" s="109"/>
      <c r="TDS22" s="109"/>
      <c r="TDT22" s="109"/>
      <c r="TDU22" s="109"/>
      <c r="TDV22" s="109"/>
      <c r="TDW22" s="109"/>
      <c r="TDX22" s="109"/>
      <c r="TDY22" s="109"/>
      <c r="TDZ22" s="109"/>
      <c r="TEA22" s="109"/>
      <c r="TEB22" s="109"/>
      <c r="TEC22" s="109"/>
      <c r="TED22" s="109"/>
      <c r="TEE22" s="109"/>
      <c r="TEF22" s="109"/>
      <c r="TEG22" s="109"/>
      <c r="TEH22" s="109"/>
      <c r="TEI22" s="109"/>
      <c r="TEJ22" s="109"/>
      <c r="TEK22" s="109"/>
      <c r="TEL22" s="109"/>
      <c r="TEM22" s="109"/>
      <c r="TEN22" s="109"/>
      <c r="TEO22" s="109"/>
      <c r="TEP22" s="109"/>
      <c r="TEQ22" s="109"/>
      <c r="TER22" s="109"/>
      <c r="TES22" s="109"/>
      <c r="TET22" s="109"/>
      <c r="TEU22" s="109"/>
      <c r="TEV22" s="109"/>
      <c r="TEW22" s="109"/>
      <c r="TEX22" s="109"/>
      <c r="TEY22" s="109"/>
      <c r="TEZ22" s="109"/>
      <c r="TFA22" s="109"/>
      <c r="TFB22" s="109"/>
      <c r="TFC22" s="109"/>
      <c r="TFD22" s="109"/>
      <c r="TFE22" s="109"/>
      <c r="TFF22" s="109"/>
      <c r="TFG22" s="109"/>
      <c r="TFH22" s="109"/>
      <c r="TFI22" s="109"/>
      <c r="TFJ22" s="109"/>
      <c r="TFK22" s="109"/>
      <c r="TFL22" s="109"/>
      <c r="TFM22" s="109"/>
      <c r="TFN22" s="109"/>
      <c r="TFO22" s="109"/>
      <c r="TFP22" s="109"/>
      <c r="TFQ22" s="109"/>
      <c r="TFR22" s="109"/>
      <c r="TFS22" s="109"/>
      <c r="TFT22" s="109"/>
      <c r="TFU22" s="109"/>
      <c r="TFV22" s="109"/>
      <c r="TFW22" s="109"/>
      <c r="TFX22" s="109"/>
      <c r="TFY22" s="109"/>
      <c r="TFZ22" s="109"/>
      <c r="TGA22" s="109"/>
      <c r="TGB22" s="109"/>
      <c r="TGC22" s="109"/>
      <c r="TGD22" s="109"/>
      <c r="TGE22" s="109"/>
      <c r="TGF22" s="109"/>
      <c r="TGG22" s="109"/>
      <c r="TGH22" s="109"/>
      <c r="TGI22" s="109"/>
      <c r="TGJ22" s="109"/>
      <c r="TGK22" s="109"/>
      <c r="TGL22" s="109"/>
      <c r="TGM22" s="109"/>
      <c r="TGN22" s="109"/>
      <c r="TGO22" s="109"/>
      <c r="TGP22" s="109"/>
      <c r="TGQ22" s="109"/>
      <c r="TGR22" s="109"/>
      <c r="TGS22" s="109"/>
      <c r="TGT22" s="109"/>
      <c r="TGU22" s="109"/>
      <c r="TGV22" s="109"/>
      <c r="TGW22" s="109"/>
      <c r="TGX22" s="109"/>
      <c r="TGY22" s="109"/>
      <c r="TGZ22" s="109"/>
      <c r="THA22" s="109"/>
      <c r="THB22" s="109"/>
      <c r="THC22" s="109"/>
      <c r="THD22" s="109"/>
      <c r="THE22" s="109"/>
      <c r="THF22" s="109"/>
      <c r="THG22" s="109"/>
      <c r="THH22" s="109"/>
      <c r="THI22" s="109"/>
      <c r="THJ22" s="109"/>
      <c r="THK22" s="109"/>
      <c r="THL22" s="109"/>
      <c r="THM22" s="109"/>
      <c r="THN22" s="109"/>
      <c r="THO22" s="109"/>
      <c r="THP22" s="109"/>
      <c r="THQ22" s="109"/>
      <c r="THR22" s="109"/>
      <c r="THS22" s="109"/>
      <c r="THT22" s="109"/>
      <c r="THU22" s="109"/>
      <c r="THV22" s="109"/>
      <c r="THW22" s="109"/>
      <c r="THX22" s="109"/>
      <c r="THY22" s="109"/>
      <c r="THZ22" s="109"/>
      <c r="TIA22" s="109"/>
      <c r="TIB22" s="109"/>
      <c r="TIC22" s="109"/>
      <c r="TID22" s="109"/>
      <c r="TIE22" s="109"/>
      <c r="TIF22" s="109"/>
      <c r="TIG22" s="109"/>
      <c r="TIH22" s="109"/>
      <c r="TII22" s="109"/>
      <c r="TIJ22" s="109"/>
      <c r="TIK22" s="109"/>
      <c r="TIL22" s="109"/>
      <c r="TIM22" s="109"/>
      <c r="TIN22" s="109"/>
      <c r="TIO22" s="109"/>
      <c r="TIP22" s="109"/>
      <c r="TIQ22" s="109"/>
      <c r="TIR22" s="109"/>
      <c r="TIS22" s="109"/>
      <c r="TIT22" s="109"/>
      <c r="TIU22" s="109"/>
      <c r="TIV22" s="109"/>
      <c r="TIW22" s="109"/>
      <c r="TIX22" s="109"/>
      <c r="TIY22" s="109"/>
      <c r="TIZ22" s="109"/>
      <c r="TJA22" s="109"/>
      <c r="TJB22" s="109"/>
      <c r="TJC22" s="109"/>
      <c r="TJD22" s="109"/>
      <c r="TJE22" s="109"/>
      <c r="TJF22" s="109"/>
      <c r="TJG22" s="109"/>
      <c r="TJH22" s="109"/>
      <c r="TJI22" s="109"/>
      <c r="TJJ22" s="109"/>
      <c r="TJK22" s="109"/>
      <c r="TJL22" s="109"/>
      <c r="TJM22" s="109"/>
      <c r="TJN22" s="109"/>
      <c r="TJO22" s="109"/>
      <c r="TJP22" s="109"/>
      <c r="TJQ22" s="109"/>
      <c r="TJR22" s="109"/>
      <c r="TJS22" s="109"/>
      <c r="TJT22" s="109"/>
      <c r="TJU22" s="109"/>
      <c r="TJV22" s="109"/>
      <c r="TJW22" s="109"/>
      <c r="TJX22" s="109"/>
      <c r="TJY22" s="109"/>
      <c r="TJZ22" s="109"/>
      <c r="TKA22" s="109"/>
      <c r="TKB22" s="109"/>
      <c r="TKC22" s="109"/>
      <c r="TKD22" s="109"/>
      <c r="TKE22" s="109"/>
      <c r="TKF22" s="109"/>
      <c r="TKG22" s="109"/>
      <c r="TKH22" s="109"/>
      <c r="TKI22" s="109"/>
      <c r="TKJ22" s="109"/>
      <c r="TKK22" s="109"/>
      <c r="TKL22" s="109"/>
      <c r="TKM22" s="109"/>
      <c r="TKN22" s="109"/>
      <c r="TKO22" s="109"/>
      <c r="TKP22" s="109"/>
      <c r="TKQ22" s="109"/>
      <c r="TKR22" s="109"/>
      <c r="TKS22" s="109"/>
      <c r="TKT22" s="109"/>
      <c r="TKU22" s="109"/>
      <c r="TKV22" s="109"/>
      <c r="TKW22" s="109"/>
      <c r="TKX22" s="109"/>
      <c r="TKY22" s="109"/>
      <c r="TKZ22" s="109"/>
      <c r="TLA22" s="109"/>
      <c r="TLB22" s="109"/>
      <c r="TLC22" s="109"/>
      <c r="TLD22" s="109"/>
      <c r="TLE22" s="109"/>
      <c r="TLF22" s="109"/>
      <c r="TLG22" s="109"/>
      <c r="TLH22" s="109"/>
      <c r="TLI22" s="109"/>
      <c r="TLJ22" s="109"/>
      <c r="TLK22" s="109"/>
      <c r="TLL22" s="109"/>
      <c r="TLM22" s="109"/>
      <c r="TLN22" s="109"/>
      <c r="TLO22" s="109"/>
      <c r="TLP22" s="109"/>
      <c r="TLQ22" s="109"/>
      <c r="TLR22" s="109"/>
      <c r="TLS22" s="109"/>
      <c r="TLT22" s="109"/>
      <c r="TLU22" s="109"/>
      <c r="TLV22" s="109"/>
      <c r="TLW22" s="109"/>
      <c r="TLX22" s="109"/>
      <c r="TLY22" s="109"/>
      <c r="TLZ22" s="109"/>
      <c r="TMA22" s="109"/>
      <c r="TMB22" s="109"/>
      <c r="TMC22" s="109"/>
      <c r="TMD22" s="109"/>
      <c r="TME22" s="109"/>
      <c r="TMF22" s="109"/>
      <c r="TMG22" s="109"/>
      <c r="TMH22" s="109"/>
      <c r="TMI22" s="109"/>
      <c r="TMJ22" s="109"/>
      <c r="TMK22" s="109"/>
      <c r="TML22" s="109"/>
      <c r="TMM22" s="109"/>
      <c r="TMN22" s="109"/>
      <c r="TMO22" s="109"/>
      <c r="TMP22" s="109"/>
      <c r="TMQ22" s="109"/>
      <c r="TMR22" s="109"/>
      <c r="TMS22" s="109"/>
      <c r="TMT22" s="109"/>
      <c r="TMU22" s="109"/>
      <c r="TMV22" s="109"/>
      <c r="TMW22" s="109"/>
      <c r="TMX22" s="109"/>
      <c r="TMY22" s="109"/>
      <c r="TMZ22" s="109"/>
      <c r="TNA22" s="109"/>
      <c r="TNB22" s="109"/>
      <c r="TNC22" s="109"/>
      <c r="TND22" s="109"/>
      <c r="TNE22" s="109"/>
      <c r="TNF22" s="109"/>
      <c r="TNG22" s="109"/>
      <c r="TNH22" s="109"/>
      <c r="TNI22" s="109"/>
      <c r="TNJ22" s="109"/>
      <c r="TNK22" s="109"/>
      <c r="TNL22" s="109"/>
      <c r="TNM22" s="109"/>
      <c r="TNN22" s="109"/>
      <c r="TNO22" s="109"/>
      <c r="TNP22" s="109"/>
      <c r="TNQ22" s="109"/>
      <c r="TNR22" s="109"/>
      <c r="TNS22" s="109"/>
      <c r="TNT22" s="109"/>
      <c r="TNU22" s="109"/>
      <c r="TNV22" s="109"/>
      <c r="TNW22" s="109"/>
      <c r="TNX22" s="109"/>
      <c r="TNY22" s="109"/>
      <c r="TNZ22" s="109"/>
      <c r="TOA22" s="109"/>
      <c r="TOB22" s="109"/>
      <c r="TOC22" s="109"/>
      <c r="TOD22" s="109"/>
      <c r="TOE22" s="109"/>
      <c r="TOF22" s="109"/>
      <c r="TOG22" s="109"/>
      <c r="TOH22" s="109"/>
      <c r="TOI22" s="109"/>
      <c r="TOJ22" s="109"/>
      <c r="TOK22" s="109"/>
      <c r="TOL22" s="109"/>
      <c r="TOM22" s="109"/>
      <c r="TON22" s="109"/>
      <c r="TOO22" s="109"/>
      <c r="TOP22" s="109"/>
      <c r="TOQ22" s="109"/>
      <c r="TOR22" s="109"/>
      <c r="TOS22" s="109"/>
      <c r="TOT22" s="109"/>
      <c r="TOU22" s="109"/>
      <c r="TOV22" s="109"/>
      <c r="TOW22" s="109"/>
      <c r="TOX22" s="109"/>
      <c r="TOY22" s="109"/>
      <c r="TOZ22" s="109"/>
      <c r="TPA22" s="109"/>
      <c r="TPB22" s="109"/>
      <c r="TPC22" s="109"/>
      <c r="TPD22" s="109"/>
      <c r="TPE22" s="109"/>
      <c r="TPF22" s="109"/>
      <c r="TPG22" s="109"/>
      <c r="TPH22" s="109"/>
      <c r="TPI22" s="109"/>
      <c r="TPJ22" s="109"/>
      <c r="TPK22" s="109"/>
      <c r="TPL22" s="109"/>
      <c r="TPM22" s="109"/>
      <c r="TPN22" s="109"/>
      <c r="TPO22" s="109"/>
      <c r="TPP22" s="109"/>
      <c r="TPQ22" s="109"/>
      <c r="TPR22" s="109"/>
      <c r="TPS22" s="109"/>
      <c r="TPT22" s="109"/>
      <c r="TPU22" s="109"/>
      <c r="TPV22" s="109"/>
      <c r="TPW22" s="109"/>
      <c r="TPX22" s="109"/>
      <c r="TPY22" s="109"/>
      <c r="TPZ22" s="109"/>
      <c r="TQA22" s="109"/>
      <c r="TQB22" s="109"/>
      <c r="TQC22" s="109"/>
      <c r="TQD22" s="109"/>
      <c r="TQE22" s="109"/>
      <c r="TQF22" s="109"/>
      <c r="TQG22" s="109"/>
      <c r="TQH22" s="109"/>
      <c r="TQI22" s="109"/>
      <c r="TQJ22" s="109"/>
      <c r="TQK22" s="109"/>
      <c r="TQL22" s="109"/>
      <c r="TQM22" s="109"/>
      <c r="TQN22" s="109"/>
      <c r="TQO22" s="109"/>
      <c r="TQP22" s="109"/>
      <c r="TQQ22" s="109"/>
      <c r="TQR22" s="109"/>
      <c r="TQS22" s="109"/>
      <c r="TQT22" s="109"/>
      <c r="TQU22" s="109"/>
      <c r="TQV22" s="109"/>
      <c r="TQW22" s="109"/>
      <c r="TQX22" s="109"/>
      <c r="TQY22" s="109"/>
      <c r="TQZ22" s="109"/>
      <c r="TRA22" s="109"/>
      <c r="TRB22" s="109"/>
      <c r="TRC22" s="109"/>
      <c r="TRD22" s="109"/>
      <c r="TRE22" s="109"/>
      <c r="TRF22" s="109"/>
      <c r="TRG22" s="109"/>
      <c r="TRH22" s="109"/>
      <c r="TRI22" s="109"/>
      <c r="TRJ22" s="109"/>
      <c r="TRK22" s="109"/>
      <c r="TRL22" s="109"/>
      <c r="TRM22" s="109"/>
      <c r="TRN22" s="109"/>
      <c r="TRO22" s="109"/>
      <c r="TRP22" s="109"/>
      <c r="TRQ22" s="109"/>
      <c r="TRR22" s="109"/>
      <c r="TRS22" s="109"/>
      <c r="TRT22" s="109"/>
      <c r="TRU22" s="109"/>
      <c r="TRV22" s="109"/>
      <c r="TRW22" s="109"/>
      <c r="TRX22" s="109"/>
      <c r="TRY22" s="109"/>
      <c r="TRZ22" s="109"/>
      <c r="TSA22" s="109"/>
      <c r="TSB22" s="109"/>
      <c r="TSC22" s="109"/>
      <c r="TSD22" s="109"/>
      <c r="TSE22" s="109"/>
      <c r="TSF22" s="109"/>
      <c r="TSG22" s="109"/>
      <c r="TSH22" s="109"/>
      <c r="TSI22" s="109"/>
      <c r="TSJ22" s="109"/>
      <c r="TSK22" s="109"/>
      <c r="TSL22" s="109"/>
      <c r="TSM22" s="109"/>
      <c r="TSN22" s="109"/>
      <c r="TSO22" s="109"/>
      <c r="TSP22" s="109"/>
      <c r="TSQ22" s="109"/>
      <c r="TSR22" s="109"/>
      <c r="TSS22" s="109"/>
      <c r="TST22" s="109"/>
      <c r="TSU22" s="109"/>
      <c r="TSV22" s="109"/>
      <c r="TSW22" s="109"/>
      <c r="TSX22" s="109"/>
      <c r="TSY22" s="109"/>
      <c r="TSZ22" s="109"/>
      <c r="TTA22" s="109"/>
      <c r="TTB22" s="109"/>
      <c r="TTC22" s="109"/>
      <c r="TTD22" s="109"/>
      <c r="TTE22" s="109"/>
      <c r="TTF22" s="109"/>
      <c r="TTG22" s="109"/>
      <c r="TTH22" s="109"/>
      <c r="TTI22" s="109"/>
      <c r="TTJ22" s="109"/>
      <c r="TTK22" s="109"/>
      <c r="TTL22" s="109"/>
      <c r="TTM22" s="109"/>
      <c r="TTN22" s="109"/>
      <c r="TTO22" s="109"/>
      <c r="TTP22" s="109"/>
      <c r="TTQ22" s="109"/>
      <c r="TTR22" s="109"/>
      <c r="TTS22" s="109"/>
      <c r="TTT22" s="109"/>
      <c r="TTU22" s="109"/>
      <c r="TTV22" s="109"/>
      <c r="TTW22" s="109"/>
      <c r="TTX22" s="109"/>
      <c r="TTY22" s="109"/>
      <c r="TTZ22" s="109"/>
      <c r="TUA22" s="109"/>
      <c r="TUB22" s="109"/>
      <c r="TUC22" s="109"/>
      <c r="TUD22" s="109"/>
      <c r="TUE22" s="109"/>
      <c r="TUF22" s="109"/>
      <c r="TUG22" s="109"/>
      <c r="TUH22" s="109"/>
      <c r="TUI22" s="109"/>
      <c r="TUJ22" s="109"/>
      <c r="TUK22" s="109"/>
      <c r="TUL22" s="109"/>
      <c r="TUM22" s="109"/>
      <c r="TUN22" s="109"/>
      <c r="TUO22" s="109"/>
      <c r="TUP22" s="109"/>
      <c r="TUQ22" s="109"/>
      <c r="TUR22" s="109"/>
      <c r="TUS22" s="109"/>
      <c r="TUT22" s="109"/>
      <c r="TUU22" s="109"/>
      <c r="TUV22" s="109"/>
      <c r="TUW22" s="109"/>
      <c r="TUX22" s="109"/>
      <c r="TUY22" s="109"/>
      <c r="TUZ22" s="109"/>
      <c r="TVA22" s="109"/>
      <c r="TVB22" s="109"/>
      <c r="TVC22" s="109"/>
      <c r="TVD22" s="109"/>
      <c r="TVE22" s="109"/>
      <c r="TVF22" s="109"/>
      <c r="TVG22" s="109"/>
      <c r="TVH22" s="109"/>
      <c r="TVI22" s="109"/>
      <c r="TVJ22" s="109"/>
      <c r="TVK22" s="109"/>
      <c r="TVL22" s="109"/>
      <c r="TVM22" s="109"/>
      <c r="TVN22" s="109"/>
      <c r="TVO22" s="109"/>
      <c r="TVP22" s="109"/>
      <c r="TVQ22" s="109"/>
      <c r="TVR22" s="109"/>
      <c r="TVS22" s="109"/>
      <c r="TVT22" s="109"/>
      <c r="TVU22" s="109"/>
      <c r="TVV22" s="109"/>
      <c r="TVW22" s="109"/>
      <c r="TVX22" s="109"/>
      <c r="TVY22" s="109"/>
      <c r="TVZ22" s="109"/>
      <c r="TWA22" s="109"/>
      <c r="TWB22" s="109"/>
      <c r="TWC22" s="109"/>
      <c r="TWD22" s="109"/>
      <c r="TWE22" s="109"/>
      <c r="TWF22" s="109"/>
      <c r="TWG22" s="109"/>
      <c r="TWH22" s="109"/>
      <c r="TWI22" s="109"/>
      <c r="TWJ22" s="109"/>
      <c r="TWK22" s="109"/>
      <c r="TWL22" s="109"/>
      <c r="TWM22" s="109"/>
      <c r="TWN22" s="109"/>
      <c r="TWO22" s="109"/>
      <c r="TWP22" s="109"/>
      <c r="TWQ22" s="109"/>
      <c r="TWR22" s="109"/>
      <c r="TWS22" s="109"/>
      <c r="TWT22" s="109"/>
      <c r="TWU22" s="109"/>
      <c r="TWV22" s="109"/>
      <c r="TWW22" s="109"/>
      <c r="TWX22" s="109"/>
      <c r="TWY22" s="109"/>
      <c r="TWZ22" s="109"/>
      <c r="TXA22" s="109"/>
      <c r="TXB22" s="109"/>
      <c r="TXC22" s="109"/>
      <c r="TXD22" s="109"/>
      <c r="TXE22" s="109"/>
      <c r="TXF22" s="109"/>
      <c r="TXG22" s="109"/>
      <c r="TXH22" s="109"/>
      <c r="TXI22" s="109"/>
      <c r="TXJ22" s="109"/>
      <c r="TXK22" s="109"/>
      <c r="TXL22" s="109"/>
      <c r="TXM22" s="109"/>
      <c r="TXN22" s="109"/>
      <c r="TXO22" s="109"/>
      <c r="TXP22" s="109"/>
      <c r="TXQ22" s="109"/>
      <c r="TXR22" s="109"/>
      <c r="TXS22" s="109"/>
      <c r="TXT22" s="109"/>
      <c r="TXU22" s="109"/>
      <c r="TXV22" s="109"/>
      <c r="TXW22" s="109"/>
      <c r="TXX22" s="109"/>
      <c r="TXY22" s="109"/>
      <c r="TXZ22" s="109"/>
      <c r="TYA22" s="109"/>
      <c r="TYB22" s="109"/>
      <c r="TYC22" s="109"/>
      <c r="TYD22" s="109"/>
      <c r="TYE22" s="109"/>
      <c r="TYF22" s="109"/>
      <c r="TYG22" s="109"/>
      <c r="TYH22" s="109"/>
      <c r="TYI22" s="109"/>
      <c r="TYJ22" s="109"/>
      <c r="TYK22" s="109"/>
      <c r="TYL22" s="109"/>
      <c r="TYM22" s="109"/>
      <c r="TYN22" s="109"/>
      <c r="TYO22" s="109"/>
      <c r="TYP22" s="109"/>
      <c r="TYQ22" s="109"/>
      <c r="TYR22" s="109"/>
      <c r="TYS22" s="109"/>
      <c r="TYT22" s="109"/>
      <c r="TYU22" s="109"/>
      <c r="TYV22" s="109"/>
      <c r="TYW22" s="109"/>
      <c r="TYX22" s="109"/>
      <c r="TYY22" s="109"/>
      <c r="TYZ22" s="109"/>
      <c r="TZA22" s="109"/>
      <c r="TZB22" s="109"/>
      <c r="TZC22" s="109"/>
      <c r="TZD22" s="109"/>
      <c r="TZE22" s="109"/>
      <c r="TZF22" s="109"/>
      <c r="TZG22" s="109"/>
      <c r="TZH22" s="109"/>
      <c r="TZI22" s="109"/>
      <c r="TZJ22" s="109"/>
      <c r="TZK22" s="109"/>
      <c r="TZL22" s="109"/>
      <c r="TZM22" s="109"/>
      <c r="TZN22" s="109"/>
      <c r="TZO22" s="109"/>
      <c r="TZP22" s="109"/>
      <c r="TZQ22" s="109"/>
      <c r="TZR22" s="109"/>
      <c r="TZS22" s="109"/>
      <c r="TZT22" s="109"/>
      <c r="TZU22" s="109"/>
      <c r="TZV22" s="109"/>
      <c r="TZW22" s="109"/>
      <c r="TZX22" s="109"/>
      <c r="TZY22" s="109"/>
      <c r="TZZ22" s="109"/>
      <c r="UAA22" s="109"/>
      <c r="UAB22" s="109"/>
      <c r="UAC22" s="109"/>
      <c r="UAD22" s="109"/>
      <c r="UAE22" s="109"/>
      <c r="UAF22" s="109"/>
      <c r="UAG22" s="109"/>
      <c r="UAH22" s="109"/>
      <c r="UAI22" s="109"/>
      <c r="UAJ22" s="109"/>
      <c r="UAK22" s="109"/>
      <c r="UAL22" s="109"/>
      <c r="UAM22" s="109"/>
      <c r="UAN22" s="109"/>
      <c r="UAO22" s="109"/>
      <c r="UAP22" s="109"/>
      <c r="UAQ22" s="109"/>
      <c r="UAR22" s="109"/>
      <c r="UAS22" s="109"/>
      <c r="UAT22" s="109"/>
      <c r="UAU22" s="109"/>
      <c r="UAV22" s="109"/>
      <c r="UAW22" s="109"/>
      <c r="UAX22" s="109"/>
      <c r="UAY22" s="109"/>
      <c r="UAZ22" s="109"/>
      <c r="UBA22" s="109"/>
      <c r="UBB22" s="109"/>
      <c r="UBC22" s="109"/>
      <c r="UBD22" s="109"/>
      <c r="UBE22" s="109"/>
      <c r="UBF22" s="109"/>
      <c r="UBG22" s="109"/>
      <c r="UBH22" s="109"/>
      <c r="UBI22" s="109"/>
      <c r="UBJ22" s="109"/>
      <c r="UBK22" s="109"/>
      <c r="UBL22" s="109"/>
      <c r="UBM22" s="109"/>
      <c r="UBN22" s="109"/>
      <c r="UBO22" s="109"/>
      <c r="UBP22" s="109"/>
      <c r="UBQ22" s="109"/>
      <c r="UBR22" s="109"/>
      <c r="UBS22" s="109"/>
      <c r="UBT22" s="109"/>
      <c r="UBU22" s="109"/>
      <c r="UBV22" s="109"/>
      <c r="UBW22" s="109"/>
      <c r="UBX22" s="109"/>
      <c r="UBY22" s="109"/>
      <c r="UBZ22" s="109"/>
      <c r="UCA22" s="109"/>
      <c r="UCB22" s="109"/>
      <c r="UCC22" s="109"/>
      <c r="UCD22" s="109"/>
      <c r="UCE22" s="109"/>
      <c r="UCF22" s="109"/>
      <c r="UCG22" s="109"/>
      <c r="UCH22" s="109"/>
      <c r="UCI22" s="109"/>
      <c r="UCJ22" s="109"/>
      <c r="UCK22" s="109"/>
      <c r="UCL22" s="109"/>
      <c r="UCM22" s="109"/>
      <c r="UCN22" s="109"/>
      <c r="UCO22" s="109"/>
      <c r="UCP22" s="109"/>
      <c r="UCQ22" s="109"/>
      <c r="UCR22" s="109"/>
      <c r="UCS22" s="109"/>
      <c r="UCT22" s="109"/>
      <c r="UCU22" s="109"/>
      <c r="UCV22" s="109"/>
      <c r="UCW22" s="109"/>
      <c r="UCX22" s="109"/>
      <c r="UCY22" s="109"/>
      <c r="UCZ22" s="109"/>
      <c r="UDA22" s="109"/>
      <c r="UDB22" s="109"/>
      <c r="UDC22" s="109"/>
      <c r="UDD22" s="109"/>
      <c r="UDE22" s="109"/>
      <c r="UDF22" s="109"/>
      <c r="UDG22" s="109"/>
      <c r="UDH22" s="109"/>
      <c r="UDI22" s="109"/>
      <c r="UDJ22" s="109"/>
      <c r="UDK22" s="109"/>
      <c r="UDL22" s="109"/>
      <c r="UDM22" s="109"/>
      <c r="UDN22" s="109"/>
      <c r="UDO22" s="109"/>
      <c r="UDP22" s="109"/>
      <c r="UDQ22" s="109"/>
      <c r="UDR22" s="109"/>
      <c r="UDS22" s="109"/>
      <c r="UDT22" s="109"/>
      <c r="UDU22" s="109"/>
      <c r="UDV22" s="109"/>
      <c r="UDW22" s="109"/>
      <c r="UDX22" s="109"/>
      <c r="UDY22" s="109"/>
      <c r="UDZ22" s="109"/>
      <c r="UEA22" s="109"/>
      <c r="UEB22" s="109"/>
      <c r="UEC22" s="109"/>
      <c r="UED22" s="109"/>
      <c r="UEE22" s="109"/>
      <c r="UEF22" s="109"/>
      <c r="UEG22" s="109"/>
      <c r="UEH22" s="109"/>
      <c r="UEI22" s="109"/>
      <c r="UEJ22" s="109"/>
      <c r="UEK22" s="109"/>
      <c r="UEL22" s="109"/>
      <c r="UEM22" s="109"/>
      <c r="UEN22" s="109"/>
      <c r="UEO22" s="109"/>
      <c r="UEP22" s="109"/>
      <c r="UEQ22" s="109"/>
      <c r="UER22" s="109"/>
      <c r="UES22" s="109"/>
      <c r="UET22" s="109"/>
      <c r="UEU22" s="109"/>
      <c r="UEV22" s="109"/>
      <c r="UEW22" s="109"/>
      <c r="UEX22" s="109"/>
      <c r="UEY22" s="109"/>
      <c r="UEZ22" s="109"/>
      <c r="UFA22" s="109"/>
      <c r="UFB22" s="109"/>
      <c r="UFC22" s="109"/>
      <c r="UFD22" s="109"/>
      <c r="UFE22" s="109"/>
      <c r="UFF22" s="109"/>
      <c r="UFG22" s="109"/>
      <c r="UFH22" s="109"/>
      <c r="UFI22" s="109"/>
      <c r="UFJ22" s="109"/>
      <c r="UFK22" s="109"/>
      <c r="UFL22" s="109"/>
      <c r="UFM22" s="109"/>
      <c r="UFN22" s="109"/>
      <c r="UFO22" s="109"/>
      <c r="UFP22" s="109"/>
      <c r="UFQ22" s="109"/>
      <c r="UFR22" s="109"/>
      <c r="UFS22" s="109"/>
      <c r="UFT22" s="109"/>
      <c r="UFU22" s="109"/>
      <c r="UFV22" s="109"/>
      <c r="UFW22" s="109"/>
      <c r="UFX22" s="109"/>
      <c r="UFY22" s="109"/>
      <c r="UFZ22" s="109"/>
      <c r="UGA22" s="109"/>
      <c r="UGB22" s="109"/>
      <c r="UGC22" s="109"/>
      <c r="UGD22" s="109"/>
      <c r="UGE22" s="109"/>
      <c r="UGF22" s="109"/>
      <c r="UGG22" s="109"/>
      <c r="UGH22" s="109"/>
      <c r="UGI22" s="109"/>
      <c r="UGJ22" s="109"/>
      <c r="UGK22" s="109"/>
      <c r="UGL22" s="109"/>
      <c r="UGM22" s="109"/>
      <c r="UGN22" s="109"/>
      <c r="UGO22" s="109"/>
      <c r="UGP22" s="109"/>
      <c r="UGQ22" s="109"/>
      <c r="UGR22" s="109"/>
      <c r="UGS22" s="109"/>
      <c r="UGT22" s="109"/>
      <c r="UGU22" s="109"/>
      <c r="UGV22" s="109"/>
      <c r="UGW22" s="109"/>
      <c r="UGX22" s="109"/>
      <c r="UGY22" s="109"/>
      <c r="UGZ22" s="109"/>
      <c r="UHA22" s="109"/>
      <c r="UHB22" s="109"/>
      <c r="UHC22" s="109"/>
      <c r="UHD22" s="109"/>
      <c r="UHE22" s="109"/>
      <c r="UHF22" s="109"/>
      <c r="UHG22" s="109"/>
      <c r="UHH22" s="109"/>
      <c r="UHI22" s="109"/>
      <c r="UHJ22" s="109"/>
      <c r="UHK22" s="109"/>
      <c r="UHL22" s="109"/>
      <c r="UHM22" s="109"/>
      <c r="UHN22" s="109"/>
      <c r="UHO22" s="109"/>
      <c r="UHP22" s="109"/>
      <c r="UHQ22" s="109"/>
      <c r="UHR22" s="109"/>
      <c r="UHS22" s="109"/>
      <c r="UHT22" s="109"/>
      <c r="UHU22" s="109"/>
      <c r="UHV22" s="109"/>
      <c r="UHW22" s="109"/>
      <c r="UHX22" s="109"/>
      <c r="UHY22" s="109"/>
      <c r="UHZ22" s="109"/>
      <c r="UIA22" s="109"/>
      <c r="UIB22" s="109"/>
      <c r="UIC22" s="109"/>
      <c r="UID22" s="109"/>
      <c r="UIE22" s="109"/>
      <c r="UIF22" s="109"/>
      <c r="UIG22" s="109"/>
      <c r="UIH22" s="109"/>
      <c r="UII22" s="109"/>
      <c r="UIJ22" s="109"/>
      <c r="UIK22" s="109"/>
      <c r="UIL22" s="109"/>
      <c r="UIM22" s="109"/>
      <c r="UIN22" s="109"/>
      <c r="UIO22" s="109"/>
      <c r="UIP22" s="109"/>
      <c r="UIQ22" s="109"/>
      <c r="UIR22" s="109"/>
      <c r="UIS22" s="109"/>
      <c r="UIT22" s="109"/>
      <c r="UIU22" s="109"/>
      <c r="UIV22" s="109"/>
      <c r="UIW22" s="109"/>
      <c r="UIX22" s="109"/>
      <c r="UIY22" s="109"/>
      <c r="UIZ22" s="109"/>
      <c r="UJA22" s="109"/>
      <c r="UJB22" s="109"/>
      <c r="UJC22" s="109"/>
      <c r="UJD22" s="109"/>
      <c r="UJE22" s="109"/>
      <c r="UJF22" s="109"/>
      <c r="UJG22" s="109"/>
      <c r="UJH22" s="109"/>
      <c r="UJI22" s="109"/>
      <c r="UJJ22" s="109"/>
      <c r="UJK22" s="109"/>
      <c r="UJL22" s="109"/>
      <c r="UJM22" s="109"/>
      <c r="UJN22" s="109"/>
      <c r="UJO22" s="109"/>
      <c r="UJP22" s="109"/>
      <c r="UJQ22" s="109"/>
      <c r="UJR22" s="109"/>
      <c r="UJS22" s="109"/>
      <c r="UJT22" s="109"/>
      <c r="UJU22" s="109"/>
      <c r="UJV22" s="109"/>
      <c r="UJW22" s="109"/>
      <c r="UJX22" s="109"/>
      <c r="UJY22" s="109"/>
      <c r="UJZ22" s="109"/>
      <c r="UKA22" s="109"/>
      <c r="UKB22" s="109"/>
      <c r="UKC22" s="109"/>
      <c r="UKD22" s="109"/>
      <c r="UKE22" s="109"/>
      <c r="UKF22" s="109"/>
      <c r="UKG22" s="109"/>
      <c r="UKH22" s="109"/>
      <c r="UKI22" s="109"/>
      <c r="UKJ22" s="109"/>
      <c r="UKK22" s="109"/>
      <c r="UKL22" s="109"/>
      <c r="UKM22" s="109"/>
      <c r="UKN22" s="109"/>
      <c r="UKO22" s="109"/>
      <c r="UKP22" s="109"/>
      <c r="UKQ22" s="109"/>
      <c r="UKR22" s="109"/>
      <c r="UKS22" s="109"/>
      <c r="UKT22" s="109"/>
      <c r="UKU22" s="109"/>
      <c r="UKV22" s="109"/>
      <c r="UKW22" s="109"/>
      <c r="UKX22" s="109"/>
      <c r="UKY22" s="109"/>
      <c r="UKZ22" s="109"/>
      <c r="ULA22" s="109"/>
      <c r="ULB22" s="109"/>
      <c r="ULC22" s="109"/>
      <c r="ULD22" s="109"/>
      <c r="ULE22" s="109"/>
      <c r="ULF22" s="109"/>
      <c r="ULG22" s="109"/>
      <c r="ULH22" s="109"/>
      <c r="ULI22" s="109"/>
      <c r="ULJ22" s="109"/>
      <c r="ULK22" s="109"/>
      <c r="ULL22" s="109"/>
      <c r="ULM22" s="109"/>
      <c r="ULN22" s="109"/>
      <c r="ULO22" s="109"/>
      <c r="ULP22" s="109"/>
      <c r="ULQ22" s="109"/>
      <c r="ULR22" s="109"/>
      <c r="ULS22" s="109"/>
      <c r="ULT22" s="109"/>
      <c r="ULU22" s="109"/>
      <c r="ULV22" s="109"/>
      <c r="ULW22" s="109"/>
      <c r="ULX22" s="109"/>
      <c r="ULY22" s="109"/>
      <c r="ULZ22" s="109"/>
      <c r="UMA22" s="109"/>
      <c r="UMB22" s="109"/>
      <c r="UMC22" s="109"/>
      <c r="UMD22" s="109"/>
      <c r="UME22" s="109"/>
      <c r="UMF22" s="109"/>
      <c r="UMG22" s="109"/>
      <c r="UMH22" s="109"/>
      <c r="UMI22" s="109"/>
      <c r="UMJ22" s="109"/>
      <c r="UMK22" s="109"/>
      <c r="UML22" s="109"/>
      <c r="UMM22" s="109"/>
      <c r="UMN22" s="109"/>
      <c r="UMO22" s="109"/>
      <c r="UMP22" s="109"/>
      <c r="UMQ22" s="109"/>
      <c r="UMR22" s="109"/>
      <c r="UMS22" s="109"/>
      <c r="UMT22" s="109"/>
      <c r="UMU22" s="109"/>
      <c r="UMV22" s="109"/>
      <c r="UMW22" s="109"/>
      <c r="UMX22" s="109"/>
      <c r="UMY22" s="109"/>
      <c r="UMZ22" s="109"/>
      <c r="UNA22" s="109"/>
      <c r="UNB22" s="109"/>
      <c r="UNC22" s="109"/>
      <c r="UND22" s="109"/>
      <c r="UNE22" s="109"/>
      <c r="UNF22" s="109"/>
      <c r="UNG22" s="109"/>
      <c r="UNH22" s="109"/>
      <c r="UNI22" s="109"/>
      <c r="UNJ22" s="109"/>
      <c r="UNK22" s="109"/>
      <c r="UNL22" s="109"/>
      <c r="UNM22" s="109"/>
      <c r="UNN22" s="109"/>
      <c r="UNO22" s="109"/>
      <c r="UNP22" s="109"/>
      <c r="UNQ22" s="109"/>
      <c r="UNR22" s="109"/>
      <c r="UNS22" s="109"/>
      <c r="UNT22" s="109"/>
      <c r="UNU22" s="109"/>
      <c r="UNV22" s="109"/>
      <c r="UNW22" s="109"/>
      <c r="UNX22" s="109"/>
      <c r="UNY22" s="109"/>
      <c r="UNZ22" s="109"/>
      <c r="UOA22" s="109"/>
      <c r="UOB22" s="109"/>
      <c r="UOC22" s="109"/>
      <c r="UOD22" s="109"/>
      <c r="UOE22" s="109"/>
      <c r="UOF22" s="109"/>
      <c r="UOG22" s="109"/>
      <c r="UOH22" s="109"/>
      <c r="UOI22" s="109"/>
      <c r="UOJ22" s="109"/>
      <c r="UOK22" s="109"/>
      <c r="UOL22" s="109"/>
      <c r="UOM22" s="109"/>
      <c r="UON22" s="109"/>
      <c r="UOO22" s="109"/>
      <c r="UOP22" s="109"/>
      <c r="UOQ22" s="109"/>
      <c r="UOR22" s="109"/>
      <c r="UOS22" s="109"/>
      <c r="UOT22" s="109"/>
      <c r="UOU22" s="109"/>
      <c r="UOV22" s="109"/>
      <c r="UOW22" s="109"/>
      <c r="UOX22" s="109"/>
      <c r="UOY22" s="109"/>
      <c r="UOZ22" s="109"/>
      <c r="UPA22" s="109"/>
      <c r="UPB22" s="109"/>
      <c r="UPC22" s="109"/>
      <c r="UPD22" s="109"/>
      <c r="UPE22" s="109"/>
      <c r="UPF22" s="109"/>
      <c r="UPG22" s="109"/>
      <c r="UPH22" s="109"/>
      <c r="UPI22" s="109"/>
      <c r="UPJ22" s="109"/>
      <c r="UPK22" s="109"/>
      <c r="UPL22" s="109"/>
      <c r="UPM22" s="109"/>
      <c r="UPN22" s="109"/>
      <c r="UPO22" s="109"/>
      <c r="UPP22" s="109"/>
      <c r="UPQ22" s="109"/>
      <c r="UPR22" s="109"/>
      <c r="UPS22" s="109"/>
      <c r="UPT22" s="109"/>
      <c r="UPU22" s="109"/>
      <c r="UPV22" s="109"/>
      <c r="UPW22" s="109"/>
      <c r="UPX22" s="109"/>
      <c r="UPY22" s="109"/>
      <c r="UPZ22" s="109"/>
      <c r="UQA22" s="109"/>
      <c r="UQB22" s="109"/>
      <c r="UQC22" s="109"/>
      <c r="UQD22" s="109"/>
      <c r="UQE22" s="109"/>
      <c r="UQF22" s="109"/>
      <c r="UQG22" s="109"/>
      <c r="UQH22" s="109"/>
      <c r="UQI22" s="109"/>
      <c r="UQJ22" s="109"/>
      <c r="UQK22" s="109"/>
      <c r="UQL22" s="109"/>
      <c r="UQM22" s="109"/>
      <c r="UQN22" s="109"/>
      <c r="UQO22" s="109"/>
      <c r="UQP22" s="109"/>
      <c r="UQQ22" s="109"/>
      <c r="UQR22" s="109"/>
      <c r="UQS22" s="109"/>
      <c r="UQT22" s="109"/>
      <c r="UQU22" s="109"/>
      <c r="UQV22" s="109"/>
      <c r="UQW22" s="109"/>
      <c r="UQX22" s="109"/>
      <c r="UQY22" s="109"/>
      <c r="UQZ22" s="109"/>
      <c r="URA22" s="109"/>
      <c r="URB22" s="109"/>
      <c r="URC22" s="109"/>
      <c r="URD22" s="109"/>
      <c r="URE22" s="109"/>
      <c r="URF22" s="109"/>
      <c r="URG22" s="109"/>
      <c r="URH22" s="109"/>
      <c r="URI22" s="109"/>
      <c r="URJ22" s="109"/>
      <c r="URK22" s="109"/>
      <c r="URL22" s="109"/>
      <c r="URM22" s="109"/>
      <c r="URN22" s="109"/>
      <c r="URO22" s="109"/>
      <c r="URP22" s="109"/>
      <c r="URQ22" s="109"/>
      <c r="URR22" s="109"/>
      <c r="URS22" s="109"/>
      <c r="URT22" s="109"/>
      <c r="URU22" s="109"/>
      <c r="URV22" s="109"/>
      <c r="URW22" s="109"/>
      <c r="URX22" s="109"/>
      <c r="URY22" s="109"/>
      <c r="URZ22" s="109"/>
      <c r="USA22" s="109"/>
      <c r="USB22" s="109"/>
      <c r="USC22" s="109"/>
      <c r="USD22" s="109"/>
      <c r="USE22" s="109"/>
      <c r="USF22" s="109"/>
      <c r="USG22" s="109"/>
      <c r="USH22" s="109"/>
      <c r="USI22" s="109"/>
      <c r="USJ22" s="109"/>
      <c r="USK22" s="109"/>
      <c r="USL22" s="109"/>
      <c r="USM22" s="109"/>
      <c r="USN22" s="109"/>
      <c r="USO22" s="109"/>
      <c r="USP22" s="109"/>
      <c r="USQ22" s="109"/>
      <c r="USR22" s="109"/>
      <c r="USS22" s="109"/>
      <c r="UST22" s="109"/>
      <c r="USU22" s="109"/>
      <c r="USV22" s="109"/>
      <c r="USW22" s="109"/>
      <c r="USX22" s="109"/>
      <c r="USY22" s="109"/>
      <c r="USZ22" s="109"/>
      <c r="UTA22" s="109"/>
      <c r="UTB22" s="109"/>
      <c r="UTC22" s="109"/>
      <c r="UTD22" s="109"/>
      <c r="UTE22" s="109"/>
      <c r="UTF22" s="109"/>
      <c r="UTG22" s="109"/>
      <c r="UTH22" s="109"/>
      <c r="UTI22" s="109"/>
      <c r="UTJ22" s="109"/>
      <c r="UTK22" s="109"/>
      <c r="UTL22" s="109"/>
      <c r="UTM22" s="109"/>
      <c r="UTN22" s="109"/>
      <c r="UTO22" s="109"/>
      <c r="UTP22" s="109"/>
      <c r="UTQ22" s="109"/>
      <c r="UTR22" s="109"/>
      <c r="UTS22" s="109"/>
      <c r="UTT22" s="109"/>
      <c r="UTU22" s="109"/>
      <c r="UTV22" s="109"/>
      <c r="UTW22" s="109"/>
      <c r="UTX22" s="109"/>
      <c r="UTY22" s="109"/>
      <c r="UTZ22" s="109"/>
      <c r="UUA22" s="109"/>
      <c r="UUB22" s="109"/>
      <c r="UUC22" s="109"/>
      <c r="UUD22" s="109"/>
      <c r="UUE22" s="109"/>
      <c r="UUF22" s="109"/>
      <c r="UUG22" s="109"/>
      <c r="UUH22" s="109"/>
      <c r="UUI22" s="109"/>
      <c r="UUJ22" s="109"/>
      <c r="UUK22" s="109"/>
      <c r="UUL22" s="109"/>
      <c r="UUM22" s="109"/>
      <c r="UUN22" s="109"/>
      <c r="UUO22" s="109"/>
      <c r="UUP22" s="109"/>
      <c r="UUQ22" s="109"/>
      <c r="UUR22" s="109"/>
      <c r="UUS22" s="109"/>
      <c r="UUT22" s="109"/>
      <c r="UUU22" s="109"/>
      <c r="UUV22" s="109"/>
      <c r="UUW22" s="109"/>
      <c r="UUX22" s="109"/>
      <c r="UUY22" s="109"/>
      <c r="UUZ22" s="109"/>
      <c r="UVA22" s="109"/>
      <c r="UVB22" s="109"/>
      <c r="UVC22" s="109"/>
      <c r="UVD22" s="109"/>
      <c r="UVE22" s="109"/>
      <c r="UVF22" s="109"/>
      <c r="UVG22" s="109"/>
      <c r="UVH22" s="109"/>
      <c r="UVI22" s="109"/>
      <c r="UVJ22" s="109"/>
      <c r="UVK22" s="109"/>
      <c r="UVL22" s="109"/>
      <c r="UVM22" s="109"/>
      <c r="UVN22" s="109"/>
      <c r="UVO22" s="109"/>
      <c r="UVP22" s="109"/>
      <c r="UVQ22" s="109"/>
      <c r="UVR22" s="109"/>
      <c r="UVS22" s="109"/>
      <c r="UVT22" s="109"/>
      <c r="UVU22" s="109"/>
      <c r="UVV22" s="109"/>
      <c r="UVW22" s="109"/>
      <c r="UVX22" s="109"/>
      <c r="UVY22" s="109"/>
      <c r="UVZ22" s="109"/>
      <c r="UWA22" s="109"/>
      <c r="UWB22" s="109"/>
      <c r="UWC22" s="109"/>
      <c r="UWD22" s="109"/>
      <c r="UWE22" s="109"/>
      <c r="UWF22" s="109"/>
      <c r="UWG22" s="109"/>
      <c r="UWH22" s="109"/>
      <c r="UWI22" s="109"/>
      <c r="UWJ22" s="109"/>
      <c r="UWK22" s="109"/>
      <c r="UWL22" s="109"/>
      <c r="UWM22" s="109"/>
      <c r="UWN22" s="109"/>
      <c r="UWO22" s="109"/>
      <c r="UWP22" s="109"/>
      <c r="UWQ22" s="109"/>
      <c r="UWR22" s="109"/>
      <c r="UWS22" s="109"/>
      <c r="UWT22" s="109"/>
      <c r="UWU22" s="109"/>
      <c r="UWV22" s="109"/>
      <c r="UWW22" s="109"/>
      <c r="UWX22" s="109"/>
      <c r="UWY22" s="109"/>
      <c r="UWZ22" s="109"/>
      <c r="UXA22" s="109"/>
      <c r="UXB22" s="109"/>
      <c r="UXC22" s="109"/>
      <c r="UXD22" s="109"/>
      <c r="UXE22" s="109"/>
      <c r="UXF22" s="109"/>
      <c r="UXG22" s="109"/>
      <c r="UXH22" s="109"/>
      <c r="UXI22" s="109"/>
      <c r="UXJ22" s="109"/>
      <c r="UXK22" s="109"/>
      <c r="UXL22" s="109"/>
      <c r="UXM22" s="109"/>
      <c r="UXN22" s="109"/>
      <c r="UXO22" s="109"/>
      <c r="UXP22" s="109"/>
      <c r="UXQ22" s="109"/>
      <c r="UXR22" s="109"/>
      <c r="UXS22" s="109"/>
      <c r="UXT22" s="109"/>
      <c r="UXU22" s="109"/>
      <c r="UXV22" s="109"/>
      <c r="UXW22" s="109"/>
      <c r="UXX22" s="109"/>
      <c r="UXY22" s="109"/>
      <c r="UXZ22" s="109"/>
      <c r="UYA22" s="109"/>
      <c r="UYB22" s="109"/>
      <c r="UYC22" s="109"/>
      <c r="UYD22" s="109"/>
      <c r="UYE22" s="109"/>
      <c r="UYF22" s="109"/>
      <c r="UYG22" s="109"/>
      <c r="UYH22" s="109"/>
      <c r="UYI22" s="109"/>
      <c r="UYJ22" s="109"/>
      <c r="UYK22" s="109"/>
      <c r="UYL22" s="109"/>
      <c r="UYM22" s="109"/>
      <c r="UYN22" s="109"/>
      <c r="UYO22" s="109"/>
      <c r="UYP22" s="109"/>
      <c r="UYQ22" s="109"/>
      <c r="UYR22" s="109"/>
      <c r="UYS22" s="109"/>
      <c r="UYT22" s="109"/>
      <c r="UYU22" s="109"/>
      <c r="UYV22" s="109"/>
      <c r="UYW22" s="109"/>
      <c r="UYX22" s="109"/>
      <c r="UYY22" s="109"/>
      <c r="UYZ22" s="109"/>
      <c r="UZA22" s="109"/>
      <c r="UZB22" s="109"/>
      <c r="UZC22" s="109"/>
      <c r="UZD22" s="109"/>
      <c r="UZE22" s="109"/>
      <c r="UZF22" s="109"/>
      <c r="UZG22" s="109"/>
      <c r="UZH22" s="109"/>
      <c r="UZI22" s="109"/>
      <c r="UZJ22" s="109"/>
      <c r="UZK22" s="109"/>
      <c r="UZL22" s="109"/>
      <c r="UZM22" s="109"/>
      <c r="UZN22" s="109"/>
      <c r="UZO22" s="109"/>
      <c r="UZP22" s="109"/>
      <c r="UZQ22" s="109"/>
      <c r="UZR22" s="109"/>
      <c r="UZS22" s="109"/>
      <c r="UZT22" s="109"/>
      <c r="UZU22" s="109"/>
      <c r="UZV22" s="109"/>
      <c r="UZW22" s="109"/>
      <c r="UZX22" s="109"/>
      <c r="UZY22" s="109"/>
      <c r="UZZ22" s="109"/>
      <c r="VAA22" s="109"/>
      <c r="VAB22" s="109"/>
      <c r="VAC22" s="109"/>
      <c r="VAD22" s="109"/>
      <c r="VAE22" s="109"/>
      <c r="VAF22" s="109"/>
      <c r="VAG22" s="109"/>
      <c r="VAH22" s="109"/>
      <c r="VAI22" s="109"/>
      <c r="VAJ22" s="109"/>
      <c r="VAK22" s="109"/>
      <c r="VAL22" s="109"/>
      <c r="VAM22" s="109"/>
      <c r="VAN22" s="109"/>
      <c r="VAO22" s="109"/>
      <c r="VAP22" s="109"/>
      <c r="VAQ22" s="109"/>
      <c r="VAR22" s="109"/>
      <c r="VAS22" s="109"/>
      <c r="VAT22" s="109"/>
      <c r="VAU22" s="109"/>
      <c r="VAV22" s="109"/>
      <c r="VAW22" s="109"/>
      <c r="VAX22" s="109"/>
      <c r="VAY22" s="109"/>
      <c r="VAZ22" s="109"/>
      <c r="VBA22" s="109"/>
      <c r="VBB22" s="109"/>
      <c r="VBC22" s="109"/>
      <c r="VBD22" s="109"/>
      <c r="VBE22" s="109"/>
      <c r="VBF22" s="109"/>
      <c r="VBG22" s="109"/>
      <c r="VBH22" s="109"/>
      <c r="VBI22" s="109"/>
      <c r="VBJ22" s="109"/>
      <c r="VBK22" s="109"/>
      <c r="VBL22" s="109"/>
      <c r="VBM22" s="109"/>
      <c r="VBN22" s="109"/>
      <c r="VBO22" s="109"/>
      <c r="VBP22" s="109"/>
      <c r="VBQ22" s="109"/>
      <c r="VBR22" s="109"/>
      <c r="VBS22" s="109"/>
      <c r="VBT22" s="109"/>
      <c r="VBU22" s="109"/>
      <c r="VBV22" s="109"/>
      <c r="VBW22" s="109"/>
      <c r="VBX22" s="109"/>
      <c r="VBY22" s="109"/>
      <c r="VBZ22" s="109"/>
      <c r="VCA22" s="109"/>
      <c r="VCB22" s="109"/>
      <c r="VCC22" s="109"/>
      <c r="VCD22" s="109"/>
      <c r="VCE22" s="109"/>
      <c r="VCF22" s="109"/>
      <c r="VCG22" s="109"/>
      <c r="VCH22" s="109"/>
      <c r="VCI22" s="109"/>
      <c r="VCJ22" s="109"/>
      <c r="VCK22" s="109"/>
      <c r="VCL22" s="109"/>
      <c r="VCM22" s="109"/>
      <c r="VCN22" s="109"/>
      <c r="VCO22" s="109"/>
      <c r="VCP22" s="109"/>
      <c r="VCQ22" s="109"/>
      <c r="VCR22" s="109"/>
      <c r="VCS22" s="109"/>
      <c r="VCT22" s="109"/>
      <c r="VCU22" s="109"/>
      <c r="VCV22" s="109"/>
      <c r="VCW22" s="109"/>
      <c r="VCX22" s="109"/>
      <c r="VCY22" s="109"/>
      <c r="VCZ22" s="109"/>
      <c r="VDA22" s="109"/>
      <c r="VDB22" s="109"/>
      <c r="VDC22" s="109"/>
      <c r="VDD22" s="109"/>
      <c r="VDE22" s="109"/>
      <c r="VDF22" s="109"/>
      <c r="VDG22" s="109"/>
      <c r="VDH22" s="109"/>
      <c r="VDI22" s="109"/>
      <c r="VDJ22" s="109"/>
      <c r="VDK22" s="109"/>
      <c r="VDL22" s="109"/>
      <c r="VDM22" s="109"/>
      <c r="VDN22" s="109"/>
      <c r="VDO22" s="109"/>
      <c r="VDP22" s="109"/>
      <c r="VDQ22" s="109"/>
      <c r="VDR22" s="109"/>
      <c r="VDS22" s="109"/>
      <c r="VDT22" s="109"/>
      <c r="VDU22" s="109"/>
      <c r="VDV22" s="109"/>
      <c r="VDW22" s="109"/>
      <c r="VDX22" s="109"/>
      <c r="VDY22" s="109"/>
      <c r="VDZ22" s="109"/>
      <c r="VEA22" s="109"/>
      <c r="VEB22" s="109"/>
      <c r="VEC22" s="109"/>
      <c r="VED22" s="109"/>
      <c r="VEE22" s="109"/>
      <c r="VEF22" s="109"/>
      <c r="VEG22" s="109"/>
      <c r="VEH22" s="109"/>
      <c r="VEI22" s="109"/>
      <c r="VEJ22" s="109"/>
      <c r="VEK22" s="109"/>
      <c r="VEL22" s="109"/>
      <c r="VEM22" s="109"/>
      <c r="VEN22" s="109"/>
      <c r="VEO22" s="109"/>
      <c r="VEP22" s="109"/>
      <c r="VEQ22" s="109"/>
      <c r="VER22" s="109"/>
      <c r="VES22" s="109"/>
      <c r="VET22" s="109"/>
      <c r="VEU22" s="109"/>
      <c r="VEV22" s="109"/>
      <c r="VEW22" s="109"/>
      <c r="VEX22" s="109"/>
      <c r="VEY22" s="109"/>
      <c r="VEZ22" s="109"/>
      <c r="VFA22" s="109"/>
      <c r="VFB22" s="109"/>
      <c r="VFC22" s="109"/>
      <c r="VFD22" s="109"/>
      <c r="VFE22" s="109"/>
      <c r="VFF22" s="109"/>
      <c r="VFG22" s="109"/>
      <c r="VFH22" s="109"/>
      <c r="VFI22" s="109"/>
      <c r="VFJ22" s="109"/>
      <c r="VFK22" s="109"/>
      <c r="VFL22" s="109"/>
      <c r="VFM22" s="109"/>
      <c r="VFN22" s="109"/>
      <c r="VFO22" s="109"/>
      <c r="VFP22" s="109"/>
      <c r="VFQ22" s="109"/>
      <c r="VFR22" s="109"/>
      <c r="VFS22" s="109"/>
      <c r="VFT22" s="109"/>
      <c r="VFU22" s="109"/>
      <c r="VFV22" s="109"/>
      <c r="VFW22" s="109"/>
      <c r="VFX22" s="109"/>
      <c r="VFY22" s="109"/>
      <c r="VFZ22" s="109"/>
      <c r="VGA22" s="109"/>
      <c r="VGB22" s="109"/>
      <c r="VGC22" s="109"/>
      <c r="VGD22" s="109"/>
      <c r="VGE22" s="109"/>
      <c r="VGF22" s="109"/>
      <c r="VGG22" s="109"/>
      <c r="VGH22" s="109"/>
      <c r="VGI22" s="109"/>
      <c r="VGJ22" s="109"/>
      <c r="VGK22" s="109"/>
      <c r="VGL22" s="109"/>
      <c r="VGM22" s="109"/>
      <c r="VGN22" s="109"/>
      <c r="VGO22" s="109"/>
      <c r="VGP22" s="109"/>
      <c r="VGQ22" s="109"/>
      <c r="VGR22" s="109"/>
      <c r="VGS22" s="109"/>
      <c r="VGT22" s="109"/>
      <c r="VGU22" s="109"/>
      <c r="VGV22" s="109"/>
      <c r="VGW22" s="109"/>
      <c r="VGX22" s="109"/>
      <c r="VGY22" s="109"/>
      <c r="VGZ22" s="109"/>
      <c r="VHA22" s="109"/>
      <c r="VHB22" s="109"/>
      <c r="VHC22" s="109"/>
      <c r="VHD22" s="109"/>
      <c r="VHE22" s="109"/>
      <c r="VHF22" s="109"/>
      <c r="VHG22" s="109"/>
      <c r="VHH22" s="109"/>
      <c r="VHI22" s="109"/>
      <c r="VHJ22" s="109"/>
      <c r="VHK22" s="109"/>
      <c r="VHL22" s="109"/>
      <c r="VHM22" s="109"/>
      <c r="VHN22" s="109"/>
      <c r="VHO22" s="109"/>
      <c r="VHP22" s="109"/>
      <c r="VHQ22" s="109"/>
      <c r="VHR22" s="109"/>
      <c r="VHS22" s="109"/>
      <c r="VHT22" s="109"/>
      <c r="VHU22" s="109"/>
      <c r="VHV22" s="109"/>
      <c r="VHW22" s="109"/>
      <c r="VHX22" s="109"/>
      <c r="VHY22" s="109"/>
      <c r="VHZ22" s="109"/>
      <c r="VIA22" s="109"/>
      <c r="VIB22" s="109"/>
      <c r="VIC22" s="109"/>
      <c r="VID22" s="109"/>
      <c r="VIE22" s="109"/>
      <c r="VIF22" s="109"/>
      <c r="VIG22" s="109"/>
      <c r="VIH22" s="109"/>
      <c r="VII22" s="109"/>
      <c r="VIJ22" s="109"/>
      <c r="VIK22" s="109"/>
      <c r="VIL22" s="109"/>
      <c r="VIM22" s="109"/>
      <c r="VIN22" s="109"/>
      <c r="VIO22" s="109"/>
      <c r="VIP22" s="109"/>
      <c r="VIQ22" s="109"/>
      <c r="VIR22" s="109"/>
      <c r="VIS22" s="109"/>
      <c r="VIT22" s="109"/>
      <c r="VIU22" s="109"/>
      <c r="VIV22" s="109"/>
      <c r="VIW22" s="109"/>
      <c r="VIX22" s="109"/>
      <c r="VIY22" s="109"/>
      <c r="VIZ22" s="109"/>
      <c r="VJA22" s="109"/>
      <c r="VJB22" s="109"/>
      <c r="VJC22" s="109"/>
      <c r="VJD22" s="109"/>
      <c r="VJE22" s="109"/>
      <c r="VJF22" s="109"/>
      <c r="VJG22" s="109"/>
      <c r="VJH22" s="109"/>
      <c r="VJI22" s="109"/>
      <c r="VJJ22" s="109"/>
      <c r="VJK22" s="109"/>
      <c r="VJL22" s="109"/>
      <c r="VJM22" s="109"/>
      <c r="VJN22" s="109"/>
      <c r="VJO22" s="109"/>
      <c r="VJP22" s="109"/>
      <c r="VJQ22" s="109"/>
      <c r="VJR22" s="109"/>
      <c r="VJS22" s="109"/>
      <c r="VJT22" s="109"/>
      <c r="VJU22" s="109"/>
      <c r="VJV22" s="109"/>
      <c r="VJW22" s="109"/>
      <c r="VJX22" s="109"/>
      <c r="VJY22" s="109"/>
      <c r="VJZ22" s="109"/>
      <c r="VKA22" s="109"/>
      <c r="VKB22" s="109"/>
      <c r="VKC22" s="109"/>
      <c r="VKD22" s="109"/>
      <c r="VKE22" s="109"/>
      <c r="VKF22" s="109"/>
      <c r="VKG22" s="109"/>
      <c r="VKH22" s="109"/>
      <c r="VKI22" s="109"/>
      <c r="VKJ22" s="109"/>
      <c r="VKK22" s="109"/>
      <c r="VKL22" s="109"/>
      <c r="VKM22" s="109"/>
      <c r="VKN22" s="109"/>
      <c r="VKO22" s="109"/>
      <c r="VKP22" s="109"/>
      <c r="VKQ22" s="109"/>
      <c r="VKR22" s="109"/>
      <c r="VKS22" s="109"/>
      <c r="VKT22" s="109"/>
      <c r="VKU22" s="109"/>
      <c r="VKV22" s="109"/>
      <c r="VKW22" s="109"/>
      <c r="VKX22" s="109"/>
      <c r="VKY22" s="109"/>
      <c r="VKZ22" s="109"/>
      <c r="VLA22" s="109"/>
      <c r="VLB22" s="109"/>
      <c r="VLC22" s="109"/>
      <c r="VLD22" s="109"/>
      <c r="VLE22" s="109"/>
      <c r="VLF22" s="109"/>
      <c r="VLG22" s="109"/>
      <c r="VLH22" s="109"/>
      <c r="VLI22" s="109"/>
      <c r="VLJ22" s="109"/>
      <c r="VLK22" s="109"/>
      <c r="VLL22" s="109"/>
      <c r="VLM22" s="109"/>
      <c r="VLN22" s="109"/>
      <c r="VLO22" s="109"/>
      <c r="VLP22" s="109"/>
      <c r="VLQ22" s="109"/>
      <c r="VLR22" s="109"/>
      <c r="VLS22" s="109"/>
      <c r="VLT22" s="109"/>
      <c r="VLU22" s="109"/>
      <c r="VLV22" s="109"/>
      <c r="VLW22" s="109"/>
      <c r="VLX22" s="109"/>
      <c r="VLY22" s="109"/>
      <c r="VLZ22" s="109"/>
      <c r="VMA22" s="109"/>
      <c r="VMB22" s="109"/>
      <c r="VMC22" s="109"/>
      <c r="VMD22" s="109"/>
      <c r="VME22" s="109"/>
      <c r="VMF22" s="109"/>
      <c r="VMG22" s="109"/>
      <c r="VMH22" s="109"/>
      <c r="VMI22" s="109"/>
      <c r="VMJ22" s="109"/>
      <c r="VMK22" s="109"/>
      <c r="VML22" s="109"/>
      <c r="VMM22" s="109"/>
      <c r="VMN22" s="109"/>
      <c r="VMO22" s="109"/>
      <c r="VMP22" s="109"/>
      <c r="VMQ22" s="109"/>
      <c r="VMR22" s="109"/>
      <c r="VMS22" s="109"/>
      <c r="VMT22" s="109"/>
      <c r="VMU22" s="109"/>
      <c r="VMV22" s="109"/>
      <c r="VMW22" s="109"/>
      <c r="VMX22" s="109"/>
      <c r="VMY22" s="109"/>
      <c r="VMZ22" s="109"/>
      <c r="VNA22" s="109"/>
      <c r="VNB22" s="109"/>
      <c r="VNC22" s="109"/>
      <c r="VND22" s="109"/>
      <c r="VNE22" s="109"/>
      <c r="VNF22" s="109"/>
      <c r="VNG22" s="109"/>
      <c r="VNH22" s="109"/>
      <c r="VNI22" s="109"/>
      <c r="VNJ22" s="109"/>
      <c r="VNK22" s="109"/>
      <c r="VNL22" s="109"/>
      <c r="VNM22" s="109"/>
      <c r="VNN22" s="109"/>
      <c r="VNO22" s="109"/>
      <c r="VNP22" s="109"/>
      <c r="VNQ22" s="109"/>
      <c r="VNR22" s="109"/>
      <c r="VNS22" s="109"/>
      <c r="VNT22" s="109"/>
      <c r="VNU22" s="109"/>
      <c r="VNV22" s="109"/>
      <c r="VNW22" s="109"/>
      <c r="VNX22" s="109"/>
      <c r="VNY22" s="109"/>
      <c r="VNZ22" s="109"/>
      <c r="VOA22" s="109"/>
      <c r="VOB22" s="109"/>
      <c r="VOC22" s="109"/>
      <c r="VOD22" s="109"/>
      <c r="VOE22" s="109"/>
      <c r="VOF22" s="109"/>
      <c r="VOG22" s="109"/>
      <c r="VOH22" s="109"/>
      <c r="VOI22" s="109"/>
      <c r="VOJ22" s="109"/>
      <c r="VOK22" s="109"/>
      <c r="VOL22" s="109"/>
      <c r="VOM22" s="109"/>
      <c r="VON22" s="109"/>
      <c r="VOO22" s="109"/>
      <c r="VOP22" s="109"/>
      <c r="VOQ22" s="109"/>
      <c r="VOR22" s="109"/>
      <c r="VOS22" s="109"/>
      <c r="VOT22" s="109"/>
      <c r="VOU22" s="109"/>
      <c r="VOV22" s="109"/>
      <c r="VOW22" s="109"/>
      <c r="VOX22" s="109"/>
      <c r="VOY22" s="109"/>
      <c r="VOZ22" s="109"/>
      <c r="VPA22" s="109"/>
      <c r="VPB22" s="109"/>
      <c r="VPC22" s="109"/>
      <c r="VPD22" s="109"/>
      <c r="VPE22" s="109"/>
      <c r="VPF22" s="109"/>
      <c r="VPG22" s="109"/>
      <c r="VPH22" s="109"/>
      <c r="VPI22" s="109"/>
      <c r="VPJ22" s="109"/>
      <c r="VPK22" s="109"/>
      <c r="VPL22" s="109"/>
      <c r="VPM22" s="109"/>
      <c r="VPN22" s="109"/>
      <c r="VPO22" s="109"/>
      <c r="VPP22" s="109"/>
      <c r="VPQ22" s="109"/>
      <c r="VPR22" s="109"/>
      <c r="VPS22" s="109"/>
      <c r="VPT22" s="109"/>
      <c r="VPU22" s="109"/>
      <c r="VPV22" s="109"/>
      <c r="VPW22" s="109"/>
      <c r="VPX22" s="109"/>
      <c r="VPY22" s="109"/>
      <c r="VPZ22" s="109"/>
      <c r="VQA22" s="109"/>
      <c r="VQB22" s="109"/>
      <c r="VQC22" s="109"/>
      <c r="VQD22" s="109"/>
      <c r="VQE22" s="109"/>
      <c r="VQF22" s="109"/>
      <c r="VQG22" s="109"/>
      <c r="VQH22" s="109"/>
      <c r="VQI22" s="109"/>
      <c r="VQJ22" s="109"/>
      <c r="VQK22" s="109"/>
      <c r="VQL22" s="109"/>
      <c r="VQM22" s="109"/>
      <c r="VQN22" s="109"/>
      <c r="VQO22" s="109"/>
      <c r="VQP22" s="109"/>
      <c r="VQQ22" s="109"/>
      <c r="VQR22" s="109"/>
      <c r="VQS22" s="109"/>
      <c r="VQT22" s="109"/>
      <c r="VQU22" s="109"/>
      <c r="VQV22" s="109"/>
      <c r="VQW22" s="109"/>
      <c r="VQX22" s="109"/>
      <c r="VQY22" s="109"/>
      <c r="VQZ22" s="109"/>
      <c r="VRA22" s="109"/>
      <c r="VRB22" s="109"/>
      <c r="VRC22" s="109"/>
      <c r="VRD22" s="109"/>
      <c r="VRE22" s="109"/>
      <c r="VRF22" s="109"/>
      <c r="VRG22" s="109"/>
      <c r="VRH22" s="109"/>
      <c r="VRI22" s="109"/>
      <c r="VRJ22" s="109"/>
      <c r="VRK22" s="109"/>
      <c r="VRL22" s="109"/>
      <c r="VRM22" s="109"/>
      <c r="VRN22" s="109"/>
      <c r="VRO22" s="109"/>
      <c r="VRP22" s="109"/>
      <c r="VRQ22" s="109"/>
      <c r="VRR22" s="109"/>
      <c r="VRS22" s="109"/>
      <c r="VRT22" s="109"/>
      <c r="VRU22" s="109"/>
      <c r="VRV22" s="109"/>
      <c r="VRW22" s="109"/>
      <c r="VRX22" s="109"/>
      <c r="VRY22" s="109"/>
      <c r="VRZ22" s="109"/>
      <c r="VSA22" s="109"/>
      <c r="VSB22" s="109"/>
      <c r="VSC22" s="109"/>
      <c r="VSD22" s="109"/>
      <c r="VSE22" s="109"/>
      <c r="VSF22" s="109"/>
      <c r="VSG22" s="109"/>
      <c r="VSH22" s="109"/>
      <c r="VSI22" s="109"/>
      <c r="VSJ22" s="109"/>
      <c r="VSK22" s="109"/>
      <c r="VSL22" s="109"/>
      <c r="VSM22" s="109"/>
      <c r="VSN22" s="109"/>
      <c r="VSO22" s="109"/>
      <c r="VSP22" s="109"/>
      <c r="VSQ22" s="109"/>
      <c r="VSR22" s="109"/>
      <c r="VSS22" s="109"/>
      <c r="VST22" s="109"/>
      <c r="VSU22" s="109"/>
      <c r="VSV22" s="109"/>
      <c r="VSW22" s="109"/>
      <c r="VSX22" s="109"/>
      <c r="VSY22" s="109"/>
      <c r="VSZ22" s="109"/>
      <c r="VTA22" s="109"/>
      <c r="VTB22" s="109"/>
      <c r="VTC22" s="109"/>
      <c r="VTD22" s="109"/>
      <c r="VTE22" s="109"/>
      <c r="VTF22" s="109"/>
      <c r="VTG22" s="109"/>
      <c r="VTH22" s="109"/>
      <c r="VTI22" s="109"/>
      <c r="VTJ22" s="109"/>
      <c r="VTK22" s="109"/>
      <c r="VTL22" s="109"/>
      <c r="VTM22" s="109"/>
      <c r="VTN22" s="109"/>
      <c r="VTO22" s="109"/>
      <c r="VTP22" s="109"/>
      <c r="VTQ22" s="109"/>
      <c r="VTR22" s="109"/>
      <c r="VTS22" s="109"/>
      <c r="VTT22" s="109"/>
      <c r="VTU22" s="109"/>
      <c r="VTV22" s="109"/>
      <c r="VTW22" s="109"/>
      <c r="VTX22" s="109"/>
      <c r="VTY22" s="109"/>
      <c r="VTZ22" s="109"/>
      <c r="VUA22" s="109"/>
      <c r="VUB22" s="109"/>
      <c r="VUC22" s="109"/>
      <c r="VUD22" s="109"/>
      <c r="VUE22" s="109"/>
      <c r="VUF22" s="109"/>
      <c r="VUG22" s="109"/>
      <c r="VUH22" s="109"/>
      <c r="VUI22" s="109"/>
      <c r="VUJ22" s="109"/>
      <c r="VUK22" s="109"/>
      <c r="VUL22" s="109"/>
      <c r="VUM22" s="109"/>
      <c r="VUN22" s="109"/>
      <c r="VUO22" s="109"/>
      <c r="VUP22" s="109"/>
      <c r="VUQ22" s="109"/>
      <c r="VUR22" s="109"/>
      <c r="VUS22" s="109"/>
      <c r="VUT22" s="109"/>
      <c r="VUU22" s="109"/>
      <c r="VUV22" s="109"/>
      <c r="VUW22" s="109"/>
      <c r="VUX22" s="109"/>
      <c r="VUY22" s="109"/>
      <c r="VUZ22" s="109"/>
      <c r="VVA22" s="109"/>
      <c r="VVB22" s="109"/>
      <c r="VVC22" s="109"/>
      <c r="VVD22" s="109"/>
      <c r="VVE22" s="109"/>
      <c r="VVF22" s="109"/>
      <c r="VVG22" s="109"/>
      <c r="VVH22" s="109"/>
      <c r="VVI22" s="109"/>
      <c r="VVJ22" s="109"/>
      <c r="VVK22" s="109"/>
      <c r="VVL22" s="109"/>
      <c r="VVM22" s="109"/>
      <c r="VVN22" s="109"/>
      <c r="VVO22" s="109"/>
      <c r="VVP22" s="109"/>
      <c r="VVQ22" s="109"/>
      <c r="VVR22" s="109"/>
      <c r="VVS22" s="109"/>
      <c r="VVT22" s="109"/>
      <c r="VVU22" s="109"/>
      <c r="VVV22" s="109"/>
      <c r="VVW22" s="109"/>
      <c r="VVX22" s="109"/>
      <c r="VVY22" s="109"/>
      <c r="VVZ22" s="109"/>
      <c r="VWA22" s="109"/>
      <c r="VWB22" s="109"/>
      <c r="VWC22" s="109"/>
      <c r="VWD22" s="109"/>
      <c r="VWE22" s="109"/>
      <c r="VWF22" s="109"/>
      <c r="VWG22" s="109"/>
      <c r="VWH22" s="109"/>
      <c r="VWI22" s="109"/>
      <c r="VWJ22" s="109"/>
      <c r="VWK22" s="109"/>
      <c r="VWL22" s="109"/>
      <c r="VWM22" s="109"/>
      <c r="VWN22" s="109"/>
      <c r="VWO22" s="109"/>
      <c r="VWP22" s="109"/>
      <c r="VWQ22" s="109"/>
      <c r="VWR22" s="109"/>
      <c r="VWS22" s="109"/>
      <c r="VWT22" s="109"/>
      <c r="VWU22" s="109"/>
      <c r="VWV22" s="109"/>
      <c r="VWW22" s="109"/>
      <c r="VWX22" s="109"/>
      <c r="VWY22" s="109"/>
      <c r="VWZ22" s="109"/>
      <c r="VXA22" s="109"/>
      <c r="VXB22" s="109"/>
      <c r="VXC22" s="109"/>
      <c r="VXD22" s="109"/>
      <c r="VXE22" s="109"/>
      <c r="VXF22" s="109"/>
      <c r="VXG22" s="109"/>
      <c r="VXH22" s="109"/>
      <c r="VXI22" s="109"/>
      <c r="VXJ22" s="109"/>
      <c r="VXK22" s="109"/>
      <c r="VXL22" s="109"/>
      <c r="VXM22" s="109"/>
      <c r="VXN22" s="109"/>
      <c r="VXO22" s="109"/>
      <c r="VXP22" s="109"/>
      <c r="VXQ22" s="109"/>
      <c r="VXR22" s="109"/>
      <c r="VXS22" s="109"/>
      <c r="VXT22" s="109"/>
      <c r="VXU22" s="109"/>
      <c r="VXV22" s="109"/>
      <c r="VXW22" s="109"/>
      <c r="VXX22" s="109"/>
      <c r="VXY22" s="109"/>
      <c r="VXZ22" s="109"/>
      <c r="VYA22" s="109"/>
      <c r="VYB22" s="109"/>
      <c r="VYC22" s="109"/>
      <c r="VYD22" s="109"/>
      <c r="VYE22" s="109"/>
      <c r="VYF22" s="109"/>
      <c r="VYG22" s="109"/>
      <c r="VYH22" s="109"/>
      <c r="VYI22" s="109"/>
      <c r="VYJ22" s="109"/>
      <c r="VYK22" s="109"/>
      <c r="VYL22" s="109"/>
      <c r="VYM22" s="109"/>
      <c r="VYN22" s="109"/>
      <c r="VYO22" s="109"/>
      <c r="VYP22" s="109"/>
      <c r="VYQ22" s="109"/>
      <c r="VYR22" s="109"/>
      <c r="VYS22" s="109"/>
      <c r="VYT22" s="109"/>
      <c r="VYU22" s="109"/>
      <c r="VYV22" s="109"/>
      <c r="VYW22" s="109"/>
      <c r="VYX22" s="109"/>
      <c r="VYY22" s="109"/>
      <c r="VYZ22" s="109"/>
      <c r="VZA22" s="109"/>
      <c r="VZB22" s="109"/>
      <c r="VZC22" s="109"/>
      <c r="VZD22" s="109"/>
      <c r="VZE22" s="109"/>
      <c r="VZF22" s="109"/>
      <c r="VZG22" s="109"/>
      <c r="VZH22" s="109"/>
      <c r="VZI22" s="109"/>
      <c r="VZJ22" s="109"/>
      <c r="VZK22" s="109"/>
      <c r="VZL22" s="109"/>
      <c r="VZM22" s="109"/>
      <c r="VZN22" s="109"/>
      <c r="VZO22" s="109"/>
      <c r="VZP22" s="109"/>
      <c r="VZQ22" s="109"/>
      <c r="VZR22" s="109"/>
      <c r="VZS22" s="109"/>
      <c r="VZT22" s="109"/>
      <c r="VZU22" s="109"/>
      <c r="VZV22" s="109"/>
      <c r="VZW22" s="109"/>
      <c r="VZX22" s="109"/>
      <c r="VZY22" s="109"/>
      <c r="VZZ22" s="109"/>
      <c r="WAA22" s="109"/>
      <c r="WAB22" s="109"/>
      <c r="WAC22" s="109"/>
      <c r="WAD22" s="109"/>
      <c r="WAE22" s="109"/>
      <c r="WAF22" s="109"/>
      <c r="WAG22" s="109"/>
      <c r="WAH22" s="109"/>
      <c r="WAI22" s="109"/>
      <c r="WAJ22" s="109"/>
      <c r="WAK22" s="109"/>
      <c r="WAL22" s="109"/>
      <c r="WAM22" s="109"/>
      <c r="WAN22" s="109"/>
      <c r="WAO22" s="109"/>
      <c r="WAP22" s="109"/>
      <c r="WAQ22" s="109"/>
      <c r="WAR22" s="109"/>
      <c r="WAS22" s="109"/>
      <c r="WAT22" s="109"/>
      <c r="WAU22" s="109"/>
      <c r="WAV22" s="109"/>
      <c r="WAW22" s="109"/>
      <c r="WAX22" s="109"/>
      <c r="WAY22" s="109"/>
      <c r="WAZ22" s="109"/>
      <c r="WBA22" s="109"/>
      <c r="WBB22" s="109"/>
      <c r="WBC22" s="109"/>
      <c r="WBD22" s="109"/>
      <c r="WBE22" s="109"/>
      <c r="WBF22" s="109"/>
      <c r="WBG22" s="109"/>
      <c r="WBH22" s="109"/>
      <c r="WBI22" s="109"/>
      <c r="WBJ22" s="109"/>
      <c r="WBK22" s="109"/>
      <c r="WBL22" s="109"/>
      <c r="WBM22" s="109"/>
      <c r="WBN22" s="109"/>
      <c r="WBO22" s="109"/>
      <c r="WBP22" s="109"/>
      <c r="WBQ22" s="109"/>
      <c r="WBR22" s="109"/>
      <c r="WBS22" s="109"/>
      <c r="WBT22" s="109"/>
      <c r="WBU22" s="109"/>
      <c r="WBV22" s="109"/>
      <c r="WBW22" s="109"/>
      <c r="WBX22" s="109"/>
      <c r="WBY22" s="109"/>
      <c r="WBZ22" s="109"/>
      <c r="WCA22" s="109"/>
      <c r="WCB22" s="109"/>
      <c r="WCC22" s="109"/>
      <c r="WCD22" s="109"/>
      <c r="WCE22" s="109"/>
      <c r="WCF22" s="109"/>
      <c r="WCG22" s="109"/>
      <c r="WCH22" s="109"/>
      <c r="WCI22" s="109"/>
      <c r="WCJ22" s="109"/>
      <c r="WCK22" s="109"/>
      <c r="WCL22" s="109"/>
      <c r="WCM22" s="109"/>
      <c r="WCN22" s="109"/>
      <c r="WCO22" s="109"/>
      <c r="WCP22" s="109"/>
      <c r="WCQ22" s="109"/>
      <c r="WCR22" s="109"/>
      <c r="WCS22" s="109"/>
      <c r="WCT22" s="109"/>
      <c r="WCU22" s="109"/>
      <c r="WCV22" s="109"/>
      <c r="WCW22" s="109"/>
      <c r="WCX22" s="109"/>
      <c r="WCY22" s="109"/>
      <c r="WCZ22" s="109"/>
      <c r="WDA22" s="109"/>
      <c r="WDB22" s="109"/>
      <c r="WDC22" s="109"/>
      <c r="WDD22" s="109"/>
      <c r="WDE22" s="109"/>
      <c r="WDF22" s="109"/>
      <c r="WDG22" s="109"/>
      <c r="WDH22" s="109"/>
      <c r="WDI22" s="109"/>
      <c r="WDJ22" s="109"/>
      <c r="WDK22" s="109"/>
      <c r="WDL22" s="109"/>
      <c r="WDM22" s="109"/>
      <c r="WDN22" s="109"/>
      <c r="WDO22" s="109"/>
      <c r="WDP22" s="109"/>
      <c r="WDQ22" s="109"/>
      <c r="WDR22" s="109"/>
      <c r="WDS22" s="109"/>
      <c r="WDT22" s="109"/>
      <c r="WDU22" s="109"/>
      <c r="WDV22" s="109"/>
      <c r="WDW22" s="109"/>
      <c r="WDX22" s="109"/>
      <c r="WDY22" s="109"/>
      <c r="WDZ22" s="109"/>
      <c r="WEA22" s="109"/>
      <c r="WEB22" s="109"/>
      <c r="WEC22" s="109"/>
      <c r="WED22" s="109"/>
      <c r="WEE22" s="109"/>
      <c r="WEF22" s="109"/>
      <c r="WEG22" s="109"/>
      <c r="WEH22" s="109"/>
      <c r="WEI22" s="109"/>
      <c r="WEJ22" s="109"/>
      <c r="WEK22" s="109"/>
      <c r="WEL22" s="109"/>
      <c r="WEM22" s="109"/>
      <c r="WEN22" s="109"/>
      <c r="WEO22" s="109"/>
      <c r="WEP22" s="109"/>
      <c r="WEQ22" s="109"/>
      <c r="WER22" s="109"/>
      <c r="WES22" s="109"/>
      <c r="WET22" s="109"/>
      <c r="WEU22" s="109"/>
      <c r="WEV22" s="109"/>
      <c r="WEW22" s="109"/>
      <c r="WEX22" s="109"/>
      <c r="WEY22" s="109"/>
      <c r="WEZ22" s="109"/>
      <c r="WFA22" s="109"/>
      <c r="WFB22" s="109"/>
      <c r="WFC22" s="109"/>
      <c r="WFD22" s="109"/>
      <c r="WFE22" s="109"/>
      <c r="WFF22" s="109"/>
      <c r="WFG22" s="109"/>
      <c r="WFH22" s="109"/>
      <c r="WFI22" s="109"/>
      <c r="WFJ22" s="109"/>
      <c r="WFK22" s="109"/>
      <c r="WFL22" s="109"/>
      <c r="WFM22" s="109"/>
      <c r="WFN22" s="109"/>
      <c r="WFO22" s="109"/>
      <c r="WFP22" s="109"/>
      <c r="WFQ22" s="109"/>
      <c r="WFR22" s="109"/>
      <c r="WFS22" s="109"/>
      <c r="WFT22" s="109"/>
      <c r="WFU22" s="109"/>
      <c r="WFV22" s="109"/>
      <c r="WFW22" s="109"/>
      <c r="WFX22" s="109"/>
      <c r="WFY22" s="109"/>
      <c r="WFZ22" s="109"/>
      <c r="WGA22" s="109"/>
      <c r="WGB22" s="109"/>
      <c r="WGC22" s="109"/>
      <c r="WGD22" s="109"/>
      <c r="WGE22" s="109"/>
      <c r="WGF22" s="109"/>
      <c r="WGG22" s="109"/>
      <c r="WGH22" s="109"/>
      <c r="WGI22" s="109"/>
      <c r="WGJ22" s="109"/>
      <c r="WGK22" s="109"/>
      <c r="WGL22" s="109"/>
      <c r="WGM22" s="109"/>
      <c r="WGN22" s="109"/>
      <c r="WGO22" s="109"/>
      <c r="WGP22" s="109"/>
      <c r="WGQ22" s="109"/>
      <c r="WGR22" s="109"/>
      <c r="WGS22" s="109"/>
      <c r="WGT22" s="109"/>
      <c r="WGU22" s="109"/>
      <c r="WGV22" s="109"/>
      <c r="WGW22" s="109"/>
      <c r="WGX22" s="109"/>
      <c r="WGY22" s="109"/>
      <c r="WGZ22" s="109"/>
      <c r="WHA22" s="109"/>
      <c r="WHB22" s="109"/>
      <c r="WHC22" s="109"/>
      <c r="WHD22" s="109"/>
      <c r="WHE22" s="109"/>
      <c r="WHF22" s="109"/>
      <c r="WHG22" s="109"/>
      <c r="WHH22" s="109"/>
      <c r="WHI22" s="109"/>
      <c r="WHJ22" s="109"/>
      <c r="WHK22" s="109"/>
      <c r="WHL22" s="109"/>
      <c r="WHM22" s="109"/>
      <c r="WHN22" s="109"/>
      <c r="WHO22" s="109"/>
      <c r="WHP22" s="109"/>
      <c r="WHQ22" s="109"/>
      <c r="WHR22" s="109"/>
      <c r="WHS22" s="109"/>
      <c r="WHT22" s="109"/>
      <c r="WHU22" s="109"/>
      <c r="WHV22" s="109"/>
      <c r="WHW22" s="109"/>
      <c r="WHX22" s="109"/>
      <c r="WHY22" s="109"/>
      <c r="WHZ22" s="109"/>
      <c r="WIA22" s="109"/>
      <c r="WIB22" s="109"/>
      <c r="WIC22" s="109"/>
      <c r="WID22" s="109"/>
      <c r="WIE22" s="109"/>
      <c r="WIF22" s="109"/>
      <c r="WIG22" s="109"/>
      <c r="WIH22" s="109"/>
      <c r="WII22" s="109"/>
      <c r="WIJ22" s="109"/>
      <c r="WIK22" s="109"/>
      <c r="WIL22" s="109"/>
      <c r="WIM22" s="109"/>
      <c r="WIN22" s="109"/>
      <c r="WIO22" s="109"/>
      <c r="WIP22" s="109"/>
      <c r="WIQ22" s="109"/>
      <c r="WIR22" s="109"/>
      <c r="WIS22" s="109"/>
      <c r="WIT22" s="109"/>
      <c r="WIU22" s="109"/>
      <c r="WIV22" s="109"/>
      <c r="WIW22" s="109"/>
      <c r="WIX22" s="109"/>
      <c r="WIY22" s="109"/>
      <c r="WIZ22" s="109"/>
      <c r="WJA22" s="109"/>
      <c r="WJB22" s="109"/>
      <c r="WJC22" s="109"/>
      <c r="WJD22" s="109"/>
      <c r="WJE22" s="109"/>
      <c r="WJF22" s="109"/>
      <c r="WJG22" s="109"/>
      <c r="WJH22" s="109"/>
      <c r="WJI22" s="109"/>
      <c r="WJJ22" s="109"/>
      <c r="WJK22" s="109"/>
      <c r="WJL22" s="109"/>
      <c r="WJM22" s="109"/>
      <c r="WJN22" s="109"/>
      <c r="WJO22" s="109"/>
      <c r="WJP22" s="109"/>
      <c r="WJQ22" s="109"/>
      <c r="WJR22" s="109"/>
      <c r="WJS22" s="109"/>
      <c r="WJT22" s="109"/>
      <c r="WJU22" s="109"/>
      <c r="WJV22" s="109"/>
      <c r="WJW22" s="109"/>
      <c r="WJX22" s="109"/>
      <c r="WJY22" s="109"/>
      <c r="WJZ22" s="109"/>
      <c r="WKA22" s="109"/>
      <c r="WKB22" s="109"/>
      <c r="WKC22" s="109"/>
      <c r="WKD22" s="109"/>
      <c r="WKE22" s="109"/>
      <c r="WKF22" s="109"/>
      <c r="WKG22" s="109"/>
      <c r="WKH22" s="109"/>
      <c r="WKI22" s="109"/>
      <c r="WKJ22" s="109"/>
      <c r="WKK22" s="109"/>
      <c r="WKL22" s="109"/>
      <c r="WKM22" s="109"/>
      <c r="WKN22" s="109"/>
      <c r="WKO22" s="109"/>
      <c r="WKP22" s="109"/>
      <c r="WKQ22" s="109"/>
      <c r="WKR22" s="109"/>
      <c r="WKS22" s="109"/>
      <c r="WKT22" s="109"/>
      <c r="WKU22" s="109"/>
      <c r="WKV22" s="109"/>
      <c r="WKW22" s="109"/>
      <c r="WKX22" s="109"/>
      <c r="WKY22" s="109"/>
      <c r="WKZ22" s="109"/>
      <c r="WLA22" s="109"/>
      <c r="WLB22" s="109"/>
      <c r="WLC22" s="109"/>
      <c r="WLD22" s="109"/>
      <c r="WLE22" s="109"/>
      <c r="WLF22" s="109"/>
      <c r="WLG22" s="109"/>
      <c r="WLH22" s="109"/>
      <c r="WLI22" s="109"/>
      <c r="WLJ22" s="109"/>
      <c r="WLK22" s="109"/>
      <c r="WLL22" s="109"/>
      <c r="WLM22" s="109"/>
      <c r="WLN22" s="109"/>
      <c r="WLO22" s="109"/>
      <c r="WLP22" s="109"/>
      <c r="WLQ22" s="109"/>
      <c r="WLR22" s="109"/>
      <c r="WLS22" s="109"/>
      <c r="WLT22" s="109"/>
      <c r="WLU22" s="109"/>
      <c r="WLV22" s="109"/>
      <c r="WLW22" s="109"/>
      <c r="WLX22" s="109"/>
      <c r="WLY22" s="109"/>
      <c r="WLZ22" s="109"/>
      <c r="WMA22" s="109"/>
      <c r="WMB22" s="109"/>
      <c r="WMC22" s="109"/>
      <c r="WMD22" s="109"/>
      <c r="WME22" s="109"/>
      <c r="WMF22" s="109"/>
      <c r="WMG22" s="109"/>
      <c r="WMH22" s="109"/>
      <c r="WMI22" s="109"/>
      <c r="WMJ22" s="109"/>
      <c r="WMK22" s="109"/>
      <c r="WML22" s="109"/>
      <c r="WMM22" s="109"/>
      <c r="WMN22" s="109"/>
      <c r="WMO22" s="109"/>
      <c r="WMP22" s="109"/>
      <c r="WMQ22" s="109"/>
      <c r="WMR22" s="109"/>
      <c r="WMS22" s="109"/>
      <c r="WMT22" s="109"/>
      <c r="WMU22" s="109"/>
      <c r="WMV22" s="109"/>
      <c r="WMW22" s="109"/>
      <c r="WMX22" s="109"/>
      <c r="WMY22" s="109"/>
      <c r="WMZ22" s="109"/>
      <c r="WNA22" s="109"/>
      <c r="WNB22" s="109"/>
      <c r="WNC22" s="109"/>
      <c r="WND22" s="109"/>
      <c r="WNE22" s="109"/>
      <c r="WNF22" s="109"/>
      <c r="WNG22" s="109"/>
      <c r="WNH22" s="109"/>
      <c r="WNI22" s="109"/>
      <c r="WNJ22" s="109"/>
      <c r="WNK22" s="109"/>
      <c r="WNL22" s="109"/>
      <c r="WNM22" s="109"/>
      <c r="WNN22" s="109"/>
      <c r="WNO22" s="109"/>
      <c r="WNP22" s="109"/>
      <c r="WNQ22" s="109"/>
      <c r="WNR22" s="109"/>
      <c r="WNS22" s="109"/>
      <c r="WNT22" s="109"/>
      <c r="WNU22" s="109"/>
      <c r="WNV22" s="109"/>
      <c r="WNW22" s="109"/>
      <c r="WNX22" s="109"/>
      <c r="WNY22" s="109"/>
      <c r="WNZ22" s="109"/>
      <c r="WOA22" s="109"/>
      <c r="WOB22" s="109"/>
      <c r="WOC22" s="109"/>
      <c r="WOD22" s="109"/>
      <c r="WOE22" s="109"/>
      <c r="WOF22" s="109"/>
      <c r="WOG22" s="109"/>
      <c r="WOH22" s="109"/>
      <c r="WOI22" s="109"/>
      <c r="WOJ22" s="109"/>
      <c r="WOK22" s="109"/>
      <c r="WOL22" s="109"/>
      <c r="WOM22" s="109"/>
      <c r="WON22" s="109"/>
      <c r="WOO22" s="109"/>
      <c r="WOP22" s="109"/>
      <c r="WOQ22" s="109"/>
      <c r="WOR22" s="109"/>
      <c r="WOS22" s="109"/>
      <c r="WOT22" s="109"/>
      <c r="WOU22" s="109"/>
      <c r="WOV22" s="109"/>
      <c r="WOW22" s="109"/>
      <c r="WOX22" s="109"/>
      <c r="WOY22" s="109"/>
      <c r="WOZ22" s="109"/>
      <c r="WPA22" s="109"/>
      <c r="WPB22" s="109"/>
      <c r="WPC22" s="109"/>
      <c r="WPD22" s="109"/>
      <c r="WPE22" s="109"/>
      <c r="WPF22" s="109"/>
      <c r="WPG22" s="109"/>
      <c r="WPH22" s="109"/>
      <c r="WPI22" s="109"/>
      <c r="WPJ22" s="109"/>
      <c r="WPK22" s="109"/>
      <c r="WPL22" s="109"/>
      <c r="WPM22" s="109"/>
      <c r="WPN22" s="109"/>
      <c r="WPO22" s="109"/>
      <c r="WPP22" s="109"/>
      <c r="WPQ22" s="109"/>
      <c r="WPR22" s="109"/>
      <c r="WPS22" s="109"/>
      <c r="WPT22" s="109"/>
      <c r="WPU22" s="109"/>
      <c r="WPV22" s="109"/>
      <c r="WPW22" s="109"/>
      <c r="WPX22" s="109"/>
      <c r="WPY22" s="109"/>
      <c r="WPZ22" s="109"/>
      <c r="WQA22" s="109"/>
      <c r="WQB22" s="109"/>
      <c r="WQC22" s="109"/>
      <c r="WQD22" s="109"/>
      <c r="WQE22" s="109"/>
      <c r="WQF22" s="109"/>
      <c r="WQG22" s="109"/>
      <c r="WQH22" s="109"/>
      <c r="WQI22" s="109"/>
      <c r="WQJ22" s="109"/>
      <c r="WQK22" s="109"/>
      <c r="WQL22" s="109"/>
      <c r="WQM22" s="109"/>
      <c r="WQN22" s="109"/>
      <c r="WQO22" s="109"/>
      <c r="WQP22" s="109"/>
      <c r="WQQ22" s="109"/>
      <c r="WQR22" s="109"/>
      <c r="WQS22" s="109"/>
      <c r="WQT22" s="109"/>
      <c r="WQU22" s="109"/>
      <c r="WQV22" s="109"/>
      <c r="WQW22" s="109"/>
      <c r="WQX22" s="109"/>
      <c r="WQY22" s="109"/>
      <c r="WQZ22" s="109"/>
      <c r="WRA22" s="109"/>
      <c r="WRB22" s="109"/>
      <c r="WRC22" s="109"/>
      <c r="WRD22" s="109"/>
      <c r="WRE22" s="109"/>
      <c r="WRF22" s="109"/>
      <c r="WRG22" s="109"/>
      <c r="WRH22" s="109"/>
      <c r="WRI22" s="109"/>
      <c r="WRJ22" s="109"/>
      <c r="WRK22" s="109"/>
      <c r="WRL22" s="109"/>
      <c r="WRM22" s="109"/>
      <c r="WRN22" s="109"/>
      <c r="WRO22" s="109"/>
      <c r="WRP22" s="109"/>
      <c r="WRQ22" s="109"/>
      <c r="WRR22" s="109"/>
      <c r="WRS22" s="109"/>
      <c r="WRT22" s="109"/>
      <c r="WRU22" s="109"/>
      <c r="WRV22" s="109"/>
      <c r="WRW22" s="109"/>
      <c r="WRX22" s="109"/>
      <c r="WRY22" s="109"/>
      <c r="WRZ22" s="109"/>
      <c r="WSA22" s="109"/>
      <c r="WSB22" s="109"/>
      <c r="WSC22" s="109"/>
      <c r="WSD22" s="109"/>
      <c r="WSE22" s="109"/>
      <c r="WSF22" s="109"/>
      <c r="WSG22" s="109"/>
      <c r="WSH22" s="109"/>
      <c r="WSI22" s="109"/>
      <c r="WSJ22" s="109"/>
      <c r="WSK22" s="109"/>
      <c r="WSL22" s="109"/>
      <c r="WSM22" s="109"/>
      <c r="WSN22" s="109"/>
      <c r="WSO22" s="109"/>
      <c r="WSP22" s="109"/>
      <c r="WSQ22" s="109"/>
      <c r="WSR22" s="109"/>
      <c r="WSS22" s="109"/>
      <c r="WST22" s="109"/>
      <c r="WSU22" s="109"/>
      <c r="WSV22" s="109"/>
      <c r="WSW22" s="109"/>
      <c r="WSX22" s="109"/>
      <c r="WSY22" s="109"/>
      <c r="WSZ22" s="109"/>
      <c r="WTA22" s="109"/>
      <c r="WTB22" s="109"/>
      <c r="WTC22" s="109"/>
      <c r="WTD22" s="109"/>
      <c r="WTE22" s="109"/>
      <c r="WTF22" s="109"/>
      <c r="WTG22" s="109"/>
      <c r="WTH22" s="109"/>
      <c r="WTI22" s="109"/>
      <c r="WTJ22" s="109"/>
      <c r="WTK22" s="109"/>
      <c r="WTL22" s="109"/>
      <c r="WTM22" s="109"/>
      <c r="WTN22" s="109"/>
      <c r="WTO22" s="109"/>
      <c r="WTP22" s="109"/>
      <c r="WTQ22" s="109"/>
      <c r="WTR22" s="109"/>
      <c r="WTS22" s="109"/>
      <c r="WTT22" s="109"/>
      <c r="WTU22" s="109"/>
      <c r="WTV22" s="109"/>
      <c r="WTW22" s="109"/>
      <c r="WTX22" s="109"/>
      <c r="WTY22" s="109"/>
      <c r="WTZ22" s="109"/>
      <c r="WUA22" s="109"/>
      <c r="WUB22" s="109"/>
      <c r="WUC22" s="109"/>
      <c r="WUD22" s="109"/>
      <c r="WUE22" s="109"/>
      <c r="WUF22" s="109"/>
      <c r="WUG22" s="109"/>
      <c r="WUH22" s="109"/>
      <c r="WUI22" s="109"/>
      <c r="WUJ22" s="109"/>
      <c r="WUK22" s="109"/>
      <c r="WUL22" s="109"/>
      <c r="WUM22" s="109"/>
      <c r="WUN22" s="109"/>
      <c r="WUO22" s="109"/>
      <c r="WUP22" s="109"/>
      <c r="WUQ22" s="109"/>
      <c r="WUR22" s="109"/>
      <c r="WUS22" s="109"/>
      <c r="WUT22" s="109"/>
      <c r="WUU22" s="109"/>
      <c r="WUV22" s="109"/>
      <c r="WUW22" s="109"/>
      <c r="WUX22" s="109"/>
      <c r="WUY22" s="109"/>
      <c r="WUZ22" s="109"/>
      <c r="WVA22" s="109"/>
      <c r="WVB22" s="109"/>
      <c r="WVC22" s="109"/>
      <c r="WVD22" s="109"/>
      <c r="WVE22" s="109"/>
      <c r="WVF22" s="109"/>
      <c r="WVG22" s="109"/>
      <c r="WVH22" s="109"/>
      <c r="WVI22" s="109"/>
      <c r="WVJ22" s="109"/>
      <c r="WVK22" s="109"/>
      <c r="WVL22" s="109"/>
      <c r="WVM22" s="109"/>
      <c r="WVN22" s="109"/>
      <c r="WVO22" s="109"/>
      <c r="WVP22" s="109"/>
      <c r="WVQ22" s="109"/>
      <c r="WVR22" s="109"/>
      <c r="WVS22" s="109"/>
      <c r="WVT22" s="109"/>
      <c r="WVU22" s="109"/>
      <c r="WVV22" s="109"/>
      <c r="WVW22" s="109"/>
      <c r="WVX22" s="109"/>
      <c r="WVY22" s="109"/>
      <c r="WVZ22" s="109"/>
      <c r="WWA22" s="109"/>
      <c r="WWB22" s="109"/>
      <c r="WWC22" s="109"/>
      <c r="WWD22" s="109"/>
      <c r="WWE22" s="109"/>
      <c r="WWF22" s="109"/>
      <c r="WWG22" s="109"/>
      <c r="WWH22" s="109"/>
      <c r="WWI22" s="109"/>
      <c r="WWJ22" s="109"/>
      <c r="WWK22" s="109"/>
      <c r="WWL22" s="109"/>
      <c r="WWM22" s="109"/>
      <c r="WWN22" s="109"/>
      <c r="WWO22" s="109"/>
      <c r="WWP22" s="109"/>
      <c r="WWQ22" s="109"/>
      <c r="WWR22" s="109"/>
      <c r="WWS22" s="109"/>
      <c r="WWT22" s="109"/>
      <c r="WWU22" s="109"/>
      <c r="WWV22" s="109"/>
      <c r="WWW22" s="109"/>
      <c r="WWX22" s="109"/>
      <c r="WWY22" s="109"/>
      <c r="WWZ22" s="109"/>
      <c r="WXA22" s="109"/>
      <c r="WXB22" s="109"/>
      <c r="WXC22" s="109"/>
      <c r="WXD22" s="109"/>
      <c r="WXE22" s="109"/>
      <c r="WXF22" s="109"/>
      <c r="WXG22" s="109"/>
      <c r="WXH22" s="109"/>
      <c r="WXI22" s="109"/>
      <c r="WXJ22" s="109"/>
      <c r="WXK22" s="109"/>
      <c r="WXL22" s="109"/>
      <c r="WXM22" s="109"/>
      <c r="WXN22" s="109"/>
      <c r="WXO22" s="109"/>
      <c r="WXP22" s="109"/>
      <c r="WXQ22" s="109"/>
      <c r="WXR22" s="109"/>
      <c r="WXS22" s="109"/>
      <c r="WXT22" s="109"/>
      <c r="WXU22" s="109"/>
      <c r="WXV22" s="109"/>
      <c r="WXW22" s="109"/>
      <c r="WXX22" s="109"/>
      <c r="WXY22" s="109"/>
      <c r="WXZ22" s="109"/>
      <c r="WYA22" s="109"/>
      <c r="WYB22" s="109"/>
      <c r="WYC22" s="109"/>
      <c r="WYD22" s="109"/>
      <c r="WYE22" s="109"/>
      <c r="WYF22" s="109"/>
      <c r="WYG22" s="109"/>
      <c r="WYH22" s="109"/>
      <c r="WYI22" s="109"/>
      <c r="WYJ22" s="109"/>
      <c r="WYK22" s="109"/>
      <c r="WYL22" s="109"/>
      <c r="WYM22" s="109"/>
      <c r="WYN22" s="109"/>
      <c r="WYO22" s="109"/>
      <c r="WYP22" s="109"/>
      <c r="WYQ22" s="109"/>
      <c r="WYR22" s="109"/>
      <c r="WYS22" s="109"/>
      <c r="WYT22" s="109"/>
      <c r="WYU22" s="109"/>
      <c r="WYV22" s="109"/>
      <c r="WYW22" s="109"/>
      <c r="WYX22" s="109"/>
      <c r="WYY22" s="109"/>
      <c r="WYZ22" s="109"/>
      <c r="WZA22" s="109"/>
      <c r="WZB22" s="109"/>
      <c r="WZC22" s="109"/>
      <c r="WZD22" s="109"/>
      <c r="WZE22" s="109"/>
      <c r="WZF22" s="109"/>
      <c r="WZG22" s="109"/>
      <c r="WZH22" s="109"/>
      <c r="WZI22" s="109"/>
      <c r="WZJ22" s="109"/>
      <c r="WZK22" s="109"/>
      <c r="WZL22" s="109"/>
      <c r="WZM22" s="109"/>
      <c r="WZN22" s="109"/>
      <c r="WZO22" s="109"/>
      <c r="WZP22" s="109"/>
      <c r="WZQ22" s="109"/>
      <c r="WZR22" s="109"/>
      <c r="WZS22" s="109"/>
      <c r="WZT22" s="109"/>
      <c r="WZU22" s="109"/>
      <c r="WZV22" s="109"/>
      <c r="WZW22" s="109"/>
      <c r="WZX22" s="109"/>
      <c r="WZY22" s="109"/>
      <c r="WZZ22" s="109"/>
      <c r="XAA22" s="109"/>
      <c r="XAB22" s="109"/>
      <c r="XAC22" s="109"/>
      <c r="XAD22" s="109"/>
      <c r="XAE22" s="109"/>
      <c r="XAF22" s="109"/>
      <c r="XAG22" s="109"/>
      <c r="XAH22" s="109"/>
      <c r="XAI22" s="109"/>
      <c r="XAJ22" s="109"/>
      <c r="XAK22" s="109"/>
      <c r="XAL22" s="109"/>
      <c r="XAM22" s="109"/>
      <c r="XAN22" s="109"/>
      <c r="XAO22" s="109"/>
      <c r="XAP22" s="109"/>
      <c r="XAQ22" s="109"/>
      <c r="XAR22" s="109"/>
      <c r="XAS22" s="109"/>
      <c r="XAT22" s="109"/>
      <c r="XAU22" s="109"/>
      <c r="XAV22" s="109"/>
      <c r="XAW22" s="109"/>
      <c r="XAX22" s="109"/>
      <c r="XAY22" s="109"/>
      <c r="XAZ22" s="109"/>
      <c r="XBA22" s="109"/>
      <c r="XBB22" s="109"/>
      <c r="XBC22" s="109"/>
      <c r="XBD22" s="109"/>
      <c r="XBE22" s="109"/>
      <c r="XBF22" s="109"/>
      <c r="XBG22" s="109"/>
      <c r="XBH22" s="109"/>
      <c r="XBI22" s="109"/>
      <c r="XBJ22" s="109"/>
      <c r="XBK22" s="109"/>
      <c r="XBL22" s="109"/>
      <c r="XBM22" s="109"/>
      <c r="XBN22" s="109"/>
      <c r="XBO22" s="109"/>
      <c r="XBP22" s="109"/>
      <c r="XBQ22" s="109"/>
      <c r="XBR22" s="109"/>
      <c r="XBS22" s="109"/>
      <c r="XBT22" s="109"/>
      <c r="XBU22" s="109"/>
      <c r="XBV22" s="109"/>
      <c r="XBW22" s="109"/>
      <c r="XBX22" s="109"/>
      <c r="XBY22" s="109"/>
      <c r="XBZ22" s="109"/>
      <c r="XCA22" s="109"/>
      <c r="XCB22" s="109"/>
      <c r="XCC22" s="109"/>
      <c r="XCD22" s="109"/>
      <c r="XCE22" s="109"/>
      <c r="XCF22" s="109"/>
      <c r="XCG22" s="109"/>
      <c r="XCH22" s="109"/>
      <c r="XCI22" s="109"/>
      <c r="XCJ22" s="109"/>
      <c r="XCK22" s="109"/>
      <c r="XCL22" s="109"/>
      <c r="XCM22" s="109"/>
      <c r="XCN22" s="109"/>
      <c r="XCO22" s="109"/>
      <c r="XCP22" s="109"/>
      <c r="XCQ22" s="109"/>
      <c r="XCR22" s="109"/>
      <c r="XCS22" s="109"/>
      <c r="XCT22" s="109"/>
      <c r="XCU22" s="109"/>
      <c r="XCV22" s="109"/>
      <c r="XCW22" s="109"/>
      <c r="XCX22" s="109"/>
      <c r="XCY22" s="109"/>
      <c r="XCZ22" s="109"/>
      <c r="XDA22" s="109"/>
      <c r="XDB22" s="109"/>
      <c r="XDC22" s="109"/>
      <c r="XDD22" s="109"/>
      <c r="XDE22" s="109"/>
      <c r="XDF22" s="109"/>
      <c r="XDG22" s="109"/>
      <c r="XDH22" s="109"/>
      <c r="XDI22" s="109"/>
      <c r="XDJ22" s="109"/>
      <c r="XDK22" s="109"/>
      <c r="XDL22" s="109"/>
      <c r="XDM22" s="109"/>
      <c r="XDN22" s="109"/>
      <c r="XDO22" s="109"/>
      <c r="XDP22" s="109"/>
      <c r="XDQ22" s="109"/>
      <c r="XDR22" s="109"/>
      <c r="XDS22" s="109"/>
      <c r="XDT22" s="109"/>
      <c r="XDU22" s="109"/>
      <c r="XDV22" s="109"/>
      <c r="XDW22" s="109"/>
      <c r="XDX22" s="109"/>
      <c r="XDY22" s="109"/>
      <c r="XDZ22" s="109"/>
      <c r="XEA22" s="109"/>
      <c r="XEB22" s="109"/>
      <c r="XEC22" s="109"/>
      <c r="XED22" s="109"/>
      <c r="XEE22" s="109"/>
      <c r="XEF22" s="109"/>
      <c r="XEG22" s="109"/>
      <c r="XEH22" s="109"/>
      <c r="XEI22" s="109"/>
      <c r="XEJ22" s="109"/>
      <c r="XEK22" s="109"/>
      <c r="XEL22" s="109"/>
      <c r="XEM22" s="109"/>
      <c r="XEN22" s="109"/>
      <c r="XEO22" s="109"/>
      <c r="XEP22" s="109"/>
      <c r="XEQ22" s="109"/>
      <c r="XER22" s="109"/>
      <c r="XES22" s="109"/>
      <c r="XET22" s="109"/>
      <c r="XEU22" s="109"/>
      <c r="XEV22" s="109"/>
      <c r="XEW22" s="109"/>
      <c r="XEX22" s="109"/>
      <c r="XEY22" s="109"/>
      <c r="XEZ22" s="109"/>
    </row>
    <row r="23" spans="1:16380" s="110" customFormat="1">
      <c r="A23" s="116" t="s">
        <v>131</v>
      </c>
      <c r="B23" s="105">
        <v>5</v>
      </c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65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  <c r="BH23" s="109"/>
      <c r="BI23" s="109"/>
      <c r="BJ23" s="109"/>
      <c r="BK23" s="109"/>
      <c r="BL23" s="109"/>
      <c r="BM23" s="109"/>
      <c r="BN23" s="109"/>
      <c r="BO23" s="109"/>
      <c r="BP23" s="109"/>
      <c r="BQ23" s="109"/>
      <c r="BR23" s="109"/>
      <c r="BS23" s="109"/>
      <c r="BT23" s="109"/>
      <c r="BU23" s="109"/>
      <c r="BV23" s="109"/>
      <c r="BW23" s="109"/>
      <c r="BX23" s="109"/>
      <c r="BY23" s="109"/>
      <c r="BZ23" s="109"/>
      <c r="CA23" s="109"/>
      <c r="CB23" s="109"/>
      <c r="CC23" s="109"/>
      <c r="CD23" s="109"/>
      <c r="CE23" s="109"/>
      <c r="CF23" s="109"/>
      <c r="CG23" s="109"/>
      <c r="CH23" s="109"/>
      <c r="CI23" s="109"/>
      <c r="CJ23" s="109"/>
      <c r="CK23" s="109"/>
      <c r="CL23" s="109"/>
      <c r="CM23" s="109"/>
      <c r="CN23" s="109"/>
      <c r="CO23" s="109"/>
      <c r="CP23" s="109"/>
      <c r="CQ23" s="109"/>
      <c r="CR23" s="109"/>
      <c r="CS23" s="109"/>
      <c r="CT23" s="109"/>
      <c r="CU23" s="109"/>
      <c r="CV23" s="109"/>
      <c r="CW23" s="109"/>
      <c r="CX23" s="109"/>
      <c r="CY23" s="109"/>
      <c r="CZ23" s="109"/>
      <c r="DA23" s="109"/>
      <c r="DB23" s="109"/>
      <c r="DC23" s="109"/>
      <c r="DD23" s="109"/>
      <c r="DE23" s="109"/>
      <c r="DF23" s="109"/>
      <c r="DG23" s="109"/>
      <c r="DH23" s="109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09"/>
      <c r="EI23" s="109"/>
      <c r="EJ23" s="109"/>
      <c r="EK23" s="109"/>
      <c r="EL23" s="109"/>
      <c r="EM23" s="109"/>
      <c r="EN23" s="109"/>
      <c r="EO23" s="109"/>
      <c r="EP23" s="109"/>
      <c r="EQ23" s="109"/>
      <c r="ER23" s="109"/>
      <c r="ES23" s="109"/>
      <c r="ET23" s="109"/>
      <c r="EU23" s="109"/>
      <c r="EV23" s="109"/>
      <c r="EW23" s="109"/>
      <c r="EX23" s="109"/>
      <c r="EY23" s="109"/>
      <c r="EZ23" s="109"/>
      <c r="FA23" s="109"/>
      <c r="FB23" s="109"/>
      <c r="FC23" s="109"/>
      <c r="FD23" s="109"/>
      <c r="FE23" s="109"/>
      <c r="FF23" s="109"/>
      <c r="FG23" s="109"/>
      <c r="FH23" s="109"/>
      <c r="FI23" s="109"/>
      <c r="FJ23" s="109"/>
      <c r="FK23" s="109"/>
      <c r="FL23" s="109"/>
      <c r="FM23" s="109"/>
      <c r="FN23" s="109"/>
      <c r="FO23" s="109"/>
      <c r="FP23" s="109"/>
      <c r="FQ23" s="109"/>
      <c r="FR23" s="109"/>
      <c r="FS23" s="109"/>
      <c r="FT23" s="109"/>
      <c r="FU23" s="109"/>
      <c r="FV23" s="109"/>
      <c r="FW23" s="109"/>
      <c r="FX23" s="109"/>
      <c r="FY23" s="109"/>
      <c r="FZ23" s="109"/>
      <c r="GA23" s="109"/>
      <c r="GB23" s="109"/>
      <c r="GC23" s="109"/>
      <c r="GD23" s="109"/>
      <c r="GE23" s="109"/>
      <c r="GF23" s="109"/>
      <c r="GG23" s="109"/>
      <c r="GH23" s="109"/>
      <c r="GI23" s="109"/>
      <c r="GJ23" s="109"/>
      <c r="GK23" s="109"/>
      <c r="GL23" s="109"/>
      <c r="GM23" s="109"/>
      <c r="GN23" s="109"/>
      <c r="GO23" s="109"/>
      <c r="GP23" s="109"/>
      <c r="GQ23" s="109"/>
      <c r="GR23" s="109"/>
      <c r="GS23" s="109"/>
      <c r="GT23" s="109"/>
      <c r="GU23" s="109"/>
      <c r="GV23" s="109"/>
      <c r="GW23" s="109"/>
      <c r="GX23" s="109"/>
      <c r="GY23" s="109"/>
      <c r="GZ23" s="109"/>
      <c r="HA23" s="109"/>
      <c r="HB23" s="109"/>
      <c r="HC23" s="109"/>
      <c r="HD23" s="109"/>
      <c r="HE23" s="109"/>
      <c r="HF23" s="109"/>
      <c r="HG23" s="109"/>
      <c r="HH23" s="109"/>
      <c r="HI23" s="109"/>
      <c r="HJ23" s="109"/>
      <c r="HK23" s="109"/>
      <c r="HL23" s="109"/>
      <c r="HM23" s="109"/>
      <c r="HN23" s="109"/>
      <c r="HO23" s="109"/>
      <c r="HP23" s="109"/>
      <c r="HQ23" s="109"/>
      <c r="HR23" s="109"/>
      <c r="HS23" s="109"/>
      <c r="HT23" s="109"/>
      <c r="HU23" s="109"/>
      <c r="HV23" s="109"/>
      <c r="HW23" s="109"/>
      <c r="HX23" s="109"/>
      <c r="HY23" s="109"/>
      <c r="HZ23" s="109"/>
      <c r="IA23" s="109"/>
      <c r="IB23" s="109"/>
      <c r="IC23" s="109"/>
      <c r="ID23" s="109"/>
      <c r="IE23" s="109"/>
      <c r="IF23" s="109"/>
      <c r="IG23" s="109"/>
      <c r="IH23" s="109"/>
      <c r="II23" s="109"/>
      <c r="IJ23" s="109"/>
      <c r="IK23" s="109"/>
      <c r="IL23" s="109"/>
      <c r="IM23" s="109"/>
      <c r="IN23" s="109"/>
      <c r="IO23" s="109"/>
      <c r="IP23" s="109"/>
      <c r="IQ23" s="109"/>
      <c r="IR23" s="109"/>
      <c r="IS23" s="109"/>
      <c r="IT23" s="109"/>
      <c r="IU23" s="109"/>
      <c r="IV23" s="109"/>
      <c r="IW23" s="109"/>
      <c r="IX23" s="109"/>
      <c r="IY23" s="109"/>
      <c r="IZ23" s="109"/>
      <c r="JA23" s="109"/>
      <c r="JB23" s="109"/>
      <c r="JC23" s="109"/>
      <c r="JD23" s="109"/>
      <c r="JE23" s="109"/>
      <c r="JF23" s="109"/>
      <c r="JG23" s="109"/>
      <c r="JH23" s="109"/>
      <c r="JI23" s="109"/>
      <c r="JJ23" s="109"/>
      <c r="JK23" s="109"/>
      <c r="JL23" s="109"/>
      <c r="JM23" s="109"/>
      <c r="JN23" s="109"/>
      <c r="JO23" s="109"/>
      <c r="JP23" s="109"/>
      <c r="JQ23" s="109"/>
      <c r="JR23" s="109"/>
      <c r="JS23" s="109"/>
      <c r="JT23" s="109"/>
      <c r="JU23" s="109"/>
      <c r="JV23" s="109"/>
      <c r="JW23" s="109"/>
      <c r="JX23" s="109"/>
      <c r="JY23" s="109"/>
      <c r="JZ23" s="109"/>
      <c r="KA23" s="109"/>
      <c r="KB23" s="109"/>
      <c r="KC23" s="109"/>
      <c r="KD23" s="109"/>
      <c r="KE23" s="109"/>
      <c r="KF23" s="109"/>
      <c r="KG23" s="109"/>
      <c r="KH23" s="109"/>
      <c r="KI23" s="109"/>
      <c r="KJ23" s="109"/>
      <c r="KK23" s="109"/>
      <c r="KL23" s="109"/>
      <c r="KM23" s="109"/>
      <c r="KN23" s="109"/>
      <c r="KO23" s="109"/>
      <c r="KP23" s="109"/>
      <c r="KQ23" s="109"/>
      <c r="KR23" s="109"/>
      <c r="KS23" s="109"/>
      <c r="KT23" s="109"/>
      <c r="KU23" s="109"/>
      <c r="KV23" s="109"/>
      <c r="KW23" s="109"/>
      <c r="KX23" s="109"/>
      <c r="KY23" s="109"/>
      <c r="KZ23" s="109"/>
      <c r="LA23" s="109"/>
      <c r="LB23" s="109"/>
      <c r="LC23" s="109"/>
      <c r="LD23" s="109"/>
      <c r="LE23" s="109"/>
      <c r="LF23" s="109"/>
      <c r="LG23" s="109"/>
      <c r="LH23" s="109"/>
      <c r="LI23" s="109"/>
      <c r="LJ23" s="109"/>
      <c r="LK23" s="109"/>
      <c r="LL23" s="109"/>
      <c r="LM23" s="109"/>
      <c r="LN23" s="109"/>
      <c r="LO23" s="109"/>
      <c r="LP23" s="109"/>
      <c r="LQ23" s="109"/>
      <c r="LR23" s="109"/>
      <c r="LS23" s="109"/>
      <c r="LT23" s="109"/>
      <c r="LU23" s="109"/>
      <c r="LV23" s="109"/>
      <c r="LW23" s="109"/>
      <c r="LX23" s="109"/>
      <c r="LY23" s="109"/>
      <c r="LZ23" s="109"/>
      <c r="MA23" s="109"/>
      <c r="MB23" s="109"/>
      <c r="MC23" s="109"/>
      <c r="MD23" s="109"/>
      <c r="ME23" s="109"/>
      <c r="MF23" s="109"/>
      <c r="MG23" s="109"/>
      <c r="MH23" s="109"/>
      <c r="MI23" s="109"/>
      <c r="MJ23" s="109"/>
      <c r="MK23" s="109"/>
      <c r="ML23" s="109"/>
      <c r="MM23" s="109"/>
      <c r="MN23" s="109"/>
      <c r="MO23" s="109"/>
      <c r="MP23" s="109"/>
      <c r="MQ23" s="109"/>
      <c r="MR23" s="109"/>
      <c r="MS23" s="109"/>
      <c r="MT23" s="109"/>
      <c r="MU23" s="109"/>
      <c r="MV23" s="109"/>
      <c r="MW23" s="109"/>
      <c r="MX23" s="109"/>
      <c r="MY23" s="109"/>
      <c r="MZ23" s="109"/>
      <c r="NA23" s="109"/>
      <c r="NB23" s="109"/>
      <c r="NC23" s="109"/>
      <c r="ND23" s="109"/>
      <c r="NE23" s="109"/>
      <c r="NF23" s="109"/>
      <c r="NG23" s="109"/>
      <c r="NH23" s="109"/>
      <c r="NI23" s="109"/>
      <c r="NJ23" s="109"/>
      <c r="NK23" s="109"/>
      <c r="NL23" s="109"/>
      <c r="NM23" s="109"/>
      <c r="NN23" s="109"/>
      <c r="NO23" s="109"/>
      <c r="NP23" s="109"/>
      <c r="NQ23" s="109"/>
      <c r="NR23" s="109"/>
      <c r="NS23" s="109"/>
      <c r="NT23" s="109"/>
      <c r="NU23" s="109"/>
      <c r="NV23" s="109"/>
      <c r="NW23" s="109"/>
      <c r="NX23" s="109"/>
      <c r="NY23" s="109"/>
      <c r="NZ23" s="109"/>
      <c r="OA23" s="109"/>
      <c r="OB23" s="109"/>
      <c r="OC23" s="109"/>
      <c r="OD23" s="109"/>
      <c r="OE23" s="109"/>
      <c r="OF23" s="109"/>
      <c r="OG23" s="109"/>
      <c r="OH23" s="109"/>
      <c r="OI23" s="109"/>
      <c r="OJ23" s="109"/>
      <c r="OK23" s="109"/>
      <c r="OL23" s="109"/>
      <c r="OM23" s="109"/>
      <c r="ON23" s="109"/>
      <c r="OO23" s="109"/>
      <c r="OP23" s="109"/>
      <c r="OQ23" s="109"/>
      <c r="OR23" s="109"/>
      <c r="OS23" s="109"/>
      <c r="OT23" s="109"/>
      <c r="OU23" s="109"/>
      <c r="OV23" s="109"/>
      <c r="OW23" s="109"/>
      <c r="OX23" s="109"/>
      <c r="OY23" s="109"/>
      <c r="OZ23" s="109"/>
      <c r="PA23" s="109"/>
      <c r="PB23" s="109"/>
      <c r="PC23" s="109"/>
      <c r="PD23" s="109"/>
      <c r="PE23" s="109"/>
      <c r="PF23" s="109"/>
      <c r="PG23" s="109"/>
      <c r="PH23" s="109"/>
      <c r="PI23" s="109"/>
      <c r="PJ23" s="109"/>
      <c r="PK23" s="109"/>
      <c r="PL23" s="109"/>
      <c r="PM23" s="109"/>
      <c r="PN23" s="109"/>
      <c r="PO23" s="109"/>
      <c r="PP23" s="109"/>
      <c r="PQ23" s="109"/>
      <c r="PR23" s="109"/>
      <c r="PS23" s="109"/>
      <c r="PT23" s="109"/>
      <c r="PU23" s="109"/>
      <c r="PV23" s="109"/>
      <c r="PW23" s="109"/>
      <c r="PX23" s="109"/>
      <c r="PY23" s="109"/>
      <c r="PZ23" s="109"/>
      <c r="QA23" s="109"/>
      <c r="QB23" s="109"/>
      <c r="QC23" s="109"/>
      <c r="QD23" s="109"/>
      <c r="QE23" s="109"/>
      <c r="QF23" s="109"/>
      <c r="QG23" s="109"/>
      <c r="QH23" s="109"/>
      <c r="QI23" s="109"/>
      <c r="QJ23" s="109"/>
      <c r="QK23" s="109"/>
      <c r="QL23" s="109"/>
      <c r="QM23" s="109"/>
      <c r="QN23" s="109"/>
      <c r="QO23" s="109"/>
      <c r="QP23" s="109"/>
      <c r="QQ23" s="109"/>
      <c r="QR23" s="109"/>
      <c r="QS23" s="109"/>
      <c r="QT23" s="109"/>
      <c r="QU23" s="109"/>
      <c r="QV23" s="109"/>
      <c r="QW23" s="109"/>
      <c r="QX23" s="109"/>
      <c r="QY23" s="109"/>
      <c r="QZ23" s="109"/>
      <c r="RA23" s="109"/>
      <c r="RB23" s="109"/>
      <c r="RC23" s="109"/>
      <c r="RD23" s="109"/>
      <c r="RE23" s="109"/>
      <c r="RF23" s="109"/>
      <c r="RG23" s="109"/>
      <c r="RH23" s="109"/>
      <c r="RI23" s="109"/>
      <c r="RJ23" s="109"/>
      <c r="RK23" s="109"/>
      <c r="RL23" s="109"/>
      <c r="RM23" s="109"/>
      <c r="RN23" s="109"/>
      <c r="RO23" s="109"/>
      <c r="RP23" s="109"/>
      <c r="RQ23" s="109"/>
      <c r="RR23" s="109"/>
      <c r="RS23" s="109"/>
      <c r="RT23" s="109"/>
      <c r="RU23" s="109"/>
      <c r="RV23" s="109"/>
      <c r="RW23" s="109"/>
      <c r="RX23" s="109"/>
      <c r="RY23" s="109"/>
      <c r="RZ23" s="109"/>
      <c r="SA23" s="109"/>
      <c r="SB23" s="109"/>
      <c r="SC23" s="109"/>
      <c r="SD23" s="109"/>
      <c r="SE23" s="109"/>
      <c r="SF23" s="109"/>
      <c r="SG23" s="109"/>
      <c r="SH23" s="109"/>
      <c r="SI23" s="109"/>
      <c r="SJ23" s="109"/>
      <c r="SK23" s="109"/>
      <c r="SL23" s="109"/>
      <c r="SM23" s="109"/>
      <c r="SN23" s="109"/>
      <c r="SO23" s="109"/>
      <c r="SP23" s="109"/>
      <c r="SQ23" s="109"/>
      <c r="SR23" s="109"/>
      <c r="SS23" s="109"/>
      <c r="ST23" s="109"/>
      <c r="SU23" s="109"/>
      <c r="SV23" s="109"/>
      <c r="SW23" s="109"/>
      <c r="SX23" s="109"/>
      <c r="SY23" s="109"/>
      <c r="SZ23" s="109"/>
      <c r="TA23" s="109"/>
      <c r="TB23" s="109"/>
      <c r="TC23" s="109"/>
      <c r="TD23" s="109"/>
      <c r="TE23" s="109"/>
      <c r="TF23" s="109"/>
      <c r="TG23" s="109"/>
      <c r="TH23" s="109"/>
      <c r="TI23" s="109"/>
      <c r="TJ23" s="109"/>
      <c r="TK23" s="109"/>
      <c r="TL23" s="109"/>
      <c r="TM23" s="109"/>
      <c r="TN23" s="109"/>
      <c r="TO23" s="109"/>
      <c r="TP23" s="109"/>
      <c r="TQ23" s="109"/>
      <c r="TR23" s="109"/>
      <c r="TS23" s="109"/>
      <c r="TT23" s="109"/>
      <c r="TU23" s="109"/>
      <c r="TV23" s="109"/>
      <c r="TW23" s="109"/>
      <c r="TX23" s="109"/>
      <c r="TY23" s="109"/>
      <c r="TZ23" s="109"/>
      <c r="UA23" s="109"/>
      <c r="UB23" s="109"/>
      <c r="UC23" s="109"/>
      <c r="UD23" s="109"/>
      <c r="UE23" s="109"/>
      <c r="UF23" s="109"/>
      <c r="UG23" s="109"/>
      <c r="UH23" s="109"/>
      <c r="UI23" s="109"/>
      <c r="UJ23" s="109"/>
      <c r="UK23" s="109"/>
      <c r="UL23" s="109"/>
      <c r="UM23" s="109"/>
      <c r="UN23" s="109"/>
      <c r="UO23" s="109"/>
      <c r="UP23" s="109"/>
      <c r="UQ23" s="109"/>
      <c r="UR23" s="109"/>
      <c r="US23" s="109"/>
      <c r="UT23" s="109"/>
      <c r="UU23" s="109"/>
      <c r="UV23" s="109"/>
      <c r="UW23" s="109"/>
      <c r="UX23" s="109"/>
      <c r="UY23" s="109"/>
      <c r="UZ23" s="109"/>
      <c r="VA23" s="109"/>
      <c r="VB23" s="109"/>
      <c r="VC23" s="109"/>
      <c r="VD23" s="109"/>
      <c r="VE23" s="109"/>
      <c r="VF23" s="109"/>
      <c r="VG23" s="109"/>
      <c r="VH23" s="109"/>
      <c r="VI23" s="109"/>
      <c r="VJ23" s="109"/>
      <c r="VK23" s="109"/>
      <c r="VL23" s="109"/>
      <c r="VM23" s="109"/>
      <c r="VN23" s="109"/>
      <c r="VO23" s="109"/>
      <c r="VP23" s="109"/>
      <c r="VQ23" s="109"/>
      <c r="VR23" s="109"/>
      <c r="VS23" s="109"/>
      <c r="VT23" s="109"/>
      <c r="VU23" s="109"/>
      <c r="VV23" s="109"/>
      <c r="VW23" s="109"/>
      <c r="VX23" s="109"/>
      <c r="VY23" s="109"/>
      <c r="VZ23" s="109"/>
      <c r="WA23" s="109"/>
      <c r="WB23" s="109"/>
      <c r="WC23" s="109"/>
      <c r="WD23" s="109"/>
      <c r="WE23" s="109"/>
      <c r="WF23" s="109"/>
      <c r="WG23" s="109"/>
      <c r="WH23" s="109"/>
      <c r="WI23" s="109"/>
      <c r="WJ23" s="109"/>
      <c r="WK23" s="109"/>
      <c r="WL23" s="109"/>
      <c r="WM23" s="109"/>
      <c r="WN23" s="109"/>
      <c r="WO23" s="109"/>
      <c r="WP23" s="109"/>
      <c r="WQ23" s="109"/>
      <c r="WR23" s="109"/>
      <c r="WS23" s="109"/>
      <c r="WT23" s="109"/>
      <c r="WU23" s="109"/>
      <c r="WV23" s="109"/>
      <c r="WW23" s="109"/>
      <c r="WX23" s="109"/>
      <c r="WY23" s="109"/>
      <c r="WZ23" s="109"/>
      <c r="XA23" s="109"/>
      <c r="XB23" s="109"/>
      <c r="XC23" s="109"/>
      <c r="XD23" s="109"/>
      <c r="XE23" s="109"/>
      <c r="XF23" s="109"/>
      <c r="XG23" s="109"/>
      <c r="XH23" s="109"/>
      <c r="XI23" s="109"/>
      <c r="XJ23" s="109"/>
      <c r="XK23" s="109"/>
      <c r="XL23" s="109"/>
      <c r="XM23" s="109"/>
      <c r="XN23" s="109"/>
      <c r="XO23" s="109"/>
      <c r="XP23" s="109"/>
      <c r="XQ23" s="109"/>
      <c r="XR23" s="109"/>
      <c r="XS23" s="109"/>
      <c r="XT23" s="109"/>
      <c r="XU23" s="109"/>
      <c r="XV23" s="109"/>
      <c r="XW23" s="109"/>
      <c r="XX23" s="109"/>
      <c r="XY23" s="109"/>
      <c r="XZ23" s="109"/>
      <c r="YA23" s="109"/>
      <c r="YB23" s="109"/>
      <c r="YC23" s="109"/>
      <c r="YD23" s="109"/>
      <c r="YE23" s="109"/>
      <c r="YF23" s="109"/>
      <c r="YG23" s="109"/>
      <c r="YH23" s="109"/>
      <c r="YI23" s="109"/>
      <c r="YJ23" s="109"/>
      <c r="YK23" s="109"/>
      <c r="YL23" s="109"/>
      <c r="YM23" s="109"/>
      <c r="YN23" s="109"/>
      <c r="YO23" s="109"/>
      <c r="YP23" s="109"/>
      <c r="YQ23" s="109"/>
      <c r="YR23" s="109"/>
      <c r="YS23" s="109"/>
      <c r="YT23" s="109"/>
      <c r="YU23" s="109"/>
      <c r="YV23" s="109"/>
      <c r="YW23" s="109"/>
      <c r="YX23" s="109"/>
      <c r="YY23" s="109"/>
      <c r="YZ23" s="109"/>
      <c r="ZA23" s="109"/>
      <c r="ZB23" s="109"/>
      <c r="ZC23" s="109"/>
      <c r="ZD23" s="109"/>
      <c r="ZE23" s="109"/>
      <c r="ZF23" s="109"/>
      <c r="ZG23" s="109"/>
      <c r="ZH23" s="109"/>
      <c r="ZI23" s="109"/>
      <c r="ZJ23" s="109"/>
      <c r="ZK23" s="109"/>
      <c r="ZL23" s="109"/>
      <c r="ZM23" s="109"/>
      <c r="ZN23" s="109"/>
      <c r="ZO23" s="109"/>
      <c r="ZP23" s="109"/>
      <c r="ZQ23" s="109"/>
      <c r="ZR23" s="109"/>
      <c r="ZS23" s="109"/>
      <c r="ZT23" s="109"/>
      <c r="ZU23" s="109"/>
      <c r="ZV23" s="109"/>
      <c r="ZW23" s="109"/>
      <c r="ZX23" s="109"/>
      <c r="ZY23" s="109"/>
      <c r="ZZ23" s="109"/>
      <c r="AAA23" s="109"/>
      <c r="AAB23" s="109"/>
      <c r="AAC23" s="109"/>
      <c r="AAD23" s="109"/>
      <c r="AAE23" s="109"/>
      <c r="AAF23" s="109"/>
      <c r="AAG23" s="109"/>
      <c r="AAH23" s="109"/>
      <c r="AAI23" s="109"/>
      <c r="AAJ23" s="109"/>
      <c r="AAK23" s="109"/>
      <c r="AAL23" s="109"/>
      <c r="AAM23" s="109"/>
      <c r="AAN23" s="109"/>
      <c r="AAO23" s="109"/>
      <c r="AAP23" s="109"/>
      <c r="AAQ23" s="109"/>
      <c r="AAR23" s="109"/>
      <c r="AAS23" s="109"/>
      <c r="AAT23" s="109"/>
      <c r="AAU23" s="109"/>
      <c r="AAV23" s="109"/>
      <c r="AAW23" s="109"/>
      <c r="AAX23" s="109"/>
      <c r="AAY23" s="109"/>
      <c r="AAZ23" s="109"/>
      <c r="ABA23" s="109"/>
      <c r="ABB23" s="109"/>
      <c r="ABC23" s="109"/>
      <c r="ABD23" s="109"/>
      <c r="ABE23" s="109"/>
      <c r="ABF23" s="109"/>
      <c r="ABG23" s="109"/>
      <c r="ABH23" s="109"/>
      <c r="ABI23" s="109"/>
      <c r="ABJ23" s="109"/>
      <c r="ABK23" s="109"/>
      <c r="ABL23" s="109"/>
      <c r="ABM23" s="109"/>
      <c r="ABN23" s="109"/>
      <c r="ABO23" s="109"/>
      <c r="ABP23" s="109"/>
      <c r="ABQ23" s="109"/>
      <c r="ABR23" s="109"/>
      <c r="ABS23" s="109"/>
      <c r="ABT23" s="109"/>
      <c r="ABU23" s="109"/>
      <c r="ABV23" s="109"/>
      <c r="ABW23" s="109"/>
      <c r="ABX23" s="109"/>
      <c r="ABY23" s="109"/>
      <c r="ABZ23" s="109"/>
      <c r="ACA23" s="109"/>
      <c r="ACB23" s="109"/>
      <c r="ACC23" s="109"/>
      <c r="ACD23" s="109"/>
      <c r="ACE23" s="109"/>
      <c r="ACF23" s="109"/>
      <c r="ACG23" s="109"/>
      <c r="ACH23" s="109"/>
      <c r="ACI23" s="109"/>
      <c r="ACJ23" s="109"/>
      <c r="ACK23" s="109"/>
      <c r="ACL23" s="109"/>
      <c r="ACM23" s="109"/>
      <c r="ACN23" s="109"/>
      <c r="ACO23" s="109"/>
      <c r="ACP23" s="109"/>
      <c r="ACQ23" s="109"/>
      <c r="ACR23" s="109"/>
      <c r="ACS23" s="109"/>
      <c r="ACT23" s="109"/>
      <c r="ACU23" s="109"/>
      <c r="ACV23" s="109"/>
      <c r="ACW23" s="109"/>
      <c r="ACX23" s="109"/>
      <c r="ACY23" s="109"/>
      <c r="ACZ23" s="109"/>
      <c r="ADA23" s="109"/>
      <c r="ADB23" s="109"/>
      <c r="ADC23" s="109"/>
      <c r="ADD23" s="109"/>
      <c r="ADE23" s="109"/>
      <c r="ADF23" s="109"/>
      <c r="ADG23" s="109"/>
      <c r="ADH23" s="109"/>
      <c r="ADI23" s="109"/>
      <c r="ADJ23" s="109"/>
      <c r="ADK23" s="109"/>
      <c r="ADL23" s="109"/>
      <c r="ADM23" s="109"/>
      <c r="ADN23" s="109"/>
      <c r="ADO23" s="109"/>
      <c r="ADP23" s="109"/>
      <c r="ADQ23" s="109"/>
      <c r="ADR23" s="109"/>
      <c r="ADS23" s="109"/>
      <c r="ADT23" s="109"/>
      <c r="ADU23" s="109"/>
      <c r="ADV23" s="109"/>
      <c r="ADW23" s="109"/>
      <c r="ADX23" s="109"/>
      <c r="ADY23" s="109"/>
      <c r="ADZ23" s="109"/>
      <c r="AEA23" s="109"/>
      <c r="AEB23" s="109"/>
      <c r="AEC23" s="109"/>
      <c r="AED23" s="109"/>
      <c r="AEE23" s="109"/>
      <c r="AEF23" s="109"/>
      <c r="AEG23" s="109"/>
      <c r="AEH23" s="109"/>
      <c r="AEI23" s="109"/>
      <c r="AEJ23" s="109"/>
      <c r="AEK23" s="109"/>
      <c r="AEL23" s="109"/>
      <c r="AEM23" s="109"/>
      <c r="AEN23" s="109"/>
      <c r="AEO23" s="109"/>
      <c r="AEP23" s="109"/>
      <c r="AEQ23" s="109"/>
      <c r="AER23" s="109"/>
      <c r="AES23" s="109"/>
      <c r="AET23" s="109"/>
      <c r="AEU23" s="109"/>
      <c r="AEV23" s="109"/>
      <c r="AEW23" s="109"/>
      <c r="AEX23" s="109"/>
      <c r="AEY23" s="109"/>
      <c r="AEZ23" s="109"/>
      <c r="AFA23" s="109"/>
      <c r="AFB23" s="109"/>
      <c r="AFC23" s="109"/>
      <c r="AFD23" s="109"/>
      <c r="AFE23" s="109"/>
      <c r="AFF23" s="109"/>
      <c r="AFG23" s="109"/>
      <c r="AFH23" s="109"/>
      <c r="AFI23" s="109"/>
      <c r="AFJ23" s="109"/>
      <c r="AFK23" s="109"/>
      <c r="AFL23" s="109"/>
      <c r="AFM23" s="109"/>
      <c r="AFN23" s="109"/>
      <c r="AFO23" s="109"/>
      <c r="AFP23" s="109"/>
      <c r="AFQ23" s="109"/>
      <c r="AFR23" s="109"/>
      <c r="AFS23" s="109"/>
      <c r="AFT23" s="109"/>
      <c r="AFU23" s="109"/>
      <c r="AFV23" s="109"/>
      <c r="AFW23" s="109"/>
      <c r="AFX23" s="109"/>
      <c r="AFY23" s="109"/>
      <c r="AFZ23" s="109"/>
      <c r="AGA23" s="109"/>
      <c r="AGB23" s="109"/>
      <c r="AGC23" s="109"/>
      <c r="AGD23" s="109"/>
      <c r="AGE23" s="109"/>
      <c r="AGF23" s="109"/>
      <c r="AGG23" s="109"/>
      <c r="AGH23" s="109"/>
      <c r="AGI23" s="109"/>
      <c r="AGJ23" s="109"/>
      <c r="AGK23" s="109"/>
      <c r="AGL23" s="109"/>
      <c r="AGM23" s="109"/>
      <c r="AGN23" s="109"/>
      <c r="AGO23" s="109"/>
      <c r="AGP23" s="109"/>
      <c r="AGQ23" s="109"/>
      <c r="AGR23" s="109"/>
      <c r="AGS23" s="109"/>
      <c r="AGT23" s="109"/>
      <c r="AGU23" s="109"/>
      <c r="AGV23" s="109"/>
      <c r="AGW23" s="109"/>
      <c r="AGX23" s="109"/>
      <c r="AGY23" s="109"/>
      <c r="AGZ23" s="109"/>
      <c r="AHA23" s="109"/>
      <c r="AHB23" s="109"/>
      <c r="AHC23" s="109"/>
      <c r="AHD23" s="109"/>
      <c r="AHE23" s="109"/>
      <c r="AHF23" s="109"/>
      <c r="AHG23" s="109"/>
      <c r="AHH23" s="109"/>
      <c r="AHI23" s="109"/>
      <c r="AHJ23" s="109"/>
      <c r="AHK23" s="109"/>
      <c r="AHL23" s="109"/>
      <c r="AHM23" s="109"/>
      <c r="AHN23" s="109"/>
      <c r="AHO23" s="109"/>
      <c r="AHP23" s="109"/>
      <c r="AHQ23" s="109"/>
      <c r="AHR23" s="109"/>
      <c r="AHS23" s="109"/>
      <c r="AHT23" s="109"/>
      <c r="AHU23" s="109"/>
      <c r="AHV23" s="109"/>
      <c r="AHW23" s="109"/>
      <c r="AHX23" s="109"/>
      <c r="AHY23" s="109"/>
      <c r="AHZ23" s="109"/>
      <c r="AIA23" s="109"/>
      <c r="AIB23" s="109"/>
      <c r="AIC23" s="109"/>
      <c r="AID23" s="109"/>
      <c r="AIE23" s="109"/>
      <c r="AIF23" s="109"/>
      <c r="AIG23" s="109"/>
      <c r="AIH23" s="109"/>
      <c r="AII23" s="109"/>
      <c r="AIJ23" s="109"/>
      <c r="AIK23" s="109"/>
      <c r="AIL23" s="109"/>
      <c r="AIM23" s="109"/>
      <c r="AIN23" s="109"/>
      <c r="AIO23" s="109"/>
      <c r="AIP23" s="109"/>
      <c r="AIQ23" s="109"/>
      <c r="AIR23" s="109"/>
      <c r="AIS23" s="109"/>
      <c r="AIT23" s="109"/>
      <c r="AIU23" s="109"/>
      <c r="AIV23" s="109"/>
      <c r="AIW23" s="109"/>
      <c r="AIX23" s="109"/>
      <c r="AIY23" s="109"/>
      <c r="AIZ23" s="109"/>
      <c r="AJA23" s="109"/>
      <c r="AJB23" s="109"/>
      <c r="AJC23" s="109"/>
      <c r="AJD23" s="109"/>
      <c r="AJE23" s="109"/>
      <c r="AJF23" s="109"/>
      <c r="AJG23" s="109"/>
      <c r="AJH23" s="109"/>
      <c r="AJI23" s="109"/>
      <c r="AJJ23" s="109"/>
      <c r="AJK23" s="109"/>
      <c r="AJL23" s="109"/>
      <c r="AJM23" s="109"/>
      <c r="AJN23" s="109"/>
      <c r="AJO23" s="109"/>
      <c r="AJP23" s="109"/>
      <c r="AJQ23" s="109"/>
      <c r="AJR23" s="109"/>
      <c r="AJS23" s="109"/>
      <c r="AJT23" s="109"/>
      <c r="AJU23" s="109"/>
      <c r="AJV23" s="109"/>
      <c r="AJW23" s="109"/>
      <c r="AJX23" s="109"/>
      <c r="AJY23" s="109"/>
      <c r="AJZ23" s="109"/>
      <c r="AKA23" s="109"/>
      <c r="AKB23" s="109"/>
      <c r="AKC23" s="109"/>
      <c r="AKD23" s="109"/>
      <c r="AKE23" s="109"/>
      <c r="AKF23" s="109"/>
      <c r="AKG23" s="109"/>
      <c r="AKH23" s="109"/>
      <c r="AKI23" s="109"/>
      <c r="AKJ23" s="109"/>
      <c r="AKK23" s="109"/>
      <c r="AKL23" s="109"/>
      <c r="AKM23" s="109"/>
      <c r="AKN23" s="109"/>
      <c r="AKO23" s="109"/>
      <c r="AKP23" s="109"/>
      <c r="AKQ23" s="109"/>
      <c r="AKR23" s="109"/>
      <c r="AKS23" s="109"/>
      <c r="AKT23" s="109"/>
      <c r="AKU23" s="109"/>
      <c r="AKV23" s="109"/>
      <c r="AKW23" s="109"/>
      <c r="AKX23" s="109"/>
      <c r="AKY23" s="109"/>
      <c r="AKZ23" s="109"/>
      <c r="ALA23" s="109"/>
      <c r="ALB23" s="109"/>
      <c r="ALC23" s="109"/>
      <c r="ALD23" s="109"/>
      <c r="ALE23" s="109"/>
      <c r="ALF23" s="109"/>
      <c r="ALG23" s="109"/>
      <c r="ALH23" s="109"/>
      <c r="ALI23" s="109"/>
      <c r="ALJ23" s="109"/>
      <c r="ALK23" s="109"/>
      <c r="ALL23" s="109"/>
      <c r="ALM23" s="109"/>
      <c r="ALN23" s="109"/>
      <c r="ALO23" s="109"/>
      <c r="ALP23" s="109"/>
      <c r="ALQ23" s="109"/>
      <c r="ALR23" s="109"/>
      <c r="ALS23" s="109"/>
      <c r="ALT23" s="109"/>
      <c r="ALU23" s="109"/>
      <c r="ALV23" s="109"/>
      <c r="ALW23" s="109"/>
      <c r="ALX23" s="109"/>
      <c r="ALY23" s="109"/>
      <c r="ALZ23" s="109"/>
      <c r="AMA23" s="109"/>
      <c r="AMB23" s="109"/>
      <c r="AMC23" s="109"/>
      <c r="AMD23" s="109"/>
      <c r="AME23" s="109"/>
      <c r="AMF23" s="109"/>
      <c r="AMG23" s="109"/>
      <c r="AMH23" s="109"/>
      <c r="AMI23" s="109"/>
      <c r="AMJ23" s="109"/>
      <c r="AMK23" s="109"/>
      <c r="AML23" s="109"/>
      <c r="AMM23" s="109"/>
      <c r="AMN23" s="109"/>
      <c r="AMO23" s="109"/>
      <c r="AMP23" s="109"/>
      <c r="AMQ23" s="109"/>
      <c r="AMR23" s="109"/>
      <c r="AMS23" s="109"/>
      <c r="AMT23" s="109"/>
      <c r="AMU23" s="109"/>
      <c r="AMV23" s="109"/>
      <c r="AMW23" s="109"/>
      <c r="AMX23" s="109"/>
      <c r="AMY23" s="109"/>
      <c r="AMZ23" s="109"/>
      <c r="ANA23" s="109"/>
      <c r="ANB23" s="109"/>
      <c r="ANC23" s="109"/>
      <c r="AND23" s="109"/>
      <c r="ANE23" s="109"/>
      <c r="ANF23" s="109"/>
      <c r="ANG23" s="109"/>
      <c r="ANH23" s="109"/>
      <c r="ANI23" s="109"/>
      <c r="ANJ23" s="109"/>
      <c r="ANK23" s="109"/>
      <c r="ANL23" s="109"/>
      <c r="ANM23" s="109"/>
      <c r="ANN23" s="109"/>
      <c r="ANO23" s="109"/>
      <c r="ANP23" s="109"/>
      <c r="ANQ23" s="109"/>
      <c r="ANR23" s="109"/>
      <c r="ANS23" s="109"/>
      <c r="ANT23" s="109"/>
      <c r="ANU23" s="109"/>
      <c r="ANV23" s="109"/>
      <c r="ANW23" s="109"/>
      <c r="ANX23" s="109"/>
      <c r="ANY23" s="109"/>
      <c r="ANZ23" s="109"/>
      <c r="AOA23" s="109"/>
      <c r="AOB23" s="109"/>
      <c r="AOC23" s="109"/>
      <c r="AOD23" s="109"/>
      <c r="AOE23" s="109"/>
      <c r="AOF23" s="109"/>
      <c r="AOG23" s="109"/>
      <c r="AOH23" s="109"/>
      <c r="AOI23" s="109"/>
      <c r="AOJ23" s="109"/>
      <c r="AOK23" s="109"/>
      <c r="AOL23" s="109"/>
      <c r="AOM23" s="109"/>
      <c r="AON23" s="109"/>
      <c r="AOO23" s="109"/>
      <c r="AOP23" s="109"/>
      <c r="AOQ23" s="109"/>
      <c r="AOR23" s="109"/>
      <c r="AOS23" s="109"/>
      <c r="AOT23" s="109"/>
      <c r="AOU23" s="109"/>
      <c r="AOV23" s="109"/>
      <c r="AOW23" s="109"/>
      <c r="AOX23" s="109"/>
      <c r="AOY23" s="109"/>
      <c r="AOZ23" s="109"/>
      <c r="APA23" s="109"/>
      <c r="APB23" s="109"/>
      <c r="APC23" s="109"/>
      <c r="APD23" s="109"/>
      <c r="APE23" s="109"/>
      <c r="APF23" s="109"/>
      <c r="APG23" s="109"/>
      <c r="APH23" s="109"/>
      <c r="API23" s="109"/>
      <c r="APJ23" s="109"/>
      <c r="APK23" s="109"/>
      <c r="APL23" s="109"/>
      <c r="APM23" s="109"/>
      <c r="APN23" s="109"/>
      <c r="APO23" s="109"/>
      <c r="APP23" s="109"/>
      <c r="APQ23" s="109"/>
      <c r="APR23" s="109"/>
      <c r="APS23" s="109"/>
      <c r="APT23" s="109"/>
      <c r="APU23" s="109"/>
      <c r="APV23" s="109"/>
      <c r="APW23" s="109"/>
      <c r="APX23" s="109"/>
      <c r="APY23" s="109"/>
      <c r="APZ23" s="109"/>
      <c r="AQA23" s="109"/>
      <c r="AQB23" s="109"/>
      <c r="AQC23" s="109"/>
      <c r="AQD23" s="109"/>
      <c r="AQE23" s="109"/>
      <c r="AQF23" s="109"/>
      <c r="AQG23" s="109"/>
      <c r="AQH23" s="109"/>
      <c r="AQI23" s="109"/>
      <c r="AQJ23" s="109"/>
      <c r="AQK23" s="109"/>
      <c r="AQL23" s="109"/>
      <c r="AQM23" s="109"/>
      <c r="AQN23" s="109"/>
      <c r="AQO23" s="109"/>
      <c r="AQP23" s="109"/>
      <c r="AQQ23" s="109"/>
      <c r="AQR23" s="109"/>
      <c r="AQS23" s="109"/>
      <c r="AQT23" s="109"/>
      <c r="AQU23" s="109"/>
      <c r="AQV23" s="109"/>
      <c r="AQW23" s="109"/>
      <c r="AQX23" s="109"/>
      <c r="AQY23" s="109"/>
      <c r="AQZ23" s="109"/>
      <c r="ARA23" s="109"/>
      <c r="ARB23" s="109"/>
      <c r="ARC23" s="109"/>
      <c r="ARD23" s="109"/>
      <c r="ARE23" s="109"/>
      <c r="ARF23" s="109"/>
      <c r="ARG23" s="109"/>
      <c r="ARH23" s="109"/>
      <c r="ARI23" s="109"/>
      <c r="ARJ23" s="109"/>
      <c r="ARK23" s="109"/>
      <c r="ARL23" s="109"/>
      <c r="ARM23" s="109"/>
      <c r="ARN23" s="109"/>
      <c r="ARO23" s="109"/>
      <c r="ARP23" s="109"/>
      <c r="ARQ23" s="109"/>
      <c r="ARR23" s="109"/>
      <c r="ARS23" s="109"/>
      <c r="ART23" s="109"/>
      <c r="ARU23" s="109"/>
      <c r="ARV23" s="109"/>
      <c r="ARW23" s="109"/>
      <c r="ARX23" s="109"/>
      <c r="ARY23" s="109"/>
      <c r="ARZ23" s="109"/>
      <c r="ASA23" s="109"/>
      <c r="ASB23" s="109"/>
      <c r="ASC23" s="109"/>
      <c r="ASD23" s="109"/>
      <c r="ASE23" s="109"/>
      <c r="ASF23" s="109"/>
      <c r="ASG23" s="109"/>
      <c r="ASH23" s="109"/>
      <c r="ASI23" s="109"/>
      <c r="ASJ23" s="109"/>
      <c r="ASK23" s="109"/>
      <c r="ASL23" s="109"/>
      <c r="ASM23" s="109"/>
      <c r="ASN23" s="109"/>
      <c r="ASO23" s="109"/>
      <c r="ASP23" s="109"/>
      <c r="ASQ23" s="109"/>
      <c r="ASR23" s="109"/>
      <c r="ASS23" s="109"/>
      <c r="AST23" s="109"/>
      <c r="ASU23" s="109"/>
      <c r="ASV23" s="109"/>
      <c r="ASW23" s="109"/>
      <c r="ASX23" s="109"/>
      <c r="ASY23" s="109"/>
      <c r="ASZ23" s="109"/>
      <c r="ATA23" s="109"/>
      <c r="ATB23" s="109"/>
      <c r="ATC23" s="109"/>
      <c r="ATD23" s="109"/>
      <c r="ATE23" s="109"/>
      <c r="ATF23" s="109"/>
      <c r="ATG23" s="109"/>
      <c r="ATH23" s="109"/>
      <c r="ATI23" s="109"/>
      <c r="ATJ23" s="109"/>
      <c r="ATK23" s="109"/>
      <c r="ATL23" s="109"/>
      <c r="ATM23" s="109"/>
      <c r="ATN23" s="109"/>
      <c r="ATO23" s="109"/>
      <c r="ATP23" s="109"/>
      <c r="ATQ23" s="109"/>
      <c r="ATR23" s="109"/>
      <c r="ATS23" s="109"/>
      <c r="ATT23" s="109"/>
      <c r="ATU23" s="109"/>
      <c r="ATV23" s="109"/>
      <c r="ATW23" s="109"/>
      <c r="ATX23" s="109"/>
      <c r="ATY23" s="109"/>
      <c r="ATZ23" s="109"/>
      <c r="AUA23" s="109"/>
      <c r="AUB23" s="109"/>
      <c r="AUC23" s="109"/>
      <c r="AUD23" s="109"/>
      <c r="AUE23" s="109"/>
      <c r="AUF23" s="109"/>
      <c r="AUG23" s="109"/>
      <c r="AUH23" s="109"/>
      <c r="AUI23" s="109"/>
      <c r="AUJ23" s="109"/>
      <c r="AUK23" s="109"/>
      <c r="AUL23" s="109"/>
      <c r="AUM23" s="109"/>
      <c r="AUN23" s="109"/>
      <c r="AUO23" s="109"/>
      <c r="AUP23" s="109"/>
      <c r="AUQ23" s="109"/>
      <c r="AUR23" s="109"/>
      <c r="AUS23" s="109"/>
      <c r="AUT23" s="109"/>
      <c r="AUU23" s="109"/>
      <c r="AUV23" s="109"/>
      <c r="AUW23" s="109"/>
      <c r="AUX23" s="109"/>
      <c r="AUY23" s="109"/>
      <c r="AUZ23" s="109"/>
      <c r="AVA23" s="109"/>
      <c r="AVB23" s="109"/>
      <c r="AVC23" s="109"/>
      <c r="AVD23" s="109"/>
      <c r="AVE23" s="109"/>
      <c r="AVF23" s="109"/>
      <c r="AVG23" s="109"/>
      <c r="AVH23" s="109"/>
      <c r="AVI23" s="109"/>
      <c r="AVJ23" s="109"/>
      <c r="AVK23" s="109"/>
      <c r="AVL23" s="109"/>
      <c r="AVM23" s="109"/>
      <c r="AVN23" s="109"/>
      <c r="AVO23" s="109"/>
      <c r="AVP23" s="109"/>
      <c r="AVQ23" s="109"/>
      <c r="AVR23" s="109"/>
      <c r="AVS23" s="109"/>
      <c r="AVT23" s="109"/>
      <c r="AVU23" s="109"/>
      <c r="AVV23" s="109"/>
      <c r="AVW23" s="109"/>
      <c r="AVX23" s="109"/>
      <c r="AVY23" s="109"/>
      <c r="AVZ23" s="109"/>
      <c r="AWA23" s="109"/>
      <c r="AWB23" s="109"/>
      <c r="AWC23" s="109"/>
      <c r="AWD23" s="109"/>
      <c r="AWE23" s="109"/>
      <c r="AWF23" s="109"/>
      <c r="AWG23" s="109"/>
      <c r="AWH23" s="109"/>
      <c r="AWI23" s="109"/>
      <c r="AWJ23" s="109"/>
      <c r="AWK23" s="109"/>
      <c r="AWL23" s="109"/>
      <c r="AWM23" s="109"/>
      <c r="AWN23" s="109"/>
      <c r="AWO23" s="109"/>
      <c r="AWP23" s="109"/>
      <c r="AWQ23" s="109"/>
      <c r="AWR23" s="109"/>
      <c r="AWS23" s="109"/>
      <c r="AWT23" s="109"/>
      <c r="AWU23" s="109"/>
      <c r="AWV23" s="109"/>
      <c r="AWW23" s="109"/>
      <c r="AWX23" s="109"/>
      <c r="AWY23" s="109"/>
      <c r="AWZ23" s="109"/>
      <c r="AXA23" s="109"/>
      <c r="AXB23" s="109"/>
      <c r="AXC23" s="109"/>
      <c r="AXD23" s="109"/>
      <c r="AXE23" s="109"/>
      <c r="AXF23" s="109"/>
      <c r="AXG23" s="109"/>
      <c r="AXH23" s="109"/>
      <c r="AXI23" s="109"/>
      <c r="AXJ23" s="109"/>
      <c r="AXK23" s="109"/>
      <c r="AXL23" s="109"/>
      <c r="AXM23" s="109"/>
      <c r="AXN23" s="109"/>
      <c r="AXO23" s="109"/>
      <c r="AXP23" s="109"/>
      <c r="AXQ23" s="109"/>
      <c r="AXR23" s="109"/>
      <c r="AXS23" s="109"/>
      <c r="AXT23" s="109"/>
      <c r="AXU23" s="109"/>
      <c r="AXV23" s="109"/>
      <c r="AXW23" s="109"/>
      <c r="AXX23" s="109"/>
      <c r="AXY23" s="109"/>
      <c r="AXZ23" s="109"/>
      <c r="AYA23" s="109"/>
      <c r="AYB23" s="109"/>
      <c r="AYC23" s="109"/>
      <c r="AYD23" s="109"/>
      <c r="AYE23" s="109"/>
      <c r="AYF23" s="109"/>
      <c r="AYG23" s="109"/>
      <c r="AYH23" s="109"/>
      <c r="AYI23" s="109"/>
      <c r="AYJ23" s="109"/>
      <c r="AYK23" s="109"/>
      <c r="AYL23" s="109"/>
      <c r="AYM23" s="109"/>
      <c r="AYN23" s="109"/>
      <c r="AYO23" s="109"/>
      <c r="AYP23" s="109"/>
      <c r="AYQ23" s="109"/>
      <c r="AYR23" s="109"/>
      <c r="AYS23" s="109"/>
      <c r="AYT23" s="109"/>
      <c r="AYU23" s="109"/>
      <c r="AYV23" s="109"/>
      <c r="AYW23" s="109"/>
      <c r="AYX23" s="109"/>
      <c r="AYY23" s="109"/>
      <c r="AYZ23" s="109"/>
      <c r="AZA23" s="109"/>
      <c r="AZB23" s="109"/>
      <c r="AZC23" s="109"/>
      <c r="AZD23" s="109"/>
      <c r="AZE23" s="109"/>
      <c r="AZF23" s="109"/>
      <c r="AZG23" s="109"/>
      <c r="AZH23" s="109"/>
      <c r="AZI23" s="109"/>
      <c r="AZJ23" s="109"/>
      <c r="AZK23" s="109"/>
      <c r="AZL23" s="109"/>
      <c r="AZM23" s="109"/>
      <c r="AZN23" s="109"/>
      <c r="AZO23" s="109"/>
      <c r="AZP23" s="109"/>
      <c r="AZQ23" s="109"/>
      <c r="AZR23" s="109"/>
      <c r="AZS23" s="109"/>
      <c r="AZT23" s="109"/>
      <c r="AZU23" s="109"/>
      <c r="AZV23" s="109"/>
      <c r="AZW23" s="109"/>
      <c r="AZX23" s="109"/>
      <c r="AZY23" s="109"/>
      <c r="AZZ23" s="109"/>
      <c r="BAA23" s="109"/>
      <c r="BAB23" s="109"/>
      <c r="BAC23" s="109"/>
      <c r="BAD23" s="109"/>
      <c r="BAE23" s="109"/>
      <c r="BAF23" s="109"/>
      <c r="BAG23" s="109"/>
      <c r="BAH23" s="109"/>
      <c r="BAI23" s="109"/>
      <c r="BAJ23" s="109"/>
      <c r="BAK23" s="109"/>
      <c r="BAL23" s="109"/>
      <c r="BAM23" s="109"/>
      <c r="BAN23" s="109"/>
      <c r="BAO23" s="109"/>
      <c r="BAP23" s="109"/>
      <c r="BAQ23" s="109"/>
      <c r="BAR23" s="109"/>
      <c r="BAS23" s="109"/>
      <c r="BAT23" s="109"/>
      <c r="BAU23" s="109"/>
      <c r="BAV23" s="109"/>
      <c r="BAW23" s="109"/>
      <c r="BAX23" s="109"/>
      <c r="BAY23" s="109"/>
      <c r="BAZ23" s="109"/>
      <c r="BBA23" s="109"/>
      <c r="BBB23" s="109"/>
      <c r="BBC23" s="109"/>
      <c r="BBD23" s="109"/>
      <c r="BBE23" s="109"/>
      <c r="BBF23" s="109"/>
      <c r="BBG23" s="109"/>
      <c r="BBH23" s="109"/>
      <c r="BBI23" s="109"/>
      <c r="BBJ23" s="109"/>
      <c r="BBK23" s="109"/>
      <c r="BBL23" s="109"/>
      <c r="BBM23" s="109"/>
      <c r="BBN23" s="109"/>
      <c r="BBO23" s="109"/>
      <c r="BBP23" s="109"/>
      <c r="BBQ23" s="109"/>
      <c r="BBR23" s="109"/>
      <c r="BBS23" s="109"/>
      <c r="BBT23" s="109"/>
      <c r="BBU23" s="109"/>
      <c r="BBV23" s="109"/>
      <c r="BBW23" s="109"/>
      <c r="BBX23" s="109"/>
      <c r="BBY23" s="109"/>
      <c r="BBZ23" s="109"/>
      <c r="BCA23" s="109"/>
      <c r="BCB23" s="109"/>
      <c r="BCC23" s="109"/>
      <c r="BCD23" s="109"/>
      <c r="BCE23" s="109"/>
      <c r="BCF23" s="109"/>
      <c r="BCG23" s="109"/>
      <c r="BCH23" s="109"/>
      <c r="BCI23" s="109"/>
      <c r="BCJ23" s="109"/>
      <c r="BCK23" s="109"/>
      <c r="BCL23" s="109"/>
      <c r="BCM23" s="109"/>
      <c r="BCN23" s="109"/>
      <c r="BCO23" s="109"/>
      <c r="BCP23" s="109"/>
      <c r="BCQ23" s="109"/>
      <c r="BCR23" s="109"/>
      <c r="BCS23" s="109"/>
      <c r="BCT23" s="109"/>
      <c r="BCU23" s="109"/>
      <c r="BCV23" s="109"/>
      <c r="BCW23" s="109"/>
      <c r="BCX23" s="109"/>
      <c r="BCY23" s="109"/>
      <c r="BCZ23" s="109"/>
      <c r="BDA23" s="109"/>
      <c r="BDB23" s="109"/>
      <c r="BDC23" s="109"/>
      <c r="BDD23" s="109"/>
      <c r="BDE23" s="109"/>
      <c r="BDF23" s="109"/>
      <c r="BDG23" s="109"/>
      <c r="BDH23" s="109"/>
      <c r="BDI23" s="109"/>
      <c r="BDJ23" s="109"/>
      <c r="BDK23" s="109"/>
      <c r="BDL23" s="109"/>
      <c r="BDM23" s="109"/>
      <c r="BDN23" s="109"/>
      <c r="BDO23" s="109"/>
      <c r="BDP23" s="109"/>
      <c r="BDQ23" s="109"/>
      <c r="BDR23" s="109"/>
      <c r="BDS23" s="109"/>
      <c r="BDT23" s="109"/>
      <c r="BDU23" s="109"/>
      <c r="BDV23" s="109"/>
      <c r="BDW23" s="109"/>
      <c r="BDX23" s="109"/>
      <c r="BDY23" s="109"/>
      <c r="BDZ23" s="109"/>
      <c r="BEA23" s="109"/>
      <c r="BEB23" s="109"/>
      <c r="BEC23" s="109"/>
      <c r="BED23" s="109"/>
      <c r="BEE23" s="109"/>
      <c r="BEF23" s="109"/>
      <c r="BEG23" s="109"/>
      <c r="BEH23" s="109"/>
      <c r="BEI23" s="109"/>
      <c r="BEJ23" s="109"/>
      <c r="BEK23" s="109"/>
      <c r="BEL23" s="109"/>
      <c r="BEM23" s="109"/>
      <c r="BEN23" s="109"/>
      <c r="BEO23" s="109"/>
      <c r="BEP23" s="109"/>
      <c r="BEQ23" s="109"/>
      <c r="BER23" s="109"/>
      <c r="BES23" s="109"/>
      <c r="BET23" s="109"/>
      <c r="BEU23" s="109"/>
      <c r="BEV23" s="109"/>
      <c r="BEW23" s="109"/>
      <c r="BEX23" s="109"/>
      <c r="BEY23" s="109"/>
      <c r="BEZ23" s="109"/>
      <c r="BFA23" s="109"/>
      <c r="BFB23" s="109"/>
      <c r="BFC23" s="109"/>
      <c r="BFD23" s="109"/>
      <c r="BFE23" s="109"/>
      <c r="BFF23" s="109"/>
      <c r="BFG23" s="109"/>
      <c r="BFH23" s="109"/>
      <c r="BFI23" s="109"/>
      <c r="BFJ23" s="109"/>
      <c r="BFK23" s="109"/>
      <c r="BFL23" s="109"/>
      <c r="BFM23" s="109"/>
      <c r="BFN23" s="109"/>
      <c r="BFO23" s="109"/>
      <c r="BFP23" s="109"/>
      <c r="BFQ23" s="109"/>
      <c r="BFR23" s="109"/>
      <c r="BFS23" s="109"/>
      <c r="BFT23" s="109"/>
      <c r="BFU23" s="109"/>
      <c r="BFV23" s="109"/>
      <c r="BFW23" s="109"/>
      <c r="BFX23" s="109"/>
      <c r="BFY23" s="109"/>
      <c r="BFZ23" s="109"/>
      <c r="BGA23" s="109"/>
      <c r="BGB23" s="109"/>
      <c r="BGC23" s="109"/>
      <c r="BGD23" s="109"/>
      <c r="BGE23" s="109"/>
      <c r="BGF23" s="109"/>
      <c r="BGG23" s="109"/>
      <c r="BGH23" s="109"/>
      <c r="BGI23" s="109"/>
      <c r="BGJ23" s="109"/>
      <c r="BGK23" s="109"/>
      <c r="BGL23" s="109"/>
      <c r="BGM23" s="109"/>
      <c r="BGN23" s="109"/>
      <c r="BGO23" s="109"/>
      <c r="BGP23" s="109"/>
      <c r="BGQ23" s="109"/>
      <c r="BGR23" s="109"/>
      <c r="BGS23" s="109"/>
      <c r="BGT23" s="109"/>
      <c r="BGU23" s="109"/>
      <c r="BGV23" s="109"/>
      <c r="BGW23" s="109"/>
      <c r="BGX23" s="109"/>
      <c r="BGY23" s="109"/>
      <c r="BGZ23" s="109"/>
      <c r="BHA23" s="109"/>
      <c r="BHB23" s="109"/>
      <c r="BHC23" s="109"/>
      <c r="BHD23" s="109"/>
      <c r="BHE23" s="109"/>
      <c r="BHF23" s="109"/>
      <c r="BHG23" s="109"/>
      <c r="BHH23" s="109"/>
      <c r="BHI23" s="109"/>
      <c r="BHJ23" s="109"/>
      <c r="BHK23" s="109"/>
      <c r="BHL23" s="109"/>
      <c r="BHM23" s="109"/>
      <c r="BHN23" s="109"/>
      <c r="BHO23" s="109"/>
      <c r="BHP23" s="109"/>
      <c r="BHQ23" s="109"/>
      <c r="BHR23" s="109"/>
      <c r="BHS23" s="109"/>
      <c r="BHT23" s="109"/>
      <c r="BHU23" s="109"/>
      <c r="BHV23" s="109"/>
      <c r="BHW23" s="109"/>
      <c r="BHX23" s="109"/>
      <c r="BHY23" s="109"/>
      <c r="BHZ23" s="109"/>
      <c r="BIA23" s="109"/>
      <c r="BIB23" s="109"/>
      <c r="BIC23" s="109"/>
      <c r="BID23" s="109"/>
      <c r="BIE23" s="109"/>
      <c r="BIF23" s="109"/>
      <c r="BIG23" s="109"/>
      <c r="BIH23" s="109"/>
      <c r="BII23" s="109"/>
      <c r="BIJ23" s="109"/>
      <c r="BIK23" s="109"/>
      <c r="BIL23" s="109"/>
      <c r="BIM23" s="109"/>
      <c r="BIN23" s="109"/>
      <c r="BIO23" s="109"/>
      <c r="BIP23" s="109"/>
      <c r="BIQ23" s="109"/>
      <c r="BIR23" s="109"/>
      <c r="BIS23" s="109"/>
      <c r="BIT23" s="109"/>
      <c r="BIU23" s="109"/>
      <c r="BIV23" s="109"/>
      <c r="BIW23" s="109"/>
      <c r="BIX23" s="109"/>
      <c r="BIY23" s="109"/>
      <c r="BIZ23" s="109"/>
      <c r="BJA23" s="109"/>
      <c r="BJB23" s="109"/>
      <c r="BJC23" s="109"/>
      <c r="BJD23" s="109"/>
      <c r="BJE23" s="109"/>
      <c r="BJF23" s="109"/>
      <c r="BJG23" s="109"/>
      <c r="BJH23" s="109"/>
      <c r="BJI23" s="109"/>
      <c r="BJJ23" s="109"/>
      <c r="BJK23" s="109"/>
      <c r="BJL23" s="109"/>
      <c r="BJM23" s="109"/>
      <c r="BJN23" s="109"/>
      <c r="BJO23" s="109"/>
      <c r="BJP23" s="109"/>
      <c r="BJQ23" s="109"/>
      <c r="BJR23" s="109"/>
      <c r="BJS23" s="109"/>
      <c r="BJT23" s="109"/>
      <c r="BJU23" s="109"/>
      <c r="BJV23" s="109"/>
      <c r="BJW23" s="109"/>
      <c r="BJX23" s="109"/>
      <c r="BJY23" s="109"/>
      <c r="BJZ23" s="109"/>
      <c r="BKA23" s="109"/>
      <c r="BKB23" s="109"/>
      <c r="BKC23" s="109"/>
      <c r="BKD23" s="109"/>
      <c r="BKE23" s="109"/>
      <c r="BKF23" s="109"/>
      <c r="BKG23" s="109"/>
      <c r="BKH23" s="109"/>
      <c r="BKI23" s="109"/>
      <c r="BKJ23" s="109"/>
      <c r="BKK23" s="109"/>
      <c r="BKL23" s="109"/>
      <c r="BKM23" s="109"/>
      <c r="BKN23" s="109"/>
      <c r="BKO23" s="109"/>
      <c r="BKP23" s="109"/>
      <c r="BKQ23" s="109"/>
      <c r="BKR23" s="109"/>
      <c r="BKS23" s="109"/>
      <c r="BKT23" s="109"/>
      <c r="BKU23" s="109"/>
      <c r="BKV23" s="109"/>
      <c r="BKW23" s="109"/>
      <c r="BKX23" s="109"/>
      <c r="BKY23" s="109"/>
      <c r="BKZ23" s="109"/>
      <c r="BLA23" s="109"/>
      <c r="BLB23" s="109"/>
      <c r="BLC23" s="109"/>
      <c r="BLD23" s="109"/>
      <c r="BLE23" s="109"/>
      <c r="BLF23" s="109"/>
      <c r="BLG23" s="109"/>
      <c r="BLH23" s="109"/>
      <c r="BLI23" s="109"/>
      <c r="BLJ23" s="109"/>
      <c r="BLK23" s="109"/>
      <c r="BLL23" s="109"/>
      <c r="BLM23" s="109"/>
      <c r="BLN23" s="109"/>
      <c r="BLO23" s="109"/>
      <c r="BLP23" s="109"/>
      <c r="BLQ23" s="109"/>
      <c r="BLR23" s="109"/>
      <c r="BLS23" s="109"/>
      <c r="BLT23" s="109"/>
      <c r="BLU23" s="109"/>
      <c r="BLV23" s="109"/>
      <c r="BLW23" s="109"/>
      <c r="BLX23" s="109"/>
      <c r="BLY23" s="109"/>
      <c r="BLZ23" s="109"/>
      <c r="BMA23" s="109"/>
      <c r="BMB23" s="109"/>
      <c r="BMC23" s="109"/>
      <c r="BMD23" s="109"/>
      <c r="BME23" s="109"/>
      <c r="BMF23" s="109"/>
      <c r="BMG23" s="109"/>
      <c r="BMH23" s="109"/>
      <c r="BMI23" s="109"/>
      <c r="BMJ23" s="109"/>
      <c r="BMK23" s="109"/>
      <c r="BML23" s="109"/>
      <c r="BMM23" s="109"/>
      <c r="BMN23" s="109"/>
      <c r="BMO23" s="109"/>
      <c r="BMP23" s="109"/>
      <c r="BMQ23" s="109"/>
      <c r="BMR23" s="109"/>
      <c r="BMS23" s="109"/>
      <c r="BMT23" s="109"/>
      <c r="BMU23" s="109"/>
      <c r="BMV23" s="109"/>
      <c r="BMW23" s="109"/>
      <c r="BMX23" s="109"/>
      <c r="BMY23" s="109"/>
      <c r="BMZ23" s="109"/>
      <c r="BNA23" s="109"/>
      <c r="BNB23" s="109"/>
      <c r="BNC23" s="109"/>
      <c r="BND23" s="109"/>
      <c r="BNE23" s="109"/>
      <c r="BNF23" s="109"/>
      <c r="BNG23" s="109"/>
      <c r="BNH23" s="109"/>
      <c r="BNI23" s="109"/>
      <c r="BNJ23" s="109"/>
      <c r="BNK23" s="109"/>
      <c r="BNL23" s="109"/>
      <c r="BNM23" s="109"/>
      <c r="BNN23" s="109"/>
      <c r="BNO23" s="109"/>
      <c r="BNP23" s="109"/>
      <c r="BNQ23" s="109"/>
      <c r="BNR23" s="109"/>
      <c r="BNS23" s="109"/>
      <c r="BNT23" s="109"/>
      <c r="BNU23" s="109"/>
      <c r="BNV23" s="109"/>
      <c r="BNW23" s="109"/>
      <c r="BNX23" s="109"/>
      <c r="BNY23" s="109"/>
      <c r="BNZ23" s="109"/>
      <c r="BOA23" s="109"/>
      <c r="BOB23" s="109"/>
      <c r="BOC23" s="109"/>
      <c r="BOD23" s="109"/>
      <c r="BOE23" s="109"/>
      <c r="BOF23" s="109"/>
      <c r="BOG23" s="109"/>
      <c r="BOH23" s="109"/>
      <c r="BOI23" s="109"/>
      <c r="BOJ23" s="109"/>
      <c r="BOK23" s="109"/>
      <c r="BOL23" s="109"/>
      <c r="BOM23" s="109"/>
      <c r="BON23" s="109"/>
      <c r="BOO23" s="109"/>
      <c r="BOP23" s="109"/>
      <c r="BOQ23" s="109"/>
      <c r="BOR23" s="109"/>
      <c r="BOS23" s="109"/>
      <c r="BOT23" s="109"/>
      <c r="BOU23" s="109"/>
      <c r="BOV23" s="109"/>
      <c r="BOW23" s="109"/>
      <c r="BOX23" s="109"/>
      <c r="BOY23" s="109"/>
      <c r="BOZ23" s="109"/>
      <c r="BPA23" s="109"/>
      <c r="BPB23" s="109"/>
      <c r="BPC23" s="109"/>
      <c r="BPD23" s="109"/>
      <c r="BPE23" s="109"/>
      <c r="BPF23" s="109"/>
      <c r="BPG23" s="109"/>
      <c r="BPH23" s="109"/>
      <c r="BPI23" s="109"/>
      <c r="BPJ23" s="109"/>
      <c r="BPK23" s="109"/>
      <c r="BPL23" s="109"/>
      <c r="BPM23" s="109"/>
      <c r="BPN23" s="109"/>
      <c r="BPO23" s="109"/>
      <c r="BPP23" s="109"/>
      <c r="BPQ23" s="109"/>
      <c r="BPR23" s="109"/>
      <c r="BPS23" s="109"/>
      <c r="BPT23" s="109"/>
      <c r="BPU23" s="109"/>
      <c r="BPV23" s="109"/>
      <c r="BPW23" s="109"/>
      <c r="BPX23" s="109"/>
      <c r="BPY23" s="109"/>
      <c r="BPZ23" s="109"/>
      <c r="BQA23" s="109"/>
      <c r="BQB23" s="109"/>
      <c r="BQC23" s="109"/>
      <c r="BQD23" s="109"/>
      <c r="BQE23" s="109"/>
      <c r="BQF23" s="109"/>
      <c r="BQG23" s="109"/>
      <c r="BQH23" s="109"/>
      <c r="BQI23" s="109"/>
      <c r="BQJ23" s="109"/>
      <c r="BQK23" s="109"/>
      <c r="BQL23" s="109"/>
      <c r="BQM23" s="109"/>
      <c r="BQN23" s="109"/>
      <c r="BQO23" s="109"/>
      <c r="BQP23" s="109"/>
      <c r="BQQ23" s="109"/>
      <c r="BQR23" s="109"/>
      <c r="BQS23" s="109"/>
      <c r="BQT23" s="109"/>
      <c r="BQU23" s="109"/>
      <c r="BQV23" s="109"/>
      <c r="BQW23" s="109"/>
      <c r="BQX23" s="109"/>
      <c r="BQY23" s="109"/>
      <c r="BQZ23" s="109"/>
      <c r="BRA23" s="109"/>
      <c r="BRB23" s="109"/>
      <c r="BRC23" s="109"/>
      <c r="BRD23" s="109"/>
      <c r="BRE23" s="109"/>
      <c r="BRF23" s="109"/>
      <c r="BRG23" s="109"/>
      <c r="BRH23" s="109"/>
      <c r="BRI23" s="109"/>
      <c r="BRJ23" s="109"/>
      <c r="BRK23" s="109"/>
      <c r="BRL23" s="109"/>
      <c r="BRM23" s="109"/>
      <c r="BRN23" s="109"/>
      <c r="BRO23" s="109"/>
      <c r="BRP23" s="109"/>
      <c r="BRQ23" s="109"/>
      <c r="BRR23" s="109"/>
      <c r="BRS23" s="109"/>
      <c r="BRT23" s="109"/>
      <c r="BRU23" s="109"/>
      <c r="BRV23" s="109"/>
      <c r="BRW23" s="109"/>
      <c r="BRX23" s="109"/>
      <c r="BRY23" s="109"/>
      <c r="BRZ23" s="109"/>
      <c r="BSA23" s="109"/>
      <c r="BSB23" s="109"/>
      <c r="BSC23" s="109"/>
      <c r="BSD23" s="109"/>
      <c r="BSE23" s="109"/>
      <c r="BSF23" s="109"/>
      <c r="BSG23" s="109"/>
      <c r="BSH23" s="109"/>
      <c r="BSI23" s="109"/>
      <c r="BSJ23" s="109"/>
      <c r="BSK23" s="109"/>
      <c r="BSL23" s="109"/>
      <c r="BSM23" s="109"/>
      <c r="BSN23" s="109"/>
      <c r="BSO23" s="109"/>
      <c r="BSP23" s="109"/>
      <c r="BSQ23" s="109"/>
      <c r="BSR23" s="109"/>
      <c r="BSS23" s="109"/>
      <c r="BST23" s="109"/>
      <c r="BSU23" s="109"/>
      <c r="BSV23" s="109"/>
      <c r="BSW23" s="109"/>
      <c r="BSX23" s="109"/>
      <c r="BSY23" s="109"/>
      <c r="BSZ23" s="109"/>
      <c r="BTA23" s="109"/>
      <c r="BTB23" s="109"/>
      <c r="BTC23" s="109"/>
      <c r="BTD23" s="109"/>
      <c r="BTE23" s="109"/>
      <c r="BTF23" s="109"/>
      <c r="BTG23" s="109"/>
      <c r="BTH23" s="109"/>
      <c r="BTI23" s="109"/>
      <c r="BTJ23" s="109"/>
      <c r="BTK23" s="109"/>
      <c r="BTL23" s="109"/>
      <c r="BTM23" s="109"/>
      <c r="BTN23" s="109"/>
      <c r="BTO23" s="109"/>
      <c r="BTP23" s="109"/>
      <c r="BTQ23" s="109"/>
      <c r="BTR23" s="109"/>
      <c r="BTS23" s="109"/>
      <c r="BTT23" s="109"/>
      <c r="BTU23" s="109"/>
      <c r="BTV23" s="109"/>
      <c r="BTW23" s="109"/>
      <c r="BTX23" s="109"/>
      <c r="BTY23" s="109"/>
      <c r="BTZ23" s="109"/>
      <c r="BUA23" s="109"/>
      <c r="BUB23" s="109"/>
      <c r="BUC23" s="109"/>
      <c r="BUD23" s="109"/>
      <c r="BUE23" s="109"/>
      <c r="BUF23" s="109"/>
      <c r="BUG23" s="109"/>
      <c r="BUH23" s="109"/>
      <c r="BUI23" s="109"/>
      <c r="BUJ23" s="109"/>
      <c r="BUK23" s="109"/>
      <c r="BUL23" s="109"/>
      <c r="BUM23" s="109"/>
      <c r="BUN23" s="109"/>
      <c r="BUO23" s="109"/>
      <c r="BUP23" s="109"/>
      <c r="BUQ23" s="109"/>
      <c r="BUR23" s="109"/>
      <c r="BUS23" s="109"/>
      <c r="BUT23" s="109"/>
      <c r="BUU23" s="109"/>
      <c r="BUV23" s="109"/>
      <c r="BUW23" s="109"/>
      <c r="BUX23" s="109"/>
      <c r="BUY23" s="109"/>
      <c r="BUZ23" s="109"/>
      <c r="BVA23" s="109"/>
      <c r="BVB23" s="109"/>
      <c r="BVC23" s="109"/>
      <c r="BVD23" s="109"/>
      <c r="BVE23" s="109"/>
      <c r="BVF23" s="109"/>
      <c r="BVG23" s="109"/>
      <c r="BVH23" s="109"/>
      <c r="BVI23" s="109"/>
      <c r="BVJ23" s="109"/>
      <c r="BVK23" s="109"/>
      <c r="BVL23" s="109"/>
      <c r="BVM23" s="109"/>
      <c r="BVN23" s="109"/>
      <c r="BVO23" s="109"/>
      <c r="BVP23" s="109"/>
      <c r="BVQ23" s="109"/>
      <c r="BVR23" s="109"/>
      <c r="BVS23" s="109"/>
      <c r="BVT23" s="109"/>
      <c r="BVU23" s="109"/>
      <c r="BVV23" s="109"/>
      <c r="BVW23" s="109"/>
      <c r="BVX23" s="109"/>
      <c r="BVY23" s="109"/>
      <c r="BVZ23" s="109"/>
      <c r="BWA23" s="109"/>
      <c r="BWB23" s="109"/>
      <c r="BWC23" s="109"/>
      <c r="BWD23" s="109"/>
      <c r="BWE23" s="109"/>
      <c r="BWF23" s="109"/>
      <c r="BWG23" s="109"/>
      <c r="BWH23" s="109"/>
      <c r="BWI23" s="109"/>
      <c r="BWJ23" s="109"/>
      <c r="BWK23" s="109"/>
      <c r="BWL23" s="109"/>
      <c r="BWM23" s="109"/>
      <c r="BWN23" s="109"/>
      <c r="BWO23" s="109"/>
      <c r="BWP23" s="109"/>
      <c r="BWQ23" s="109"/>
      <c r="BWR23" s="109"/>
      <c r="BWS23" s="109"/>
      <c r="BWT23" s="109"/>
      <c r="BWU23" s="109"/>
      <c r="BWV23" s="109"/>
      <c r="BWW23" s="109"/>
      <c r="BWX23" s="109"/>
      <c r="BWY23" s="109"/>
      <c r="BWZ23" s="109"/>
      <c r="BXA23" s="109"/>
      <c r="BXB23" s="109"/>
      <c r="BXC23" s="109"/>
      <c r="BXD23" s="109"/>
      <c r="BXE23" s="109"/>
      <c r="BXF23" s="109"/>
      <c r="BXG23" s="109"/>
      <c r="BXH23" s="109"/>
      <c r="BXI23" s="109"/>
      <c r="BXJ23" s="109"/>
      <c r="BXK23" s="109"/>
      <c r="BXL23" s="109"/>
      <c r="BXM23" s="109"/>
      <c r="BXN23" s="109"/>
      <c r="BXO23" s="109"/>
      <c r="BXP23" s="109"/>
      <c r="BXQ23" s="109"/>
      <c r="BXR23" s="109"/>
      <c r="BXS23" s="109"/>
      <c r="BXT23" s="109"/>
      <c r="BXU23" s="109"/>
      <c r="BXV23" s="109"/>
      <c r="BXW23" s="109"/>
      <c r="BXX23" s="109"/>
      <c r="BXY23" s="109"/>
      <c r="BXZ23" s="109"/>
      <c r="BYA23" s="109"/>
      <c r="BYB23" s="109"/>
      <c r="BYC23" s="109"/>
      <c r="BYD23" s="109"/>
      <c r="BYE23" s="109"/>
      <c r="BYF23" s="109"/>
      <c r="BYG23" s="109"/>
      <c r="BYH23" s="109"/>
      <c r="BYI23" s="109"/>
      <c r="BYJ23" s="109"/>
      <c r="BYK23" s="109"/>
      <c r="BYL23" s="109"/>
      <c r="BYM23" s="109"/>
      <c r="BYN23" s="109"/>
      <c r="BYO23" s="109"/>
      <c r="BYP23" s="109"/>
      <c r="BYQ23" s="109"/>
      <c r="BYR23" s="109"/>
      <c r="BYS23" s="109"/>
      <c r="BYT23" s="109"/>
      <c r="BYU23" s="109"/>
      <c r="BYV23" s="109"/>
      <c r="BYW23" s="109"/>
      <c r="BYX23" s="109"/>
      <c r="BYY23" s="109"/>
      <c r="BYZ23" s="109"/>
      <c r="BZA23" s="109"/>
      <c r="BZB23" s="109"/>
      <c r="BZC23" s="109"/>
      <c r="BZD23" s="109"/>
      <c r="BZE23" s="109"/>
      <c r="BZF23" s="109"/>
      <c r="BZG23" s="109"/>
      <c r="BZH23" s="109"/>
      <c r="BZI23" s="109"/>
      <c r="BZJ23" s="109"/>
      <c r="BZK23" s="109"/>
      <c r="BZL23" s="109"/>
      <c r="BZM23" s="109"/>
      <c r="BZN23" s="109"/>
      <c r="BZO23" s="109"/>
      <c r="BZP23" s="109"/>
      <c r="BZQ23" s="109"/>
      <c r="BZR23" s="109"/>
      <c r="BZS23" s="109"/>
      <c r="BZT23" s="109"/>
      <c r="BZU23" s="109"/>
      <c r="BZV23" s="109"/>
      <c r="BZW23" s="109"/>
      <c r="BZX23" s="109"/>
      <c r="BZY23" s="109"/>
      <c r="BZZ23" s="109"/>
      <c r="CAA23" s="109"/>
      <c r="CAB23" s="109"/>
      <c r="CAC23" s="109"/>
      <c r="CAD23" s="109"/>
      <c r="CAE23" s="109"/>
      <c r="CAF23" s="109"/>
      <c r="CAG23" s="109"/>
      <c r="CAH23" s="109"/>
      <c r="CAI23" s="109"/>
      <c r="CAJ23" s="109"/>
      <c r="CAK23" s="109"/>
      <c r="CAL23" s="109"/>
      <c r="CAM23" s="109"/>
      <c r="CAN23" s="109"/>
      <c r="CAO23" s="109"/>
      <c r="CAP23" s="109"/>
      <c r="CAQ23" s="109"/>
      <c r="CAR23" s="109"/>
      <c r="CAS23" s="109"/>
      <c r="CAT23" s="109"/>
      <c r="CAU23" s="109"/>
      <c r="CAV23" s="109"/>
      <c r="CAW23" s="109"/>
      <c r="CAX23" s="109"/>
      <c r="CAY23" s="109"/>
      <c r="CAZ23" s="109"/>
      <c r="CBA23" s="109"/>
      <c r="CBB23" s="109"/>
      <c r="CBC23" s="109"/>
      <c r="CBD23" s="109"/>
      <c r="CBE23" s="109"/>
      <c r="CBF23" s="109"/>
      <c r="CBG23" s="109"/>
      <c r="CBH23" s="109"/>
      <c r="CBI23" s="109"/>
      <c r="CBJ23" s="109"/>
      <c r="CBK23" s="109"/>
      <c r="CBL23" s="109"/>
      <c r="CBM23" s="109"/>
      <c r="CBN23" s="109"/>
      <c r="CBO23" s="109"/>
      <c r="CBP23" s="109"/>
      <c r="CBQ23" s="109"/>
      <c r="CBR23" s="109"/>
      <c r="CBS23" s="109"/>
      <c r="CBT23" s="109"/>
      <c r="CBU23" s="109"/>
      <c r="CBV23" s="109"/>
      <c r="CBW23" s="109"/>
      <c r="CBX23" s="109"/>
      <c r="CBY23" s="109"/>
      <c r="CBZ23" s="109"/>
      <c r="CCA23" s="109"/>
      <c r="CCB23" s="109"/>
      <c r="CCC23" s="109"/>
      <c r="CCD23" s="109"/>
      <c r="CCE23" s="109"/>
      <c r="CCF23" s="109"/>
      <c r="CCG23" s="109"/>
      <c r="CCH23" s="109"/>
      <c r="CCI23" s="109"/>
      <c r="CCJ23" s="109"/>
      <c r="CCK23" s="109"/>
      <c r="CCL23" s="109"/>
      <c r="CCM23" s="109"/>
      <c r="CCN23" s="109"/>
      <c r="CCO23" s="109"/>
      <c r="CCP23" s="109"/>
      <c r="CCQ23" s="109"/>
      <c r="CCR23" s="109"/>
      <c r="CCS23" s="109"/>
      <c r="CCT23" s="109"/>
      <c r="CCU23" s="109"/>
      <c r="CCV23" s="109"/>
      <c r="CCW23" s="109"/>
      <c r="CCX23" s="109"/>
      <c r="CCY23" s="109"/>
      <c r="CCZ23" s="109"/>
      <c r="CDA23" s="109"/>
      <c r="CDB23" s="109"/>
      <c r="CDC23" s="109"/>
      <c r="CDD23" s="109"/>
      <c r="CDE23" s="109"/>
      <c r="CDF23" s="109"/>
      <c r="CDG23" s="109"/>
      <c r="CDH23" s="109"/>
      <c r="CDI23" s="109"/>
      <c r="CDJ23" s="109"/>
      <c r="CDK23" s="109"/>
      <c r="CDL23" s="109"/>
      <c r="CDM23" s="109"/>
      <c r="CDN23" s="109"/>
      <c r="CDO23" s="109"/>
      <c r="CDP23" s="109"/>
      <c r="CDQ23" s="109"/>
      <c r="CDR23" s="109"/>
      <c r="CDS23" s="109"/>
      <c r="CDT23" s="109"/>
      <c r="CDU23" s="109"/>
      <c r="CDV23" s="109"/>
      <c r="CDW23" s="109"/>
      <c r="CDX23" s="109"/>
      <c r="CDY23" s="109"/>
      <c r="CDZ23" s="109"/>
      <c r="CEA23" s="109"/>
      <c r="CEB23" s="109"/>
      <c r="CEC23" s="109"/>
      <c r="CED23" s="109"/>
      <c r="CEE23" s="109"/>
      <c r="CEF23" s="109"/>
      <c r="CEG23" s="109"/>
      <c r="CEH23" s="109"/>
      <c r="CEI23" s="109"/>
      <c r="CEJ23" s="109"/>
      <c r="CEK23" s="109"/>
      <c r="CEL23" s="109"/>
      <c r="CEM23" s="109"/>
      <c r="CEN23" s="109"/>
      <c r="CEO23" s="109"/>
      <c r="CEP23" s="109"/>
      <c r="CEQ23" s="109"/>
      <c r="CER23" s="109"/>
      <c r="CES23" s="109"/>
      <c r="CET23" s="109"/>
      <c r="CEU23" s="109"/>
      <c r="CEV23" s="109"/>
      <c r="CEW23" s="109"/>
      <c r="CEX23" s="109"/>
      <c r="CEY23" s="109"/>
      <c r="CEZ23" s="109"/>
      <c r="CFA23" s="109"/>
      <c r="CFB23" s="109"/>
      <c r="CFC23" s="109"/>
      <c r="CFD23" s="109"/>
      <c r="CFE23" s="109"/>
      <c r="CFF23" s="109"/>
      <c r="CFG23" s="109"/>
      <c r="CFH23" s="109"/>
      <c r="CFI23" s="109"/>
      <c r="CFJ23" s="109"/>
      <c r="CFK23" s="109"/>
      <c r="CFL23" s="109"/>
      <c r="CFM23" s="109"/>
      <c r="CFN23" s="109"/>
      <c r="CFO23" s="109"/>
      <c r="CFP23" s="109"/>
      <c r="CFQ23" s="109"/>
      <c r="CFR23" s="109"/>
      <c r="CFS23" s="109"/>
      <c r="CFT23" s="109"/>
      <c r="CFU23" s="109"/>
      <c r="CFV23" s="109"/>
      <c r="CFW23" s="109"/>
      <c r="CFX23" s="109"/>
      <c r="CFY23" s="109"/>
      <c r="CFZ23" s="109"/>
      <c r="CGA23" s="109"/>
      <c r="CGB23" s="109"/>
      <c r="CGC23" s="109"/>
      <c r="CGD23" s="109"/>
      <c r="CGE23" s="109"/>
      <c r="CGF23" s="109"/>
      <c r="CGG23" s="109"/>
      <c r="CGH23" s="109"/>
      <c r="CGI23" s="109"/>
      <c r="CGJ23" s="109"/>
      <c r="CGK23" s="109"/>
      <c r="CGL23" s="109"/>
      <c r="CGM23" s="109"/>
      <c r="CGN23" s="109"/>
      <c r="CGO23" s="109"/>
      <c r="CGP23" s="109"/>
      <c r="CGQ23" s="109"/>
      <c r="CGR23" s="109"/>
      <c r="CGS23" s="109"/>
      <c r="CGT23" s="109"/>
      <c r="CGU23" s="109"/>
      <c r="CGV23" s="109"/>
      <c r="CGW23" s="109"/>
      <c r="CGX23" s="109"/>
      <c r="CGY23" s="109"/>
      <c r="CGZ23" s="109"/>
      <c r="CHA23" s="109"/>
      <c r="CHB23" s="109"/>
      <c r="CHC23" s="109"/>
      <c r="CHD23" s="109"/>
      <c r="CHE23" s="109"/>
      <c r="CHF23" s="109"/>
      <c r="CHG23" s="109"/>
      <c r="CHH23" s="109"/>
      <c r="CHI23" s="109"/>
      <c r="CHJ23" s="109"/>
      <c r="CHK23" s="109"/>
      <c r="CHL23" s="109"/>
      <c r="CHM23" s="109"/>
      <c r="CHN23" s="109"/>
      <c r="CHO23" s="109"/>
      <c r="CHP23" s="109"/>
      <c r="CHQ23" s="109"/>
      <c r="CHR23" s="109"/>
      <c r="CHS23" s="109"/>
      <c r="CHT23" s="109"/>
      <c r="CHU23" s="109"/>
      <c r="CHV23" s="109"/>
      <c r="CHW23" s="109"/>
      <c r="CHX23" s="109"/>
      <c r="CHY23" s="109"/>
      <c r="CHZ23" s="109"/>
      <c r="CIA23" s="109"/>
      <c r="CIB23" s="109"/>
      <c r="CIC23" s="109"/>
      <c r="CID23" s="109"/>
      <c r="CIE23" s="109"/>
      <c r="CIF23" s="109"/>
      <c r="CIG23" s="109"/>
      <c r="CIH23" s="109"/>
      <c r="CII23" s="109"/>
      <c r="CIJ23" s="109"/>
      <c r="CIK23" s="109"/>
      <c r="CIL23" s="109"/>
      <c r="CIM23" s="109"/>
      <c r="CIN23" s="109"/>
      <c r="CIO23" s="109"/>
      <c r="CIP23" s="109"/>
      <c r="CIQ23" s="109"/>
      <c r="CIR23" s="109"/>
      <c r="CIS23" s="109"/>
      <c r="CIT23" s="109"/>
      <c r="CIU23" s="109"/>
      <c r="CIV23" s="109"/>
      <c r="CIW23" s="109"/>
      <c r="CIX23" s="109"/>
      <c r="CIY23" s="109"/>
      <c r="CIZ23" s="109"/>
      <c r="CJA23" s="109"/>
      <c r="CJB23" s="109"/>
      <c r="CJC23" s="109"/>
      <c r="CJD23" s="109"/>
      <c r="CJE23" s="109"/>
      <c r="CJF23" s="109"/>
      <c r="CJG23" s="109"/>
      <c r="CJH23" s="109"/>
      <c r="CJI23" s="109"/>
      <c r="CJJ23" s="109"/>
      <c r="CJK23" s="109"/>
      <c r="CJL23" s="109"/>
      <c r="CJM23" s="109"/>
      <c r="CJN23" s="109"/>
      <c r="CJO23" s="109"/>
      <c r="CJP23" s="109"/>
      <c r="CJQ23" s="109"/>
      <c r="CJR23" s="109"/>
      <c r="CJS23" s="109"/>
      <c r="CJT23" s="109"/>
      <c r="CJU23" s="109"/>
      <c r="CJV23" s="109"/>
      <c r="CJW23" s="109"/>
      <c r="CJX23" s="109"/>
      <c r="CJY23" s="109"/>
      <c r="CJZ23" s="109"/>
      <c r="CKA23" s="109"/>
      <c r="CKB23" s="109"/>
      <c r="CKC23" s="109"/>
      <c r="CKD23" s="109"/>
      <c r="CKE23" s="109"/>
      <c r="CKF23" s="109"/>
      <c r="CKG23" s="109"/>
      <c r="CKH23" s="109"/>
      <c r="CKI23" s="109"/>
      <c r="CKJ23" s="109"/>
      <c r="CKK23" s="109"/>
      <c r="CKL23" s="109"/>
      <c r="CKM23" s="109"/>
      <c r="CKN23" s="109"/>
      <c r="CKO23" s="109"/>
      <c r="CKP23" s="109"/>
      <c r="CKQ23" s="109"/>
      <c r="CKR23" s="109"/>
      <c r="CKS23" s="109"/>
      <c r="CKT23" s="109"/>
      <c r="CKU23" s="109"/>
      <c r="CKV23" s="109"/>
      <c r="CKW23" s="109"/>
      <c r="CKX23" s="109"/>
      <c r="CKY23" s="109"/>
      <c r="CKZ23" s="109"/>
      <c r="CLA23" s="109"/>
      <c r="CLB23" s="109"/>
      <c r="CLC23" s="109"/>
      <c r="CLD23" s="109"/>
      <c r="CLE23" s="109"/>
      <c r="CLF23" s="109"/>
      <c r="CLG23" s="109"/>
      <c r="CLH23" s="109"/>
      <c r="CLI23" s="109"/>
      <c r="CLJ23" s="109"/>
      <c r="CLK23" s="109"/>
      <c r="CLL23" s="109"/>
      <c r="CLM23" s="109"/>
      <c r="CLN23" s="109"/>
      <c r="CLO23" s="109"/>
      <c r="CLP23" s="109"/>
      <c r="CLQ23" s="109"/>
      <c r="CLR23" s="109"/>
      <c r="CLS23" s="109"/>
      <c r="CLT23" s="109"/>
      <c r="CLU23" s="109"/>
      <c r="CLV23" s="109"/>
      <c r="CLW23" s="109"/>
      <c r="CLX23" s="109"/>
      <c r="CLY23" s="109"/>
      <c r="CLZ23" s="109"/>
      <c r="CMA23" s="109"/>
      <c r="CMB23" s="109"/>
      <c r="CMC23" s="109"/>
      <c r="CMD23" s="109"/>
      <c r="CME23" s="109"/>
      <c r="CMF23" s="109"/>
      <c r="CMG23" s="109"/>
      <c r="CMH23" s="109"/>
      <c r="CMI23" s="109"/>
      <c r="CMJ23" s="109"/>
      <c r="CMK23" s="109"/>
      <c r="CML23" s="109"/>
      <c r="CMM23" s="109"/>
      <c r="CMN23" s="109"/>
      <c r="CMO23" s="109"/>
      <c r="CMP23" s="109"/>
      <c r="CMQ23" s="109"/>
      <c r="CMR23" s="109"/>
      <c r="CMS23" s="109"/>
      <c r="CMT23" s="109"/>
      <c r="CMU23" s="109"/>
      <c r="CMV23" s="109"/>
      <c r="CMW23" s="109"/>
      <c r="CMX23" s="109"/>
      <c r="CMY23" s="109"/>
      <c r="CMZ23" s="109"/>
      <c r="CNA23" s="109"/>
      <c r="CNB23" s="109"/>
      <c r="CNC23" s="109"/>
      <c r="CND23" s="109"/>
      <c r="CNE23" s="109"/>
      <c r="CNF23" s="109"/>
      <c r="CNG23" s="109"/>
      <c r="CNH23" s="109"/>
      <c r="CNI23" s="109"/>
      <c r="CNJ23" s="109"/>
      <c r="CNK23" s="109"/>
      <c r="CNL23" s="109"/>
      <c r="CNM23" s="109"/>
      <c r="CNN23" s="109"/>
      <c r="CNO23" s="109"/>
      <c r="CNP23" s="109"/>
      <c r="CNQ23" s="109"/>
      <c r="CNR23" s="109"/>
      <c r="CNS23" s="109"/>
      <c r="CNT23" s="109"/>
      <c r="CNU23" s="109"/>
      <c r="CNV23" s="109"/>
      <c r="CNW23" s="109"/>
      <c r="CNX23" s="109"/>
      <c r="CNY23" s="109"/>
      <c r="CNZ23" s="109"/>
      <c r="COA23" s="109"/>
      <c r="COB23" s="109"/>
      <c r="COC23" s="109"/>
      <c r="COD23" s="109"/>
      <c r="COE23" s="109"/>
      <c r="COF23" s="109"/>
      <c r="COG23" s="109"/>
      <c r="COH23" s="109"/>
      <c r="COI23" s="109"/>
      <c r="COJ23" s="109"/>
      <c r="COK23" s="109"/>
      <c r="COL23" s="109"/>
      <c r="COM23" s="109"/>
      <c r="CON23" s="109"/>
      <c r="COO23" s="109"/>
      <c r="COP23" s="109"/>
      <c r="COQ23" s="109"/>
      <c r="COR23" s="109"/>
      <c r="COS23" s="109"/>
      <c r="COT23" s="109"/>
      <c r="COU23" s="109"/>
      <c r="COV23" s="109"/>
      <c r="COW23" s="109"/>
      <c r="COX23" s="109"/>
      <c r="COY23" s="109"/>
      <c r="COZ23" s="109"/>
      <c r="CPA23" s="109"/>
      <c r="CPB23" s="109"/>
      <c r="CPC23" s="109"/>
      <c r="CPD23" s="109"/>
      <c r="CPE23" s="109"/>
      <c r="CPF23" s="109"/>
      <c r="CPG23" s="109"/>
      <c r="CPH23" s="109"/>
      <c r="CPI23" s="109"/>
      <c r="CPJ23" s="109"/>
      <c r="CPK23" s="109"/>
      <c r="CPL23" s="109"/>
      <c r="CPM23" s="109"/>
      <c r="CPN23" s="109"/>
      <c r="CPO23" s="109"/>
      <c r="CPP23" s="109"/>
      <c r="CPQ23" s="109"/>
      <c r="CPR23" s="109"/>
      <c r="CPS23" s="109"/>
      <c r="CPT23" s="109"/>
      <c r="CPU23" s="109"/>
      <c r="CPV23" s="109"/>
      <c r="CPW23" s="109"/>
      <c r="CPX23" s="109"/>
      <c r="CPY23" s="109"/>
      <c r="CPZ23" s="109"/>
      <c r="CQA23" s="109"/>
      <c r="CQB23" s="109"/>
      <c r="CQC23" s="109"/>
      <c r="CQD23" s="109"/>
      <c r="CQE23" s="109"/>
      <c r="CQF23" s="109"/>
      <c r="CQG23" s="109"/>
      <c r="CQH23" s="109"/>
      <c r="CQI23" s="109"/>
      <c r="CQJ23" s="109"/>
      <c r="CQK23" s="109"/>
      <c r="CQL23" s="109"/>
      <c r="CQM23" s="109"/>
      <c r="CQN23" s="109"/>
      <c r="CQO23" s="109"/>
      <c r="CQP23" s="109"/>
      <c r="CQQ23" s="109"/>
      <c r="CQR23" s="109"/>
      <c r="CQS23" s="109"/>
      <c r="CQT23" s="109"/>
      <c r="CQU23" s="109"/>
      <c r="CQV23" s="109"/>
      <c r="CQW23" s="109"/>
      <c r="CQX23" s="109"/>
      <c r="CQY23" s="109"/>
      <c r="CQZ23" s="109"/>
      <c r="CRA23" s="109"/>
      <c r="CRB23" s="109"/>
      <c r="CRC23" s="109"/>
      <c r="CRD23" s="109"/>
      <c r="CRE23" s="109"/>
      <c r="CRF23" s="109"/>
      <c r="CRG23" s="109"/>
      <c r="CRH23" s="109"/>
      <c r="CRI23" s="109"/>
      <c r="CRJ23" s="109"/>
      <c r="CRK23" s="109"/>
      <c r="CRL23" s="109"/>
      <c r="CRM23" s="109"/>
      <c r="CRN23" s="109"/>
      <c r="CRO23" s="109"/>
      <c r="CRP23" s="109"/>
      <c r="CRQ23" s="109"/>
      <c r="CRR23" s="109"/>
      <c r="CRS23" s="109"/>
      <c r="CRT23" s="109"/>
      <c r="CRU23" s="109"/>
      <c r="CRV23" s="109"/>
      <c r="CRW23" s="109"/>
      <c r="CRX23" s="109"/>
      <c r="CRY23" s="109"/>
      <c r="CRZ23" s="109"/>
      <c r="CSA23" s="109"/>
      <c r="CSB23" s="109"/>
      <c r="CSC23" s="109"/>
      <c r="CSD23" s="109"/>
      <c r="CSE23" s="109"/>
      <c r="CSF23" s="109"/>
      <c r="CSG23" s="109"/>
      <c r="CSH23" s="109"/>
      <c r="CSI23" s="109"/>
      <c r="CSJ23" s="109"/>
      <c r="CSK23" s="109"/>
      <c r="CSL23" s="109"/>
      <c r="CSM23" s="109"/>
      <c r="CSN23" s="109"/>
      <c r="CSO23" s="109"/>
      <c r="CSP23" s="109"/>
      <c r="CSQ23" s="109"/>
      <c r="CSR23" s="109"/>
      <c r="CSS23" s="109"/>
      <c r="CST23" s="109"/>
      <c r="CSU23" s="109"/>
      <c r="CSV23" s="109"/>
      <c r="CSW23" s="109"/>
      <c r="CSX23" s="109"/>
      <c r="CSY23" s="109"/>
      <c r="CSZ23" s="109"/>
      <c r="CTA23" s="109"/>
      <c r="CTB23" s="109"/>
      <c r="CTC23" s="109"/>
      <c r="CTD23" s="109"/>
      <c r="CTE23" s="109"/>
      <c r="CTF23" s="109"/>
      <c r="CTG23" s="109"/>
      <c r="CTH23" s="109"/>
      <c r="CTI23" s="109"/>
      <c r="CTJ23" s="109"/>
      <c r="CTK23" s="109"/>
      <c r="CTL23" s="109"/>
      <c r="CTM23" s="109"/>
      <c r="CTN23" s="109"/>
      <c r="CTO23" s="109"/>
      <c r="CTP23" s="109"/>
      <c r="CTQ23" s="109"/>
      <c r="CTR23" s="109"/>
      <c r="CTS23" s="109"/>
      <c r="CTT23" s="109"/>
      <c r="CTU23" s="109"/>
      <c r="CTV23" s="109"/>
      <c r="CTW23" s="109"/>
      <c r="CTX23" s="109"/>
      <c r="CTY23" s="109"/>
      <c r="CTZ23" s="109"/>
      <c r="CUA23" s="109"/>
      <c r="CUB23" s="109"/>
      <c r="CUC23" s="109"/>
      <c r="CUD23" s="109"/>
      <c r="CUE23" s="109"/>
      <c r="CUF23" s="109"/>
      <c r="CUG23" s="109"/>
      <c r="CUH23" s="109"/>
      <c r="CUI23" s="109"/>
      <c r="CUJ23" s="109"/>
      <c r="CUK23" s="109"/>
      <c r="CUL23" s="109"/>
      <c r="CUM23" s="109"/>
      <c r="CUN23" s="109"/>
      <c r="CUO23" s="109"/>
      <c r="CUP23" s="109"/>
      <c r="CUQ23" s="109"/>
      <c r="CUR23" s="109"/>
      <c r="CUS23" s="109"/>
      <c r="CUT23" s="109"/>
      <c r="CUU23" s="109"/>
      <c r="CUV23" s="109"/>
      <c r="CUW23" s="109"/>
      <c r="CUX23" s="109"/>
      <c r="CUY23" s="109"/>
      <c r="CUZ23" s="109"/>
      <c r="CVA23" s="109"/>
      <c r="CVB23" s="109"/>
      <c r="CVC23" s="109"/>
      <c r="CVD23" s="109"/>
      <c r="CVE23" s="109"/>
      <c r="CVF23" s="109"/>
      <c r="CVG23" s="109"/>
      <c r="CVH23" s="109"/>
      <c r="CVI23" s="109"/>
      <c r="CVJ23" s="109"/>
      <c r="CVK23" s="109"/>
      <c r="CVL23" s="109"/>
      <c r="CVM23" s="109"/>
      <c r="CVN23" s="109"/>
      <c r="CVO23" s="109"/>
      <c r="CVP23" s="109"/>
      <c r="CVQ23" s="109"/>
      <c r="CVR23" s="109"/>
      <c r="CVS23" s="109"/>
      <c r="CVT23" s="109"/>
      <c r="CVU23" s="109"/>
      <c r="CVV23" s="109"/>
      <c r="CVW23" s="109"/>
      <c r="CVX23" s="109"/>
      <c r="CVY23" s="109"/>
      <c r="CVZ23" s="109"/>
      <c r="CWA23" s="109"/>
      <c r="CWB23" s="109"/>
      <c r="CWC23" s="109"/>
      <c r="CWD23" s="109"/>
      <c r="CWE23" s="109"/>
      <c r="CWF23" s="109"/>
      <c r="CWG23" s="109"/>
      <c r="CWH23" s="109"/>
      <c r="CWI23" s="109"/>
      <c r="CWJ23" s="109"/>
      <c r="CWK23" s="109"/>
      <c r="CWL23" s="109"/>
      <c r="CWM23" s="109"/>
      <c r="CWN23" s="109"/>
      <c r="CWO23" s="109"/>
      <c r="CWP23" s="109"/>
      <c r="CWQ23" s="109"/>
      <c r="CWR23" s="109"/>
      <c r="CWS23" s="109"/>
      <c r="CWT23" s="109"/>
      <c r="CWU23" s="109"/>
      <c r="CWV23" s="109"/>
      <c r="CWW23" s="109"/>
      <c r="CWX23" s="109"/>
      <c r="CWY23" s="109"/>
      <c r="CWZ23" s="109"/>
      <c r="CXA23" s="109"/>
      <c r="CXB23" s="109"/>
      <c r="CXC23" s="109"/>
      <c r="CXD23" s="109"/>
      <c r="CXE23" s="109"/>
      <c r="CXF23" s="109"/>
      <c r="CXG23" s="109"/>
      <c r="CXH23" s="109"/>
      <c r="CXI23" s="109"/>
      <c r="CXJ23" s="109"/>
      <c r="CXK23" s="109"/>
      <c r="CXL23" s="109"/>
      <c r="CXM23" s="109"/>
      <c r="CXN23" s="109"/>
      <c r="CXO23" s="109"/>
      <c r="CXP23" s="109"/>
      <c r="CXQ23" s="109"/>
      <c r="CXR23" s="109"/>
      <c r="CXS23" s="109"/>
      <c r="CXT23" s="109"/>
      <c r="CXU23" s="109"/>
      <c r="CXV23" s="109"/>
      <c r="CXW23" s="109"/>
      <c r="CXX23" s="109"/>
      <c r="CXY23" s="109"/>
      <c r="CXZ23" s="109"/>
      <c r="CYA23" s="109"/>
      <c r="CYB23" s="109"/>
      <c r="CYC23" s="109"/>
      <c r="CYD23" s="109"/>
      <c r="CYE23" s="109"/>
      <c r="CYF23" s="109"/>
      <c r="CYG23" s="109"/>
      <c r="CYH23" s="109"/>
      <c r="CYI23" s="109"/>
      <c r="CYJ23" s="109"/>
      <c r="CYK23" s="109"/>
      <c r="CYL23" s="109"/>
      <c r="CYM23" s="109"/>
      <c r="CYN23" s="109"/>
      <c r="CYO23" s="109"/>
      <c r="CYP23" s="109"/>
      <c r="CYQ23" s="109"/>
      <c r="CYR23" s="109"/>
      <c r="CYS23" s="109"/>
      <c r="CYT23" s="109"/>
      <c r="CYU23" s="109"/>
      <c r="CYV23" s="109"/>
      <c r="CYW23" s="109"/>
      <c r="CYX23" s="109"/>
      <c r="CYY23" s="109"/>
      <c r="CYZ23" s="109"/>
      <c r="CZA23" s="109"/>
      <c r="CZB23" s="109"/>
      <c r="CZC23" s="109"/>
      <c r="CZD23" s="109"/>
      <c r="CZE23" s="109"/>
      <c r="CZF23" s="109"/>
      <c r="CZG23" s="109"/>
      <c r="CZH23" s="109"/>
      <c r="CZI23" s="109"/>
      <c r="CZJ23" s="109"/>
      <c r="CZK23" s="109"/>
      <c r="CZL23" s="109"/>
      <c r="CZM23" s="109"/>
      <c r="CZN23" s="109"/>
      <c r="CZO23" s="109"/>
      <c r="CZP23" s="109"/>
      <c r="CZQ23" s="109"/>
      <c r="CZR23" s="109"/>
      <c r="CZS23" s="109"/>
      <c r="CZT23" s="109"/>
      <c r="CZU23" s="109"/>
      <c r="CZV23" s="109"/>
      <c r="CZW23" s="109"/>
      <c r="CZX23" s="109"/>
      <c r="CZY23" s="109"/>
      <c r="CZZ23" s="109"/>
      <c r="DAA23" s="109"/>
      <c r="DAB23" s="109"/>
      <c r="DAC23" s="109"/>
      <c r="DAD23" s="109"/>
      <c r="DAE23" s="109"/>
      <c r="DAF23" s="109"/>
      <c r="DAG23" s="109"/>
      <c r="DAH23" s="109"/>
      <c r="DAI23" s="109"/>
      <c r="DAJ23" s="109"/>
      <c r="DAK23" s="109"/>
      <c r="DAL23" s="109"/>
      <c r="DAM23" s="109"/>
      <c r="DAN23" s="109"/>
      <c r="DAO23" s="109"/>
      <c r="DAP23" s="109"/>
      <c r="DAQ23" s="109"/>
      <c r="DAR23" s="109"/>
      <c r="DAS23" s="109"/>
      <c r="DAT23" s="109"/>
      <c r="DAU23" s="109"/>
      <c r="DAV23" s="109"/>
      <c r="DAW23" s="109"/>
      <c r="DAX23" s="109"/>
      <c r="DAY23" s="109"/>
      <c r="DAZ23" s="109"/>
      <c r="DBA23" s="109"/>
      <c r="DBB23" s="109"/>
      <c r="DBC23" s="109"/>
      <c r="DBD23" s="109"/>
      <c r="DBE23" s="109"/>
      <c r="DBF23" s="109"/>
      <c r="DBG23" s="109"/>
      <c r="DBH23" s="109"/>
      <c r="DBI23" s="109"/>
      <c r="DBJ23" s="109"/>
      <c r="DBK23" s="109"/>
      <c r="DBL23" s="109"/>
      <c r="DBM23" s="109"/>
      <c r="DBN23" s="109"/>
      <c r="DBO23" s="109"/>
      <c r="DBP23" s="109"/>
      <c r="DBQ23" s="109"/>
      <c r="DBR23" s="109"/>
      <c r="DBS23" s="109"/>
      <c r="DBT23" s="109"/>
      <c r="DBU23" s="109"/>
      <c r="DBV23" s="109"/>
      <c r="DBW23" s="109"/>
      <c r="DBX23" s="109"/>
      <c r="DBY23" s="109"/>
      <c r="DBZ23" s="109"/>
      <c r="DCA23" s="109"/>
      <c r="DCB23" s="109"/>
      <c r="DCC23" s="109"/>
      <c r="DCD23" s="109"/>
      <c r="DCE23" s="109"/>
      <c r="DCF23" s="109"/>
      <c r="DCG23" s="109"/>
      <c r="DCH23" s="109"/>
      <c r="DCI23" s="109"/>
      <c r="DCJ23" s="109"/>
      <c r="DCK23" s="109"/>
      <c r="DCL23" s="109"/>
      <c r="DCM23" s="109"/>
      <c r="DCN23" s="109"/>
      <c r="DCO23" s="109"/>
      <c r="DCP23" s="109"/>
      <c r="DCQ23" s="109"/>
      <c r="DCR23" s="109"/>
      <c r="DCS23" s="109"/>
      <c r="DCT23" s="109"/>
      <c r="DCU23" s="109"/>
      <c r="DCV23" s="109"/>
      <c r="DCW23" s="109"/>
      <c r="DCX23" s="109"/>
      <c r="DCY23" s="109"/>
      <c r="DCZ23" s="109"/>
      <c r="DDA23" s="109"/>
      <c r="DDB23" s="109"/>
      <c r="DDC23" s="109"/>
      <c r="DDD23" s="109"/>
      <c r="DDE23" s="109"/>
      <c r="DDF23" s="109"/>
      <c r="DDG23" s="109"/>
      <c r="DDH23" s="109"/>
      <c r="DDI23" s="109"/>
      <c r="DDJ23" s="109"/>
      <c r="DDK23" s="109"/>
      <c r="DDL23" s="109"/>
      <c r="DDM23" s="109"/>
      <c r="DDN23" s="109"/>
      <c r="DDO23" s="109"/>
      <c r="DDP23" s="109"/>
      <c r="DDQ23" s="109"/>
      <c r="DDR23" s="109"/>
      <c r="DDS23" s="109"/>
      <c r="DDT23" s="109"/>
      <c r="DDU23" s="109"/>
      <c r="DDV23" s="109"/>
      <c r="DDW23" s="109"/>
      <c r="DDX23" s="109"/>
      <c r="DDY23" s="109"/>
      <c r="DDZ23" s="109"/>
      <c r="DEA23" s="109"/>
      <c r="DEB23" s="109"/>
      <c r="DEC23" s="109"/>
      <c r="DED23" s="109"/>
      <c r="DEE23" s="109"/>
      <c r="DEF23" s="109"/>
      <c r="DEG23" s="109"/>
      <c r="DEH23" s="109"/>
      <c r="DEI23" s="109"/>
      <c r="DEJ23" s="109"/>
      <c r="DEK23" s="109"/>
      <c r="DEL23" s="109"/>
      <c r="DEM23" s="109"/>
      <c r="DEN23" s="109"/>
      <c r="DEO23" s="109"/>
      <c r="DEP23" s="109"/>
      <c r="DEQ23" s="109"/>
      <c r="DER23" s="109"/>
      <c r="DES23" s="109"/>
      <c r="DET23" s="109"/>
      <c r="DEU23" s="109"/>
      <c r="DEV23" s="109"/>
      <c r="DEW23" s="109"/>
      <c r="DEX23" s="109"/>
      <c r="DEY23" s="109"/>
      <c r="DEZ23" s="109"/>
      <c r="DFA23" s="109"/>
      <c r="DFB23" s="109"/>
      <c r="DFC23" s="109"/>
      <c r="DFD23" s="109"/>
      <c r="DFE23" s="109"/>
      <c r="DFF23" s="109"/>
      <c r="DFG23" s="109"/>
      <c r="DFH23" s="109"/>
      <c r="DFI23" s="109"/>
      <c r="DFJ23" s="109"/>
      <c r="DFK23" s="109"/>
      <c r="DFL23" s="109"/>
      <c r="DFM23" s="109"/>
      <c r="DFN23" s="109"/>
      <c r="DFO23" s="109"/>
      <c r="DFP23" s="109"/>
      <c r="DFQ23" s="109"/>
      <c r="DFR23" s="109"/>
      <c r="DFS23" s="109"/>
      <c r="DFT23" s="109"/>
      <c r="DFU23" s="109"/>
      <c r="DFV23" s="109"/>
      <c r="DFW23" s="109"/>
      <c r="DFX23" s="109"/>
      <c r="DFY23" s="109"/>
      <c r="DFZ23" s="109"/>
      <c r="DGA23" s="109"/>
      <c r="DGB23" s="109"/>
      <c r="DGC23" s="109"/>
      <c r="DGD23" s="109"/>
      <c r="DGE23" s="109"/>
      <c r="DGF23" s="109"/>
      <c r="DGG23" s="109"/>
      <c r="DGH23" s="109"/>
      <c r="DGI23" s="109"/>
      <c r="DGJ23" s="109"/>
      <c r="DGK23" s="109"/>
      <c r="DGL23" s="109"/>
      <c r="DGM23" s="109"/>
      <c r="DGN23" s="109"/>
      <c r="DGO23" s="109"/>
      <c r="DGP23" s="109"/>
      <c r="DGQ23" s="109"/>
      <c r="DGR23" s="109"/>
      <c r="DGS23" s="109"/>
      <c r="DGT23" s="109"/>
      <c r="DGU23" s="109"/>
      <c r="DGV23" s="109"/>
      <c r="DGW23" s="109"/>
      <c r="DGX23" s="109"/>
      <c r="DGY23" s="109"/>
      <c r="DGZ23" s="109"/>
      <c r="DHA23" s="109"/>
      <c r="DHB23" s="109"/>
      <c r="DHC23" s="109"/>
      <c r="DHD23" s="109"/>
      <c r="DHE23" s="109"/>
      <c r="DHF23" s="109"/>
      <c r="DHG23" s="109"/>
      <c r="DHH23" s="109"/>
      <c r="DHI23" s="109"/>
      <c r="DHJ23" s="109"/>
      <c r="DHK23" s="109"/>
      <c r="DHL23" s="109"/>
      <c r="DHM23" s="109"/>
      <c r="DHN23" s="109"/>
      <c r="DHO23" s="109"/>
      <c r="DHP23" s="109"/>
      <c r="DHQ23" s="109"/>
      <c r="DHR23" s="109"/>
      <c r="DHS23" s="109"/>
      <c r="DHT23" s="109"/>
      <c r="DHU23" s="109"/>
      <c r="DHV23" s="109"/>
      <c r="DHW23" s="109"/>
      <c r="DHX23" s="109"/>
      <c r="DHY23" s="109"/>
      <c r="DHZ23" s="109"/>
      <c r="DIA23" s="109"/>
      <c r="DIB23" s="109"/>
      <c r="DIC23" s="109"/>
      <c r="DID23" s="109"/>
      <c r="DIE23" s="109"/>
      <c r="DIF23" s="109"/>
      <c r="DIG23" s="109"/>
      <c r="DIH23" s="109"/>
      <c r="DII23" s="109"/>
      <c r="DIJ23" s="109"/>
      <c r="DIK23" s="109"/>
      <c r="DIL23" s="109"/>
      <c r="DIM23" s="109"/>
      <c r="DIN23" s="109"/>
      <c r="DIO23" s="109"/>
      <c r="DIP23" s="109"/>
      <c r="DIQ23" s="109"/>
      <c r="DIR23" s="109"/>
      <c r="DIS23" s="109"/>
      <c r="DIT23" s="109"/>
      <c r="DIU23" s="109"/>
      <c r="DIV23" s="109"/>
      <c r="DIW23" s="109"/>
      <c r="DIX23" s="109"/>
      <c r="DIY23" s="109"/>
      <c r="DIZ23" s="109"/>
      <c r="DJA23" s="109"/>
      <c r="DJB23" s="109"/>
      <c r="DJC23" s="109"/>
      <c r="DJD23" s="109"/>
      <c r="DJE23" s="109"/>
      <c r="DJF23" s="109"/>
      <c r="DJG23" s="109"/>
      <c r="DJH23" s="109"/>
      <c r="DJI23" s="109"/>
      <c r="DJJ23" s="109"/>
      <c r="DJK23" s="109"/>
      <c r="DJL23" s="109"/>
      <c r="DJM23" s="109"/>
      <c r="DJN23" s="109"/>
      <c r="DJO23" s="109"/>
      <c r="DJP23" s="109"/>
      <c r="DJQ23" s="109"/>
      <c r="DJR23" s="109"/>
      <c r="DJS23" s="109"/>
      <c r="DJT23" s="109"/>
      <c r="DJU23" s="109"/>
      <c r="DJV23" s="109"/>
      <c r="DJW23" s="109"/>
      <c r="DJX23" s="109"/>
      <c r="DJY23" s="109"/>
      <c r="DJZ23" s="109"/>
      <c r="DKA23" s="109"/>
      <c r="DKB23" s="109"/>
      <c r="DKC23" s="109"/>
      <c r="DKD23" s="109"/>
      <c r="DKE23" s="109"/>
      <c r="DKF23" s="109"/>
      <c r="DKG23" s="109"/>
      <c r="DKH23" s="109"/>
      <c r="DKI23" s="109"/>
      <c r="DKJ23" s="109"/>
      <c r="DKK23" s="109"/>
      <c r="DKL23" s="109"/>
      <c r="DKM23" s="109"/>
      <c r="DKN23" s="109"/>
      <c r="DKO23" s="109"/>
      <c r="DKP23" s="109"/>
      <c r="DKQ23" s="109"/>
      <c r="DKR23" s="109"/>
      <c r="DKS23" s="109"/>
      <c r="DKT23" s="109"/>
      <c r="DKU23" s="109"/>
      <c r="DKV23" s="109"/>
      <c r="DKW23" s="109"/>
      <c r="DKX23" s="109"/>
      <c r="DKY23" s="109"/>
      <c r="DKZ23" s="109"/>
      <c r="DLA23" s="109"/>
      <c r="DLB23" s="109"/>
      <c r="DLC23" s="109"/>
      <c r="DLD23" s="109"/>
      <c r="DLE23" s="109"/>
      <c r="DLF23" s="109"/>
      <c r="DLG23" s="109"/>
      <c r="DLH23" s="109"/>
      <c r="DLI23" s="109"/>
      <c r="DLJ23" s="109"/>
      <c r="DLK23" s="109"/>
      <c r="DLL23" s="109"/>
      <c r="DLM23" s="109"/>
      <c r="DLN23" s="109"/>
      <c r="DLO23" s="109"/>
      <c r="DLP23" s="109"/>
      <c r="DLQ23" s="109"/>
      <c r="DLR23" s="109"/>
      <c r="DLS23" s="109"/>
      <c r="DLT23" s="109"/>
      <c r="DLU23" s="109"/>
      <c r="DLV23" s="109"/>
      <c r="DLW23" s="109"/>
      <c r="DLX23" s="109"/>
      <c r="DLY23" s="109"/>
      <c r="DLZ23" s="109"/>
      <c r="DMA23" s="109"/>
      <c r="DMB23" s="109"/>
      <c r="DMC23" s="109"/>
      <c r="DMD23" s="109"/>
      <c r="DME23" s="109"/>
      <c r="DMF23" s="109"/>
      <c r="DMG23" s="109"/>
      <c r="DMH23" s="109"/>
      <c r="DMI23" s="109"/>
      <c r="DMJ23" s="109"/>
      <c r="DMK23" s="109"/>
      <c r="DML23" s="109"/>
      <c r="DMM23" s="109"/>
      <c r="DMN23" s="109"/>
      <c r="DMO23" s="109"/>
      <c r="DMP23" s="109"/>
      <c r="DMQ23" s="109"/>
      <c r="DMR23" s="109"/>
      <c r="DMS23" s="109"/>
      <c r="DMT23" s="109"/>
      <c r="DMU23" s="109"/>
      <c r="DMV23" s="109"/>
      <c r="DMW23" s="109"/>
      <c r="DMX23" s="109"/>
      <c r="DMY23" s="109"/>
      <c r="DMZ23" s="109"/>
      <c r="DNA23" s="109"/>
      <c r="DNB23" s="109"/>
      <c r="DNC23" s="109"/>
      <c r="DND23" s="109"/>
      <c r="DNE23" s="109"/>
      <c r="DNF23" s="109"/>
      <c r="DNG23" s="109"/>
      <c r="DNH23" s="109"/>
      <c r="DNI23" s="109"/>
      <c r="DNJ23" s="109"/>
      <c r="DNK23" s="109"/>
      <c r="DNL23" s="109"/>
      <c r="DNM23" s="109"/>
      <c r="DNN23" s="109"/>
      <c r="DNO23" s="109"/>
      <c r="DNP23" s="109"/>
      <c r="DNQ23" s="109"/>
      <c r="DNR23" s="109"/>
      <c r="DNS23" s="109"/>
      <c r="DNT23" s="109"/>
      <c r="DNU23" s="109"/>
      <c r="DNV23" s="109"/>
      <c r="DNW23" s="109"/>
      <c r="DNX23" s="109"/>
      <c r="DNY23" s="109"/>
      <c r="DNZ23" s="109"/>
      <c r="DOA23" s="109"/>
      <c r="DOB23" s="109"/>
      <c r="DOC23" s="109"/>
      <c r="DOD23" s="109"/>
      <c r="DOE23" s="109"/>
      <c r="DOF23" s="109"/>
      <c r="DOG23" s="109"/>
      <c r="DOH23" s="109"/>
      <c r="DOI23" s="109"/>
      <c r="DOJ23" s="109"/>
      <c r="DOK23" s="109"/>
      <c r="DOL23" s="109"/>
      <c r="DOM23" s="109"/>
      <c r="DON23" s="109"/>
      <c r="DOO23" s="109"/>
      <c r="DOP23" s="109"/>
      <c r="DOQ23" s="109"/>
      <c r="DOR23" s="109"/>
      <c r="DOS23" s="109"/>
      <c r="DOT23" s="109"/>
      <c r="DOU23" s="109"/>
      <c r="DOV23" s="109"/>
      <c r="DOW23" s="109"/>
      <c r="DOX23" s="109"/>
      <c r="DOY23" s="109"/>
      <c r="DOZ23" s="109"/>
      <c r="DPA23" s="109"/>
      <c r="DPB23" s="109"/>
      <c r="DPC23" s="109"/>
      <c r="DPD23" s="109"/>
      <c r="DPE23" s="109"/>
      <c r="DPF23" s="109"/>
      <c r="DPG23" s="109"/>
      <c r="DPH23" s="109"/>
      <c r="DPI23" s="109"/>
      <c r="DPJ23" s="109"/>
      <c r="DPK23" s="109"/>
      <c r="DPL23" s="109"/>
      <c r="DPM23" s="109"/>
      <c r="DPN23" s="109"/>
      <c r="DPO23" s="109"/>
      <c r="DPP23" s="109"/>
      <c r="DPQ23" s="109"/>
      <c r="DPR23" s="109"/>
      <c r="DPS23" s="109"/>
      <c r="DPT23" s="109"/>
      <c r="DPU23" s="109"/>
      <c r="DPV23" s="109"/>
      <c r="DPW23" s="109"/>
      <c r="DPX23" s="109"/>
      <c r="DPY23" s="109"/>
      <c r="DPZ23" s="109"/>
      <c r="DQA23" s="109"/>
      <c r="DQB23" s="109"/>
      <c r="DQC23" s="109"/>
      <c r="DQD23" s="109"/>
      <c r="DQE23" s="109"/>
      <c r="DQF23" s="109"/>
      <c r="DQG23" s="109"/>
      <c r="DQH23" s="109"/>
      <c r="DQI23" s="109"/>
      <c r="DQJ23" s="109"/>
      <c r="DQK23" s="109"/>
      <c r="DQL23" s="109"/>
      <c r="DQM23" s="109"/>
      <c r="DQN23" s="109"/>
      <c r="DQO23" s="109"/>
      <c r="DQP23" s="109"/>
      <c r="DQQ23" s="109"/>
      <c r="DQR23" s="109"/>
      <c r="DQS23" s="109"/>
      <c r="DQT23" s="109"/>
      <c r="DQU23" s="109"/>
      <c r="DQV23" s="109"/>
      <c r="DQW23" s="109"/>
      <c r="DQX23" s="109"/>
      <c r="DQY23" s="109"/>
      <c r="DQZ23" s="109"/>
      <c r="DRA23" s="109"/>
      <c r="DRB23" s="109"/>
      <c r="DRC23" s="109"/>
      <c r="DRD23" s="109"/>
      <c r="DRE23" s="109"/>
      <c r="DRF23" s="109"/>
      <c r="DRG23" s="109"/>
      <c r="DRH23" s="109"/>
      <c r="DRI23" s="109"/>
      <c r="DRJ23" s="109"/>
      <c r="DRK23" s="109"/>
      <c r="DRL23" s="109"/>
      <c r="DRM23" s="109"/>
      <c r="DRN23" s="109"/>
      <c r="DRO23" s="109"/>
      <c r="DRP23" s="109"/>
      <c r="DRQ23" s="109"/>
      <c r="DRR23" s="109"/>
      <c r="DRS23" s="109"/>
      <c r="DRT23" s="109"/>
      <c r="DRU23" s="109"/>
      <c r="DRV23" s="109"/>
      <c r="DRW23" s="109"/>
      <c r="DRX23" s="109"/>
      <c r="DRY23" s="109"/>
      <c r="DRZ23" s="109"/>
      <c r="DSA23" s="109"/>
      <c r="DSB23" s="109"/>
      <c r="DSC23" s="109"/>
      <c r="DSD23" s="109"/>
      <c r="DSE23" s="109"/>
      <c r="DSF23" s="109"/>
      <c r="DSG23" s="109"/>
      <c r="DSH23" s="109"/>
      <c r="DSI23" s="109"/>
      <c r="DSJ23" s="109"/>
      <c r="DSK23" s="109"/>
      <c r="DSL23" s="109"/>
      <c r="DSM23" s="109"/>
      <c r="DSN23" s="109"/>
      <c r="DSO23" s="109"/>
      <c r="DSP23" s="109"/>
      <c r="DSQ23" s="109"/>
      <c r="DSR23" s="109"/>
      <c r="DSS23" s="109"/>
      <c r="DST23" s="109"/>
      <c r="DSU23" s="109"/>
      <c r="DSV23" s="109"/>
      <c r="DSW23" s="109"/>
      <c r="DSX23" s="109"/>
      <c r="DSY23" s="109"/>
      <c r="DSZ23" s="109"/>
      <c r="DTA23" s="109"/>
      <c r="DTB23" s="109"/>
      <c r="DTC23" s="109"/>
      <c r="DTD23" s="109"/>
      <c r="DTE23" s="109"/>
      <c r="DTF23" s="109"/>
      <c r="DTG23" s="109"/>
      <c r="DTH23" s="109"/>
      <c r="DTI23" s="109"/>
      <c r="DTJ23" s="109"/>
      <c r="DTK23" s="109"/>
      <c r="DTL23" s="109"/>
      <c r="DTM23" s="109"/>
      <c r="DTN23" s="109"/>
      <c r="DTO23" s="109"/>
      <c r="DTP23" s="109"/>
      <c r="DTQ23" s="109"/>
      <c r="DTR23" s="109"/>
      <c r="DTS23" s="109"/>
      <c r="DTT23" s="109"/>
      <c r="DTU23" s="109"/>
      <c r="DTV23" s="109"/>
      <c r="DTW23" s="109"/>
      <c r="DTX23" s="109"/>
      <c r="DTY23" s="109"/>
      <c r="DTZ23" s="109"/>
      <c r="DUA23" s="109"/>
      <c r="DUB23" s="109"/>
      <c r="DUC23" s="109"/>
      <c r="DUD23" s="109"/>
      <c r="DUE23" s="109"/>
      <c r="DUF23" s="109"/>
      <c r="DUG23" s="109"/>
      <c r="DUH23" s="109"/>
      <c r="DUI23" s="109"/>
      <c r="DUJ23" s="109"/>
      <c r="DUK23" s="109"/>
      <c r="DUL23" s="109"/>
      <c r="DUM23" s="109"/>
      <c r="DUN23" s="109"/>
      <c r="DUO23" s="109"/>
      <c r="DUP23" s="109"/>
      <c r="DUQ23" s="109"/>
      <c r="DUR23" s="109"/>
      <c r="DUS23" s="109"/>
      <c r="DUT23" s="109"/>
      <c r="DUU23" s="109"/>
      <c r="DUV23" s="109"/>
      <c r="DUW23" s="109"/>
      <c r="DUX23" s="109"/>
      <c r="DUY23" s="109"/>
      <c r="DUZ23" s="109"/>
      <c r="DVA23" s="109"/>
      <c r="DVB23" s="109"/>
      <c r="DVC23" s="109"/>
      <c r="DVD23" s="109"/>
      <c r="DVE23" s="109"/>
      <c r="DVF23" s="109"/>
      <c r="DVG23" s="109"/>
      <c r="DVH23" s="109"/>
      <c r="DVI23" s="109"/>
      <c r="DVJ23" s="109"/>
      <c r="DVK23" s="109"/>
      <c r="DVL23" s="109"/>
      <c r="DVM23" s="109"/>
      <c r="DVN23" s="109"/>
      <c r="DVO23" s="109"/>
      <c r="DVP23" s="109"/>
      <c r="DVQ23" s="109"/>
      <c r="DVR23" s="109"/>
      <c r="DVS23" s="109"/>
      <c r="DVT23" s="109"/>
      <c r="DVU23" s="109"/>
      <c r="DVV23" s="109"/>
      <c r="DVW23" s="109"/>
      <c r="DVX23" s="109"/>
      <c r="DVY23" s="109"/>
      <c r="DVZ23" s="109"/>
      <c r="DWA23" s="109"/>
      <c r="DWB23" s="109"/>
      <c r="DWC23" s="109"/>
      <c r="DWD23" s="109"/>
      <c r="DWE23" s="109"/>
      <c r="DWF23" s="109"/>
      <c r="DWG23" s="109"/>
      <c r="DWH23" s="109"/>
      <c r="DWI23" s="109"/>
      <c r="DWJ23" s="109"/>
      <c r="DWK23" s="109"/>
      <c r="DWL23" s="109"/>
      <c r="DWM23" s="109"/>
      <c r="DWN23" s="109"/>
      <c r="DWO23" s="109"/>
      <c r="DWP23" s="109"/>
      <c r="DWQ23" s="109"/>
      <c r="DWR23" s="109"/>
      <c r="DWS23" s="109"/>
      <c r="DWT23" s="109"/>
      <c r="DWU23" s="109"/>
      <c r="DWV23" s="109"/>
      <c r="DWW23" s="109"/>
      <c r="DWX23" s="109"/>
      <c r="DWY23" s="109"/>
      <c r="DWZ23" s="109"/>
      <c r="DXA23" s="109"/>
      <c r="DXB23" s="109"/>
      <c r="DXC23" s="109"/>
      <c r="DXD23" s="109"/>
      <c r="DXE23" s="109"/>
      <c r="DXF23" s="109"/>
      <c r="DXG23" s="109"/>
      <c r="DXH23" s="109"/>
      <c r="DXI23" s="109"/>
      <c r="DXJ23" s="109"/>
      <c r="DXK23" s="109"/>
      <c r="DXL23" s="109"/>
      <c r="DXM23" s="109"/>
      <c r="DXN23" s="109"/>
      <c r="DXO23" s="109"/>
      <c r="DXP23" s="109"/>
      <c r="DXQ23" s="109"/>
      <c r="DXR23" s="109"/>
      <c r="DXS23" s="109"/>
      <c r="DXT23" s="109"/>
      <c r="DXU23" s="109"/>
      <c r="DXV23" s="109"/>
      <c r="DXW23" s="109"/>
      <c r="DXX23" s="109"/>
      <c r="DXY23" s="109"/>
      <c r="DXZ23" s="109"/>
      <c r="DYA23" s="109"/>
      <c r="DYB23" s="109"/>
      <c r="DYC23" s="109"/>
      <c r="DYD23" s="109"/>
      <c r="DYE23" s="109"/>
      <c r="DYF23" s="109"/>
      <c r="DYG23" s="109"/>
      <c r="DYH23" s="109"/>
      <c r="DYI23" s="109"/>
      <c r="DYJ23" s="109"/>
      <c r="DYK23" s="109"/>
      <c r="DYL23" s="109"/>
      <c r="DYM23" s="109"/>
      <c r="DYN23" s="109"/>
      <c r="DYO23" s="109"/>
      <c r="DYP23" s="109"/>
      <c r="DYQ23" s="109"/>
      <c r="DYR23" s="109"/>
      <c r="DYS23" s="109"/>
      <c r="DYT23" s="109"/>
      <c r="DYU23" s="109"/>
      <c r="DYV23" s="109"/>
      <c r="DYW23" s="109"/>
      <c r="DYX23" s="109"/>
      <c r="DYY23" s="109"/>
      <c r="DYZ23" s="109"/>
      <c r="DZA23" s="109"/>
      <c r="DZB23" s="109"/>
      <c r="DZC23" s="109"/>
      <c r="DZD23" s="109"/>
      <c r="DZE23" s="109"/>
      <c r="DZF23" s="109"/>
      <c r="DZG23" s="109"/>
      <c r="DZH23" s="109"/>
      <c r="DZI23" s="109"/>
      <c r="DZJ23" s="109"/>
      <c r="DZK23" s="109"/>
      <c r="DZL23" s="109"/>
      <c r="DZM23" s="109"/>
      <c r="DZN23" s="109"/>
      <c r="DZO23" s="109"/>
      <c r="DZP23" s="109"/>
      <c r="DZQ23" s="109"/>
      <c r="DZR23" s="109"/>
      <c r="DZS23" s="109"/>
      <c r="DZT23" s="109"/>
      <c r="DZU23" s="109"/>
      <c r="DZV23" s="109"/>
      <c r="DZW23" s="109"/>
      <c r="DZX23" s="109"/>
      <c r="DZY23" s="109"/>
      <c r="DZZ23" s="109"/>
      <c r="EAA23" s="109"/>
      <c r="EAB23" s="109"/>
      <c r="EAC23" s="109"/>
      <c r="EAD23" s="109"/>
      <c r="EAE23" s="109"/>
      <c r="EAF23" s="109"/>
      <c r="EAG23" s="109"/>
      <c r="EAH23" s="109"/>
      <c r="EAI23" s="109"/>
      <c r="EAJ23" s="109"/>
      <c r="EAK23" s="109"/>
      <c r="EAL23" s="109"/>
      <c r="EAM23" s="109"/>
      <c r="EAN23" s="109"/>
      <c r="EAO23" s="109"/>
      <c r="EAP23" s="109"/>
      <c r="EAQ23" s="109"/>
      <c r="EAR23" s="109"/>
      <c r="EAS23" s="109"/>
      <c r="EAT23" s="109"/>
      <c r="EAU23" s="109"/>
      <c r="EAV23" s="109"/>
      <c r="EAW23" s="109"/>
      <c r="EAX23" s="109"/>
      <c r="EAY23" s="109"/>
      <c r="EAZ23" s="109"/>
      <c r="EBA23" s="109"/>
      <c r="EBB23" s="109"/>
      <c r="EBC23" s="109"/>
      <c r="EBD23" s="109"/>
      <c r="EBE23" s="109"/>
      <c r="EBF23" s="109"/>
      <c r="EBG23" s="109"/>
      <c r="EBH23" s="109"/>
      <c r="EBI23" s="109"/>
      <c r="EBJ23" s="109"/>
      <c r="EBK23" s="109"/>
      <c r="EBL23" s="109"/>
      <c r="EBM23" s="109"/>
      <c r="EBN23" s="109"/>
      <c r="EBO23" s="109"/>
      <c r="EBP23" s="109"/>
      <c r="EBQ23" s="109"/>
      <c r="EBR23" s="109"/>
      <c r="EBS23" s="109"/>
      <c r="EBT23" s="109"/>
      <c r="EBU23" s="109"/>
      <c r="EBV23" s="109"/>
      <c r="EBW23" s="109"/>
      <c r="EBX23" s="109"/>
      <c r="EBY23" s="109"/>
      <c r="EBZ23" s="109"/>
      <c r="ECA23" s="109"/>
      <c r="ECB23" s="109"/>
      <c r="ECC23" s="109"/>
      <c r="ECD23" s="109"/>
      <c r="ECE23" s="109"/>
      <c r="ECF23" s="109"/>
      <c r="ECG23" s="109"/>
      <c r="ECH23" s="109"/>
      <c r="ECI23" s="109"/>
      <c r="ECJ23" s="109"/>
      <c r="ECK23" s="109"/>
      <c r="ECL23" s="109"/>
      <c r="ECM23" s="109"/>
      <c r="ECN23" s="109"/>
      <c r="ECO23" s="109"/>
      <c r="ECP23" s="109"/>
      <c r="ECQ23" s="109"/>
      <c r="ECR23" s="109"/>
      <c r="ECS23" s="109"/>
      <c r="ECT23" s="109"/>
      <c r="ECU23" s="109"/>
      <c r="ECV23" s="109"/>
      <c r="ECW23" s="109"/>
      <c r="ECX23" s="109"/>
      <c r="ECY23" s="109"/>
      <c r="ECZ23" s="109"/>
      <c r="EDA23" s="109"/>
      <c r="EDB23" s="109"/>
      <c r="EDC23" s="109"/>
      <c r="EDD23" s="109"/>
      <c r="EDE23" s="109"/>
      <c r="EDF23" s="109"/>
      <c r="EDG23" s="109"/>
      <c r="EDH23" s="109"/>
      <c r="EDI23" s="109"/>
      <c r="EDJ23" s="109"/>
      <c r="EDK23" s="109"/>
      <c r="EDL23" s="109"/>
      <c r="EDM23" s="109"/>
      <c r="EDN23" s="109"/>
      <c r="EDO23" s="109"/>
      <c r="EDP23" s="109"/>
      <c r="EDQ23" s="109"/>
      <c r="EDR23" s="109"/>
      <c r="EDS23" s="109"/>
      <c r="EDT23" s="109"/>
      <c r="EDU23" s="109"/>
      <c r="EDV23" s="109"/>
      <c r="EDW23" s="109"/>
      <c r="EDX23" s="109"/>
      <c r="EDY23" s="109"/>
      <c r="EDZ23" s="109"/>
      <c r="EEA23" s="109"/>
      <c r="EEB23" s="109"/>
      <c r="EEC23" s="109"/>
      <c r="EED23" s="109"/>
      <c r="EEE23" s="109"/>
      <c r="EEF23" s="109"/>
      <c r="EEG23" s="109"/>
      <c r="EEH23" s="109"/>
      <c r="EEI23" s="109"/>
      <c r="EEJ23" s="109"/>
      <c r="EEK23" s="109"/>
      <c r="EEL23" s="109"/>
      <c r="EEM23" s="109"/>
      <c r="EEN23" s="109"/>
      <c r="EEO23" s="109"/>
      <c r="EEP23" s="109"/>
      <c r="EEQ23" s="109"/>
      <c r="EER23" s="109"/>
      <c r="EES23" s="109"/>
      <c r="EET23" s="109"/>
      <c r="EEU23" s="109"/>
      <c r="EEV23" s="109"/>
      <c r="EEW23" s="109"/>
      <c r="EEX23" s="109"/>
      <c r="EEY23" s="109"/>
      <c r="EEZ23" s="109"/>
      <c r="EFA23" s="109"/>
      <c r="EFB23" s="109"/>
      <c r="EFC23" s="109"/>
      <c r="EFD23" s="109"/>
      <c r="EFE23" s="109"/>
      <c r="EFF23" s="109"/>
      <c r="EFG23" s="109"/>
      <c r="EFH23" s="109"/>
      <c r="EFI23" s="109"/>
      <c r="EFJ23" s="109"/>
      <c r="EFK23" s="109"/>
      <c r="EFL23" s="109"/>
      <c r="EFM23" s="109"/>
      <c r="EFN23" s="109"/>
      <c r="EFO23" s="109"/>
      <c r="EFP23" s="109"/>
      <c r="EFQ23" s="109"/>
      <c r="EFR23" s="109"/>
      <c r="EFS23" s="109"/>
      <c r="EFT23" s="109"/>
      <c r="EFU23" s="109"/>
      <c r="EFV23" s="109"/>
      <c r="EFW23" s="109"/>
      <c r="EFX23" s="109"/>
      <c r="EFY23" s="109"/>
      <c r="EFZ23" s="109"/>
      <c r="EGA23" s="109"/>
      <c r="EGB23" s="109"/>
      <c r="EGC23" s="109"/>
      <c r="EGD23" s="109"/>
      <c r="EGE23" s="109"/>
      <c r="EGF23" s="109"/>
      <c r="EGG23" s="109"/>
      <c r="EGH23" s="109"/>
      <c r="EGI23" s="109"/>
      <c r="EGJ23" s="109"/>
      <c r="EGK23" s="109"/>
      <c r="EGL23" s="109"/>
      <c r="EGM23" s="109"/>
      <c r="EGN23" s="109"/>
      <c r="EGO23" s="109"/>
      <c r="EGP23" s="109"/>
      <c r="EGQ23" s="109"/>
      <c r="EGR23" s="109"/>
      <c r="EGS23" s="109"/>
      <c r="EGT23" s="109"/>
      <c r="EGU23" s="109"/>
      <c r="EGV23" s="109"/>
      <c r="EGW23" s="109"/>
      <c r="EGX23" s="109"/>
      <c r="EGY23" s="109"/>
      <c r="EGZ23" s="109"/>
      <c r="EHA23" s="109"/>
      <c r="EHB23" s="109"/>
      <c r="EHC23" s="109"/>
      <c r="EHD23" s="109"/>
      <c r="EHE23" s="109"/>
      <c r="EHF23" s="109"/>
      <c r="EHG23" s="109"/>
      <c r="EHH23" s="109"/>
      <c r="EHI23" s="109"/>
      <c r="EHJ23" s="109"/>
      <c r="EHK23" s="109"/>
      <c r="EHL23" s="109"/>
      <c r="EHM23" s="109"/>
      <c r="EHN23" s="109"/>
      <c r="EHO23" s="109"/>
      <c r="EHP23" s="109"/>
      <c r="EHQ23" s="109"/>
      <c r="EHR23" s="109"/>
      <c r="EHS23" s="109"/>
      <c r="EHT23" s="109"/>
      <c r="EHU23" s="109"/>
      <c r="EHV23" s="109"/>
      <c r="EHW23" s="109"/>
      <c r="EHX23" s="109"/>
      <c r="EHY23" s="109"/>
      <c r="EHZ23" s="109"/>
      <c r="EIA23" s="109"/>
      <c r="EIB23" s="109"/>
      <c r="EIC23" s="109"/>
      <c r="EID23" s="109"/>
      <c r="EIE23" s="109"/>
      <c r="EIF23" s="109"/>
      <c r="EIG23" s="109"/>
      <c r="EIH23" s="109"/>
      <c r="EII23" s="109"/>
      <c r="EIJ23" s="109"/>
      <c r="EIK23" s="109"/>
      <c r="EIL23" s="109"/>
      <c r="EIM23" s="109"/>
      <c r="EIN23" s="109"/>
      <c r="EIO23" s="109"/>
      <c r="EIP23" s="109"/>
      <c r="EIQ23" s="109"/>
      <c r="EIR23" s="109"/>
      <c r="EIS23" s="109"/>
      <c r="EIT23" s="109"/>
      <c r="EIU23" s="109"/>
      <c r="EIV23" s="109"/>
      <c r="EIW23" s="109"/>
      <c r="EIX23" s="109"/>
      <c r="EIY23" s="109"/>
      <c r="EIZ23" s="109"/>
      <c r="EJA23" s="109"/>
      <c r="EJB23" s="109"/>
      <c r="EJC23" s="109"/>
      <c r="EJD23" s="109"/>
      <c r="EJE23" s="109"/>
      <c r="EJF23" s="109"/>
      <c r="EJG23" s="109"/>
      <c r="EJH23" s="109"/>
      <c r="EJI23" s="109"/>
      <c r="EJJ23" s="109"/>
      <c r="EJK23" s="109"/>
      <c r="EJL23" s="109"/>
      <c r="EJM23" s="109"/>
      <c r="EJN23" s="109"/>
      <c r="EJO23" s="109"/>
      <c r="EJP23" s="109"/>
      <c r="EJQ23" s="109"/>
      <c r="EJR23" s="109"/>
      <c r="EJS23" s="109"/>
      <c r="EJT23" s="109"/>
      <c r="EJU23" s="109"/>
      <c r="EJV23" s="109"/>
      <c r="EJW23" s="109"/>
      <c r="EJX23" s="109"/>
      <c r="EJY23" s="109"/>
      <c r="EJZ23" s="109"/>
      <c r="EKA23" s="109"/>
      <c r="EKB23" s="109"/>
      <c r="EKC23" s="109"/>
      <c r="EKD23" s="109"/>
      <c r="EKE23" s="109"/>
      <c r="EKF23" s="109"/>
      <c r="EKG23" s="109"/>
      <c r="EKH23" s="109"/>
      <c r="EKI23" s="109"/>
      <c r="EKJ23" s="109"/>
      <c r="EKK23" s="109"/>
      <c r="EKL23" s="109"/>
      <c r="EKM23" s="109"/>
      <c r="EKN23" s="109"/>
      <c r="EKO23" s="109"/>
      <c r="EKP23" s="109"/>
      <c r="EKQ23" s="109"/>
      <c r="EKR23" s="109"/>
      <c r="EKS23" s="109"/>
      <c r="EKT23" s="109"/>
      <c r="EKU23" s="109"/>
      <c r="EKV23" s="109"/>
      <c r="EKW23" s="109"/>
      <c r="EKX23" s="109"/>
      <c r="EKY23" s="109"/>
      <c r="EKZ23" s="109"/>
      <c r="ELA23" s="109"/>
      <c r="ELB23" s="109"/>
      <c r="ELC23" s="109"/>
      <c r="ELD23" s="109"/>
      <c r="ELE23" s="109"/>
      <c r="ELF23" s="109"/>
      <c r="ELG23" s="109"/>
      <c r="ELH23" s="109"/>
      <c r="ELI23" s="109"/>
      <c r="ELJ23" s="109"/>
      <c r="ELK23" s="109"/>
      <c r="ELL23" s="109"/>
      <c r="ELM23" s="109"/>
      <c r="ELN23" s="109"/>
      <c r="ELO23" s="109"/>
      <c r="ELP23" s="109"/>
      <c r="ELQ23" s="109"/>
      <c r="ELR23" s="109"/>
      <c r="ELS23" s="109"/>
      <c r="ELT23" s="109"/>
      <c r="ELU23" s="109"/>
      <c r="ELV23" s="109"/>
      <c r="ELW23" s="109"/>
      <c r="ELX23" s="109"/>
      <c r="ELY23" s="109"/>
      <c r="ELZ23" s="109"/>
      <c r="EMA23" s="109"/>
      <c r="EMB23" s="109"/>
      <c r="EMC23" s="109"/>
      <c r="EMD23" s="109"/>
      <c r="EME23" s="109"/>
      <c r="EMF23" s="109"/>
      <c r="EMG23" s="109"/>
      <c r="EMH23" s="109"/>
      <c r="EMI23" s="109"/>
      <c r="EMJ23" s="109"/>
      <c r="EMK23" s="109"/>
      <c r="EML23" s="109"/>
      <c r="EMM23" s="109"/>
      <c r="EMN23" s="109"/>
      <c r="EMO23" s="109"/>
      <c r="EMP23" s="109"/>
      <c r="EMQ23" s="109"/>
      <c r="EMR23" s="109"/>
      <c r="EMS23" s="109"/>
      <c r="EMT23" s="109"/>
      <c r="EMU23" s="109"/>
      <c r="EMV23" s="109"/>
      <c r="EMW23" s="109"/>
      <c r="EMX23" s="109"/>
      <c r="EMY23" s="109"/>
      <c r="EMZ23" s="109"/>
      <c r="ENA23" s="109"/>
      <c r="ENB23" s="109"/>
      <c r="ENC23" s="109"/>
      <c r="END23" s="109"/>
      <c r="ENE23" s="109"/>
      <c r="ENF23" s="109"/>
      <c r="ENG23" s="109"/>
      <c r="ENH23" s="109"/>
      <c r="ENI23" s="109"/>
      <c r="ENJ23" s="109"/>
      <c r="ENK23" s="109"/>
      <c r="ENL23" s="109"/>
      <c r="ENM23" s="109"/>
      <c r="ENN23" s="109"/>
      <c r="ENO23" s="109"/>
      <c r="ENP23" s="109"/>
      <c r="ENQ23" s="109"/>
      <c r="ENR23" s="109"/>
      <c r="ENS23" s="109"/>
      <c r="ENT23" s="109"/>
      <c r="ENU23" s="109"/>
      <c r="ENV23" s="109"/>
      <c r="ENW23" s="109"/>
      <c r="ENX23" s="109"/>
      <c r="ENY23" s="109"/>
      <c r="ENZ23" s="109"/>
      <c r="EOA23" s="109"/>
      <c r="EOB23" s="109"/>
      <c r="EOC23" s="109"/>
      <c r="EOD23" s="109"/>
      <c r="EOE23" s="109"/>
      <c r="EOF23" s="109"/>
      <c r="EOG23" s="109"/>
      <c r="EOH23" s="109"/>
      <c r="EOI23" s="109"/>
      <c r="EOJ23" s="109"/>
      <c r="EOK23" s="109"/>
      <c r="EOL23" s="109"/>
      <c r="EOM23" s="109"/>
      <c r="EON23" s="109"/>
      <c r="EOO23" s="109"/>
      <c r="EOP23" s="109"/>
      <c r="EOQ23" s="109"/>
      <c r="EOR23" s="109"/>
      <c r="EOS23" s="109"/>
      <c r="EOT23" s="109"/>
      <c r="EOU23" s="109"/>
      <c r="EOV23" s="109"/>
      <c r="EOW23" s="109"/>
      <c r="EOX23" s="109"/>
      <c r="EOY23" s="109"/>
      <c r="EOZ23" s="109"/>
      <c r="EPA23" s="109"/>
      <c r="EPB23" s="109"/>
      <c r="EPC23" s="109"/>
      <c r="EPD23" s="109"/>
      <c r="EPE23" s="109"/>
      <c r="EPF23" s="109"/>
      <c r="EPG23" s="109"/>
      <c r="EPH23" s="109"/>
      <c r="EPI23" s="109"/>
      <c r="EPJ23" s="109"/>
      <c r="EPK23" s="109"/>
      <c r="EPL23" s="109"/>
      <c r="EPM23" s="109"/>
      <c r="EPN23" s="109"/>
      <c r="EPO23" s="109"/>
      <c r="EPP23" s="109"/>
      <c r="EPQ23" s="109"/>
      <c r="EPR23" s="109"/>
      <c r="EPS23" s="109"/>
      <c r="EPT23" s="109"/>
      <c r="EPU23" s="109"/>
      <c r="EPV23" s="109"/>
      <c r="EPW23" s="109"/>
      <c r="EPX23" s="109"/>
      <c r="EPY23" s="109"/>
      <c r="EPZ23" s="109"/>
      <c r="EQA23" s="109"/>
      <c r="EQB23" s="109"/>
      <c r="EQC23" s="109"/>
      <c r="EQD23" s="109"/>
      <c r="EQE23" s="109"/>
      <c r="EQF23" s="109"/>
      <c r="EQG23" s="109"/>
      <c r="EQH23" s="109"/>
      <c r="EQI23" s="109"/>
      <c r="EQJ23" s="109"/>
      <c r="EQK23" s="109"/>
      <c r="EQL23" s="109"/>
      <c r="EQM23" s="109"/>
      <c r="EQN23" s="109"/>
      <c r="EQO23" s="109"/>
      <c r="EQP23" s="109"/>
      <c r="EQQ23" s="109"/>
      <c r="EQR23" s="109"/>
      <c r="EQS23" s="109"/>
      <c r="EQT23" s="109"/>
      <c r="EQU23" s="109"/>
      <c r="EQV23" s="109"/>
      <c r="EQW23" s="109"/>
      <c r="EQX23" s="109"/>
      <c r="EQY23" s="109"/>
      <c r="EQZ23" s="109"/>
      <c r="ERA23" s="109"/>
      <c r="ERB23" s="109"/>
      <c r="ERC23" s="109"/>
      <c r="ERD23" s="109"/>
      <c r="ERE23" s="109"/>
      <c r="ERF23" s="109"/>
      <c r="ERG23" s="109"/>
      <c r="ERH23" s="109"/>
      <c r="ERI23" s="109"/>
      <c r="ERJ23" s="109"/>
      <c r="ERK23" s="109"/>
      <c r="ERL23" s="109"/>
      <c r="ERM23" s="109"/>
      <c r="ERN23" s="109"/>
      <c r="ERO23" s="109"/>
      <c r="ERP23" s="109"/>
      <c r="ERQ23" s="109"/>
      <c r="ERR23" s="109"/>
      <c r="ERS23" s="109"/>
      <c r="ERT23" s="109"/>
      <c r="ERU23" s="109"/>
      <c r="ERV23" s="109"/>
      <c r="ERW23" s="109"/>
      <c r="ERX23" s="109"/>
      <c r="ERY23" s="109"/>
      <c r="ERZ23" s="109"/>
      <c r="ESA23" s="109"/>
      <c r="ESB23" s="109"/>
      <c r="ESC23" s="109"/>
      <c r="ESD23" s="109"/>
      <c r="ESE23" s="109"/>
      <c r="ESF23" s="109"/>
      <c r="ESG23" s="109"/>
      <c r="ESH23" s="109"/>
      <c r="ESI23" s="109"/>
      <c r="ESJ23" s="109"/>
      <c r="ESK23" s="109"/>
      <c r="ESL23" s="109"/>
      <c r="ESM23" s="109"/>
      <c r="ESN23" s="109"/>
      <c r="ESO23" s="109"/>
      <c r="ESP23" s="109"/>
      <c r="ESQ23" s="109"/>
      <c r="ESR23" s="109"/>
      <c r="ESS23" s="109"/>
      <c r="EST23" s="109"/>
      <c r="ESU23" s="109"/>
      <c r="ESV23" s="109"/>
      <c r="ESW23" s="109"/>
      <c r="ESX23" s="109"/>
      <c r="ESY23" s="109"/>
      <c r="ESZ23" s="109"/>
      <c r="ETA23" s="109"/>
      <c r="ETB23" s="109"/>
      <c r="ETC23" s="109"/>
      <c r="ETD23" s="109"/>
      <c r="ETE23" s="109"/>
      <c r="ETF23" s="109"/>
      <c r="ETG23" s="109"/>
      <c r="ETH23" s="109"/>
      <c r="ETI23" s="109"/>
      <c r="ETJ23" s="109"/>
      <c r="ETK23" s="109"/>
      <c r="ETL23" s="109"/>
      <c r="ETM23" s="109"/>
      <c r="ETN23" s="109"/>
      <c r="ETO23" s="109"/>
      <c r="ETP23" s="109"/>
      <c r="ETQ23" s="109"/>
      <c r="ETR23" s="109"/>
      <c r="ETS23" s="109"/>
      <c r="ETT23" s="109"/>
      <c r="ETU23" s="109"/>
      <c r="ETV23" s="109"/>
      <c r="ETW23" s="109"/>
      <c r="ETX23" s="109"/>
      <c r="ETY23" s="109"/>
      <c r="ETZ23" s="109"/>
      <c r="EUA23" s="109"/>
      <c r="EUB23" s="109"/>
      <c r="EUC23" s="109"/>
      <c r="EUD23" s="109"/>
      <c r="EUE23" s="109"/>
      <c r="EUF23" s="109"/>
      <c r="EUG23" s="109"/>
      <c r="EUH23" s="109"/>
      <c r="EUI23" s="109"/>
      <c r="EUJ23" s="109"/>
      <c r="EUK23" s="109"/>
      <c r="EUL23" s="109"/>
      <c r="EUM23" s="109"/>
      <c r="EUN23" s="109"/>
      <c r="EUO23" s="109"/>
      <c r="EUP23" s="109"/>
      <c r="EUQ23" s="109"/>
      <c r="EUR23" s="109"/>
      <c r="EUS23" s="109"/>
      <c r="EUT23" s="109"/>
      <c r="EUU23" s="109"/>
      <c r="EUV23" s="109"/>
      <c r="EUW23" s="109"/>
      <c r="EUX23" s="109"/>
      <c r="EUY23" s="109"/>
      <c r="EUZ23" s="109"/>
      <c r="EVA23" s="109"/>
      <c r="EVB23" s="109"/>
      <c r="EVC23" s="109"/>
      <c r="EVD23" s="109"/>
      <c r="EVE23" s="109"/>
      <c r="EVF23" s="109"/>
      <c r="EVG23" s="109"/>
      <c r="EVH23" s="109"/>
      <c r="EVI23" s="109"/>
      <c r="EVJ23" s="109"/>
      <c r="EVK23" s="109"/>
      <c r="EVL23" s="109"/>
      <c r="EVM23" s="109"/>
      <c r="EVN23" s="109"/>
      <c r="EVO23" s="109"/>
      <c r="EVP23" s="109"/>
      <c r="EVQ23" s="109"/>
      <c r="EVR23" s="109"/>
      <c r="EVS23" s="109"/>
      <c r="EVT23" s="109"/>
      <c r="EVU23" s="109"/>
      <c r="EVV23" s="109"/>
      <c r="EVW23" s="109"/>
      <c r="EVX23" s="109"/>
      <c r="EVY23" s="109"/>
      <c r="EVZ23" s="109"/>
      <c r="EWA23" s="109"/>
      <c r="EWB23" s="109"/>
      <c r="EWC23" s="109"/>
      <c r="EWD23" s="109"/>
      <c r="EWE23" s="109"/>
      <c r="EWF23" s="109"/>
      <c r="EWG23" s="109"/>
      <c r="EWH23" s="109"/>
      <c r="EWI23" s="109"/>
      <c r="EWJ23" s="109"/>
      <c r="EWK23" s="109"/>
      <c r="EWL23" s="109"/>
      <c r="EWM23" s="109"/>
      <c r="EWN23" s="109"/>
      <c r="EWO23" s="109"/>
      <c r="EWP23" s="109"/>
      <c r="EWQ23" s="109"/>
      <c r="EWR23" s="109"/>
      <c r="EWS23" s="109"/>
      <c r="EWT23" s="109"/>
      <c r="EWU23" s="109"/>
      <c r="EWV23" s="109"/>
      <c r="EWW23" s="109"/>
      <c r="EWX23" s="109"/>
      <c r="EWY23" s="109"/>
      <c r="EWZ23" s="109"/>
      <c r="EXA23" s="109"/>
      <c r="EXB23" s="109"/>
      <c r="EXC23" s="109"/>
      <c r="EXD23" s="109"/>
      <c r="EXE23" s="109"/>
      <c r="EXF23" s="109"/>
      <c r="EXG23" s="109"/>
      <c r="EXH23" s="109"/>
      <c r="EXI23" s="109"/>
      <c r="EXJ23" s="109"/>
      <c r="EXK23" s="109"/>
      <c r="EXL23" s="109"/>
      <c r="EXM23" s="109"/>
      <c r="EXN23" s="109"/>
      <c r="EXO23" s="109"/>
      <c r="EXP23" s="109"/>
      <c r="EXQ23" s="109"/>
      <c r="EXR23" s="109"/>
      <c r="EXS23" s="109"/>
      <c r="EXT23" s="109"/>
      <c r="EXU23" s="109"/>
      <c r="EXV23" s="109"/>
      <c r="EXW23" s="109"/>
      <c r="EXX23" s="109"/>
      <c r="EXY23" s="109"/>
      <c r="EXZ23" s="109"/>
      <c r="EYA23" s="109"/>
      <c r="EYB23" s="109"/>
      <c r="EYC23" s="109"/>
      <c r="EYD23" s="109"/>
      <c r="EYE23" s="109"/>
      <c r="EYF23" s="109"/>
      <c r="EYG23" s="109"/>
      <c r="EYH23" s="109"/>
      <c r="EYI23" s="109"/>
      <c r="EYJ23" s="109"/>
      <c r="EYK23" s="109"/>
      <c r="EYL23" s="109"/>
      <c r="EYM23" s="109"/>
      <c r="EYN23" s="109"/>
      <c r="EYO23" s="109"/>
      <c r="EYP23" s="109"/>
      <c r="EYQ23" s="109"/>
      <c r="EYR23" s="109"/>
      <c r="EYS23" s="109"/>
      <c r="EYT23" s="109"/>
      <c r="EYU23" s="109"/>
      <c r="EYV23" s="109"/>
      <c r="EYW23" s="109"/>
      <c r="EYX23" s="109"/>
      <c r="EYY23" s="109"/>
      <c r="EYZ23" s="109"/>
      <c r="EZA23" s="109"/>
      <c r="EZB23" s="109"/>
      <c r="EZC23" s="109"/>
      <c r="EZD23" s="109"/>
      <c r="EZE23" s="109"/>
      <c r="EZF23" s="109"/>
      <c r="EZG23" s="109"/>
      <c r="EZH23" s="109"/>
      <c r="EZI23" s="109"/>
      <c r="EZJ23" s="109"/>
      <c r="EZK23" s="109"/>
      <c r="EZL23" s="109"/>
      <c r="EZM23" s="109"/>
      <c r="EZN23" s="109"/>
      <c r="EZO23" s="109"/>
      <c r="EZP23" s="109"/>
      <c r="EZQ23" s="109"/>
      <c r="EZR23" s="109"/>
      <c r="EZS23" s="109"/>
      <c r="EZT23" s="109"/>
      <c r="EZU23" s="109"/>
      <c r="EZV23" s="109"/>
      <c r="EZW23" s="109"/>
      <c r="EZX23" s="109"/>
      <c r="EZY23" s="109"/>
      <c r="EZZ23" s="109"/>
      <c r="FAA23" s="109"/>
      <c r="FAB23" s="109"/>
      <c r="FAC23" s="109"/>
      <c r="FAD23" s="109"/>
      <c r="FAE23" s="109"/>
      <c r="FAF23" s="109"/>
      <c r="FAG23" s="109"/>
      <c r="FAH23" s="109"/>
      <c r="FAI23" s="109"/>
      <c r="FAJ23" s="109"/>
      <c r="FAK23" s="109"/>
      <c r="FAL23" s="109"/>
      <c r="FAM23" s="109"/>
      <c r="FAN23" s="109"/>
      <c r="FAO23" s="109"/>
      <c r="FAP23" s="109"/>
      <c r="FAQ23" s="109"/>
      <c r="FAR23" s="109"/>
      <c r="FAS23" s="109"/>
      <c r="FAT23" s="109"/>
      <c r="FAU23" s="109"/>
      <c r="FAV23" s="109"/>
      <c r="FAW23" s="109"/>
      <c r="FAX23" s="109"/>
      <c r="FAY23" s="109"/>
      <c r="FAZ23" s="109"/>
      <c r="FBA23" s="109"/>
      <c r="FBB23" s="109"/>
      <c r="FBC23" s="109"/>
      <c r="FBD23" s="109"/>
      <c r="FBE23" s="109"/>
      <c r="FBF23" s="109"/>
      <c r="FBG23" s="109"/>
      <c r="FBH23" s="109"/>
      <c r="FBI23" s="109"/>
      <c r="FBJ23" s="109"/>
      <c r="FBK23" s="109"/>
      <c r="FBL23" s="109"/>
      <c r="FBM23" s="109"/>
      <c r="FBN23" s="109"/>
      <c r="FBO23" s="109"/>
      <c r="FBP23" s="109"/>
      <c r="FBQ23" s="109"/>
      <c r="FBR23" s="109"/>
      <c r="FBS23" s="109"/>
      <c r="FBT23" s="109"/>
      <c r="FBU23" s="109"/>
      <c r="FBV23" s="109"/>
      <c r="FBW23" s="109"/>
      <c r="FBX23" s="109"/>
      <c r="FBY23" s="109"/>
      <c r="FBZ23" s="109"/>
      <c r="FCA23" s="109"/>
      <c r="FCB23" s="109"/>
      <c r="FCC23" s="109"/>
      <c r="FCD23" s="109"/>
      <c r="FCE23" s="109"/>
      <c r="FCF23" s="109"/>
      <c r="FCG23" s="109"/>
      <c r="FCH23" s="109"/>
      <c r="FCI23" s="109"/>
      <c r="FCJ23" s="109"/>
      <c r="FCK23" s="109"/>
      <c r="FCL23" s="109"/>
      <c r="FCM23" s="109"/>
      <c r="FCN23" s="109"/>
      <c r="FCO23" s="109"/>
      <c r="FCP23" s="109"/>
      <c r="FCQ23" s="109"/>
      <c r="FCR23" s="109"/>
      <c r="FCS23" s="109"/>
      <c r="FCT23" s="109"/>
      <c r="FCU23" s="109"/>
      <c r="FCV23" s="109"/>
      <c r="FCW23" s="109"/>
      <c r="FCX23" s="109"/>
      <c r="FCY23" s="109"/>
      <c r="FCZ23" s="109"/>
      <c r="FDA23" s="109"/>
      <c r="FDB23" s="109"/>
      <c r="FDC23" s="109"/>
      <c r="FDD23" s="109"/>
      <c r="FDE23" s="109"/>
      <c r="FDF23" s="109"/>
      <c r="FDG23" s="109"/>
      <c r="FDH23" s="109"/>
      <c r="FDI23" s="109"/>
      <c r="FDJ23" s="109"/>
      <c r="FDK23" s="109"/>
      <c r="FDL23" s="109"/>
      <c r="FDM23" s="109"/>
      <c r="FDN23" s="109"/>
      <c r="FDO23" s="109"/>
      <c r="FDP23" s="109"/>
      <c r="FDQ23" s="109"/>
      <c r="FDR23" s="109"/>
      <c r="FDS23" s="109"/>
      <c r="FDT23" s="109"/>
      <c r="FDU23" s="109"/>
      <c r="FDV23" s="109"/>
      <c r="FDW23" s="109"/>
      <c r="FDX23" s="109"/>
      <c r="FDY23" s="109"/>
      <c r="FDZ23" s="109"/>
      <c r="FEA23" s="109"/>
      <c r="FEB23" s="109"/>
      <c r="FEC23" s="109"/>
      <c r="FED23" s="109"/>
      <c r="FEE23" s="109"/>
      <c r="FEF23" s="109"/>
      <c r="FEG23" s="109"/>
      <c r="FEH23" s="109"/>
      <c r="FEI23" s="109"/>
      <c r="FEJ23" s="109"/>
      <c r="FEK23" s="109"/>
      <c r="FEL23" s="109"/>
      <c r="FEM23" s="109"/>
      <c r="FEN23" s="109"/>
      <c r="FEO23" s="109"/>
      <c r="FEP23" s="109"/>
      <c r="FEQ23" s="109"/>
      <c r="FER23" s="109"/>
      <c r="FES23" s="109"/>
      <c r="FET23" s="109"/>
      <c r="FEU23" s="109"/>
      <c r="FEV23" s="109"/>
      <c r="FEW23" s="109"/>
      <c r="FEX23" s="109"/>
      <c r="FEY23" s="109"/>
      <c r="FEZ23" s="109"/>
      <c r="FFA23" s="109"/>
      <c r="FFB23" s="109"/>
      <c r="FFC23" s="109"/>
      <c r="FFD23" s="109"/>
      <c r="FFE23" s="109"/>
      <c r="FFF23" s="109"/>
      <c r="FFG23" s="109"/>
      <c r="FFH23" s="109"/>
      <c r="FFI23" s="109"/>
      <c r="FFJ23" s="109"/>
      <c r="FFK23" s="109"/>
      <c r="FFL23" s="109"/>
      <c r="FFM23" s="109"/>
      <c r="FFN23" s="109"/>
      <c r="FFO23" s="109"/>
      <c r="FFP23" s="109"/>
      <c r="FFQ23" s="109"/>
      <c r="FFR23" s="109"/>
      <c r="FFS23" s="109"/>
      <c r="FFT23" s="109"/>
      <c r="FFU23" s="109"/>
      <c r="FFV23" s="109"/>
      <c r="FFW23" s="109"/>
      <c r="FFX23" s="109"/>
      <c r="FFY23" s="109"/>
      <c r="FFZ23" s="109"/>
      <c r="FGA23" s="109"/>
      <c r="FGB23" s="109"/>
      <c r="FGC23" s="109"/>
      <c r="FGD23" s="109"/>
      <c r="FGE23" s="109"/>
      <c r="FGF23" s="109"/>
      <c r="FGG23" s="109"/>
      <c r="FGH23" s="109"/>
      <c r="FGI23" s="109"/>
      <c r="FGJ23" s="109"/>
      <c r="FGK23" s="109"/>
      <c r="FGL23" s="109"/>
      <c r="FGM23" s="109"/>
      <c r="FGN23" s="109"/>
      <c r="FGO23" s="109"/>
      <c r="FGP23" s="109"/>
      <c r="FGQ23" s="109"/>
      <c r="FGR23" s="109"/>
      <c r="FGS23" s="109"/>
      <c r="FGT23" s="109"/>
      <c r="FGU23" s="109"/>
      <c r="FGV23" s="109"/>
      <c r="FGW23" s="109"/>
      <c r="FGX23" s="109"/>
      <c r="FGY23" s="109"/>
      <c r="FGZ23" s="109"/>
      <c r="FHA23" s="109"/>
      <c r="FHB23" s="109"/>
      <c r="FHC23" s="109"/>
      <c r="FHD23" s="109"/>
      <c r="FHE23" s="109"/>
      <c r="FHF23" s="109"/>
      <c r="FHG23" s="109"/>
      <c r="FHH23" s="109"/>
      <c r="FHI23" s="109"/>
      <c r="FHJ23" s="109"/>
      <c r="FHK23" s="109"/>
      <c r="FHL23" s="109"/>
      <c r="FHM23" s="109"/>
      <c r="FHN23" s="109"/>
      <c r="FHO23" s="109"/>
      <c r="FHP23" s="109"/>
      <c r="FHQ23" s="109"/>
      <c r="FHR23" s="109"/>
      <c r="FHS23" s="109"/>
      <c r="FHT23" s="109"/>
      <c r="FHU23" s="109"/>
      <c r="FHV23" s="109"/>
      <c r="FHW23" s="109"/>
      <c r="FHX23" s="109"/>
      <c r="FHY23" s="109"/>
      <c r="FHZ23" s="109"/>
      <c r="FIA23" s="109"/>
      <c r="FIB23" s="109"/>
      <c r="FIC23" s="109"/>
      <c r="FID23" s="109"/>
      <c r="FIE23" s="109"/>
      <c r="FIF23" s="109"/>
      <c r="FIG23" s="109"/>
      <c r="FIH23" s="109"/>
      <c r="FII23" s="109"/>
      <c r="FIJ23" s="109"/>
      <c r="FIK23" s="109"/>
      <c r="FIL23" s="109"/>
      <c r="FIM23" s="109"/>
      <c r="FIN23" s="109"/>
      <c r="FIO23" s="109"/>
      <c r="FIP23" s="109"/>
      <c r="FIQ23" s="109"/>
      <c r="FIR23" s="109"/>
      <c r="FIS23" s="109"/>
      <c r="FIT23" s="109"/>
      <c r="FIU23" s="109"/>
      <c r="FIV23" s="109"/>
      <c r="FIW23" s="109"/>
      <c r="FIX23" s="109"/>
      <c r="FIY23" s="109"/>
      <c r="FIZ23" s="109"/>
      <c r="FJA23" s="109"/>
      <c r="FJB23" s="109"/>
      <c r="FJC23" s="109"/>
      <c r="FJD23" s="109"/>
      <c r="FJE23" s="109"/>
      <c r="FJF23" s="109"/>
      <c r="FJG23" s="109"/>
      <c r="FJH23" s="109"/>
      <c r="FJI23" s="109"/>
      <c r="FJJ23" s="109"/>
      <c r="FJK23" s="109"/>
      <c r="FJL23" s="109"/>
      <c r="FJM23" s="109"/>
      <c r="FJN23" s="109"/>
      <c r="FJO23" s="109"/>
      <c r="FJP23" s="109"/>
      <c r="FJQ23" s="109"/>
      <c r="FJR23" s="109"/>
      <c r="FJS23" s="109"/>
      <c r="FJT23" s="109"/>
      <c r="FJU23" s="109"/>
      <c r="FJV23" s="109"/>
      <c r="FJW23" s="109"/>
      <c r="FJX23" s="109"/>
      <c r="FJY23" s="109"/>
      <c r="FJZ23" s="109"/>
      <c r="FKA23" s="109"/>
      <c r="FKB23" s="109"/>
      <c r="FKC23" s="109"/>
      <c r="FKD23" s="109"/>
      <c r="FKE23" s="109"/>
      <c r="FKF23" s="109"/>
      <c r="FKG23" s="109"/>
      <c r="FKH23" s="109"/>
      <c r="FKI23" s="109"/>
      <c r="FKJ23" s="109"/>
      <c r="FKK23" s="109"/>
      <c r="FKL23" s="109"/>
      <c r="FKM23" s="109"/>
      <c r="FKN23" s="109"/>
      <c r="FKO23" s="109"/>
      <c r="FKP23" s="109"/>
      <c r="FKQ23" s="109"/>
      <c r="FKR23" s="109"/>
      <c r="FKS23" s="109"/>
      <c r="FKT23" s="109"/>
      <c r="FKU23" s="109"/>
      <c r="FKV23" s="109"/>
      <c r="FKW23" s="109"/>
      <c r="FKX23" s="109"/>
      <c r="FKY23" s="109"/>
      <c r="FKZ23" s="109"/>
      <c r="FLA23" s="109"/>
      <c r="FLB23" s="109"/>
      <c r="FLC23" s="109"/>
      <c r="FLD23" s="109"/>
      <c r="FLE23" s="109"/>
      <c r="FLF23" s="109"/>
      <c r="FLG23" s="109"/>
      <c r="FLH23" s="109"/>
      <c r="FLI23" s="109"/>
      <c r="FLJ23" s="109"/>
      <c r="FLK23" s="109"/>
      <c r="FLL23" s="109"/>
      <c r="FLM23" s="109"/>
      <c r="FLN23" s="109"/>
      <c r="FLO23" s="109"/>
      <c r="FLP23" s="109"/>
      <c r="FLQ23" s="109"/>
      <c r="FLR23" s="109"/>
      <c r="FLS23" s="109"/>
      <c r="FLT23" s="109"/>
      <c r="FLU23" s="109"/>
      <c r="FLV23" s="109"/>
      <c r="FLW23" s="109"/>
      <c r="FLX23" s="109"/>
      <c r="FLY23" s="109"/>
      <c r="FLZ23" s="109"/>
      <c r="FMA23" s="109"/>
      <c r="FMB23" s="109"/>
      <c r="FMC23" s="109"/>
      <c r="FMD23" s="109"/>
      <c r="FME23" s="109"/>
      <c r="FMF23" s="109"/>
      <c r="FMG23" s="109"/>
      <c r="FMH23" s="109"/>
      <c r="FMI23" s="109"/>
      <c r="FMJ23" s="109"/>
      <c r="FMK23" s="109"/>
      <c r="FML23" s="109"/>
      <c r="FMM23" s="109"/>
      <c r="FMN23" s="109"/>
      <c r="FMO23" s="109"/>
      <c r="FMP23" s="109"/>
      <c r="FMQ23" s="109"/>
      <c r="FMR23" s="109"/>
      <c r="FMS23" s="109"/>
      <c r="FMT23" s="109"/>
      <c r="FMU23" s="109"/>
      <c r="FMV23" s="109"/>
      <c r="FMW23" s="109"/>
      <c r="FMX23" s="109"/>
      <c r="FMY23" s="109"/>
      <c r="FMZ23" s="109"/>
      <c r="FNA23" s="109"/>
      <c r="FNB23" s="109"/>
      <c r="FNC23" s="109"/>
      <c r="FND23" s="109"/>
      <c r="FNE23" s="109"/>
      <c r="FNF23" s="109"/>
      <c r="FNG23" s="109"/>
      <c r="FNH23" s="109"/>
      <c r="FNI23" s="109"/>
      <c r="FNJ23" s="109"/>
      <c r="FNK23" s="109"/>
      <c r="FNL23" s="109"/>
      <c r="FNM23" s="109"/>
      <c r="FNN23" s="109"/>
      <c r="FNO23" s="109"/>
      <c r="FNP23" s="109"/>
      <c r="FNQ23" s="109"/>
      <c r="FNR23" s="109"/>
      <c r="FNS23" s="109"/>
      <c r="FNT23" s="109"/>
      <c r="FNU23" s="109"/>
      <c r="FNV23" s="109"/>
      <c r="FNW23" s="109"/>
      <c r="FNX23" s="109"/>
      <c r="FNY23" s="109"/>
      <c r="FNZ23" s="109"/>
      <c r="FOA23" s="109"/>
      <c r="FOB23" s="109"/>
      <c r="FOC23" s="109"/>
      <c r="FOD23" s="109"/>
      <c r="FOE23" s="109"/>
      <c r="FOF23" s="109"/>
      <c r="FOG23" s="109"/>
      <c r="FOH23" s="109"/>
      <c r="FOI23" s="109"/>
      <c r="FOJ23" s="109"/>
      <c r="FOK23" s="109"/>
      <c r="FOL23" s="109"/>
      <c r="FOM23" s="109"/>
      <c r="FON23" s="109"/>
      <c r="FOO23" s="109"/>
      <c r="FOP23" s="109"/>
      <c r="FOQ23" s="109"/>
      <c r="FOR23" s="109"/>
      <c r="FOS23" s="109"/>
      <c r="FOT23" s="109"/>
      <c r="FOU23" s="109"/>
      <c r="FOV23" s="109"/>
      <c r="FOW23" s="109"/>
      <c r="FOX23" s="109"/>
      <c r="FOY23" s="109"/>
      <c r="FOZ23" s="109"/>
      <c r="FPA23" s="109"/>
      <c r="FPB23" s="109"/>
      <c r="FPC23" s="109"/>
      <c r="FPD23" s="109"/>
      <c r="FPE23" s="109"/>
      <c r="FPF23" s="109"/>
      <c r="FPG23" s="109"/>
      <c r="FPH23" s="109"/>
      <c r="FPI23" s="109"/>
      <c r="FPJ23" s="109"/>
      <c r="FPK23" s="109"/>
      <c r="FPL23" s="109"/>
      <c r="FPM23" s="109"/>
      <c r="FPN23" s="109"/>
      <c r="FPO23" s="109"/>
      <c r="FPP23" s="109"/>
      <c r="FPQ23" s="109"/>
      <c r="FPR23" s="109"/>
      <c r="FPS23" s="109"/>
      <c r="FPT23" s="109"/>
      <c r="FPU23" s="109"/>
      <c r="FPV23" s="109"/>
      <c r="FPW23" s="109"/>
      <c r="FPX23" s="109"/>
      <c r="FPY23" s="109"/>
      <c r="FPZ23" s="109"/>
      <c r="FQA23" s="109"/>
      <c r="FQB23" s="109"/>
      <c r="FQC23" s="109"/>
      <c r="FQD23" s="109"/>
      <c r="FQE23" s="109"/>
      <c r="FQF23" s="109"/>
      <c r="FQG23" s="109"/>
      <c r="FQH23" s="109"/>
      <c r="FQI23" s="109"/>
      <c r="FQJ23" s="109"/>
      <c r="FQK23" s="109"/>
      <c r="FQL23" s="109"/>
      <c r="FQM23" s="109"/>
      <c r="FQN23" s="109"/>
      <c r="FQO23" s="109"/>
      <c r="FQP23" s="109"/>
      <c r="FQQ23" s="109"/>
      <c r="FQR23" s="109"/>
      <c r="FQS23" s="109"/>
      <c r="FQT23" s="109"/>
      <c r="FQU23" s="109"/>
      <c r="FQV23" s="109"/>
      <c r="FQW23" s="109"/>
      <c r="FQX23" s="109"/>
      <c r="FQY23" s="109"/>
      <c r="FQZ23" s="109"/>
      <c r="FRA23" s="109"/>
      <c r="FRB23" s="109"/>
      <c r="FRC23" s="109"/>
      <c r="FRD23" s="109"/>
      <c r="FRE23" s="109"/>
      <c r="FRF23" s="109"/>
      <c r="FRG23" s="109"/>
      <c r="FRH23" s="109"/>
      <c r="FRI23" s="109"/>
      <c r="FRJ23" s="109"/>
      <c r="FRK23" s="109"/>
      <c r="FRL23" s="109"/>
      <c r="FRM23" s="109"/>
      <c r="FRN23" s="109"/>
      <c r="FRO23" s="109"/>
      <c r="FRP23" s="109"/>
      <c r="FRQ23" s="109"/>
      <c r="FRR23" s="109"/>
      <c r="FRS23" s="109"/>
      <c r="FRT23" s="109"/>
      <c r="FRU23" s="109"/>
      <c r="FRV23" s="109"/>
      <c r="FRW23" s="109"/>
      <c r="FRX23" s="109"/>
      <c r="FRY23" s="109"/>
      <c r="FRZ23" s="109"/>
      <c r="FSA23" s="109"/>
      <c r="FSB23" s="109"/>
      <c r="FSC23" s="109"/>
      <c r="FSD23" s="109"/>
      <c r="FSE23" s="109"/>
      <c r="FSF23" s="109"/>
      <c r="FSG23" s="109"/>
      <c r="FSH23" s="109"/>
      <c r="FSI23" s="109"/>
      <c r="FSJ23" s="109"/>
      <c r="FSK23" s="109"/>
      <c r="FSL23" s="109"/>
      <c r="FSM23" s="109"/>
      <c r="FSN23" s="109"/>
      <c r="FSO23" s="109"/>
      <c r="FSP23" s="109"/>
      <c r="FSQ23" s="109"/>
      <c r="FSR23" s="109"/>
      <c r="FSS23" s="109"/>
      <c r="FST23" s="109"/>
      <c r="FSU23" s="109"/>
      <c r="FSV23" s="109"/>
      <c r="FSW23" s="109"/>
      <c r="FSX23" s="109"/>
      <c r="FSY23" s="109"/>
      <c r="FSZ23" s="109"/>
      <c r="FTA23" s="109"/>
      <c r="FTB23" s="109"/>
      <c r="FTC23" s="109"/>
      <c r="FTD23" s="109"/>
      <c r="FTE23" s="109"/>
      <c r="FTF23" s="109"/>
      <c r="FTG23" s="109"/>
      <c r="FTH23" s="109"/>
      <c r="FTI23" s="109"/>
      <c r="FTJ23" s="109"/>
      <c r="FTK23" s="109"/>
      <c r="FTL23" s="109"/>
      <c r="FTM23" s="109"/>
      <c r="FTN23" s="109"/>
      <c r="FTO23" s="109"/>
      <c r="FTP23" s="109"/>
      <c r="FTQ23" s="109"/>
      <c r="FTR23" s="109"/>
      <c r="FTS23" s="109"/>
      <c r="FTT23" s="109"/>
      <c r="FTU23" s="109"/>
      <c r="FTV23" s="109"/>
      <c r="FTW23" s="109"/>
      <c r="FTX23" s="109"/>
      <c r="FTY23" s="109"/>
      <c r="FTZ23" s="109"/>
      <c r="FUA23" s="109"/>
      <c r="FUB23" s="109"/>
      <c r="FUC23" s="109"/>
      <c r="FUD23" s="109"/>
      <c r="FUE23" s="109"/>
      <c r="FUF23" s="109"/>
      <c r="FUG23" s="109"/>
      <c r="FUH23" s="109"/>
      <c r="FUI23" s="109"/>
      <c r="FUJ23" s="109"/>
      <c r="FUK23" s="109"/>
      <c r="FUL23" s="109"/>
      <c r="FUM23" s="109"/>
      <c r="FUN23" s="109"/>
      <c r="FUO23" s="109"/>
      <c r="FUP23" s="109"/>
      <c r="FUQ23" s="109"/>
      <c r="FUR23" s="109"/>
      <c r="FUS23" s="109"/>
      <c r="FUT23" s="109"/>
      <c r="FUU23" s="109"/>
      <c r="FUV23" s="109"/>
      <c r="FUW23" s="109"/>
      <c r="FUX23" s="109"/>
      <c r="FUY23" s="109"/>
      <c r="FUZ23" s="109"/>
      <c r="FVA23" s="109"/>
      <c r="FVB23" s="109"/>
      <c r="FVC23" s="109"/>
      <c r="FVD23" s="109"/>
      <c r="FVE23" s="109"/>
      <c r="FVF23" s="109"/>
      <c r="FVG23" s="109"/>
      <c r="FVH23" s="109"/>
      <c r="FVI23" s="109"/>
      <c r="FVJ23" s="109"/>
      <c r="FVK23" s="109"/>
      <c r="FVL23" s="109"/>
      <c r="FVM23" s="109"/>
      <c r="FVN23" s="109"/>
      <c r="FVO23" s="109"/>
      <c r="FVP23" s="109"/>
      <c r="FVQ23" s="109"/>
      <c r="FVR23" s="109"/>
      <c r="FVS23" s="109"/>
      <c r="FVT23" s="109"/>
      <c r="FVU23" s="109"/>
      <c r="FVV23" s="109"/>
      <c r="FVW23" s="109"/>
      <c r="FVX23" s="109"/>
      <c r="FVY23" s="109"/>
      <c r="FVZ23" s="109"/>
      <c r="FWA23" s="109"/>
      <c r="FWB23" s="109"/>
      <c r="FWC23" s="109"/>
      <c r="FWD23" s="109"/>
      <c r="FWE23" s="109"/>
      <c r="FWF23" s="109"/>
      <c r="FWG23" s="109"/>
      <c r="FWH23" s="109"/>
      <c r="FWI23" s="109"/>
      <c r="FWJ23" s="109"/>
      <c r="FWK23" s="109"/>
      <c r="FWL23" s="109"/>
      <c r="FWM23" s="109"/>
      <c r="FWN23" s="109"/>
      <c r="FWO23" s="109"/>
      <c r="FWP23" s="109"/>
      <c r="FWQ23" s="109"/>
      <c r="FWR23" s="109"/>
      <c r="FWS23" s="109"/>
      <c r="FWT23" s="109"/>
      <c r="FWU23" s="109"/>
      <c r="FWV23" s="109"/>
      <c r="FWW23" s="109"/>
      <c r="FWX23" s="109"/>
      <c r="FWY23" s="109"/>
      <c r="FWZ23" s="109"/>
      <c r="FXA23" s="109"/>
      <c r="FXB23" s="109"/>
      <c r="FXC23" s="109"/>
      <c r="FXD23" s="109"/>
      <c r="FXE23" s="109"/>
      <c r="FXF23" s="109"/>
      <c r="FXG23" s="109"/>
      <c r="FXH23" s="109"/>
      <c r="FXI23" s="109"/>
      <c r="FXJ23" s="109"/>
      <c r="FXK23" s="109"/>
      <c r="FXL23" s="109"/>
      <c r="FXM23" s="109"/>
      <c r="FXN23" s="109"/>
      <c r="FXO23" s="109"/>
      <c r="FXP23" s="109"/>
      <c r="FXQ23" s="109"/>
      <c r="FXR23" s="109"/>
      <c r="FXS23" s="109"/>
      <c r="FXT23" s="109"/>
      <c r="FXU23" s="109"/>
      <c r="FXV23" s="109"/>
      <c r="FXW23" s="109"/>
      <c r="FXX23" s="109"/>
      <c r="FXY23" s="109"/>
      <c r="FXZ23" s="109"/>
      <c r="FYA23" s="109"/>
      <c r="FYB23" s="109"/>
      <c r="FYC23" s="109"/>
      <c r="FYD23" s="109"/>
      <c r="FYE23" s="109"/>
      <c r="FYF23" s="109"/>
      <c r="FYG23" s="109"/>
      <c r="FYH23" s="109"/>
      <c r="FYI23" s="109"/>
      <c r="FYJ23" s="109"/>
      <c r="FYK23" s="109"/>
      <c r="FYL23" s="109"/>
      <c r="FYM23" s="109"/>
      <c r="FYN23" s="109"/>
      <c r="FYO23" s="109"/>
      <c r="FYP23" s="109"/>
      <c r="FYQ23" s="109"/>
      <c r="FYR23" s="109"/>
      <c r="FYS23" s="109"/>
      <c r="FYT23" s="109"/>
      <c r="FYU23" s="109"/>
      <c r="FYV23" s="109"/>
      <c r="FYW23" s="109"/>
      <c r="FYX23" s="109"/>
      <c r="FYY23" s="109"/>
      <c r="FYZ23" s="109"/>
      <c r="FZA23" s="109"/>
      <c r="FZB23" s="109"/>
      <c r="FZC23" s="109"/>
      <c r="FZD23" s="109"/>
      <c r="FZE23" s="109"/>
      <c r="FZF23" s="109"/>
      <c r="FZG23" s="109"/>
      <c r="FZH23" s="109"/>
      <c r="FZI23" s="109"/>
      <c r="FZJ23" s="109"/>
      <c r="FZK23" s="109"/>
      <c r="FZL23" s="109"/>
      <c r="FZM23" s="109"/>
      <c r="FZN23" s="109"/>
      <c r="FZO23" s="109"/>
      <c r="FZP23" s="109"/>
      <c r="FZQ23" s="109"/>
      <c r="FZR23" s="109"/>
      <c r="FZS23" s="109"/>
      <c r="FZT23" s="109"/>
      <c r="FZU23" s="109"/>
      <c r="FZV23" s="109"/>
      <c r="FZW23" s="109"/>
      <c r="FZX23" s="109"/>
      <c r="FZY23" s="109"/>
      <c r="FZZ23" s="109"/>
      <c r="GAA23" s="109"/>
      <c r="GAB23" s="109"/>
      <c r="GAC23" s="109"/>
      <c r="GAD23" s="109"/>
      <c r="GAE23" s="109"/>
      <c r="GAF23" s="109"/>
      <c r="GAG23" s="109"/>
      <c r="GAH23" s="109"/>
      <c r="GAI23" s="109"/>
      <c r="GAJ23" s="109"/>
      <c r="GAK23" s="109"/>
      <c r="GAL23" s="109"/>
      <c r="GAM23" s="109"/>
      <c r="GAN23" s="109"/>
      <c r="GAO23" s="109"/>
      <c r="GAP23" s="109"/>
      <c r="GAQ23" s="109"/>
      <c r="GAR23" s="109"/>
      <c r="GAS23" s="109"/>
      <c r="GAT23" s="109"/>
      <c r="GAU23" s="109"/>
      <c r="GAV23" s="109"/>
      <c r="GAW23" s="109"/>
      <c r="GAX23" s="109"/>
      <c r="GAY23" s="109"/>
      <c r="GAZ23" s="109"/>
      <c r="GBA23" s="109"/>
      <c r="GBB23" s="109"/>
      <c r="GBC23" s="109"/>
      <c r="GBD23" s="109"/>
      <c r="GBE23" s="109"/>
      <c r="GBF23" s="109"/>
      <c r="GBG23" s="109"/>
      <c r="GBH23" s="109"/>
      <c r="GBI23" s="109"/>
      <c r="GBJ23" s="109"/>
      <c r="GBK23" s="109"/>
      <c r="GBL23" s="109"/>
      <c r="GBM23" s="109"/>
      <c r="GBN23" s="109"/>
      <c r="GBO23" s="109"/>
      <c r="GBP23" s="109"/>
      <c r="GBQ23" s="109"/>
      <c r="GBR23" s="109"/>
      <c r="GBS23" s="109"/>
      <c r="GBT23" s="109"/>
      <c r="GBU23" s="109"/>
      <c r="GBV23" s="109"/>
      <c r="GBW23" s="109"/>
      <c r="GBX23" s="109"/>
      <c r="GBY23" s="109"/>
      <c r="GBZ23" s="109"/>
      <c r="GCA23" s="109"/>
      <c r="GCB23" s="109"/>
      <c r="GCC23" s="109"/>
      <c r="GCD23" s="109"/>
      <c r="GCE23" s="109"/>
      <c r="GCF23" s="109"/>
      <c r="GCG23" s="109"/>
      <c r="GCH23" s="109"/>
      <c r="GCI23" s="109"/>
      <c r="GCJ23" s="109"/>
      <c r="GCK23" s="109"/>
      <c r="GCL23" s="109"/>
      <c r="GCM23" s="109"/>
      <c r="GCN23" s="109"/>
      <c r="GCO23" s="109"/>
      <c r="GCP23" s="109"/>
      <c r="GCQ23" s="109"/>
      <c r="GCR23" s="109"/>
      <c r="GCS23" s="109"/>
      <c r="GCT23" s="109"/>
      <c r="GCU23" s="109"/>
      <c r="GCV23" s="109"/>
      <c r="GCW23" s="109"/>
      <c r="GCX23" s="109"/>
      <c r="GCY23" s="109"/>
      <c r="GCZ23" s="109"/>
      <c r="GDA23" s="109"/>
      <c r="GDB23" s="109"/>
      <c r="GDC23" s="109"/>
      <c r="GDD23" s="109"/>
      <c r="GDE23" s="109"/>
      <c r="GDF23" s="109"/>
      <c r="GDG23" s="109"/>
      <c r="GDH23" s="109"/>
      <c r="GDI23" s="109"/>
      <c r="GDJ23" s="109"/>
      <c r="GDK23" s="109"/>
      <c r="GDL23" s="109"/>
      <c r="GDM23" s="109"/>
      <c r="GDN23" s="109"/>
      <c r="GDO23" s="109"/>
      <c r="GDP23" s="109"/>
      <c r="GDQ23" s="109"/>
      <c r="GDR23" s="109"/>
      <c r="GDS23" s="109"/>
      <c r="GDT23" s="109"/>
      <c r="GDU23" s="109"/>
      <c r="GDV23" s="109"/>
      <c r="GDW23" s="109"/>
      <c r="GDX23" s="109"/>
      <c r="GDY23" s="109"/>
      <c r="GDZ23" s="109"/>
      <c r="GEA23" s="109"/>
      <c r="GEB23" s="109"/>
      <c r="GEC23" s="109"/>
      <c r="GED23" s="109"/>
      <c r="GEE23" s="109"/>
      <c r="GEF23" s="109"/>
      <c r="GEG23" s="109"/>
      <c r="GEH23" s="109"/>
      <c r="GEI23" s="109"/>
      <c r="GEJ23" s="109"/>
      <c r="GEK23" s="109"/>
      <c r="GEL23" s="109"/>
      <c r="GEM23" s="109"/>
      <c r="GEN23" s="109"/>
      <c r="GEO23" s="109"/>
      <c r="GEP23" s="109"/>
      <c r="GEQ23" s="109"/>
      <c r="GER23" s="109"/>
      <c r="GES23" s="109"/>
      <c r="GET23" s="109"/>
      <c r="GEU23" s="109"/>
      <c r="GEV23" s="109"/>
      <c r="GEW23" s="109"/>
      <c r="GEX23" s="109"/>
      <c r="GEY23" s="109"/>
      <c r="GEZ23" s="109"/>
      <c r="GFA23" s="109"/>
      <c r="GFB23" s="109"/>
      <c r="GFC23" s="109"/>
      <c r="GFD23" s="109"/>
      <c r="GFE23" s="109"/>
      <c r="GFF23" s="109"/>
      <c r="GFG23" s="109"/>
      <c r="GFH23" s="109"/>
      <c r="GFI23" s="109"/>
      <c r="GFJ23" s="109"/>
      <c r="GFK23" s="109"/>
      <c r="GFL23" s="109"/>
      <c r="GFM23" s="109"/>
      <c r="GFN23" s="109"/>
      <c r="GFO23" s="109"/>
      <c r="GFP23" s="109"/>
      <c r="GFQ23" s="109"/>
      <c r="GFR23" s="109"/>
      <c r="GFS23" s="109"/>
      <c r="GFT23" s="109"/>
      <c r="GFU23" s="109"/>
      <c r="GFV23" s="109"/>
      <c r="GFW23" s="109"/>
      <c r="GFX23" s="109"/>
      <c r="GFY23" s="109"/>
      <c r="GFZ23" s="109"/>
      <c r="GGA23" s="109"/>
      <c r="GGB23" s="109"/>
      <c r="GGC23" s="109"/>
      <c r="GGD23" s="109"/>
      <c r="GGE23" s="109"/>
      <c r="GGF23" s="109"/>
      <c r="GGG23" s="109"/>
      <c r="GGH23" s="109"/>
      <c r="GGI23" s="109"/>
      <c r="GGJ23" s="109"/>
      <c r="GGK23" s="109"/>
      <c r="GGL23" s="109"/>
      <c r="GGM23" s="109"/>
      <c r="GGN23" s="109"/>
      <c r="GGO23" s="109"/>
      <c r="GGP23" s="109"/>
      <c r="GGQ23" s="109"/>
      <c r="GGR23" s="109"/>
      <c r="GGS23" s="109"/>
      <c r="GGT23" s="109"/>
      <c r="GGU23" s="109"/>
      <c r="GGV23" s="109"/>
      <c r="GGW23" s="109"/>
      <c r="GGX23" s="109"/>
      <c r="GGY23" s="109"/>
      <c r="GGZ23" s="109"/>
      <c r="GHA23" s="109"/>
      <c r="GHB23" s="109"/>
      <c r="GHC23" s="109"/>
      <c r="GHD23" s="109"/>
      <c r="GHE23" s="109"/>
      <c r="GHF23" s="109"/>
      <c r="GHG23" s="109"/>
      <c r="GHH23" s="109"/>
      <c r="GHI23" s="109"/>
      <c r="GHJ23" s="109"/>
      <c r="GHK23" s="109"/>
      <c r="GHL23" s="109"/>
      <c r="GHM23" s="109"/>
      <c r="GHN23" s="109"/>
      <c r="GHO23" s="109"/>
      <c r="GHP23" s="109"/>
      <c r="GHQ23" s="109"/>
      <c r="GHR23" s="109"/>
      <c r="GHS23" s="109"/>
      <c r="GHT23" s="109"/>
      <c r="GHU23" s="109"/>
      <c r="GHV23" s="109"/>
      <c r="GHW23" s="109"/>
      <c r="GHX23" s="109"/>
      <c r="GHY23" s="109"/>
      <c r="GHZ23" s="109"/>
      <c r="GIA23" s="109"/>
      <c r="GIB23" s="109"/>
      <c r="GIC23" s="109"/>
      <c r="GID23" s="109"/>
      <c r="GIE23" s="109"/>
      <c r="GIF23" s="109"/>
      <c r="GIG23" s="109"/>
      <c r="GIH23" s="109"/>
      <c r="GII23" s="109"/>
      <c r="GIJ23" s="109"/>
      <c r="GIK23" s="109"/>
      <c r="GIL23" s="109"/>
      <c r="GIM23" s="109"/>
      <c r="GIN23" s="109"/>
      <c r="GIO23" s="109"/>
      <c r="GIP23" s="109"/>
      <c r="GIQ23" s="109"/>
      <c r="GIR23" s="109"/>
      <c r="GIS23" s="109"/>
      <c r="GIT23" s="109"/>
      <c r="GIU23" s="109"/>
      <c r="GIV23" s="109"/>
      <c r="GIW23" s="109"/>
      <c r="GIX23" s="109"/>
      <c r="GIY23" s="109"/>
      <c r="GIZ23" s="109"/>
      <c r="GJA23" s="109"/>
      <c r="GJB23" s="109"/>
      <c r="GJC23" s="109"/>
      <c r="GJD23" s="109"/>
      <c r="GJE23" s="109"/>
      <c r="GJF23" s="109"/>
      <c r="GJG23" s="109"/>
      <c r="GJH23" s="109"/>
      <c r="GJI23" s="109"/>
      <c r="GJJ23" s="109"/>
      <c r="GJK23" s="109"/>
      <c r="GJL23" s="109"/>
      <c r="GJM23" s="109"/>
      <c r="GJN23" s="109"/>
      <c r="GJO23" s="109"/>
      <c r="GJP23" s="109"/>
      <c r="GJQ23" s="109"/>
      <c r="GJR23" s="109"/>
      <c r="GJS23" s="109"/>
      <c r="GJT23" s="109"/>
      <c r="GJU23" s="109"/>
      <c r="GJV23" s="109"/>
      <c r="GJW23" s="109"/>
      <c r="GJX23" s="109"/>
      <c r="GJY23" s="109"/>
      <c r="GJZ23" s="109"/>
      <c r="GKA23" s="109"/>
      <c r="GKB23" s="109"/>
      <c r="GKC23" s="109"/>
      <c r="GKD23" s="109"/>
      <c r="GKE23" s="109"/>
      <c r="GKF23" s="109"/>
      <c r="GKG23" s="109"/>
      <c r="GKH23" s="109"/>
      <c r="GKI23" s="109"/>
      <c r="GKJ23" s="109"/>
      <c r="GKK23" s="109"/>
      <c r="GKL23" s="109"/>
      <c r="GKM23" s="109"/>
      <c r="GKN23" s="109"/>
      <c r="GKO23" s="109"/>
      <c r="GKP23" s="109"/>
      <c r="GKQ23" s="109"/>
      <c r="GKR23" s="109"/>
      <c r="GKS23" s="109"/>
      <c r="GKT23" s="109"/>
      <c r="GKU23" s="109"/>
      <c r="GKV23" s="109"/>
      <c r="GKW23" s="109"/>
      <c r="GKX23" s="109"/>
      <c r="GKY23" s="109"/>
      <c r="GKZ23" s="109"/>
      <c r="GLA23" s="109"/>
      <c r="GLB23" s="109"/>
      <c r="GLC23" s="109"/>
      <c r="GLD23" s="109"/>
      <c r="GLE23" s="109"/>
      <c r="GLF23" s="109"/>
      <c r="GLG23" s="109"/>
      <c r="GLH23" s="109"/>
      <c r="GLI23" s="109"/>
      <c r="GLJ23" s="109"/>
      <c r="GLK23" s="109"/>
      <c r="GLL23" s="109"/>
      <c r="GLM23" s="109"/>
      <c r="GLN23" s="109"/>
      <c r="GLO23" s="109"/>
      <c r="GLP23" s="109"/>
      <c r="GLQ23" s="109"/>
      <c r="GLR23" s="109"/>
      <c r="GLS23" s="109"/>
      <c r="GLT23" s="109"/>
      <c r="GLU23" s="109"/>
      <c r="GLV23" s="109"/>
      <c r="GLW23" s="109"/>
      <c r="GLX23" s="109"/>
      <c r="GLY23" s="109"/>
      <c r="GLZ23" s="109"/>
      <c r="GMA23" s="109"/>
      <c r="GMB23" s="109"/>
      <c r="GMC23" s="109"/>
      <c r="GMD23" s="109"/>
      <c r="GME23" s="109"/>
      <c r="GMF23" s="109"/>
      <c r="GMG23" s="109"/>
      <c r="GMH23" s="109"/>
      <c r="GMI23" s="109"/>
      <c r="GMJ23" s="109"/>
      <c r="GMK23" s="109"/>
      <c r="GML23" s="109"/>
      <c r="GMM23" s="109"/>
      <c r="GMN23" s="109"/>
      <c r="GMO23" s="109"/>
      <c r="GMP23" s="109"/>
      <c r="GMQ23" s="109"/>
      <c r="GMR23" s="109"/>
      <c r="GMS23" s="109"/>
      <c r="GMT23" s="109"/>
      <c r="GMU23" s="109"/>
      <c r="GMV23" s="109"/>
      <c r="GMW23" s="109"/>
      <c r="GMX23" s="109"/>
      <c r="GMY23" s="109"/>
      <c r="GMZ23" s="109"/>
      <c r="GNA23" s="109"/>
      <c r="GNB23" s="109"/>
      <c r="GNC23" s="109"/>
      <c r="GND23" s="109"/>
      <c r="GNE23" s="109"/>
      <c r="GNF23" s="109"/>
      <c r="GNG23" s="109"/>
      <c r="GNH23" s="109"/>
      <c r="GNI23" s="109"/>
      <c r="GNJ23" s="109"/>
      <c r="GNK23" s="109"/>
      <c r="GNL23" s="109"/>
      <c r="GNM23" s="109"/>
      <c r="GNN23" s="109"/>
      <c r="GNO23" s="109"/>
      <c r="GNP23" s="109"/>
      <c r="GNQ23" s="109"/>
      <c r="GNR23" s="109"/>
      <c r="GNS23" s="109"/>
      <c r="GNT23" s="109"/>
      <c r="GNU23" s="109"/>
      <c r="GNV23" s="109"/>
      <c r="GNW23" s="109"/>
      <c r="GNX23" s="109"/>
      <c r="GNY23" s="109"/>
      <c r="GNZ23" s="109"/>
      <c r="GOA23" s="109"/>
      <c r="GOB23" s="109"/>
      <c r="GOC23" s="109"/>
      <c r="GOD23" s="109"/>
      <c r="GOE23" s="109"/>
      <c r="GOF23" s="109"/>
      <c r="GOG23" s="109"/>
      <c r="GOH23" s="109"/>
      <c r="GOI23" s="109"/>
      <c r="GOJ23" s="109"/>
      <c r="GOK23" s="109"/>
      <c r="GOL23" s="109"/>
      <c r="GOM23" s="109"/>
      <c r="GON23" s="109"/>
      <c r="GOO23" s="109"/>
      <c r="GOP23" s="109"/>
      <c r="GOQ23" s="109"/>
      <c r="GOR23" s="109"/>
      <c r="GOS23" s="109"/>
      <c r="GOT23" s="109"/>
      <c r="GOU23" s="109"/>
      <c r="GOV23" s="109"/>
      <c r="GOW23" s="109"/>
      <c r="GOX23" s="109"/>
      <c r="GOY23" s="109"/>
      <c r="GOZ23" s="109"/>
      <c r="GPA23" s="109"/>
      <c r="GPB23" s="109"/>
      <c r="GPC23" s="109"/>
      <c r="GPD23" s="109"/>
      <c r="GPE23" s="109"/>
      <c r="GPF23" s="109"/>
      <c r="GPG23" s="109"/>
      <c r="GPH23" s="109"/>
      <c r="GPI23" s="109"/>
      <c r="GPJ23" s="109"/>
      <c r="GPK23" s="109"/>
      <c r="GPL23" s="109"/>
      <c r="GPM23" s="109"/>
      <c r="GPN23" s="109"/>
      <c r="GPO23" s="109"/>
      <c r="GPP23" s="109"/>
      <c r="GPQ23" s="109"/>
      <c r="GPR23" s="109"/>
      <c r="GPS23" s="109"/>
      <c r="GPT23" s="109"/>
      <c r="GPU23" s="109"/>
      <c r="GPV23" s="109"/>
      <c r="GPW23" s="109"/>
      <c r="GPX23" s="109"/>
      <c r="GPY23" s="109"/>
      <c r="GPZ23" s="109"/>
      <c r="GQA23" s="109"/>
      <c r="GQB23" s="109"/>
      <c r="GQC23" s="109"/>
      <c r="GQD23" s="109"/>
      <c r="GQE23" s="109"/>
      <c r="GQF23" s="109"/>
      <c r="GQG23" s="109"/>
      <c r="GQH23" s="109"/>
      <c r="GQI23" s="109"/>
      <c r="GQJ23" s="109"/>
      <c r="GQK23" s="109"/>
      <c r="GQL23" s="109"/>
      <c r="GQM23" s="109"/>
      <c r="GQN23" s="109"/>
      <c r="GQO23" s="109"/>
      <c r="GQP23" s="109"/>
      <c r="GQQ23" s="109"/>
      <c r="GQR23" s="109"/>
      <c r="GQS23" s="109"/>
      <c r="GQT23" s="109"/>
      <c r="GQU23" s="109"/>
      <c r="GQV23" s="109"/>
      <c r="GQW23" s="109"/>
      <c r="GQX23" s="109"/>
      <c r="GQY23" s="109"/>
      <c r="GQZ23" s="109"/>
      <c r="GRA23" s="109"/>
      <c r="GRB23" s="109"/>
      <c r="GRC23" s="109"/>
      <c r="GRD23" s="109"/>
      <c r="GRE23" s="109"/>
      <c r="GRF23" s="109"/>
      <c r="GRG23" s="109"/>
      <c r="GRH23" s="109"/>
      <c r="GRI23" s="109"/>
      <c r="GRJ23" s="109"/>
      <c r="GRK23" s="109"/>
      <c r="GRL23" s="109"/>
      <c r="GRM23" s="109"/>
      <c r="GRN23" s="109"/>
      <c r="GRO23" s="109"/>
      <c r="GRP23" s="109"/>
      <c r="GRQ23" s="109"/>
      <c r="GRR23" s="109"/>
      <c r="GRS23" s="109"/>
      <c r="GRT23" s="109"/>
      <c r="GRU23" s="109"/>
      <c r="GRV23" s="109"/>
      <c r="GRW23" s="109"/>
      <c r="GRX23" s="109"/>
      <c r="GRY23" s="109"/>
      <c r="GRZ23" s="109"/>
      <c r="GSA23" s="109"/>
      <c r="GSB23" s="109"/>
      <c r="GSC23" s="109"/>
      <c r="GSD23" s="109"/>
      <c r="GSE23" s="109"/>
      <c r="GSF23" s="109"/>
      <c r="GSG23" s="109"/>
      <c r="GSH23" s="109"/>
      <c r="GSI23" s="109"/>
      <c r="GSJ23" s="109"/>
      <c r="GSK23" s="109"/>
      <c r="GSL23" s="109"/>
      <c r="GSM23" s="109"/>
      <c r="GSN23" s="109"/>
      <c r="GSO23" s="109"/>
      <c r="GSP23" s="109"/>
      <c r="GSQ23" s="109"/>
      <c r="GSR23" s="109"/>
      <c r="GSS23" s="109"/>
      <c r="GST23" s="109"/>
      <c r="GSU23" s="109"/>
      <c r="GSV23" s="109"/>
      <c r="GSW23" s="109"/>
      <c r="GSX23" s="109"/>
      <c r="GSY23" s="109"/>
      <c r="GSZ23" s="109"/>
      <c r="GTA23" s="109"/>
      <c r="GTB23" s="109"/>
      <c r="GTC23" s="109"/>
      <c r="GTD23" s="109"/>
      <c r="GTE23" s="109"/>
      <c r="GTF23" s="109"/>
      <c r="GTG23" s="109"/>
      <c r="GTH23" s="109"/>
      <c r="GTI23" s="109"/>
      <c r="GTJ23" s="109"/>
      <c r="GTK23" s="109"/>
      <c r="GTL23" s="109"/>
      <c r="GTM23" s="109"/>
      <c r="GTN23" s="109"/>
      <c r="GTO23" s="109"/>
      <c r="GTP23" s="109"/>
      <c r="GTQ23" s="109"/>
      <c r="GTR23" s="109"/>
      <c r="GTS23" s="109"/>
      <c r="GTT23" s="109"/>
      <c r="GTU23" s="109"/>
      <c r="GTV23" s="109"/>
      <c r="GTW23" s="109"/>
      <c r="GTX23" s="109"/>
      <c r="GTY23" s="109"/>
      <c r="GTZ23" s="109"/>
      <c r="GUA23" s="109"/>
      <c r="GUB23" s="109"/>
      <c r="GUC23" s="109"/>
      <c r="GUD23" s="109"/>
      <c r="GUE23" s="109"/>
      <c r="GUF23" s="109"/>
      <c r="GUG23" s="109"/>
      <c r="GUH23" s="109"/>
      <c r="GUI23" s="109"/>
      <c r="GUJ23" s="109"/>
      <c r="GUK23" s="109"/>
      <c r="GUL23" s="109"/>
      <c r="GUM23" s="109"/>
      <c r="GUN23" s="109"/>
      <c r="GUO23" s="109"/>
      <c r="GUP23" s="109"/>
      <c r="GUQ23" s="109"/>
      <c r="GUR23" s="109"/>
      <c r="GUS23" s="109"/>
      <c r="GUT23" s="109"/>
      <c r="GUU23" s="109"/>
      <c r="GUV23" s="109"/>
      <c r="GUW23" s="109"/>
      <c r="GUX23" s="109"/>
      <c r="GUY23" s="109"/>
      <c r="GUZ23" s="109"/>
      <c r="GVA23" s="109"/>
      <c r="GVB23" s="109"/>
      <c r="GVC23" s="109"/>
      <c r="GVD23" s="109"/>
      <c r="GVE23" s="109"/>
      <c r="GVF23" s="109"/>
      <c r="GVG23" s="109"/>
      <c r="GVH23" s="109"/>
      <c r="GVI23" s="109"/>
      <c r="GVJ23" s="109"/>
      <c r="GVK23" s="109"/>
      <c r="GVL23" s="109"/>
      <c r="GVM23" s="109"/>
      <c r="GVN23" s="109"/>
      <c r="GVO23" s="109"/>
      <c r="GVP23" s="109"/>
      <c r="GVQ23" s="109"/>
      <c r="GVR23" s="109"/>
      <c r="GVS23" s="109"/>
      <c r="GVT23" s="109"/>
      <c r="GVU23" s="109"/>
      <c r="GVV23" s="109"/>
      <c r="GVW23" s="109"/>
      <c r="GVX23" s="109"/>
      <c r="GVY23" s="109"/>
      <c r="GVZ23" s="109"/>
      <c r="GWA23" s="109"/>
      <c r="GWB23" s="109"/>
      <c r="GWC23" s="109"/>
      <c r="GWD23" s="109"/>
      <c r="GWE23" s="109"/>
      <c r="GWF23" s="109"/>
      <c r="GWG23" s="109"/>
      <c r="GWH23" s="109"/>
      <c r="GWI23" s="109"/>
      <c r="GWJ23" s="109"/>
      <c r="GWK23" s="109"/>
      <c r="GWL23" s="109"/>
      <c r="GWM23" s="109"/>
      <c r="GWN23" s="109"/>
      <c r="GWO23" s="109"/>
      <c r="GWP23" s="109"/>
      <c r="GWQ23" s="109"/>
      <c r="GWR23" s="109"/>
      <c r="GWS23" s="109"/>
      <c r="GWT23" s="109"/>
      <c r="GWU23" s="109"/>
      <c r="GWV23" s="109"/>
      <c r="GWW23" s="109"/>
      <c r="GWX23" s="109"/>
      <c r="GWY23" s="109"/>
      <c r="GWZ23" s="109"/>
      <c r="GXA23" s="109"/>
      <c r="GXB23" s="109"/>
      <c r="GXC23" s="109"/>
      <c r="GXD23" s="109"/>
      <c r="GXE23" s="109"/>
      <c r="GXF23" s="109"/>
      <c r="GXG23" s="109"/>
      <c r="GXH23" s="109"/>
      <c r="GXI23" s="109"/>
      <c r="GXJ23" s="109"/>
      <c r="GXK23" s="109"/>
      <c r="GXL23" s="109"/>
      <c r="GXM23" s="109"/>
      <c r="GXN23" s="109"/>
      <c r="GXO23" s="109"/>
      <c r="GXP23" s="109"/>
      <c r="GXQ23" s="109"/>
      <c r="GXR23" s="109"/>
      <c r="GXS23" s="109"/>
      <c r="GXT23" s="109"/>
      <c r="GXU23" s="109"/>
      <c r="GXV23" s="109"/>
      <c r="GXW23" s="109"/>
      <c r="GXX23" s="109"/>
      <c r="GXY23" s="109"/>
      <c r="GXZ23" s="109"/>
      <c r="GYA23" s="109"/>
      <c r="GYB23" s="109"/>
      <c r="GYC23" s="109"/>
      <c r="GYD23" s="109"/>
      <c r="GYE23" s="109"/>
      <c r="GYF23" s="109"/>
      <c r="GYG23" s="109"/>
      <c r="GYH23" s="109"/>
      <c r="GYI23" s="109"/>
      <c r="GYJ23" s="109"/>
      <c r="GYK23" s="109"/>
      <c r="GYL23" s="109"/>
      <c r="GYM23" s="109"/>
      <c r="GYN23" s="109"/>
      <c r="GYO23" s="109"/>
      <c r="GYP23" s="109"/>
      <c r="GYQ23" s="109"/>
      <c r="GYR23" s="109"/>
      <c r="GYS23" s="109"/>
      <c r="GYT23" s="109"/>
      <c r="GYU23" s="109"/>
      <c r="GYV23" s="109"/>
      <c r="GYW23" s="109"/>
      <c r="GYX23" s="109"/>
      <c r="GYY23" s="109"/>
      <c r="GYZ23" s="109"/>
      <c r="GZA23" s="109"/>
      <c r="GZB23" s="109"/>
      <c r="GZC23" s="109"/>
      <c r="GZD23" s="109"/>
      <c r="GZE23" s="109"/>
      <c r="GZF23" s="109"/>
      <c r="GZG23" s="109"/>
      <c r="GZH23" s="109"/>
      <c r="GZI23" s="109"/>
      <c r="GZJ23" s="109"/>
      <c r="GZK23" s="109"/>
      <c r="GZL23" s="109"/>
      <c r="GZM23" s="109"/>
      <c r="GZN23" s="109"/>
      <c r="GZO23" s="109"/>
      <c r="GZP23" s="109"/>
      <c r="GZQ23" s="109"/>
      <c r="GZR23" s="109"/>
      <c r="GZS23" s="109"/>
      <c r="GZT23" s="109"/>
      <c r="GZU23" s="109"/>
      <c r="GZV23" s="109"/>
      <c r="GZW23" s="109"/>
      <c r="GZX23" s="109"/>
      <c r="GZY23" s="109"/>
      <c r="GZZ23" s="109"/>
      <c r="HAA23" s="109"/>
      <c r="HAB23" s="109"/>
      <c r="HAC23" s="109"/>
      <c r="HAD23" s="109"/>
      <c r="HAE23" s="109"/>
      <c r="HAF23" s="109"/>
      <c r="HAG23" s="109"/>
      <c r="HAH23" s="109"/>
      <c r="HAI23" s="109"/>
      <c r="HAJ23" s="109"/>
      <c r="HAK23" s="109"/>
      <c r="HAL23" s="109"/>
      <c r="HAM23" s="109"/>
      <c r="HAN23" s="109"/>
      <c r="HAO23" s="109"/>
      <c r="HAP23" s="109"/>
      <c r="HAQ23" s="109"/>
      <c r="HAR23" s="109"/>
      <c r="HAS23" s="109"/>
      <c r="HAT23" s="109"/>
      <c r="HAU23" s="109"/>
      <c r="HAV23" s="109"/>
      <c r="HAW23" s="109"/>
      <c r="HAX23" s="109"/>
      <c r="HAY23" s="109"/>
      <c r="HAZ23" s="109"/>
      <c r="HBA23" s="109"/>
      <c r="HBB23" s="109"/>
      <c r="HBC23" s="109"/>
      <c r="HBD23" s="109"/>
      <c r="HBE23" s="109"/>
      <c r="HBF23" s="109"/>
      <c r="HBG23" s="109"/>
      <c r="HBH23" s="109"/>
      <c r="HBI23" s="109"/>
      <c r="HBJ23" s="109"/>
      <c r="HBK23" s="109"/>
      <c r="HBL23" s="109"/>
      <c r="HBM23" s="109"/>
      <c r="HBN23" s="109"/>
      <c r="HBO23" s="109"/>
      <c r="HBP23" s="109"/>
      <c r="HBQ23" s="109"/>
      <c r="HBR23" s="109"/>
      <c r="HBS23" s="109"/>
      <c r="HBT23" s="109"/>
      <c r="HBU23" s="109"/>
      <c r="HBV23" s="109"/>
      <c r="HBW23" s="109"/>
      <c r="HBX23" s="109"/>
      <c r="HBY23" s="109"/>
      <c r="HBZ23" s="109"/>
      <c r="HCA23" s="109"/>
      <c r="HCB23" s="109"/>
      <c r="HCC23" s="109"/>
      <c r="HCD23" s="109"/>
      <c r="HCE23" s="109"/>
      <c r="HCF23" s="109"/>
      <c r="HCG23" s="109"/>
      <c r="HCH23" s="109"/>
      <c r="HCI23" s="109"/>
      <c r="HCJ23" s="109"/>
      <c r="HCK23" s="109"/>
      <c r="HCL23" s="109"/>
      <c r="HCM23" s="109"/>
      <c r="HCN23" s="109"/>
      <c r="HCO23" s="109"/>
      <c r="HCP23" s="109"/>
      <c r="HCQ23" s="109"/>
      <c r="HCR23" s="109"/>
      <c r="HCS23" s="109"/>
      <c r="HCT23" s="109"/>
      <c r="HCU23" s="109"/>
      <c r="HCV23" s="109"/>
      <c r="HCW23" s="109"/>
      <c r="HCX23" s="109"/>
      <c r="HCY23" s="109"/>
      <c r="HCZ23" s="109"/>
      <c r="HDA23" s="109"/>
      <c r="HDB23" s="109"/>
      <c r="HDC23" s="109"/>
      <c r="HDD23" s="109"/>
      <c r="HDE23" s="109"/>
      <c r="HDF23" s="109"/>
      <c r="HDG23" s="109"/>
      <c r="HDH23" s="109"/>
      <c r="HDI23" s="109"/>
      <c r="HDJ23" s="109"/>
      <c r="HDK23" s="109"/>
      <c r="HDL23" s="109"/>
      <c r="HDM23" s="109"/>
      <c r="HDN23" s="109"/>
      <c r="HDO23" s="109"/>
      <c r="HDP23" s="109"/>
      <c r="HDQ23" s="109"/>
      <c r="HDR23" s="109"/>
      <c r="HDS23" s="109"/>
      <c r="HDT23" s="109"/>
      <c r="HDU23" s="109"/>
      <c r="HDV23" s="109"/>
      <c r="HDW23" s="109"/>
      <c r="HDX23" s="109"/>
      <c r="HDY23" s="109"/>
      <c r="HDZ23" s="109"/>
      <c r="HEA23" s="109"/>
      <c r="HEB23" s="109"/>
      <c r="HEC23" s="109"/>
      <c r="HED23" s="109"/>
      <c r="HEE23" s="109"/>
      <c r="HEF23" s="109"/>
      <c r="HEG23" s="109"/>
      <c r="HEH23" s="109"/>
      <c r="HEI23" s="109"/>
      <c r="HEJ23" s="109"/>
      <c r="HEK23" s="109"/>
      <c r="HEL23" s="109"/>
      <c r="HEM23" s="109"/>
      <c r="HEN23" s="109"/>
      <c r="HEO23" s="109"/>
      <c r="HEP23" s="109"/>
      <c r="HEQ23" s="109"/>
      <c r="HER23" s="109"/>
      <c r="HES23" s="109"/>
      <c r="HET23" s="109"/>
      <c r="HEU23" s="109"/>
      <c r="HEV23" s="109"/>
      <c r="HEW23" s="109"/>
      <c r="HEX23" s="109"/>
      <c r="HEY23" s="109"/>
      <c r="HEZ23" s="109"/>
      <c r="HFA23" s="109"/>
      <c r="HFB23" s="109"/>
      <c r="HFC23" s="109"/>
      <c r="HFD23" s="109"/>
      <c r="HFE23" s="109"/>
      <c r="HFF23" s="109"/>
      <c r="HFG23" s="109"/>
      <c r="HFH23" s="109"/>
      <c r="HFI23" s="109"/>
      <c r="HFJ23" s="109"/>
      <c r="HFK23" s="109"/>
      <c r="HFL23" s="109"/>
      <c r="HFM23" s="109"/>
      <c r="HFN23" s="109"/>
      <c r="HFO23" s="109"/>
      <c r="HFP23" s="109"/>
      <c r="HFQ23" s="109"/>
      <c r="HFR23" s="109"/>
      <c r="HFS23" s="109"/>
      <c r="HFT23" s="109"/>
      <c r="HFU23" s="109"/>
      <c r="HFV23" s="109"/>
      <c r="HFW23" s="109"/>
      <c r="HFX23" s="109"/>
      <c r="HFY23" s="109"/>
      <c r="HFZ23" s="109"/>
      <c r="HGA23" s="109"/>
      <c r="HGB23" s="109"/>
      <c r="HGC23" s="109"/>
      <c r="HGD23" s="109"/>
      <c r="HGE23" s="109"/>
      <c r="HGF23" s="109"/>
      <c r="HGG23" s="109"/>
      <c r="HGH23" s="109"/>
      <c r="HGI23" s="109"/>
      <c r="HGJ23" s="109"/>
      <c r="HGK23" s="109"/>
      <c r="HGL23" s="109"/>
      <c r="HGM23" s="109"/>
      <c r="HGN23" s="109"/>
      <c r="HGO23" s="109"/>
      <c r="HGP23" s="109"/>
      <c r="HGQ23" s="109"/>
      <c r="HGR23" s="109"/>
      <c r="HGS23" s="109"/>
      <c r="HGT23" s="109"/>
      <c r="HGU23" s="109"/>
      <c r="HGV23" s="109"/>
      <c r="HGW23" s="109"/>
      <c r="HGX23" s="109"/>
      <c r="HGY23" s="109"/>
      <c r="HGZ23" s="109"/>
      <c r="HHA23" s="109"/>
      <c r="HHB23" s="109"/>
      <c r="HHC23" s="109"/>
      <c r="HHD23" s="109"/>
      <c r="HHE23" s="109"/>
      <c r="HHF23" s="109"/>
      <c r="HHG23" s="109"/>
      <c r="HHH23" s="109"/>
      <c r="HHI23" s="109"/>
      <c r="HHJ23" s="109"/>
      <c r="HHK23" s="109"/>
      <c r="HHL23" s="109"/>
      <c r="HHM23" s="109"/>
      <c r="HHN23" s="109"/>
      <c r="HHO23" s="109"/>
      <c r="HHP23" s="109"/>
      <c r="HHQ23" s="109"/>
      <c r="HHR23" s="109"/>
      <c r="HHS23" s="109"/>
      <c r="HHT23" s="109"/>
      <c r="HHU23" s="109"/>
      <c r="HHV23" s="109"/>
      <c r="HHW23" s="109"/>
      <c r="HHX23" s="109"/>
      <c r="HHY23" s="109"/>
      <c r="HHZ23" s="109"/>
      <c r="HIA23" s="109"/>
      <c r="HIB23" s="109"/>
      <c r="HIC23" s="109"/>
      <c r="HID23" s="109"/>
      <c r="HIE23" s="109"/>
      <c r="HIF23" s="109"/>
      <c r="HIG23" s="109"/>
      <c r="HIH23" s="109"/>
      <c r="HII23" s="109"/>
      <c r="HIJ23" s="109"/>
      <c r="HIK23" s="109"/>
      <c r="HIL23" s="109"/>
      <c r="HIM23" s="109"/>
      <c r="HIN23" s="109"/>
      <c r="HIO23" s="109"/>
      <c r="HIP23" s="109"/>
      <c r="HIQ23" s="109"/>
      <c r="HIR23" s="109"/>
      <c r="HIS23" s="109"/>
      <c r="HIT23" s="109"/>
      <c r="HIU23" s="109"/>
      <c r="HIV23" s="109"/>
      <c r="HIW23" s="109"/>
      <c r="HIX23" s="109"/>
      <c r="HIY23" s="109"/>
      <c r="HIZ23" s="109"/>
      <c r="HJA23" s="109"/>
      <c r="HJB23" s="109"/>
      <c r="HJC23" s="109"/>
      <c r="HJD23" s="109"/>
      <c r="HJE23" s="109"/>
      <c r="HJF23" s="109"/>
      <c r="HJG23" s="109"/>
      <c r="HJH23" s="109"/>
      <c r="HJI23" s="109"/>
      <c r="HJJ23" s="109"/>
      <c r="HJK23" s="109"/>
      <c r="HJL23" s="109"/>
      <c r="HJM23" s="109"/>
      <c r="HJN23" s="109"/>
      <c r="HJO23" s="109"/>
      <c r="HJP23" s="109"/>
      <c r="HJQ23" s="109"/>
      <c r="HJR23" s="109"/>
      <c r="HJS23" s="109"/>
      <c r="HJT23" s="109"/>
      <c r="HJU23" s="109"/>
      <c r="HJV23" s="109"/>
      <c r="HJW23" s="109"/>
      <c r="HJX23" s="109"/>
      <c r="HJY23" s="109"/>
      <c r="HJZ23" s="109"/>
      <c r="HKA23" s="109"/>
      <c r="HKB23" s="109"/>
      <c r="HKC23" s="109"/>
      <c r="HKD23" s="109"/>
      <c r="HKE23" s="109"/>
      <c r="HKF23" s="109"/>
      <c r="HKG23" s="109"/>
      <c r="HKH23" s="109"/>
      <c r="HKI23" s="109"/>
      <c r="HKJ23" s="109"/>
      <c r="HKK23" s="109"/>
      <c r="HKL23" s="109"/>
      <c r="HKM23" s="109"/>
      <c r="HKN23" s="109"/>
      <c r="HKO23" s="109"/>
      <c r="HKP23" s="109"/>
      <c r="HKQ23" s="109"/>
      <c r="HKR23" s="109"/>
      <c r="HKS23" s="109"/>
      <c r="HKT23" s="109"/>
      <c r="HKU23" s="109"/>
      <c r="HKV23" s="109"/>
      <c r="HKW23" s="109"/>
      <c r="HKX23" s="109"/>
      <c r="HKY23" s="109"/>
      <c r="HKZ23" s="109"/>
      <c r="HLA23" s="109"/>
      <c r="HLB23" s="109"/>
      <c r="HLC23" s="109"/>
      <c r="HLD23" s="109"/>
      <c r="HLE23" s="109"/>
      <c r="HLF23" s="109"/>
      <c r="HLG23" s="109"/>
      <c r="HLH23" s="109"/>
      <c r="HLI23" s="109"/>
      <c r="HLJ23" s="109"/>
      <c r="HLK23" s="109"/>
      <c r="HLL23" s="109"/>
      <c r="HLM23" s="109"/>
      <c r="HLN23" s="109"/>
      <c r="HLO23" s="109"/>
      <c r="HLP23" s="109"/>
      <c r="HLQ23" s="109"/>
      <c r="HLR23" s="109"/>
      <c r="HLS23" s="109"/>
      <c r="HLT23" s="109"/>
      <c r="HLU23" s="109"/>
      <c r="HLV23" s="109"/>
      <c r="HLW23" s="109"/>
      <c r="HLX23" s="109"/>
      <c r="HLY23" s="109"/>
      <c r="HLZ23" s="109"/>
      <c r="HMA23" s="109"/>
      <c r="HMB23" s="109"/>
      <c r="HMC23" s="109"/>
      <c r="HMD23" s="109"/>
      <c r="HME23" s="109"/>
      <c r="HMF23" s="109"/>
      <c r="HMG23" s="109"/>
      <c r="HMH23" s="109"/>
      <c r="HMI23" s="109"/>
      <c r="HMJ23" s="109"/>
      <c r="HMK23" s="109"/>
      <c r="HML23" s="109"/>
      <c r="HMM23" s="109"/>
      <c r="HMN23" s="109"/>
      <c r="HMO23" s="109"/>
      <c r="HMP23" s="109"/>
      <c r="HMQ23" s="109"/>
      <c r="HMR23" s="109"/>
      <c r="HMS23" s="109"/>
      <c r="HMT23" s="109"/>
      <c r="HMU23" s="109"/>
      <c r="HMV23" s="109"/>
      <c r="HMW23" s="109"/>
      <c r="HMX23" s="109"/>
      <c r="HMY23" s="109"/>
      <c r="HMZ23" s="109"/>
      <c r="HNA23" s="109"/>
      <c r="HNB23" s="109"/>
      <c r="HNC23" s="109"/>
      <c r="HND23" s="109"/>
      <c r="HNE23" s="109"/>
      <c r="HNF23" s="109"/>
      <c r="HNG23" s="109"/>
      <c r="HNH23" s="109"/>
      <c r="HNI23" s="109"/>
      <c r="HNJ23" s="109"/>
      <c r="HNK23" s="109"/>
      <c r="HNL23" s="109"/>
      <c r="HNM23" s="109"/>
      <c r="HNN23" s="109"/>
      <c r="HNO23" s="109"/>
      <c r="HNP23" s="109"/>
      <c r="HNQ23" s="109"/>
      <c r="HNR23" s="109"/>
      <c r="HNS23" s="109"/>
      <c r="HNT23" s="109"/>
      <c r="HNU23" s="109"/>
      <c r="HNV23" s="109"/>
      <c r="HNW23" s="109"/>
      <c r="HNX23" s="109"/>
      <c r="HNY23" s="109"/>
      <c r="HNZ23" s="109"/>
      <c r="HOA23" s="109"/>
      <c r="HOB23" s="109"/>
      <c r="HOC23" s="109"/>
      <c r="HOD23" s="109"/>
      <c r="HOE23" s="109"/>
      <c r="HOF23" s="109"/>
      <c r="HOG23" s="109"/>
      <c r="HOH23" s="109"/>
      <c r="HOI23" s="109"/>
      <c r="HOJ23" s="109"/>
      <c r="HOK23" s="109"/>
      <c r="HOL23" s="109"/>
      <c r="HOM23" s="109"/>
      <c r="HON23" s="109"/>
      <c r="HOO23" s="109"/>
      <c r="HOP23" s="109"/>
      <c r="HOQ23" s="109"/>
      <c r="HOR23" s="109"/>
      <c r="HOS23" s="109"/>
      <c r="HOT23" s="109"/>
      <c r="HOU23" s="109"/>
      <c r="HOV23" s="109"/>
      <c r="HOW23" s="109"/>
      <c r="HOX23" s="109"/>
      <c r="HOY23" s="109"/>
      <c r="HOZ23" s="109"/>
      <c r="HPA23" s="109"/>
      <c r="HPB23" s="109"/>
      <c r="HPC23" s="109"/>
      <c r="HPD23" s="109"/>
      <c r="HPE23" s="109"/>
      <c r="HPF23" s="109"/>
      <c r="HPG23" s="109"/>
      <c r="HPH23" s="109"/>
      <c r="HPI23" s="109"/>
      <c r="HPJ23" s="109"/>
      <c r="HPK23" s="109"/>
      <c r="HPL23" s="109"/>
      <c r="HPM23" s="109"/>
      <c r="HPN23" s="109"/>
      <c r="HPO23" s="109"/>
      <c r="HPP23" s="109"/>
      <c r="HPQ23" s="109"/>
      <c r="HPR23" s="109"/>
      <c r="HPS23" s="109"/>
      <c r="HPT23" s="109"/>
      <c r="HPU23" s="109"/>
      <c r="HPV23" s="109"/>
      <c r="HPW23" s="109"/>
      <c r="HPX23" s="109"/>
      <c r="HPY23" s="109"/>
      <c r="HPZ23" s="109"/>
      <c r="HQA23" s="109"/>
      <c r="HQB23" s="109"/>
      <c r="HQC23" s="109"/>
      <c r="HQD23" s="109"/>
      <c r="HQE23" s="109"/>
      <c r="HQF23" s="109"/>
      <c r="HQG23" s="109"/>
      <c r="HQH23" s="109"/>
      <c r="HQI23" s="109"/>
      <c r="HQJ23" s="109"/>
      <c r="HQK23" s="109"/>
      <c r="HQL23" s="109"/>
      <c r="HQM23" s="109"/>
      <c r="HQN23" s="109"/>
      <c r="HQO23" s="109"/>
      <c r="HQP23" s="109"/>
      <c r="HQQ23" s="109"/>
      <c r="HQR23" s="109"/>
      <c r="HQS23" s="109"/>
      <c r="HQT23" s="109"/>
      <c r="HQU23" s="109"/>
      <c r="HQV23" s="109"/>
      <c r="HQW23" s="109"/>
      <c r="HQX23" s="109"/>
      <c r="HQY23" s="109"/>
      <c r="HQZ23" s="109"/>
      <c r="HRA23" s="109"/>
      <c r="HRB23" s="109"/>
      <c r="HRC23" s="109"/>
      <c r="HRD23" s="109"/>
      <c r="HRE23" s="109"/>
      <c r="HRF23" s="109"/>
      <c r="HRG23" s="109"/>
      <c r="HRH23" s="109"/>
      <c r="HRI23" s="109"/>
      <c r="HRJ23" s="109"/>
      <c r="HRK23" s="109"/>
      <c r="HRL23" s="109"/>
      <c r="HRM23" s="109"/>
      <c r="HRN23" s="109"/>
      <c r="HRO23" s="109"/>
      <c r="HRP23" s="109"/>
      <c r="HRQ23" s="109"/>
      <c r="HRR23" s="109"/>
      <c r="HRS23" s="109"/>
      <c r="HRT23" s="109"/>
      <c r="HRU23" s="109"/>
      <c r="HRV23" s="109"/>
      <c r="HRW23" s="109"/>
      <c r="HRX23" s="109"/>
      <c r="HRY23" s="109"/>
      <c r="HRZ23" s="109"/>
      <c r="HSA23" s="109"/>
      <c r="HSB23" s="109"/>
      <c r="HSC23" s="109"/>
      <c r="HSD23" s="109"/>
      <c r="HSE23" s="109"/>
      <c r="HSF23" s="109"/>
      <c r="HSG23" s="109"/>
      <c r="HSH23" s="109"/>
      <c r="HSI23" s="109"/>
      <c r="HSJ23" s="109"/>
      <c r="HSK23" s="109"/>
      <c r="HSL23" s="109"/>
      <c r="HSM23" s="109"/>
      <c r="HSN23" s="109"/>
      <c r="HSO23" s="109"/>
      <c r="HSP23" s="109"/>
      <c r="HSQ23" s="109"/>
      <c r="HSR23" s="109"/>
      <c r="HSS23" s="109"/>
      <c r="HST23" s="109"/>
      <c r="HSU23" s="109"/>
      <c r="HSV23" s="109"/>
      <c r="HSW23" s="109"/>
      <c r="HSX23" s="109"/>
      <c r="HSY23" s="109"/>
      <c r="HSZ23" s="109"/>
      <c r="HTA23" s="109"/>
      <c r="HTB23" s="109"/>
      <c r="HTC23" s="109"/>
      <c r="HTD23" s="109"/>
      <c r="HTE23" s="109"/>
      <c r="HTF23" s="109"/>
      <c r="HTG23" s="109"/>
      <c r="HTH23" s="109"/>
      <c r="HTI23" s="109"/>
      <c r="HTJ23" s="109"/>
      <c r="HTK23" s="109"/>
      <c r="HTL23" s="109"/>
      <c r="HTM23" s="109"/>
      <c r="HTN23" s="109"/>
      <c r="HTO23" s="109"/>
      <c r="HTP23" s="109"/>
      <c r="HTQ23" s="109"/>
      <c r="HTR23" s="109"/>
      <c r="HTS23" s="109"/>
      <c r="HTT23" s="109"/>
      <c r="HTU23" s="109"/>
      <c r="HTV23" s="109"/>
      <c r="HTW23" s="109"/>
      <c r="HTX23" s="109"/>
      <c r="HTY23" s="109"/>
      <c r="HTZ23" s="109"/>
      <c r="HUA23" s="109"/>
      <c r="HUB23" s="109"/>
      <c r="HUC23" s="109"/>
      <c r="HUD23" s="109"/>
      <c r="HUE23" s="109"/>
      <c r="HUF23" s="109"/>
      <c r="HUG23" s="109"/>
      <c r="HUH23" s="109"/>
      <c r="HUI23" s="109"/>
      <c r="HUJ23" s="109"/>
      <c r="HUK23" s="109"/>
      <c r="HUL23" s="109"/>
      <c r="HUM23" s="109"/>
      <c r="HUN23" s="109"/>
      <c r="HUO23" s="109"/>
      <c r="HUP23" s="109"/>
      <c r="HUQ23" s="109"/>
      <c r="HUR23" s="109"/>
      <c r="HUS23" s="109"/>
      <c r="HUT23" s="109"/>
      <c r="HUU23" s="109"/>
      <c r="HUV23" s="109"/>
      <c r="HUW23" s="109"/>
      <c r="HUX23" s="109"/>
      <c r="HUY23" s="109"/>
      <c r="HUZ23" s="109"/>
      <c r="HVA23" s="109"/>
      <c r="HVB23" s="109"/>
      <c r="HVC23" s="109"/>
      <c r="HVD23" s="109"/>
      <c r="HVE23" s="109"/>
      <c r="HVF23" s="109"/>
      <c r="HVG23" s="109"/>
      <c r="HVH23" s="109"/>
      <c r="HVI23" s="109"/>
      <c r="HVJ23" s="109"/>
      <c r="HVK23" s="109"/>
      <c r="HVL23" s="109"/>
      <c r="HVM23" s="109"/>
      <c r="HVN23" s="109"/>
      <c r="HVO23" s="109"/>
      <c r="HVP23" s="109"/>
      <c r="HVQ23" s="109"/>
      <c r="HVR23" s="109"/>
      <c r="HVS23" s="109"/>
      <c r="HVT23" s="109"/>
      <c r="HVU23" s="109"/>
      <c r="HVV23" s="109"/>
      <c r="HVW23" s="109"/>
      <c r="HVX23" s="109"/>
      <c r="HVY23" s="109"/>
      <c r="HVZ23" s="109"/>
      <c r="HWA23" s="109"/>
      <c r="HWB23" s="109"/>
      <c r="HWC23" s="109"/>
      <c r="HWD23" s="109"/>
      <c r="HWE23" s="109"/>
      <c r="HWF23" s="109"/>
      <c r="HWG23" s="109"/>
      <c r="HWH23" s="109"/>
      <c r="HWI23" s="109"/>
      <c r="HWJ23" s="109"/>
      <c r="HWK23" s="109"/>
      <c r="HWL23" s="109"/>
      <c r="HWM23" s="109"/>
      <c r="HWN23" s="109"/>
      <c r="HWO23" s="109"/>
      <c r="HWP23" s="109"/>
      <c r="HWQ23" s="109"/>
      <c r="HWR23" s="109"/>
      <c r="HWS23" s="109"/>
      <c r="HWT23" s="109"/>
      <c r="HWU23" s="109"/>
      <c r="HWV23" s="109"/>
      <c r="HWW23" s="109"/>
      <c r="HWX23" s="109"/>
      <c r="HWY23" s="109"/>
      <c r="HWZ23" s="109"/>
      <c r="HXA23" s="109"/>
      <c r="HXB23" s="109"/>
      <c r="HXC23" s="109"/>
      <c r="HXD23" s="109"/>
      <c r="HXE23" s="109"/>
      <c r="HXF23" s="109"/>
      <c r="HXG23" s="109"/>
      <c r="HXH23" s="109"/>
      <c r="HXI23" s="109"/>
      <c r="HXJ23" s="109"/>
      <c r="HXK23" s="109"/>
      <c r="HXL23" s="109"/>
      <c r="HXM23" s="109"/>
      <c r="HXN23" s="109"/>
      <c r="HXO23" s="109"/>
      <c r="HXP23" s="109"/>
      <c r="HXQ23" s="109"/>
      <c r="HXR23" s="109"/>
      <c r="HXS23" s="109"/>
      <c r="HXT23" s="109"/>
      <c r="HXU23" s="109"/>
      <c r="HXV23" s="109"/>
      <c r="HXW23" s="109"/>
      <c r="HXX23" s="109"/>
      <c r="HXY23" s="109"/>
      <c r="HXZ23" s="109"/>
      <c r="HYA23" s="109"/>
      <c r="HYB23" s="109"/>
      <c r="HYC23" s="109"/>
      <c r="HYD23" s="109"/>
      <c r="HYE23" s="109"/>
      <c r="HYF23" s="109"/>
      <c r="HYG23" s="109"/>
      <c r="HYH23" s="109"/>
      <c r="HYI23" s="109"/>
      <c r="HYJ23" s="109"/>
      <c r="HYK23" s="109"/>
      <c r="HYL23" s="109"/>
      <c r="HYM23" s="109"/>
      <c r="HYN23" s="109"/>
      <c r="HYO23" s="109"/>
      <c r="HYP23" s="109"/>
      <c r="HYQ23" s="109"/>
      <c r="HYR23" s="109"/>
      <c r="HYS23" s="109"/>
      <c r="HYT23" s="109"/>
      <c r="HYU23" s="109"/>
      <c r="HYV23" s="109"/>
      <c r="HYW23" s="109"/>
      <c r="HYX23" s="109"/>
      <c r="HYY23" s="109"/>
      <c r="HYZ23" s="109"/>
      <c r="HZA23" s="109"/>
      <c r="HZB23" s="109"/>
      <c r="HZC23" s="109"/>
      <c r="HZD23" s="109"/>
      <c r="HZE23" s="109"/>
      <c r="HZF23" s="109"/>
      <c r="HZG23" s="109"/>
      <c r="HZH23" s="109"/>
      <c r="HZI23" s="109"/>
      <c r="HZJ23" s="109"/>
      <c r="HZK23" s="109"/>
      <c r="HZL23" s="109"/>
      <c r="HZM23" s="109"/>
      <c r="HZN23" s="109"/>
      <c r="HZO23" s="109"/>
      <c r="HZP23" s="109"/>
      <c r="HZQ23" s="109"/>
      <c r="HZR23" s="109"/>
      <c r="HZS23" s="109"/>
      <c r="HZT23" s="109"/>
      <c r="HZU23" s="109"/>
      <c r="HZV23" s="109"/>
      <c r="HZW23" s="109"/>
      <c r="HZX23" s="109"/>
      <c r="HZY23" s="109"/>
      <c r="HZZ23" s="109"/>
      <c r="IAA23" s="109"/>
      <c r="IAB23" s="109"/>
      <c r="IAC23" s="109"/>
      <c r="IAD23" s="109"/>
      <c r="IAE23" s="109"/>
      <c r="IAF23" s="109"/>
      <c r="IAG23" s="109"/>
      <c r="IAH23" s="109"/>
      <c r="IAI23" s="109"/>
      <c r="IAJ23" s="109"/>
      <c r="IAK23" s="109"/>
      <c r="IAL23" s="109"/>
      <c r="IAM23" s="109"/>
      <c r="IAN23" s="109"/>
      <c r="IAO23" s="109"/>
      <c r="IAP23" s="109"/>
      <c r="IAQ23" s="109"/>
      <c r="IAR23" s="109"/>
      <c r="IAS23" s="109"/>
      <c r="IAT23" s="109"/>
      <c r="IAU23" s="109"/>
      <c r="IAV23" s="109"/>
      <c r="IAW23" s="109"/>
      <c r="IAX23" s="109"/>
      <c r="IAY23" s="109"/>
      <c r="IAZ23" s="109"/>
      <c r="IBA23" s="109"/>
      <c r="IBB23" s="109"/>
      <c r="IBC23" s="109"/>
      <c r="IBD23" s="109"/>
      <c r="IBE23" s="109"/>
      <c r="IBF23" s="109"/>
      <c r="IBG23" s="109"/>
      <c r="IBH23" s="109"/>
      <c r="IBI23" s="109"/>
      <c r="IBJ23" s="109"/>
      <c r="IBK23" s="109"/>
      <c r="IBL23" s="109"/>
      <c r="IBM23" s="109"/>
      <c r="IBN23" s="109"/>
      <c r="IBO23" s="109"/>
      <c r="IBP23" s="109"/>
      <c r="IBQ23" s="109"/>
      <c r="IBR23" s="109"/>
      <c r="IBS23" s="109"/>
      <c r="IBT23" s="109"/>
      <c r="IBU23" s="109"/>
      <c r="IBV23" s="109"/>
      <c r="IBW23" s="109"/>
      <c r="IBX23" s="109"/>
      <c r="IBY23" s="109"/>
      <c r="IBZ23" s="109"/>
      <c r="ICA23" s="109"/>
      <c r="ICB23" s="109"/>
      <c r="ICC23" s="109"/>
      <c r="ICD23" s="109"/>
      <c r="ICE23" s="109"/>
      <c r="ICF23" s="109"/>
      <c r="ICG23" s="109"/>
      <c r="ICH23" s="109"/>
      <c r="ICI23" s="109"/>
      <c r="ICJ23" s="109"/>
      <c r="ICK23" s="109"/>
      <c r="ICL23" s="109"/>
      <c r="ICM23" s="109"/>
      <c r="ICN23" s="109"/>
      <c r="ICO23" s="109"/>
      <c r="ICP23" s="109"/>
      <c r="ICQ23" s="109"/>
      <c r="ICR23" s="109"/>
      <c r="ICS23" s="109"/>
      <c r="ICT23" s="109"/>
      <c r="ICU23" s="109"/>
      <c r="ICV23" s="109"/>
      <c r="ICW23" s="109"/>
      <c r="ICX23" s="109"/>
      <c r="ICY23" s="109"/>
      <c r="ICZ23" s="109"/>
      <c r="IDA23" s="109"/>
      <c r="IDB23" s="109"/>
      <c r="IDC23" s="109"/>
      <c r="IDD23" s="109"/>
      <c r="IDE23" s="109"/>
      <c r="IDF23" s="109"/>
      <c r="IDG23" s="109"/>
      <c r="IDH23" s="109"/>
      <c r="IDI23" s="109"/>
      <c r="IDJ23" s="109"/>
      <c r="IDK23" s="109"/>
      <c r="IDL23" s="109"/>
      <c r="IDM23" s="109"/>
      <c r="IDN23" s="109"/>
      <c r="IDO23" s="109"/>
      <c r="IDP23" s="109"/>
      <c r="IDQ23" s="109"/>
      <c r="IDR23" s="109"/>
      <c r="IDS23" s="109"/>
      <c r="IDT23" s="109"/>
      <c r="IDU23" s="109"/>
      <c r="IDV23" s="109"/>
      <c r="IDW23" s="109"/>
      <c r="IDX23" s="109"/>
      <c r="IDY23" s="109"/>
      <c r="IDZ23" s="109"/>
      <c r="IEA23" s="109"/>
      <c r="IEB23" s="109"/>
      <c r="IEC23" s="109"/>
      <c r="IED23" s="109"/>
      <c r="IEE23" s="109"/>
      <c r="IEF23" s="109"/>
      <c r="IEG23" s="109"/>
      <c r="IEH23" s="109"/>
      <c r="IEI23" s="109"/>
      <c r="IEJ23" s="109"/>
      <c r="IEK23" s="109"/>
      <c r="IEL23" s="109"/>
      <c r="IEM23" s="109"/>
      <c r="IEN23" s="109"/>
      <c r="IEO23" s="109"/>
      <c r="IEP23" s="109"/>
      <c r="IEQ23" s="109"/>
      <c r="IER23" s="109"/>
      <c r="IES23" s="109"/>
      <c r="IET23" s="109"/>
      <c r="IEU23" s="109"/>
      <c r="IEV23" s="109"/>
      <c r="IEW23" s="109"/>
      <c r="IEX23" s="109"/>
      <c r="IEY23" s="109"/>
      <c r="IEZ23" s="109"/>
      <c r="IFA23" s="109"/>
      <c r="IFB23" s="109"/>
      <c r="IFC23" s="109"/>
      <c r="IFD23" s="109"/>
      <c r="IFE23" s="109"/>
      <c r="IFF23" s="109"/>
      <c r="IFG23" s="109"/>
      <c r="IFH23" s="109"/>
      <c r="IFI23" s="109"/>
      <c r="IFJ23" s="109"/>
      <c r="IFK23" s="109"/>
      <c r="IFL23" s="109"/>
      <c r="IFM23" s="109"/>
      <c r="IFN23" s="109"/>
      <c r="IFO23" s="109"/>
      <c r="IFP23" s="109"/>
      <c r="IFQ23" s="109"/>
      <c r="IFR23" s="109"/>
      <c r="IFS23" s="109"/>
      <c r="IFT23" s="109"/>
      <c r="IFU23" s="109"/>
      <c r="IFV23" s="109"/>
      <c r="IFW23" s="109"/>
      <c r="IFX23" s="109"/>
      <c r="IFY23" s="109"/>
      <c r="IFZ23" s="109"/>
      <c r="IGA23" s="109"/>
      <c r="IGB23" s="109"/>
      <c r="IGC23" s="109"/>
      <c r="IGD23" s="109"/>
      <c r="IGE23" s="109"/>
      <c r="IGF23" s="109"/>
      <c r="IGG23" s="109"/>
      <c r="IGH23" s="109"/>
      <c r="IGI23" s="109"/>
      <c r="IGJ23" s="109"/>
      <c r="IGK23" s="109"/>
      <c r="IGL23" s="109"/>
      <c r="IGM23" s="109"/>
      <c r="IGN23" s="109"/>
      <c r="IGO23" s="109"/>
      <c r="IGP23" s="109"/>
      <c r="IGQ23" s="109"/>
      <c r="IGR23" s="109"/>
      <c r="IGS23" s="109"/>
      <c r="IGT23" s="109"/>
      <c r="IGU23" s="109"/>
      <c r="IGV23" s="109"/>
      <c r="IGW23" s="109"/>
      <c r="IGX23" s="109"/>
      <c r="IGY23" s="109"/>
      <c r="IGZ23" s="109"/>
      <c r="IHA23" s="109"/>
      <c r="IHB23" s="109"/>
      <c r="IHC23" s="109"/>
      <c r="IHD23" s="109"/>
      <c r="IHE23" s="109"/>
      <c r="IHF23" s="109"/>
      <c r="IHG23" s="109"/>
      <c r="IHH23" s="109"/>
      <c r="IHI23" s="109"/>
      <c r="IHJ23" s="109"/>
      <c r="IHK23" s="109"/>
      <c r="IHL23" s="109"/>
      <c r="IHM23" s="109"/>
      <c r="IHN23" s="109"/>
      <c r="IHO23" s="109"/>
      <c r="IHP23" s="109"/>
      <c r="IHQ23" s="109"/>
      <c r="IHR23" s="109"/>
      <c r="IHS23" s="109"/>
      <c r="IHT23" s="109"/>
      <c r="IHU23" s="109"/>
      <c r="IHV23" s="109"/>
      <c r="IHW23" s="109"/>
      <c r="IHX23" s="109"/>
      <c r="IHY23" s="109"/>
      <c r="IHZ23" s="109"/>
      <c r="IIA23" s="109"/>
      <c r="IIB23" s="109"/>
      <c r="IIC23" s="109"/>
      <c r="IID23" s="109"/>
      <c r="IIE23" s="109"/>
      <c r="IIF23" s="109"/>
      <c r="IIG23" s="109"/>
      <c r="IIH23" s="109"/>
      <c r="III23" s="109"/>
      <c r="IIJ23" s="109"/>
      <c r="IIK23" s="109"/>
      <c r="IIL23" s="109"/>
      <c r="IIM23" s="109"/>
      <c r="IIN23" s="109"/>
      <c r="IIO23" s="109"/>
      <c r="IIP23" s="109"/>
      <c r="IIQ23" s="109"/>
      <c r="IIR23" s="109"/>
      <c r="IIS23" s="109"/>
      <c r="IIT23" s="109"/>
      <c r="IIU23" s="109"/>
      <c r="IIV23" s="109"/>
      <c r="IIW23" s="109"/>
      <c r="IIX23" s="109"/>
      <c r="IIY23" s="109"/>
      <c r="IIZ23" s="109"/>
      <c r="IJA23" s="109"/>
      <c r="IJB23" s="109"/>
      <c r="IJC23" s="109"/>
      <c r="IJD23" s="109"/>
      <c r="IJE23" s="109"/>
      <c r="IJF23" s="109"/>
      <c r="IJG23" s="109"/>
      <c r="IJH23" s="109"/>
      <c r="IJI23" s="109"/>
      <c r="IJJ23" s="109"/>
      <c r="IJK23" s="109"/>
      <c r="IJL23" s="109"/>
      <c r="IJM23" s="109"/>
      <c r="IJN23" s="109"/>
      <c r="IJO23" s="109"/>
      <c r="IJP23" s="109"/>
      <c r="IJQ23" s="109"/>
      <c r="IJR23" s="109"/>
      <c r="IJS23" s="109"/>
      <c r="IJT23" s="109"/>
      <c r="IJU23" s="109"/>
      <c r="IJV23" s="109"/>
      <c r="IJW23" s="109"/>
      <c r="IJX23" s="109"/>
      <c r="IJY23" s="109"/>
      <c r="IJZ23" s="109"/>
      <c r="IKA23" s="109"/>
      <c r="IKB23" s="109"/>
      <c r="IKC23" s="109"/>
      <c r="IKD23" s="109"/>
      <c r="IKE23" s="109"/>
      <c r="IKF23" s="109"/>
      <c r="IKG23" s="109"/>
      <c r="IKH23" s="109"/>
      <c r="IKI23" s="109"/>
      <c r="IKJ23" s="109"/>
      <c r="IKK23" s="109"/>
      <c r="IKL23" s="109"/>
      <c r="IKM23" s="109"/>
      <c r="IKN23" s="109"/>
      <c r="IKO23" s="109"/>
      <c r="IKP23" s="109"/>
      <c r="IKQ23" s="109"/>
      <c r="IKR23" s="109"/>
      <c r="IKS23" s="109"/>
      <c r="IKT23" s="109"/>
      <c r="IKU23" s="109"/>
      <c r="IKV23" s="109"/>
      <c r="IKW23" s="109"/>
      <c r="IKX23" s="109"/>
      <c r="IKY23" s="109"/>
      <c r="IKZ23" s="109"/>
      <c r="ILA23" s="109"/>
      <c r="ILB23" s="109"/>
      <c r="ILC23" s="109"/>
      <c r="ILD23" s="109"/>
      <c r="ILE23" s="109"/>
      <c r="ILF23" s="109"/>
      <c r="ILG23" s="109"/>
      <c r="ILH23" s="109"/>
      <c r="ILI23" s="109"/>
      <c r="ILJ23" s="109"/>
      <c r="ILK23" s="109"/>
      <c r="ILL23" s="109"/>
      <c r="ILM23" s="109"/>
      <c r="ILN23" s="109"/>
      <c r="ILO23" s="109"/>
      <c r="ILP23" s="109"/>
      <c r="ILQ23" s="109"/>
      <c r="ILR23" s="109"/>
      <c r="ILS23" s="109"/>
      <c r="ILT23" s="109"/>
      <c r="ILU23" s="109"/>
      <c r="ILV23" s="109"/>
      <c r="ILW23" s="109"/>
      <c r="ILX23" s="109"/>
      <c r="ILY23" s="109"/>
      <c r="ILZ23" s="109"/>
      <c r="IMA23" s="109"/>
      <c r="IMB23" s="109"/>
      <c r="IMC23" s="109"/>
      <c r="IMD23" s="109"/>
      <c r="IME23" s="109"/>
      <c r="IMF23" s="109"/>
      <c r="IMG23" s="109"/>
      <c r="IMH23" s="109"/>
      <c r="IMI23" s="109"/>
      <c r="IMJ23" s="109"/>
      <c r="IMK23" s="109"/>
      <c r="IML23" s="109"/>
      <c r="IMM23" s="109"/>
      <c r="IMN23" s="109"/>
      <c r="IMO23" s="109"/>
      <c r="IMP23" s="109"/>
      <c r="IMQ23" s="109"/>
      <c r="IMR23" s="109"/>
      <c r="IMS23" s="109"/>
      <c r="IMT23" s="109"/>
      <c r="IMU23" s="109"/>
      <c r="IMV23" s="109"/>
      <c r="IMW23" s="109"/>
      <c r="IMX23" s="109"/>
      <c r="IMY23" s="109"/>
      <c r="IMZ23" s="109"/>
      <c r="INA23" s="109"/>
      <c r="INB23" s="109"/>
      <c r="INC23" s="109"/>
      <c r="IND23" s="109"/>
      <c r="INE23" s="109"/>
      <c r="INF23" s="109"/>
      <c r="ING23" s="109"/>
      <c r="INH23" s="109"/>
      <c r="INI23" s="109"/>
      <c r="INJ23" s="109"/>
      <c r="INK23" s="109"/>
      <c r="INL23" s="109"/>
      <c r="INM23" s="109"/>
      <c r="INN23" s="109"/>
      <c r="INO23" s="109"/>
      <c r="INP23" s="109"/>
      <c r="INQ23" s="109"/>
      <c r="INR23" s="109"/>
      <c r="INS23" s="109"/>
      <c r="INT23" s="109"/>
      <c r="INU23" s="109"/>
      <c r="INV23" s="109"/>
      <c r="INW23" s="109"/>
      <c r="INX23" s="109"/>
      <c r="INY23" s="109"/>
      <c r="INZ23" s="109"/>
      <c r="IOA23" s="109"/>
      <c r="IOB23" s="109"/>
      <c r="IOC23" s="109"/>
      <c r="IOD23" s="109"/>
      <c r="IOE23" s="109"/>
      <c r="IOF23" s="109"/>
      <c r="IOG23" s="109"/>
      <c r="IOH23" s="109"/>
      <c r="IOI23" s="109"/>
      <c r="IOJ23" s="109"/>
      <c r="IOK23" s="109"/>
      <c r="IOL23" s="109"/>
      <c r="IOM23" s="109"/>
      <c r="ION23" s="109"/>
      <c r="IOO23" s="109"/>
      <c r="IOP23" s="109"/>
      <c r="IOQ23" s="109"/>
      <c r="IOR23" s="109"/>
      <c r="IOS23" s="109"/>
      <c r="IOT23" s="109"/>
      <c r="IOU23" s="109"/>
      <c r="IOV23" s="109"/>
      <c r="IOW23" s="109"/>
      <c r="IOX23" s="109"/>
      <c r="IOY23" s="109"/>
      <c r="IOZ23" s="109"/>
      <c r="IPA23" s="109"/>
      <c r="IPB23" s="109"/>
      <c r="IPC23" s="109"/>
      <c r="IPD23" s="109"/>
      <c r="IPE23" s="109"/>
      <c r="IPF23" s="109"/>
      <c r="IPG23" s="109"/>
      <c r="IPH23" s="109"/>
      <c r="IPI23" s="109"/>
      <c r="IPJ23" s="109"/>
      <c r="IPK23" s="109"/>
      <c r="IPL23" s="109"/>
      <c r="IPM23" s="109"/>
      <c r="IPN23" s="109"/>
      <c r="IPO23" s="109"/>
      <c r="IPP23" s="109"/>
      <c r="IPQ23" s="109"/>
      <c r="IPR23" s="109"/>
      <c r="IPS23" s="109"/>
      <c r="IPT23" s="109"/>
      <c r="IPU23" s="109"/>
      <c r="IPV23" s="109"/>
      <c r="IPW23" s="109"/>
      <c r="IPX23" s="109"/>
      <c r="IPY23" s="109"/>
      <c r="IPZ23" s="109"/>
      <c r="IQA23" s="109"/>
      <c r="IQB23" s="109"/>
      <c r="IQC23" s="109"/>
      <c r="IQD23" s="109"/>
      <c r="IQE23" s="109"/>
      <c r="IQF23" s="109"/>
      <c r="IQG23" s="109"/>
      <c r="IQH23" s="109"/>
      <c r="IQI23" s="109"/>
      <c r="IQJ23" s="109"/>
      <c r="IQK23" s="109"/>
      <c r="IQL23" s="109"/>
      <c r="IQM23" s="109"/>
      <c r="IQN23" s="109"/>
      <c r="IQO23" s="109"/>
      <c r="IQP23" s="109"/>
      <c r="IQQ23" s="109"/>
      <c r="IQR23" s="109"/>
      <c r="IQS23" s="109"/>
      <c r="IQT23" s="109"/>
      <c r="IQU23" s="109"/>
      <c r="IQV23" s="109"/>
      <c r="IQW23" s="109"/>
      <c r="IQX23" s="109"/>
      <c r="IQY23" s="109"/>
      <c r="IQZ23" s="109"/>
      <c r="IRA23" s="109"/>
      <c r="IRB23" s="109"/>
      <c r="IRC23" s="109"/>
      <c r="IRD23" s="109"/>
      <c r="IRE23" s="109"/>
      <c r="IRF23" s="109"/>
      <c r="IRG23" s="109"/>
      <c r="IRH23" s="109"/>
      <c r="IRI23" s="109"/>
      <c r="IRJ23" s="109"/>
      <c r="IRK23" s="109"/>
      <c r="IRL23" s="109"/>
      <c r="IRM23" s="109"/>
      <c r="IRN23" s="109"/>
      <c r="IRO23" s="109"/>
      <c r="IRP23" s="109"/>
      <c r="IRQ23" s="109"/>
      <c r="IRR23" s="109"/>
      <c r="IRS23" s="109"/>
      <c r="IRT23" s="109"/>
      <c r="IRU23" s="109"/>
      <c r="IRV23" s="109"/>
      <c r="IRW23" s="109"/>
      <c r="IRX23" s="109"/>
      <c r="IRY23" s="109"/>
      <c r="IRZ23" s="109"/>
      <c r="ISA23" s="109"/>
      <c r="ISB23" s="109"/>
      <c r="ISC23" s="109"/>
      <c r="ISD23" s="109"/>
      <c r="ISE23" s="109"/>
      <c r="ISF23" s="109"/>
      <c r="ISG23" s="109"/>
      <c r="ISH23" s="109"/>
      <c r="ISI23" s="109"/>
      <c r="ISJ23" s="109"/>
      <c r="ISK23" s="109"/>
      <c r="ISL23" s="109"/>
      <c r="ISM23" s="109"/>
      <c r="ISN23" s="109"/>
      <c r="ISO23" s="109"/>
      <c r="ISP23" s="109"/>
      <c r="ISQ23" s="109"/>
      <c r="ISR23" s="109"/>
      <c r="ISS23" s="109"/>
      <c r="IST23" s="109"/>
      <c r="ISU23" s="109"/>
      <c r="ISV23" s="109"/>
      <c r="ISW23" s="109"/>
      <c r="ISX23" s="109"/>
      <c r="ISY23" s="109"/>
      <c r="ISZ23" s="109"/>
      <c r="ITA23" s="109"/>
      <c r="ITB23" s="109"/>
      <c r="ITC23" s="109"/>
      <c r="ITD23" s="109"/>
      <c r="ITE23" s="109"/>
      <c r="ITF23" s="109"/>
      <c r="ITG23" s="109"/>
      <c r="ITH23" s="109"/>
      <c r="ITI23" s="109"/>
      <c r="ITJ23" s="109"/>
      <c r="ITK23" s="109"/>
      <c r="ITL23" s="109"/>
      <c r="ITM23" s="109"/>
      <c r="ITN23" s="109"/>
      <c r="ITO23" s="109"/>
      <c r="ITP23" s="109"/>
      <c r="ITQ23" s="109"/>
      <c r="ITR23" s="109"/>
      <c r="ITS23" s="109"/>
      <c r="ITT23" s="109"/>
      <c r="ITU23" s="109"/>
      <c r="ITV23" s="109"/>
      <c r="ITW23" s="109"/>
      <c r="ITX23" s="109"/>
      <c r="ITY23" s="109"/>
      <c r="ITZ23" s="109"/>
      <c r="IUA23" s="109"/>
      <c r="IUB23" s="109"/>
      <c r="IUC23" s="109"/>
      <c r="IUD23" s="109"/>
      <c r="IUE23" s="109"/>
      <c r="IUF23" s="109"/>
      <c r="IUG23" s="109"/>
      <c r="IUH23" s="109"/>
      <c r="IUI23" s="109"/>
      <c r="IUJ23" s="109"/>
      <c r="IUK23" s="109"/>
      <c r="IUL23" s="109"/>
      <c r="IUM23" s="109"/>
      <c r="IUN23" s="109"/>
      <c r="IUO23" s="109"/>
      <c r="IUP23" s="109"/>
      <c r="IUQ23" s="109"/>
      <c r="IUR23" s="109"/>
      <c r="IUS23" s="109"/>
      <c r="IUT23" s="109"/>
      <c r="IUU23" s="109"/>
      <c r="IUV23" s="109"/>
      <c r="IUW23" s="109"/>
      <c r="IUX23" s="109"/>
      <c r="IUY23" s="109"/>
      <c r="IUZ23" s="109"/>
      <c r="IVA23" s="109"/>
      <c r="IVB23" s="109"/>
      <c r="IVC23" s="109"/>
      <c r="IVD23" s="109"/>
      <c r="IVE23" s="109"/>
      <c r="IVF23" s="109"/>
      <c r="IVG23" s="109"/>
      <c r="IVH23" s="109"/>
      <c r="IVI23" s="109"/>
      <c r="IVJ23" s="109"/>
      <c r="IVK23" s="109"/>
      <c r="IVL23" s="109"/>
      <c r="IVM23" s="109"/>
      <c r="IVN23" s="109"/>
      <c r="IVO23" s="109"/>
      <c r="IVP23" s="109"/>
      <c r="IVQ23" s="109"/>
      <c r="IVR23" s="109"/>
      <c r="IVS23" s="109"/>
      <c r="IVT23" s="109"/>
      <c r="IVU23" s="109"/>
      <c r="IVV23" s="109"/>
      <c r="IVW23" s="109"/>
      <c r="IVX23" s="109"/>
      <c r="IVY23" s="109"/>
      <c r="IVZ23" s="109"/>
      <c r="IWA23" s="109"/>
      <c r="IWB23" s="109"/>
      <c r="IWC23" s="109"/>
      <c r="IWD23" s="109"/>
      <c r="IWE23" s="109"/>
      <c r="IWF23" s="109"/>
      <c r="IWG23" s="109"/>
      <c r="IWH23" s="109"/>
      <c r="IWI23" s="109"/>
      <c r="IWJ23" s="109"/>
      <c r="IWK23" s="109"/>
      <c r="IWL23" s="109"/>
      <c r="IWM23" s="109"/>
      <c r="IWN23" s="109"/>
      <c r="IWO23" s="109"/>
      <c r="IWP23" s="109"/>
      <c r="IWQ23" s="109"/>
      <c r="IWR23" s="109"/>
      <c r="IWS23" s="109"/>
      <c r="IWT23" s="109"/>
      <c r="IWU23" s="109"/>
      <c r="IWV23" s="109"/>
      <c r="IWW23" s="109"/>
      <c r="IWX23" s="109"/>
      <c r="IWY23" s="109"/>
      <c r="IWZ23" s="109"/>
      <c r="IXA23" s="109"/>
      <c r="IXB23" s="109"/>
      <c r="IXC23" s="109"/>
      <c r="IXD23" s="109"/>
      <c r="IXE23" s="109"/>
      <c r="IXF23" s="109"/>
      <c r="IXG23" s="109"/>
      <c r="IXH23" s="109"/>
      <c r="IXI23" s="109"/>
      <c r="IXJ23" s="109"/>
      <c r="IXK23" s="109"/>
      <c r="IXL23" s="109"/>
      <c r="IXM23" s="109"/>
      <c r="IXN23" s="109"/>
      <c r="IXO23" s="109"/>
      <c r="IXP23" s="109"/>
      <c r="IXQ23" s="109"/>
      <c r="IXR23" s="109"/>
      <c r="IXS23" s="109"/>
      <c r="IXT23" s="109"/>
      <c r="IXU23" s="109"/>
      <c r="IXV23" s="109"/>
      <c r="IXW23" s="109"/>
      <c r="IXX23" s="109"/>
      <c r="IXY23" s="109"/>
      <c r="IXZ23" s="109"/>
      <c r="IYA23" s="109"/>
      <c r="IYB23" s="109"/>
      <c r="IYC23" s="109"/>
      <c r="IYD23" s="109"/>
      <c r="IYE23" s="109"/>
      <c r="IYF23" s="109"/>
      <c r="IYG23" s="109"/>
      <c r="IYH23" s="109"/>
      <c r="IYI23" s="109"/>
      <c r="IYJ23" s="109"/>
      <c r="IYK23" s="109"/>
      <c r="IYL23" s="109"/>
      <c r="IYM23" s="109"/>
      <c r="IYN23" s="109"/>
      <c r="IYO23" s="109"/>
      <c r="IYP23" s="109"/>
      <c r="IYQ23" s="109"/>
      <c r="IYR23" s="109"/>
      <c r="IYS23" s="109"/>
      <c r="IYT23" s="109"/>
      <c r="IYU23" s="109"/>
      <c r="IYV23" s="109"/>
      <c r="IYW23" s="109"/>
      <c r="IYX23" s="109"/>
      <c r="IYY23" s="109"/>
      <c r="IYZ23" s="109"/>
      <c r="IZA23" s="109"/>
      <c r="IZB23" s="109"/>
      <c r="IZC23" s="109"/>
      <c r="IZD23" s="109"/>
      <c r="IZE23" s="109"/>
      <c r="IZF23" s="109"/>
      <c r="IZG23" s="109"/>
      <c r="IZH23" s="109"/>
      <c r="IZI23" s="109"/>
      <c r="IZJ23" s="109"/>
      <c r="IZK23" s="109"/>
      <c r="IZL23" s="109"/>
      <c r="IZM23" s="109"/>
      <c r="IZN23" s="109"/>
      <c r="IZO23" s="109"/>
      <c r="IZP23" s="109"/>
      <c r="IZQ23" s="109"/>
      <c r="IZR23" s="109"/>
      <c r="IZS23" s="109"/>
      <c r="IZT23" s="109"/>
      <c r="IZU23" s="109"/>
      <c r="IZV23" s="109"/>
      <c r="IZW23" s="109"/>
      <c r="IZX23" s="109"/>
      <c r="IZY23" s="109"/>
      <c r="IZZ23" s="109"/>
      <c r="JAA23" s="109"/>
      <c r="JAB23" s="109"/>
      <c r="JAC23" s="109"/>
      <c r="JAD23" s="109"/>
      <c r="JAE23" s="109"/>
      <c r="JAF23" s="109"/>
      <c r="JAG23" s="109"/>
      <c r="JAH23" s="109"/>
      <c r="JAI23" s="109"/>
      <c r="JAJ23" s="109"/>
      <c r="JAK23" s="109"/>
      <c r="JAL23" s="109"/>
      <c r="JAM23" s="109"/>
      <c r="JAN23" s="109"/>
      <c r="JAO23" s="109"/>
      <c r="JAP23" s="109"/>
      <c r="JAQ23" s="109"/>
      <c r="JAR23" s="109"/>
      <c r="JAS23" s="109"/>
      <c r="JAT23" s="109"/>
      <c r="JAU23" s="109"/>
      <c r="JAV23" s="109"/>
      <c r="JAW23" s="109"/>
      <c r="JAX23" s="109"/>
      <c r="JAY23" s="109"/>
      <c r="JAZ23" s="109"/>
      <c r="JBA23" s="109"/>
      <c r="JBB23" s="109"/>
      <c r="JBC23" s="109"/>
      <c r="JBD23" s="109"/>
      <c r="JBE23" s="109"/>
      <c r="JBF23" s="109"/>
      <c r="JBG23" s="109"/>
      <c r="JBH23" s="109"/>
      <c r="JBI23" s="109"/>
      <c r="JBJ23" s="109"/>
      <c r="JBK23" s="109"/>
      <c r="JBL23" s="109"/>
      <c r="JBM23" s="109"/>
      <c r="JBN23" s="109"/>
      <c r="JBO23" s="109"/>
      <c r="JBP23" s="109"/>
      <c r="JBQ23" s="109"/>
      <c r="JBR23" s="109"/>
      <c r="JBS23" s="109"/>
      <c r="JBT23" s="109"/>
      <c r="JBU23" s="109"/>
      <c r="JBV23" s="109"/>
      <c r="JBW23" s="109"/>
      <c r="JBX23" s="109"/>
      <c r="JBY23" s="109"/>
      <c r="JBZ23" s="109"/>
      <c r="JCA23" s="109"/>
      <c r="JCB23" s="109"/>
      <c r="JCC23" s="109"/>
      <c r="JCD23" s="109"/>
      <c r="JCE23" s="109"/>
      <c r="JCF23" s="109"/>
      <c r="JCG23" s="109"/>
      <c r="JCH23" s="109"/>
      <c r="JCI23" s="109"/>
      <c r="JCJ23" s="109"/>
      <c r="JCK23" s="109"/>
      <c r="JCL23" s="109"/>
      <c r="JCM23" s="109"/>
      <c r="JCN23" s="109"/>
      <c r="JCO23" s="109"/>
      <c r="JCP23" s="109"/>
      <c r="JCQ23" s="109"/>
      <c r="JCR23" s="109"/>
      <c r="JCS23" s="109"/>
      <c r="JCT23" s="109"/>
      <c r="JCU23" s="109"/>
      <c r="JCV23" s="109"/>
      <c r="JCW23" s="109"/>
      <c r="JCX23" s="109"/>
      <c r="JCY23" s="109"/>
      <c r="JCZ23" s="109"/>
      <c r="JDA23" s="109"/>
      <c r="JDB23" s="109"/>
      <c r="JDC23" s="109"/>
      <c r="JDD23" s="109"/>
      <c r="JDE23" s="109"/>
      <c r="JDF23" s="109"/>
      <c r="JDG23" s="109"/>
      <c r="JDH23" s="109"/>
      <c r="JDI23" s="109"/>
      <c r="JDJ23" s="109"/>
      <c r="JDK23" s="109"/>
      <c r="JDL23" s="109"/>
      <c r="JDM23" s="109"/>
      <c r="JDN23" s="109"/>
      <c r="JDO23" s="109"/>
      <c r="JDP23" s="109"/>
      <c r="JDQ23" s="109"/>
      <c r="JDR23" s="109"/>
      <c r="JDS23" s="109"/>
      <c r="JDT23" s="109"/>
      <c r="JDU23" s="109"/>
      <c r="JDV23" s="109"/>
      <c r="JDW23" s="109"/>
      <c r="JDX23" s="109"/>
      <c r="JDY23" s="109"/>
      <c r="JDZ23" s="109"/>
      <c r="JEA23" s="109"/>
      <c r="JEB23" s="109"/>
      <c r="JEC23" s="109"/>
      <c r="JED23" s="109"/>
      <c r="JEE23" s="109"/>
      <c r="JEF23" s="109"/>
      <c r="JEG23" s="109"/>
      <c r="JEH23" s="109"/>
      <c r="JEI23" s="109"/>
      <c r="JEJ23" s="109"/>
      <c r="JEK23" s="109"/>
      <c r="JEL23" s="109"/>
      <c r="JEM23" s="109"/>
      <c r="JEN23" s="109"/>
      <c r="JEO23" s="109"/>
      <c r="JEP23" s="109"/>
      <c r="JEQ23" s="109"/>
      <c r="JER23" s="109"/>
      <c r="JES23" s="109"/>
      <c r="JET23" s="109"/>
      <c r="JEU23" s="109"/>
      <c r="JEV23" s="109"/>
      <c r="JEW23" s="109"/>
      <c r="JEX23" s="109"/>
      <c r="JEY23" s="109"/>
      <c r="JEZ23" s="109"/>
      <c r="JFA23" s="109"/>
      <c r="JFB23" s="109"/>
      <c r="JFC23" s="109"/>
      <c r="JFD23" s="109"/>
      <c r="JFE23" s="109"/>
      <c r="JFF23" s="109"/>
      <c r="JFG23" s="109"/>
      <c r="JFH23" s="109"/>
      <c r="JFI23" s="109"/>
      <c r="JFJ23" s="109"/>
      <c r="JFK23" s="109"/>
      <c r="JFL23" s="109"/>
      <c r="JFM23" s="109"/>
      <c r="JFN23" s="109"/>
      <c r="JFO23" s="109"/>
      <c r="JFP23" s="109"/>
      <c r="JFQ23" s="109"/>
      <c r="JFR23" s="109"/>
      <c r="JFS23" s="109"/>
      <c r="JFT23" s="109"/>
      <c r="JFU23" s="109"/>
      <c r="JFV23" s="109"/>
      <c r="JFW23" s="109"/>
      <c r="JFX23" s="109"/>
      <c r="JFY23" s="109"/>
      <c r="JFZ23" s="109"/>
      <c r="JGA23" s="109"/>
      <c r="JGB23" s="109"/>
      <c r="JGC23" s="109"/>
      <c r="JGD23" s="109"/>
      <c r="JGE23" s="109"/>
      <c r="JGF23" s="109"/>
      <c r="JGG23" s="109"/>
      <c r="JGH23" s="109"/>
      <c r="JGI23" s="109"/>
      <c r="JGJ23" s="109"/>
      <c r="JGK23" s="109"/>
      <c r="JGL23" s="109"/>
      <c r="JGM23" s="109"/>
      <c r="JGN23" s="109"/>
      <c r="JGO23" s="109"/>
      <c r="JGP23" s="109"/>
      <c r="JGQ23" s="109"/>
      <c r="JGR23" s="109"/>
      <c r="JGS23" s="109"/>
      <c r="JGT23" s="109"/>
      <c r="JGU23" s="109"/>
      <c r="JGV23" s="109"/>
      <c r="JGW23" s="109"/>
      <c r="JGX23" s="109"/>
      <c r="JGY23" s="109"/>
      <c r="JGZ23" s="109"/>
      <c r="JHA23" s="109"/>
      <c r="JHB23" s="109"/>
      <c r="JHC23" s="109"/>
      <c r="JHD23" s="109"/>
      <c r="JHE23" s="109"/>
      <c r="JHF23" s="109"/>
      <c r="JHG23" s="109"/>
      <c r="JHH23" s="109"/>
      <c r="JHI23" s="109"/>
      <c r="JHJ23" s="109"/>
      <c r="JHK23" s="109"/>
      <c r="JHL23" s="109"/>
      <c r="JHM23" s="109"/>
      <c r="JHN23" s="109"/>
      <c r="JHO23" s="109"/>
      <c r="JHP23" s="109"/>
      <c r="JHQ23" s="109"/>
      <c r="JHR23" s="109"/>
      <c r="JHS23" s="109"/>
      <c r="JHT23" s="109"/>
      <c r="JHU23" s="109"/>
      <c r="JHV23" s="109"/>
      <c r="JHW23" s="109"/>
      <c r="JHX23" s="109"/>
      <c r="JHY23" s="109"/>
      <c r="JHZ23" s="109"/>
      <c r="JIA23" s="109"/>
      <c r="JIB23" s="109"/>
      <c r="JIC23" s="109"/>
      <c r="JID23" s="109"/>
      <c r="JIE23" s="109"/>
      <c r="JIF23" s="109"/>
      <c r="JIG23" s="109"/>
      <c r="JIH23" s="109"/>
      <c r="JII23" s="109"/>
      <c r="JIJ23" s="109"/>
      <c r="JIK23" s="109"/>
      <c r="JIL23" s="109"/>
      <c r="JIM23" s="109"/>
      <c r="JIN23" s="109"/>
      <c r="JIO23" s="109"/>
      <c r="JIP23" s="109"/>
      <c r="JIQ23" s="109"/>
      <c r="JIR23" s="109"/>
      <c r="JIS23" s="109"/>
      <c r="JIT23" s="109"/>
      <c r="JIU23" s="109"/>
      <c r="JIV23" s="109"/>
      <c r="JIW23" s="109"/>
      <c r="JIX23" s="109"/>
      <c r="JIY23" s="109"/>
      <c r="JIZ23" s="109"/>
      <c r="JJA23" s="109"/>
      <c r="JJB23" s="109"/>
      <c r="JJC23" s="109"/>
      <c r="JJD23" s="109"/>
      <c r="JJE23" s="109"/>
      <c r="JJF23" s="109"/>
      <c r="JJG23" s="109"/>
      <c r="JJH23" s="109"/>
      <c r="JJI23" s="109"/>
      <c r="JJJ23" s="109"/>
      <c r="JJK23" s="109"/>
      <c r="JJL23" s="109"/>
      <c r="JJM23" s="109"/>
      <c r="JJN23" s="109"/>
      <c r="JJO23" s="109"/>
      <c r="JJP23" s="109"/>
      <c r="JJQ23" s="109"/>
      <c r="JJR23" s="109"/>
      <c r="JJS23" s="109"/>
      <c r="JJT23" s="109"/>
      <c r="JJU23" s="109"/>
      <c r="JJV23" s="109"/>
      <c r="JJW23" s="109"/>
      <c r="JJX23" s="109"/>
      <c r="JJY23" s="109"/>
      <c r="JJZ23" s="109"/>
      <c r="JKA23" s="109"/>
      <c r="JKB23" s="109"/>
      <c r="JKC23" s="109"/>
      <c r="JKD23" s="109"/>
      <c r="JKE23" s="109"/>
      <c r="JKF23" s="109"/>
      <c r="JKG23" s="109"/>
      <c r="JKH23" s="109"/>
      <c r="JKI23" s="109"/>
      <c r="JKJ23" s="109"/>
      <c r="JKK23" s="109"/>
      <c r="JKL23" s="109"/>
      <c r="JKM23" s="109"/>
      <c r="JKN23" s="109"/>
      <c r="JKO23" s="109"/>
      <c r="JKP23" s="109"/>
      <c r="JKQ23" s="109"/>
      <c r="JKR23" s="109"/>
      <c r="JKS23" s="109"/>
      <c r="JKT23" s="109"/>
      <c r="JKU23" s="109"/>
      <c r="JKV23" s="109"/>
      <c r="JKW23" s="109"/>
      <c r="JKX23" s="109"/>
      <c r="JKY23" s="109"/>
      <c r="JKZ23" s="109"/>
      <c r="JLA23" s="109"/>
      <c r="JLB23" s="109"/>
      <c r="JLC23" s="109"/>
      <c r="JLD23" s="109"/>
      <c r="JLE23" s="109"/>
      <c r="JLF23" s="109"/>
      <c r="JLG23" s="109"/>
      <c r="JLH23" s="109"/>
      <c r="JLI23" s="109"/>
      <c r="JLJ23" s="109"/>
      <c r="JLK23" s="109"/>
      <c r="JLL23" s="109"/>
      <c r="JLM23" s="109"/>
      <c r="JLN23" s="109"/>
      <c r="JLO23" s="109"/>
      <c r="JLP23" s="109"/>
      <c r="JLQ23" s="109"/>
      <c r="JLR23" s="109"/>
      <c r="JLS23" s="109"/>
      <c r="JLT23" s="109"/>
      <c r="JLU23" s="109"/>
      <c r="JLV23" s="109"/>
      <c r="JLW23" s="109"/>
      <c r="JLX23" s="109"/>
      <c r="JLY23" s="109"/>
      <c r="JLZ23" s="109"/>
      <c r="JMA23" s="109"/>
      <c r="JMB23" s="109"/>
      <c r="JMC23" s="109"/>
      <c r="JMD23" s="109"/>
      <c r="JME23" s="109"/>
      <c r="JMF23" s="109"/>
      <c r="JMG23" s="109"/>
      <c r="JMH23" s="109"/>
      <c r="JMI23" s="109"/>
      <c r="JMJ23" s="109"/>
      <c r="JMK23" s="109"/>
      <c r="JML23" s="109"/>
      <c r="JMM23" s="109"/>
      <c r="JMN23" s="109"/>
      <c r="JMO23" s="109"/>
      <c r="JMP23" s="109"/>
      <c r="JMQ23" s="109"/>
      <c r="JMR23" s="109"/>
      <c r="JMS23" s="109"/>
      <c r="JMT23" s="109"/>
      <c r="JMU23" s="109"/>
      <c r="JMV23" s="109"/>
      <c r="JMW23" s="109"/>
      <c r="JMX23" s="109"/>
      <c r="JMY23" s="109"/>
      <c r="JMZ23" s="109"/>
      <c r="JNA23" s="109"/>
      <c r="JNB23" s="109"/>
      <c r="JNC23" s="109"/>
      <c r="JND23" s="109"/>
      <c r="JNE23" s="109"/>
      <c r="JNF23" s="109"/>
      <c r="JNG23" s="109"/>
      <c r="JNH23" s="109"/>
      <c r="JNI23" s="109"/>
      <c r="JNJ23" s="109"/>
      <c r="JNK23" s="109"/>
      <c r="JNL23" s="109"/>
      <c r="JNM23" s="109"/>
      <c r="JNN23" s="109"/>
      <c r="JNO23" s="109"/>
      <c r="JNP23" s="109"/>
      <c r="JNQ23" s="109"/>
      <c r="JNR23" s="109"/>
      <c r="JNS23" s="109"/>
      <c r="JNT23" s="109"/>
      <c r="JNU23" s="109"/>
      <c r="JNV23" s="109"/>
      <c r="JNW23" s="109"/>
      <c r="JNX23" s="109"/>
      <c r="JNY23" s="109"/>
      <c r="JNZ23" s="109"/>
      <c r="JOA23" s="109"/>
      <c r="JOB23" s="109"/>
      <c r="JOC23" s="109"/>
      <c r="JOD23" s="109"/>
      <c r="JOE23" s="109"/>
      <c r="JOF23" s="109"/>
      <c r="JOG23" s="109"/>
      <c r="JOH23" s="109"/>
      <c r="JOI23" s="109"/>
      <c r="JOJ23" s="109"/>
      <c r="JOK23" s="109"/>
      <c r="JOL23" s="109"/>
      <c r="JOM23" s="109"/>
      <c r="JON23" s="109"/>
      <c r="JOO23" s="109"/>
      <c r="JOP23" s="109"/>
      <c r="JOQ23" s="109"/>
      <c r="JOR23" s="109"/>
      <c r="JOS23" s="109"/>
      <c r="JOT23" s="109"/>
      <c r="JOU23" s="109"/>
      <c r="JOV23" s="109"/>
      <c r="JOW23" s="109"/>
      <c r="JOX23" s="109"/>
      <c r="JOY23" s="109"/>
      <c r="JOZ23" s="109"/>
      <c r="JPA23" s="109"/>
      <c r="JPB23" s="109"/>
      <c r="JPC23" s="109"/>
      <c r="JPD23" s="109"/>
      <c r="JPE23" s="109"/>
      <c r="JPF23" s="109"/>
      <c r="JPG23" s="109"/>
      <c r="JPH23" s="109"/>
      <c r="JPI23" s="109"/>
      <c r="JPJ23" s="109"/>
      <c r="JPK23" s="109"/>
      <c r="JPL23" s="109"/>
      <c r="JPM23" s="109"/>
      <c r="JPN23" s="109"/>
      <c r="JPO23" s="109"/>
      <c r="JPP23" s="109"/>
      <c r="JPQ23" s="109"/>
      <c r="JPR23" s="109"/>
      <c r="JPS23" s="109"/>
      <c r="JPT23" s="109"/>
      <c r="JPU23" s="109"/>
      <c r="JPV23" s="109"/>
      <c r="JPW23" s="109"/>
      <c r="JPX23" s="109"/>
      <c r="JPY23" s="109"/>
      <c r="JPZ23" s="109"/>
      <c r="JQA23" s="109"/>
      <c r="JQB23" s="109"/>
      <c r="JQC23" s="109"/>
      <c r="JQD23" s="109"/>
      <c r="JQE23" s="109"/>
      <c r="JQF23" s="109"/>
      <c r="JQG23" s="109"/>
      <c r="JQH23" s="109"/>
      <c r="JQI23" s="109"/>
      <c r="JQJ23" s="109"/>
      <c r="JQK23" s="109"/>
      <c r="JQL23" s="109"/>
      <c r="JQM23" s="109"/>
      <c r="JQN23" s="109"/>
      <c r="JQO23" s="109"/>
      <c r="JQP23" s="109"/>
      <c r="JQQ23" s="109"/>
      <c r="JQR23" s="109"/>
      <c r="JQS23" s="109"/>
      <c r="JQT23" s="109"/>
      <c r="JQU23" s="109"/>
      <c r="JQV23" s="109"/>
      <c r="JQW23" s="109"/>
      <c r="JQX23" s="109"/>
      <c r="JQY23" s="109"/>
      <c r="JQZ23" s="109"/>
      <c r="JRA23" s="109"/>
      <c r="JRB23" s="109"/>
      <c r="JRC23" s="109"/>
      <c r="JRD23" s="109"/>
      <c r="JRE23" s="109"/>
      <c r="JRF23" s="109"/>
      <c r="JRG23" s="109"/>
      <c r="JRH23" s="109"/>
      <c r="JRI23" s="109"/>
      <c r="JRJ23" s="109"/>
      <c r="JRK23" s="109"/>
      <c r="JRL23" s="109"/>
      <c r="JRM23" s="109"/>
      <c r="JRN23" s="109"/>
      <c r="JRO23" s="109"/>
      <c r="JRP23" s="109"/>
      <c r="JRQ23" s="109"/>
      <c r="JRR23" s="109"/>
      <c r="JRS23" s="109"/>
      <c r="JRT23" s="109"/>
      <c r="JRU23" s="109"/>
      <c r="JRV23" s="109"/>
      <c r="JRW23" s="109"/>
      <c r="JRX23" s="109"/>
      <c r="JRY23" s="109"/>
      <c r="JRZ23" s="109"/>
      <c r="JSA23" s="109"/>
      <c r="JSB23" s="109"/>
      <c r="JSC23" s="109"/>
      <c r="JSD23" s="109"/>
      <c r="JSE23" s="109"/>
      <c r="JSF23" s="109"/>
      <c r="JSG23" s="109"/>
      <c r="JSH23" s="109"/>
      <c r="JSI23" s="109"/>
      <c r="JSJ23" s="109"/>
      <c r="JSK23" s="109"/>
      <c r="JSL23" s="109"/>
      <c r="JSM23" s="109"/>
      <c r="JSN23" s="109"/>
      <c r="JSO23" s="109"/>
      <c r="JSP23" s="109"/>
      <c r="JSQ23" s="109"/>
      <c r="JSR23" s="109"/>
      <c r="JSS23" s="109"/>
      <c r="JST23" s="109"/>
      <c r="JSU23" s="109"/>
      <c r="JSV23" s="109"/>
      <c r="JSW23" s="109"/>
      <c r="JSX23" s="109"/>
      <c r="JSY23" s="109"/>
      <c r="JSZ23" s="109"/>
      <c r="JTA23" s="109"/>
      <c r="JTB23" s="109"/>
      <c r="JTC23" s="109"/>
      <c r="JTD23" s="109"/>
      <c r="JTE23" s="109"/>
      <c r="JTF23" s="109"/>
      <c r="JTG23" s="109"/>
      <c r="JTH23" s="109"/>
      <c r="JTI23" s="109"/>
      <c r="JTJ23" s="109"/>
      <c r="JTK23" s="109"/>
      <c r="JTL23" s="109"/>
      <c r="JTM23" s="109"/>
      <c r="JTN23" s="109"/>
      <c r="JTO23" s="109"/>
      <c r="JTP23" s="109"/>
      <c r="JTQ23" s="109"/>
      <c r="JTR23" s="109"/>
      <c r="JTS23" s="109"/>
      <c r="JTT23" s="109"/>
      <c r="JTU23" s="109"/>
      <c r="JTV23" s="109"/>
      <c r="JTW23" s="109"/>
      <c r="JTX23" s="109"/>
      <c r="JTY23" s="109"/>
      <c r="JTZ23" s="109"/>
      <c r="JUA23" s="109"/>
      <c r="JUB23" s="109"/>
      <c r="JUC23" s="109"/>
      <c r="JUD23" s="109"/>
      <c r="JUE23" s="109"/>
      <c r="JUF23" s="109"/>
      <c r="JUG23" s="109"/>
      <c r="JUH23" s="109"/>
      <c r="JUI23" s="109"/>
      <c r="JUJ23" s="109"/>
      <c r="JUK23" s="109"/>
      <c r="JUL23" s="109"/>
      <c r="JUM23" s="109"/>
      <c r="JUN23" s="109"/>
      <c r="JUO23" s="109"/>
      <c r="JUP23" s="109"/>
      <c r="JUQ23" s="109"/>
      <c r="JUR23" s="109"/>
      <c r="JUS23" s="109"/>
      <c r="JUT23" s="109"/>
      <c r="JUU23" s="109"/>
      <c r="JUV23" s="109"/>
      <c r="JUW23" s="109"/>
      <c r="JUX23" s="109"/>
      <c r="JUY23" s="109"/>
      <c r="JUZ23" s="109"/>
      <c r="JVA23" s="109"/>
      <c r="JVB23" s="109"/>
      <c r="JVC23" s="109"/>
      <c r="JVD23" s="109"/>
      <c r="JVE23" s="109"/>
      <c r="JVF23" s="109"/>
      <c r="JVG23" s="109"/>
      <c r="JVH23" s="109"/>
      <c r="JVI23" s="109"/>
      <c r="JVJ23" s="109"/>
      <c r="JVK23" s="109"/>
      <c r="JVL23" s="109"/>
      <c r="JVM23" s="109"/>
      <c r="JVN23" s="109"/>
      <c r="JVO23" s="109"/>
      <c r="JVP23" s="109"/>
      <c r="JVQ23" s="109"/>
      <c r="JVR23" s="109"/>
      <c r="JVS23" s="109"/>
      <c r="JVT23" s="109"/>
      <c r="JVU23" s="109"/>
      <c r="JVV23" s="109"/>
      <c r="JVW23" s="109"/>
      <c r="JVX23" s="109"/>
      <c r="JVY23" s="109"/>
      <c r="JVZ23" s="109"/>
      <c r="JWA23" s="109"/>
      <c r="JWB23" s="109"/>
      <c r="JWC23" s="109"/>
      <c r="JWD23" s="109"/>
      <c r="JWE23" s="109"/>
      <c r="JWF23" s="109"/>
      <c r="JWG23" s="109"/>
      <c r="JWH23" s="109"/>
      <c r="JWI23" s="109"/>
      <c r="JWJ23" s="109"/>
      <c r="JWK23" s="109"/>
      <c r="JWL23" s="109"/>
      <c r="JWM23" s="109"/>
      <c r="JWN23" s="109"/>
      <c r="JWO23" s="109"/>
      <c r="JWP23" s="109"/>
      <c r="JWQ23" s="109"/>
      <c r="JWR23" s="109"/>
      <c r="JWS23" s="109"/>
      <c r="JWT23" s="109"/>
      <c r="JWU23" s="109"/>
      <c r="JWV23" s="109"/>
      <c r="JWW23" s="109"/>
      <c r="JWX23" s="109"/>
      <c r="JWY23" s="109"/>
      <c r="JWZ23" s="109"/>
      <c r="JXA23" s="109"/>
      <c r="JXB23" s="109"/>
      <c r="JXC23" s="109"/>
      <c r="JXD23" s="109"/>
      <c r="JXE23" s="109"/>
      <c r="JXF23" s="109"/>
      <c r="JXG23" s="109"/>
      <c r="JXH23" s="109"/>
      <c r="JXI23" s="109"/>
      <c r="JXJ23" s="109"/>
      <c r="JXK23" s="109"/>
      <c r="JXL23" s="109"/>
      <c r="JXM23" s="109"/>
      <c r="JXN23" s="109"/>
      <c r="JXO23" s="109"/>
      <c r="JXP23" s="109"/>
      <c r="JXQ23" s="109"/>
      <c r="JXR23" s="109"/>
      <c r="JXS23" s="109"/>
      <c r="JXT23" s="109"/>
      <c r="JXU23" s="109"/>
      <c r="JXV23" s="109"/>
      <c r="JXW23" s="109"/>
      <c r="JXX23" s="109"/>
      <c r="JXY23" s="109"/>
      <c r="JXZ23" s="109"/>
      <c r="JYA23" s="109"/>
      <c r="JYB23" s="109"/>
      <c r="JYC23" s="109"/>
      <c r="JYD23" s="109"/>
      <c r="JYE23" s="109"/>
      <c r="JYF23" s="109"/>
      <c r="JYG23" s="109"/>
      <c r="JYH23" s="109"/>
      <c r="JYI23" s="109"/>
      <c r="JYJ23" s="109"/>
      <c r="JYK23" s="109"/>
      <c r="JYL23" s="109"/>
      <c r="JYM23" s="109"/>
      <c r="JYN23" s="109"/>
      <c r="JYO23" s="109"/>
      <c r="JYP23" s="109"/>
      <c r="JYQ23" s="109"/>
      <c r="JYR23" s="109"/>
      <c r="JYS23" s="109"/>
      <c r="JYT23" s="109"/>
      <c r="JYU23" s="109"/>
      <c r="JYV23" s="109"/>
      <c r="JYW23" s="109"/>
      <c r="JYX23" s="109"/>
      <c r="JYY23" s="109"/>
      <c r="JYZ23" s="109"/>
      <c r="JZA23" s="109"/>
      <c r="JZB23" s="109"/>
      <c r="JZC23" s="109"/>
      <c r="JZD23" s="109"/>
      <c r="JZE23" s="109"/>
      <c r="JZF23" s="109"/>
      <c r="JZG23" s="109"/>
      <c r="JZH23" s="109"/>
      <c r="JZI23" s="109"/>
      <c r="JZJ23" s="109"/>
      <c r="JZK23" s="109"/>
      <c r="JZL23" s="109"/>
      <c r="JZM23" s="109"/>
      <c r="JZN23" s="109"/>
      <c r="JZO23" s="109"/>
      <c r="JZP23" s="109"/>
      <c r="JZQ23" s="109"/>
      <c r="JZR23" s="109"/>
      <c r="JZS23" s="109"/>
      <c r="JZT23" s="109"/>
      <c r="JZU23" s="109"/>
      <c r="JZV23" s="109"/>
      <c r="JZW23" s="109"/>
      <c r="JZX23" s="109"/>
      <c r="JZY23" s="109"/>
      <c r="JZZ23" s="109"/>
      <c r="KAA23" s="109"/>
      <c r="KAB23" s="109"/>
      <c r="KAC23" s="109"/>
      <c r="KAD23" s="109"/>
      <c r="KAE23" s="109"/>
      <c r="KAF23" s="109"/>
      <c r="KAG23" s="109"/>
      <c r="KAH23" s="109"/>
      <c r="KAI23" s="109"/>
      <c r="KAJ23" s="109"/>
      <c r="KAK23" s="109"/>
      <c r="KAL23" s="109"/>
      <c r="KAM23" s="109"/>
      <c r="KAN23" s="109"/>
      <c r="KAO23" s="109"/>
      <c r="KAP23" s="109"/>
      <c r="KAQ23" s="109"/>
      <c r="KAR23" s="109"/>
      <c r="KAS23" s="109"/>
      <c r="KAT23" s="109"/>
      <c r="KAU23" s="109"/>
      <c r="KAV23" s="109"/>
      <c r="KAW23" s="109"/>
      <c r="KAX23" s="109"/>
      <c r="KAY23" s="109"/>
      <c r="KAZ23" s="109"/>
      <c r="KBA23" s="109"/>
      <c r="KBB23" s="109"/>
      <c r="KBC23" s="109"/>
      <c r="KBD23" s="109"/>
      <c r="KBE23" s="109"/>
      <c r="KBF23" s="109"/>
      <c r="KBG23" s="109"/>
      <c r="KBH23" s="109"/>
      <c r="KBI23" s="109"/>
      <c r="KBJ23" s="109"/>
      <c r="KBK23" s="109"/>
      <c r="KBL23" s="109"/>
      <c r="KBM23" s="109"/>
      <c r="KBN23" s="109"/>
      <c r="KBO23" s="109"/>
      <c r="KBP23" s="109"/>
      <c r="KBQ23" s="109"/>
      <c r="KBR23" s="109"/>
      <c r="KBS23" s="109"/>
      <c r="KBT23" s="109"/>
      <c r="KBU23" s="109"/>
      <c r="KBV23" s="109"/>
      <c r="KBW23" s="109"/>
      <c r="KBX23" s="109"/>
      <c r="KBY23" s="109"/>
      <c r="KBZ23" s="109"/>
      <c r="KCA23" s="109"/>
      <c r="KCB23" s="109"/>
      <c r="KCC23" s="109"/>
      <c r="KCD23" s="109"/>
      <c r="KCE23" s="109"/>
      <c r="KCF23" s="109"/>
      <c r="KCG23" s="109"/>
      <c r="KCH23" s="109"/>
      <c r="KCI23" s="109"/>
      <c r="KCJ23" s="109"/>
      <c r="KCK23" s="109"/>
      <c r="KCL23" s="109"/>
      <c r="KCM23" s="109"/>
      <c r="KCN23" s="109"/>
      <c r="KCO23" s="109"/>
      <c r="KCP23" s="109"/>
      <c r="KCQ23" s="109"/>
      <c r="KCR23" s="109"/>
      <c r="KCS23" s="109"/>
      <c r="KCT23" s="109"/>
      <c r="KCU23" s="109"/>
      <c r="KCV23" s="109"/>
      <c r="KCW23" s="109"/>
      <c r="KCX23" s="109"/>
      <c r="KCY23" s="109"/>
      <c r="KCZ23" s="109"/>
      <c r="KDA23" s="109"/>
      <c r="KDB23" s="109"/>
      <c r="KDC23" s="109"/>
      <c r="KDD23" s="109"/>
      <c r="KDE23" s="109"/>
      <c r="KDF23" s="109"/>
      <c r="KDG23" s="109"/>
      <c r="KDH23" s="109"/>
      <c r="KDI23" s="109"/>
      <c r="KDJ23" s="109"/>
      <c r="KDK23" s="109"/>
      <c r="KDL23" s="109"/>
      <c r="KDM23" s="109"/>
      <c r="KDN23" s="109"/>
      <c r="KDO23" s="109"/>
      <c r="KDP23" s="109"/>
      <c r="KDQ23" s="109"/>
      <c r="KDR23" s="109"/>
      <c r="KDS23" s="109"/>
      <c r="KDT23" s="109"/>
      <c r="KDU23" s="109"/>
      <c r="KDV23" s="109"/>
      <c r="KDW23" s="109"/>
      <c r="KDX23" s="109"/>
      <c r="KDY23" s="109"/>
      <c r="KDZ23" s="109"/>
      <c r="KEA23" s="109"/>
      <c r="KEB23" s="109"/>
      <c r="KEC23" s="109"/>
      <c r="KED23" s="109"/>
      <c r="KEE23" s="109"/>
      <c r="KEF23" s="109"/>
      <c r="KEG23" s="109"/>
      <c r="KEH23" s="109"/>
      <c r="KEI23" s="109"/>
      <c r="KEJ23" s="109"/>
      <c r="KEK23" s="109"/>
      <c r="KEL23" s="109"/>
      <c r="KEM23" s="109"/>
      <c r="KEN23" s="109"/>
      <c r="KEO23" s="109"/>
      <c r="KEP23" s="109"/>
      <c r="KEQ23" s="109"/>
      <c r="KER23" s="109"/>
      <c r="KES23" s="109"/>
      <c r="KET23" s="109"/>
      <c r="KEU23" s="109"/>
      <c r="KEV23" s="109"/>
      <c r="KEW23" s="109"/>
      <c r="KEX23" s="109"/>
      <c r="KEY23" s="109"/>
      <c r="KEZ23" s="109"/>
      <c r="KFA23" s="109"/>
      <c r="KFB23" s="109"/>
      <c r="KFC23" s="109"/>
      <c r="KFD23" s="109"/>
      <c r="KFE23" s="109"/>
      <c r="KFF23" s="109"/>
      <c r="KFG23" s="109"/>
      <c r="KFH23" s="109"/>
      <c r="KFI23" s="109"/>
      <c r="KFJ23" s="109"/>
      <c r="KFK23" s="109"/>
      <c r="KFL23" s="109"/>
      <c r="KFM23" s="109"/>
      <c r="KFN23" s="109"/>
      <c r="KFO23" s="109"/>
      <c r="KFP23" s="109"/>
      <c r="KFQ23" s="109"/>
      <c r="KFR23" s="109"/>
      <c r="KFS23" s="109"/>
      <c r="KFT23" s="109"/>
      <c r="KFU23" s="109"/>
      <c r="KFV23" s="109"/>
      <c r="KFW23" s="109"/>
      <c r="KFX23" s="109"/>
      <c r="KFY23" s="109"/>
      <c r="KFZ23" s="109"/>
      <c r="KGA23" s="109"/>
      <c r="KGB23" s="109"/>
      <c r="KGC23" s="109"/>
      <c r="KGD23" s="109"/>
      <c r="KGE23" s="109"/>
      <c r="KGF23" s="109"/>
      <c r="KGG23" s="109"/>
      <c r="KGH23" s="109"/>
      <c r="KGI23" s="109"/>
      <c r="KGJ23" s="109"/>
      <c r="KGK23" s="109"/>
      <c r="KGL23" s="109"/>
      <c r="KGM23" s="109"/>
      <c r="KGN23" s="109"/>
      <c r="KGO23" s="109"/>
      <c r="KGP23" s="109"/>
      <c r="KGQ23" s="109"/>
      <c r="KGR23" s="109"/>
      <c r="KGS23" s="109"/>
      <c r="KGT23" s="109"/>
      <c r="KGU23" s="109"/>
      <c r="KGV23" s="109"/>
      <c r="KGW23" s="109"/>
      <c r="KGX23" s="109"/>
      <c r="KGY23" s="109"/>
      <c r="KGZ23" s="109"/>
      <c r="KHA23" s="109"/>
      <c r="KHB23" s="109"/>
      <c r="KHC23" s="109"/>
      <c r="KHD23" s="109"/>
      <c r="KHE23" s="109"/>
      <c r="KHF23" s="109"/>
      <c r="KHG23" s="109"/>
      <c r="KHH23" s="109"/>
      <c r="KHI23" s="109"/>
      <c r="KHJ23" s="109"/>
      <c r="KHK23" s="109"/>
      <c r="KHL23" s="109"/>
      <c r="KHM23" s="109"/>
      <c r="KHN23" s="109"/>
      <c r="KHO23" s="109"/>
      <c r="KHP23" s="109"/>
      <c r="KHQ23" s="109"/>
      <c r="KHR23" s="109"/>
      <c r="KHS23" s="109"/>
      <c r="KHT23" s="109"/>
      <c r="KHU23" s="109"/>
      <c r="KHV23" s="109"/>
      <c r="KHW23" s="109"/>
      <c r="KHX23" s="109"/>
      <c r="KHY23" s="109"/>
      <c r="KHZ23" s="109"/>
      <c r="KIA23" s="109"/>
      <c r="KIB23" s="109"/>
      <c r="KIC23" s="109"/>
      <c r="KID23" s="109"/>
      <c r="KIE23" s="109"/>
      <c r="KIF23" s="109"/>
      <c r="KIG23" s="109"/>
      <c r="KIH23" s="109"/>
      <c r="KII23" s="109"/>
      <c r="KIJ23" s="109"/>
      <c r="KIK23" s="109"/>
      <c r="KIL23" s="109"/>
      <c r="KIM23" s="109"/>
      <c r="KIN23" s="109"/>
      <c r="KIO23" s="109"/>
      <c r="KIP23" s="109"/>
      <c r="KIQ23" s="109"/>
      <c r="KIR23" s="109"/>
      <c r="KIS23" s="109"/>
      <c r="KIT23" s="109"/>
      <c r="KIU23" s="109"/>
      <c r="KIV23" s="109"/>
      <c r="KIW23" s="109"/>
      <c r="KIX23" s="109"/>
      <c r="KIY23" s="109"/>
      <c r="KIZ23" s="109"/>
      <c r="KJA23" s="109"/>
      <c r="KJB23" s="109"/>
      <c r="KJC23" s="109"/>
      <c r="KJD23" s="109"/>
      <c r="KJE23" s="109"/>
      <c r="KJF23" s="109"/>
      <c r="KJG23" s="109"/>
      <c r="KJH23" s="109"/>
      <c r="KJI23" s="109"/>
      <c r="KJJ23" s="109"/>
      <c r="KJK23" s="109"/>
      <c r="KJL23" s="109"/>
      <c r="KJM23" s="109"/>
      <c r="KJN23" s="109"/>
      <c r="KJO23" s="109"/>
      <c r="KJP23" s="109"/>
      <c r="KJQ23" s="109"/>
      <c r="KJR23" s="109"/>
      <c r="KJS23" s="109"/>
      <c r="KJT23" s="109"/>
      <c r="KJU23" s="109"/>
      <c r="KJV23" s="109"/>
      <c r="KJW23" s="109"/>
      <c r="KJX23" s="109"/>
      <c r="KJY23" s="109"/>
      <c r="KJZ23" s="109"/>
      <c r="KKA23" s="109"/>
      <c r="KKB23" s="109"/>
      <c r="KKC23" s="109"/>
      <c r="KKD23" s="109"/>
      <c r="KKE23" s="109"/>
      <c r="KKF23" s="109"/>
      <c r="KKG23" s="109"/>
      <c r="KKH23" s="109"/>
      <c r="KKI23" s="109"/>
      <c r="KKJ23" s="109"/>
      <c r="KKK23" s="109"/>
      <c r="KKL23" s="109"/>
      <c r="KKM23" s="109"/>
      <c r="KKN23" s="109"/>
      <c r="KKO23" s="109"/>
      <c r="KKP23" s="109"/>
      <c r="KKQ23" s="109"/>
      <c r="KKR23" s="109"/>
      <c r="KKS23" s="109"/>
      <c r="KKT23" s="109"/>
      <c r="KKU23" s="109"/>
      <c r="KKV23" s="109"/>
      <c r="KKW23" s="109"/>
      <c r="KKX23" s="109"/>
      <c r="KKY23" s="109"/>
      <c r="KKZ23" s="109"/>
      <c r="KLA23" s="109"/>
      <c r="KLB23" s="109"/>
      <c r="KLC23" s="109"/>
      <c r="KLD23" s="109"/>
      <c r="KLE23" s="109"/>
      <c r="KLF23" s="109"/>
      <c r="KLG23" s="109"/>
      <c r="KLH23" s="109"/>
      <c r="KLI23" s="109"/>
      <c r="KLJ23" s="109"/>
      <c r="KLK23" s="109"/>
      <c r="KLL23" s="109"/>
      <c r="KLM23" s="109"/>
      <c r="KLN23" s="109"/>
      <c r="KLO23" s="109"/>
      <c r="KLP23" s="109"/>
      <c r="KLQ23" s="109"/>
      <c r="KLR23" s="109"/>
      <c r="KLS23" s="109"/>
      <c r="KLT23" s="109"/>
      <c r="KLU23" s="109"/>
      <c r="KLV23" s="109"/>
      <c r="KLW23" s="109"/>
      <c r="KLX23" s="109"/>
      <c r="KLY23" s="109"/>
      <c r="KLZ23" s="109"/>
      <c r="KMA23" s="109"/>
      <c r="KMB23" s="109"/>
      <c r="KMC23" s="109"/>
      <c r="KMD23" s="109"/>
      <c r="KME23" s="109"/>
      <c r="KMF23" s="109"/>
      <c r="KMG23" s="109"/>
      <c r="KMH23" s="109"/>
      <c r="KMI23" s="109"/>
      <c r="KMJ23" s="109"/>
      <c r="KMK23" s="109"/>
      <c r="KML23" s="109"/>
      <c r="KMM23" s="109"/>
      <c r="KMN23" s="109"/>
      <c r="KMO23" s="109"/>
      <c r="KMP23" s="109"/>
      <c r="KMQ23" s="109"/>
      <c r="KMR23" s="109"/>
      <c r="KMS23" s="109"/>
      <c r="KMT23" s="109"/>
      <c r="KMU23" s="109"/>
      <c r="KMV23" s="109"/>
      <c r="KMW23" s="109"/>
      <c r="KMX23" s="109"/>
      <c r="KMY23" s="109"/>
      <c r="KMZ23" s="109"/>
      <c r="KNA23" s="109"/>
      <c r="KNB23" s="109"/>
      <c r="KNC23" s="109"/>
      <c r="KND23" s="109"/>
      <c r="KNE23" s="109"/>
      <c r="KNF23" s="109"/>
      <c r="KNG23" s="109"/>
      <c r="KNH23" s="109"/>
      <c r="KNI23" s="109"/>
      <c r="KNJ23" s="109"/>
      <c r="KNK23" s="109"/>
      <c r="KNL23" s="109"/>
      <c r="KNM23" s="109"/>
      <c r="KNN23" s="109"/>
      <c r="KNO23" s="109"/>
      <c r="KNP23" s="109"/>
      <c r="KNQ23" s="109"/>
      <c r="KNR23" s="109"/>
      <c r="KNS23" s="109"/>
      <c r="KNT23" s="109"/>
      <c r="KNU23" s="109"/>
      <c r="KNV23" s="109"/>
      <c r="KNW23" s="109"/>
      <c r="KNX23" s="109"/>
      <c r="KNY23" s="109"/>
      <c r="KNZ23" s="109"/>
      <c r="KOA23" s="109"/>
      <c r="KOB23" s="109"/>
      <c r="KOC23" s="109"/>
      <c r="KOD23" s="109"/>
      <c r="KOE23" s="109"/>
      <c r="KOF23" s="109"/>
      <c r="KOG23" s="109"/>
      <c r="KOH23" s="109"/>
      <c r="KOI23" s="109"/>
      <c r="KOJ23" s="109"/>
      <c r="KOK23" s="109"/>
      <c r="KOL23" s="109"/>
      <c r="KOM23" s="109"/>
      <c r="KON23" s="109"/>
      <c r="KOO23" s="109"/>
      <c r="KOP23" s="109"/>
      <c r="KOQ23" s="109"/>
      <c r="KOR23" s="109"/>
      <c r="KOS23" s="109"/>
      <c r="KOT23" s="109"/>
      <c r="KOU23" s="109"/>
      <c r="KOV23" s="109"/>
      <c r="KOW23" s="109"/>
      <c r="KOX23" s="109"/>
      <c r="KOY23" s="109"/>
      <c r="KOZ23" s="109"/>
      <c r="KPA23" s="109"/>
      <c r="KPB23" s="109"/>
      <c r="KPC23" s="109"/>
      <c r="KPD23" s="109"/>
      <c r="KPE23" s="109"/>
      <c r="KPF23" s="109"/>
      <c r="KPG23" s="109"/>
      <c r="KPH23" s="109"/>
      <c r="KPI23" s="109"/>
      <c r="KPJ23" s="109"/>
      <c r="KPK23" s="109"/>
      <c r="KPL23" s="109"/>
      <c r="KPM23" s="109"/>
      <c r="KPN23" s="109"/>
      <c r="KPO23" s="109"/>
      <c r="KPP23" s="109"/>
      <c r="KPQ23" s="109"/>
      <c r="KPR23" s="109"/>
      <c r="KPS23" s="109"/>
      <c r="KPT23" s="109"/>
      <c r="KPU23" s="109"/>
      <c r="KPV23" s="109"/>
      <c r="KPW23" s="109"/>
      <c r="KPX23" s="109"/>
      <c r="KPY23" s="109"/>
      <c r="KPZ23" s="109"/>
      <c r="KQA23" s="109"/>
      <c r="KQB23" s="109"/>
      <c r="KQC23" s="109"/>
      <c r="KQD23" s="109"/>
      <c r="KQE23" s="109"/>
      <c r="KQF23" s="109"/>
      <c r="KQG23" s="109"/>
      <c r="KQH23" s="109"/>
      <c r="KQI23" s="109"/>
      <c r="KQJ23" s="109"/>
      <c r="KQK23" s="109"/>
      <c r="KQL23" s="109"/>
      <c r="KQM23" s="109"/>
      <c r="KQN23" s="109"/>
      <c r="KQO23" s="109"/>
      <c r="KQP23" s="109"/>
      <c r="KQQ23" s="109"/>
      <c r="KQR23" s="109"/>
      <c r="KQS23" s="109"/>
      <c r="KQT23" s="109"/>
      <c r="KQU23" s="109"/>
      <c r="KQV23" s="109"/>
      <c r="KQW23" s="109"/>
      <c r="KQX23" s="109"/>
      <c r="KQY23" s="109"/>
      <c r="KQZ23" s="109"/>
      <c r="KRA23" s="109"/>
      <c r="KRB23" s="109"/>
      <c r="KRC23" s="109"/>
      <c r="KRD23" s="109"/>
      <c r="KRE23" s="109"/>
      <c r="KRF23" s="109"/>
      <c r="KRG23" s="109"/>
      <c r="KRH23" s="109"/>
      <c r="KRI23" s="109"/>
      <c r="KRJ23" s="109"/>
      <c r="KRK23" s="109"/>
      <c r="KRL23" s="109"/>
      <c r="KRM23" s="109"/>
      <c r="KRN23" s="109"/>
      <c r="KRO23" s="109"/>
      <c r="KRP23" s="109"/>
      <c r="KRQ23" s="109"/>
      <c r="KRR23" s="109"/>
      <c r="KRS23" s="109"/>
      <c r="KRT23" s="109"/>
      <c r="KRU23" s="109"/>
      <c r="KRV23" s="109"/>
      <c r="KRW23" s="109"/>
      <c r="KRX23" s="109"/>
      <c r="KRY23" s="109"/>
      <c r="KRZ23" s="109"/>
      <c r="KSA23" s="109"/>
      <c r="KSB23" s="109"/>
      <c r="KSC23" s="109"/>
      <c r="KSD23" s="109"/>
      <c r="KSE23" s="109"/>
      <c r="KSF23" s="109"/>
      <c r="KSG23" s="109"/>
      <c r="KSH23" s="109"/>
      <c r="KSI23" s="109"/>
      <c r="KSJ23" s="109"/>
      <c r="KSK23" s="109"/>
      <c r="KSL23" s="109"/>
      <c r="KSM23" s="109"/>
      <c r="KSN23" s="109"/>
      <c r="KSO23" s="109"/>
      <c r="KSP23" s="109"/>
      <c r="KSQ23" s="109"/>
      <c r="KSR23" s="109"/>
      <c r="KSS23" s="109"/>
      <c r="KST23" s="109"/>
      <c r="KSU23" s="109"/>
      <c r="KSV23" s="109"/>
      <c r="KSW23" s="109"/>
      <c r="KSX23" s="109"/>
      <c r="KSY23" s="109"/>
      <c r="KSZ23" s="109"/>
      <c r="KTA23" s="109"/>
      <c r="KTB23" s="109"/>
      <c r="KTC23" s="109"/>
      <c r="KTD23" s="109"/>
      <c r="KTE23" s="109"/>
      <c r="KTF23" s="109"/>
      <c r="KTG23" s="109"/>
      <c r="KTH23" s="109"/>
      <c r="KTI23" s="109"/>
      <c r="KTJ23" s="109"/>
      <c r="KTK23" s="109"/>
      <c r="KTL23" s="109"/>
      <c r="KTM23" s="109"/>
      <c r="KTN23" s="109"/>
      <c r="KTO23" s="109"/>
      <c r="KTP23" s="109"/>
      <c r="KTQ23" s="109"/>
      <c r="KTR23" s="109"/>
      <c r="KTS23" s="109"/>
      <c r="KTT23" s="109"/>
      <c r="KTU23" s="109"/>
      <c r="KTV23" s="109"/>
      <c r="KTW23" s="109"/>
      <c r="KTX23" s="109"/>
      <c r="KTY23" s="109"/>
      <c r="KTZ23" s="109"/>
      <c r="KUA23" s="109"/>
      <c r="KUB23" s="109"/>
      <c r="KUC23" s="109"/>
      <c r="KUD23" s="109"/>
      <c r="KUE23" s="109"/>
      <c r="KUF23" s="109"/>
      <c r="KUG23" s="109"/>
      <c r="KUH23" s="109"/>
      <c r="KUI23" s="109"/>
      <c r="KUJ23" s="109"/>
      <c r="KUK23" s="109"/>
      <c r="KUL23" s="109"/>
      <c r="KUM23" s="109"/>
      <c r="KUN23" s="109"/>
      <c r="KUO23" s="109"/>
      <c r="KUP23" s="109"/>
      <c r="KUQ23" s="109"/>
      <c r="KUR23" s="109"/>
      <c r="KUS23" s="109"/>
      <c r="KUT23" s="109"/>
      <c r="KUU23" s="109"/>
      <c r="KUV23" s="109"/>
      <c r="KUW23" s="109"/>
      <c r="KUX23" s="109"/>
      <c r="KUY23" s="109"/>
      <c r="KUZ23" s="109"/>
      <c r="KVA23" s="109"/>
      <c r="KVB23" s="109"/>
      <c r="KVC23" s="109"/>
      <c r="KVD23" s="109"/>
      <c r="KVE23" s="109"/>
      <c r="KVF23" s="109"/>
      <c r="KVG23" s="109"/>
      <c r="KVH23" s="109"/>
      <c r="KVI23" s="109"/>
      <c r="KVJ23" s="109"/>
      <c r="KVK23" s="109"/>
      <c r="KVL23" s="109"/>
      <c r="KVM23" s="109"/>
      <c r="KVN23" s="109"/>
      <c r="KVO23" s="109"/>
      <c r="KVP23" s="109"/>
      <c r="KVQ23" s="109"/>
      <c r="KVR23" s="109"/>
      <c r="KVS23" s="109"/>
      <c r="KVT23" s="109"/>
      <c r="KVU23" s="109"/>
      <c r="KVV23" s="109"/>
      <c r="KVW23" s="109"/>
      <c r="KVX23" s="109"/>
      <c r="KVY23" s="109"/>
      <c r="KVZ23" s="109"/>
      <c r="KWA23" s="109"/>
      <c r="KWB23" s="109"/>
      <c r="KWC23" s="109"/>
      <c r="KWD23" s="109"/>
      <c r="KWE23" s="109"/>
      <c r="KWF23" s="109"/>
      <c r="KWG23" s="109"/>
      <c r="KWH23" s="109"/>
      <c r="KWI23" s="109"/>
      <c r="KWJ23" s="109"/>
      <c r="KWK23" s="109"/>
      <c r="KWL23" s="109"/>
      <c r="KWM23" s="109"/>
      <c r="KWN23" s="109"/>
      <c r="KWO23" s="109"/>
      <c r="KWP23" s="109"/>
      <c r="KWQ23" s="109"/>
      <c r="KWR23" s="109"/>
      <c r="KWS23" s="109"/>
      <c r="KWT23" s="109"/>
      <c r="KWU23" s="109"/>
      <c r="KWV23" s="109"/>
      <c r="KWW23" s="109"/>
      <c r="KWX23" s="109"/>
      <c r="KWY23" s="109"/>
      <c r="KWZ23" s="109"/>
      <c r="KXA23" s="109"/>
      <c r="KXB23" s="109"/>
      <c r="KXC23" s="109"/>
      <c r="KXD23" s="109"/>
      <c r="KXE23" s="109"/>
      <c r="KXF23" s="109"/>
      <c r="KXG23" s="109"/>
      <c r="KXH23" s="109"/>
      <c r="KXI23" s="109"/>
      <c r="KXJ23" s="109"/>
      <c r="KXK23" s="109"/>
      <c r="KXL23" s="109"/>
      <c r="KXM23" s="109"/>
      <c r="KXN23" s="109"/>
      <c r="KXO23" s="109"/>
      <c r="KXP23" s="109"/>
      <c r="KXQ23" s="109"/>
      <c r="KXR23" s="109"/>
      <c r="KXS23" s="109"/>
      <c r="KXT23" s="109"/>
      <c r="KXU23" s="109"/>
      <c r="KXV23" s="109"/>
      <c r="KXW23" s="109"/>
      <c r="KXX23" s="109"/>
      <c r="KXY23" s="109"/>
      <c r="KXZ23" s="109"/>
      <c r="KYA23" s="109"/>
      <c r="KYB23" s="109"/>
      <c r="KYC23" s="109"/>
      <c r="KYD23" s="109"/>
      <c r="KYE23" s="109"/>
      <c r="KYF23" s="109"/>
      <c r="KYG23" s="109"/>
      <c r="KYH23" s="109"/>
      <c r="KYI23" s="109"/>
      <c r="KYJ23" s="109"/>
      <c r="KYK23" s="109"/>
      <c r="KYL23" s="109"/>
      <c r="KYM23" s="109"/>
      <c r="KYN23" s="109"/>
      <c r="KYO23" s="109"/>
      <c r="KYP23" s="109"/>
      <c r="KYQ23" s="109"/>
      <c r="KYR23" s="109"/>
      <c r="KYS23" s="109"/>
      <c r="KYT23" s="109"/>
      <c r="KYU23" s="109"/>
      <c r="KYV23" s="109"/>
      <c r="KYW23" s="109"/>
      <c r="KYX23" s="109"/>
      <c r="KYY23" s="109"/>
      <c r="KYZ23" s="109"/>
      <c r="KZA23" s="109"/>
      <c r="KZB23" s="109"/>
      <c r="KZC23" s="109"/>
      <c r="KZD23" s="109"/>
      <c r="KZE23" s="109"/>
      <c r="KZF23" s="109"/>
      <c r="KZG23" s="109"/>
      <c r="KZH23" s="109"/>
      <c r="KZI23" s="109"/>
      <c r="KZJ23" s="109"/>
      <c r="KZK23" s="109"/>
      <c r="KZL23" s="109"/>
      <c r="KZM23" s="109"/>
      <c r="KZN23" s="109"/>
      <c r="KZO23" s="109"/>
      <c r="KZP23" s="109"/>
      <c r="KZQ23" s="109"/>
      <c r="KZR23" s="109"/>
      <c r="KZS23" s="109"/>
      <c r="KZT23" s="109"/>
      <c r="KZU23" s="109"/>
      <c r="KZV23" s="109"/>
      <c r="KZW23" s="109"/>
      <c r="KZX23" s="109"/>
      <c r="KZY23" s="109"/>
      <c r="KZZ23" s="109"/>
      <c r="LAA23" s="109"/>
      <c r="LAB23" s="109"/>
      <c r="LAC23" s="109"/>
      <c r="LAD23" s="109"/>
      <c r="LAE23" s="109"/>
      <c r="LAF23" s="109"/>
      <c r="LAG23" s="109"/>
      <c r="LAH23" s="109"/>
      <c r="LAI23" s="109"/>
      <c r="LAJ23" s="109"/>
      <c r="LAK23" s="109"/>
      <c r="LAL23" s="109"/>
      <c r="LAM23" s="109"/>
      <c r="LAN23" s="109"/>
      <c r="LAO23" s="109"/>
      <c r="LAP23" s="109"/>
      <c r="LAQ23" s="109"/>
      <c r="LAR23" s="109"/>
      <c r="LAS23" s="109"/>
      <c r="LAT23" s="109"/>
      <c r="LAU23" s="109"/>
      <c r="LAV23" s="109"/>
      <c r="LAW23" s="109"/>
      <c r="LAX23" s="109"/>
      <c r="LAY23" s="109"/>
      <c r="LAZ23" s="109"/>
      <c r="LBA23" s="109"/>
      <c r="LBB23" s="109"/>
      <c r="LBC23" s="109"/>
      <c r="LBD23" s="109"/>
      <c r="LBE23" s="109"/>
      <c r="LBF23" s="109"/>
      <c r="LBG23" s="109"/>
      <c r="LBH23" s="109"/>
      <c r="LBI23" s="109"/>
      <c r="LBJ23" s="109"/>
      <c r="LBK23" s="109"/>
      <c r="LBL23" s="109"/>
      <c r="LBM23" s="109"/>
      <c r="LBN23" s="109"/>
      <c r="LBO23" s="109"/>
      <c r="LBP23" s="109"/>
      <c r="LBQ23" s="109"/>
      <c r="LBR23" s="109"/>
      <c r="LBS23" s="109"/>
      <c r="LBT23" s="109"/>
      <c r="LBU23" s="109"/>
      <c r="LBV23" s="109"/>
      <c r="LBW23" s="109"/>
      <c r="LBX23" s="109"/>
      <c r="LBY23" s="109"/>
      <c r="LBZ23" s="109"/>
      <c r="LCA23" s="109"/>
      <c r="LCB23" s="109"/>
      <c r="LCC23" s="109"/>
      <c r="LCD23" s="109"/>
      <c r="LCE23" s="109"/>
      <c r="LCF23" s="109"/>
      <c r="LCG23" s="109"/>
      <c r="LCH23" s="109"/>
      <c r="LCI23" s="109"/>
      <c r="LCJ23" s="109"/>
      <c r="LCK23" s="109"/>
      <c r="LCL23" s="109"/>
      <c r="LCM23" s="109"/>
      <c r="LCN23" s="109"/>
      <c r="LCO23" s="109"/>
      <c r="LCP23" s="109"/>
      <c r="LCQ23" s="109"/>
      <c r="LCR23" s="109"/>
      <c r="LCS23" s="109"/>
      <c r="LCT23" s="109"/>
      <c r="LCU23" s="109"/>
      <c r="LCV23" s="109"/>
      <c r="LCW23" s="109"/>
      <c r="LCX23" s="109"/>
      <c r="LCY23" s="109"/>
      <c r="LCZ23" s="109"/>
      <c r="LDA23" s="109"/>
      <c r="LDB23" s="109"/>
      <c r="LDC23" s="109"/>
      <c r="LDD23" s="109"/>
      <c r="LDE23" s="109"/>
      <c r="LDF23" s="109"/>
      <c r="LDG23" s="109"/>
      <c r="LDH23" s="109"/>
      <c r="LDI23" s="109"/>
      <c r="LDJ23" s="109"/>
      <c r="LDK23" s="109"/>
      <c r="LDL23" s="109"/>
      <c r="LDM23" s="109"/>
      <c r="LDN23" s="109"/>
      <c r="LDO23" s="109"/>
      <c r="LDP23" s="109"/>
      <c r="LDQ23" s="109"/>
      <c r="LDR23" s="109"/>
      <c r="LDS23" s="109"/>
      <c r="LDT23" s="109"/>
      <c r="LDU23" s="109"/>
      <c r="LDV23" s="109"/>
      <c r="LDW23" s="109"/>
      <c r="LDX23" s="109"/>
      <c r="LDY23" s="109"/>
      <c r="LDZ23" s="109"/>
      <c r="LEA23" s="109"/>
      <c r="LEB23" s="109"/>
      <c r="LEC23" s="109"/>
      <c r="LED23" s="109"/>
      <c r="LEE23" s="109"/>
      <c r="LEF23" s="109"/>
      <c r="LEG23" s="109"/>
      <c r="LEH23" s="109"/>
      <c r="LEI23" s="109"/>
      <c r="LEJ23" s="109"/>
      <c r="LEK23" s="109"/>
      <c r="LEL23" s="109"/>
      <c r="LEM23" s="109"/>
      <c r="LEN23" s="109"/>
      <c r="LEO23" s="109"/>
      <c r="LEP23" s="109"/>
      <c r="LEQ23" s="109"/>
      <c r="LER23" s="109"/>
      <c r="LES23" s="109"/>
      <c r="LET23" s="109"/>
      <c r="LEU23" s="109"/>
      <c r="LEV23" s="109"/>
      <c r="LEW23" s="109"/>
      <c r="LEX23" s="109"/>
      <c r="LEY23" s="109"/>
      <c r="LEZ23" s="109"/>
      <c r="LFA23" s="109"/>
      <c r="LFB23" s="109"/>
      <c r="LFC23" s="109"/>
      <c r="LFD23" s="109"/>
      <c r="LFE23" s="109"/>
      <c r="LFF23" s="109"/>
      <c r="LFG23" s="109"/>
      <c r="LFH23" s="109"/>
      <c r="LFI23" s="109"/>
      <c r="LFJ23" s="109"/>
      <c r="LFK23" s="109"/>
      <c r="LFL23" s="109"/>
      <c r="LFM23" s="109"/>
      <c r="LFN23" s="109"/>
      <c r="LFO23" s="109"/>
      <c r="LFP23" s="109"/>
      <c r="LFQ23" s="109"/>
      <c r="LFR23" s="109"/>
      <c r="LFS23" s="109"/>
      <c r="LFT23" s="109"/>
      <c r="LFU23" s="109"/>
      <c r="LFV23" s="109"/>
      <c r="LFW23" s="109"/>
      <c r="LFX23" s="109"/>
      <c r="LFY23" s="109"/>
      <c r="LFZ23" s="109"/>
      <c r="LGA23" s="109"/>
      <c r="LGB23" s="109"/>
      <c r="LGC23" s="109"/>
      <c r="LGD23" s="109"/>
      <c r="LGE23" s="109"/>
      <c r="LGF23" s="109"/>
      <c r="LGG23" s="109"/>
      <c r="LGH23" s="109"/>
      <c r="LGI23" s="109"/>
      <c r="LGJ23" s="109"/>
      <c r="LGK23" s="109"/>
      <c r="LGL23" s="109"/>
      <c r="LGM23" s="109"/>
      <c r="LGN23" s="109"/>
      <c r="LGO23" s="109"/>
      <c r="LGP23" s="109"/>
      <c r="LGQ23" s="109"/>
      <c r="LGR23" s="109"/>
      <c r="LGS23" s="109"/>
      <c r="LGT23" s="109"/>
      <c r="LGU23" s="109"/>
      <c r="LGV23" s="109"/>
      <c r="LGW23" s="109"/>
      <c r="LGX23" s="109"/>
      <c r="LGY23" s="109"/>
      <c r="LGZ23" s="109"/>
      <c r="LHA23" s="109"/>
      <c r="LHB23" s="109"/>
      <c r="LHC23" s="109"/>
      <c r="LHD23" s="109"/>
      <c r="LHE23" s="109"/>
      <c r="LHF23" s="109"/>
      <c r="LHG23" s="109"/>
      <c r="LHH23" s="109"/>
      <c r="LHI23" s="109"/>
      <c r="LHJ23" s="109"/>
      <c r="LHK23" s="109"/>
      <c r="LHL23" s="109"/>
      <c r="LHM23" s="109"/>
      <c r="LHN23" s="109"/>
      <c r="LHO23" s="109"/>
      <c r="LHP23" s="109"/>
      <c r="LHQ23" s="109"/>
      <c r="LHR23" s="109"/>
      <c r="LHS23" s="109"/>
      <c r="LHT23" s="109"/>
      <c r="LHU23" s="109"/>
      <c r="LHV23" s="109"/>
      <c r="LHW23" s="109"/>
      <c r="LHX23" s="109"/>
      <c r="LHY23" s="109"/>
      <c r="LHZ23" s="109"/>
      <c r="LIA23" s="109"/>
      <c r="LIB23" s="109"/>
      <c r="LIC23" s="109"/>
      <c r="LID23" s="109"/>
      <c r="LIE23" s="109"/>
      <c r="LIF23" s="109"/>
      <c r="LIG23" s="109"/>
      <c r="LIH23" s="109"/>
      <c r="LII23" s="109"/>
      <c r="LIJ23" s="109"/>
      <c r="LIK23" s="109"/>
      <c r="LIL23" s="109"/>
      <c r="LIM23" s="109"/>
      <c r="LIN23" s="109"/>
      <c r="LIO23" s="109"/>
      <c r="LIP23" s="109"/>
      <c r="LIQ23" s="109"/>
      <c r="LIR23" s="109"/>
      <c r="LIS23" s="109"/>
      <c r="LIT23" s="109"/>
      <c r="LIU23" s="109"/>
      <c r="LIV23" s="109"/>
      <c r="LIW23" s="109"/>
      <c r="LIX23" s="109"/>
      <c r="LIY23" s="109"/>
      <c r="LIZ23" s="109"/>
      <c r="LJA23" s="109"/>
      <c r="LJB23" s="109"/>
      <c r="LJC23" s="109"/>
      <c r="LJD23" s="109"/>
      <c r="LJE23" s="109"/>
      <c r="LJF23" s="109"/>
      <c r="LJG23" s="109"/>
      <c r="LJH23" s="109"/>
      <c r="LJI23" s="109"/>
      <c r="LJJ23" s="109"/>
      <c r="LJK23" s="109"/>
      <c r="LJL23" s="109"/>
      <c r="LJM23" s="109"/>
      <c r="LJN23" s="109"/>
      <c r="LJO23" s="109"/>
      <c r="LJP23" s="109"/>
      <c r="LJQ23" s="109"/>
      <c r="LJR23" s="109"/>
      <c r="LJS23" s="109"/>
      <c r="LJT23" s="109"/>
      <c r="LJU23" s="109"/>
      <c r="LJV23" s="109"/>
      <c r="LJW23" s="109"/>
      <c r="LJX23" s="109"/>
      <c r="LJY23" s="109"/>
      <c r="LJZ23" s="109"/>
      <c r="LKA23" s="109"/>
      <c r="LKB23" s="109"/>
      <c r="LKC23" s="109"/>
      <c r="LKD23" s="109"/>
      <c r="LKE23" s="109"/>
      <c r="LKF23" s="109"/>
      <c r="LKG23" s="109"/>
      <c r="LKH23" s="109"/>
      <c r="LKI23" s="109"/>
      <c r="LKJ23" s="109"/>
      <c r="LKK23" s="109"/>
      <c r="LKL23" s="109"/>
      <c r="LKM23" s="109"/>
      <c r="LKN23" s="109"/>
      <c r="LKO23" s="109"/>
      <c r="LKP23" s="109"/>
      <c r="LKQ23" s="109"/>
      <c r="LKR23" s="109"/>
      <c r="LKS23" s="109"/>
      <c r="LKT23" s="109"/>
      <c r="LKU23" s="109"/>
      <c r="LKV23" s="109"/>
      <c r="LKW23" s="109"/>
      <c r="LKX23" s="109"/>
      <c r="LKY23" s="109"/>
      <c r="LKZ23" s="109"/>
      <c r="LLA23" s="109"/>
      <c r="LLB23" s="109"/>
      <c r="LLC23" s="109"/>
      <c r="LLD23" s="109"/>
      <c r="LLE23" s="109"/>
      <c r="LLF23" s="109"/>
      <c r="LLG23" s="109"/>
      <c r="LLH23" s="109"/>
      <c r="LLI23" s="109"/>
      <c r="LLJ23" s="109"/>
      <c r="LLK23" s="109"/>
      <c r="LLL23" s="109"/>
      <c r="LLM23" s="109"/>
      <c r="LLN23" s="109"/>
      <c r="LLO23" s="109"/>
      <c r="LLP23" s="109"/>
      <c r="LLQ23" s="109"/>
      <c r="LLR23" s="109"/>
      <c r="LLS23" s="109"/>
      <c r="LLT23" s="109"/>
      <c r="LLU23" s="109"/>
      <c r="LLV23" s="109"/>
      <c r="LLW23" s="109"/>
      <c r="LLX23" s="109"/>
      <c r="LLY23" s="109"/>
      <c r="LLZ23" s="109"/>
      <c r="LMA23" s="109"/>
      <c r="LMB23" s="109"/>
      <c r="LMC23" s="109"/>
      <c r="LMD23" s="109"/>
      <c r="LME23" s="109"/>
      <c r="LMF23" s="109"/>
      <c r="LMG23" s="109"/>
      <c r="LMH23" s="109"/>
      <c r="LMI23" s="109"/>
      <c r="LMJ23" s="109"/>
      <c r="LMK23" s="109"/>
      <c r="LML23" s="109"/>
      <c r="LMM23" s="109"/>
      <c r="LMN23" s="109"/>
      <c r="LMO23" s="109"/>
      <c r="LMP23" s="109"/>
      <c r="LMQ23" s="109"/>
      <c r="LMR23" s="109"/>
      <c r="LMS23" s="109"/>
      <c r="LMT23" s="109"/>
      <c r="LMU23" s="109"/>
      <c r="LMV23" s="109"/>
      <c r="LMW23" s="109"/>
      <c r="LMX23" s="109"/>
      <c r="LMY23" s="109"/>
      <c r="LMZ23" s="109"/>
      <c r="LNA23" s="109"/>
      <c r="LNB23" s="109"/>
      <c r="LNC23" s="109"/>
      <c r="LND23" s="109"/>
      <c r="LNE23" s="109"/>
      <c r="LNF23" s="109"/>
      <c r="LNG23" s="109"/>
      <c r="LNH23" s="109"/>
      <c r="LNI23" s="109"/>
      <c r="LNJ23" s="109"/>
      <c r="LNK23" s="109"/>
      <c r="LNL23" s="109"/>
      <c r="LNM23" s="109"/>
      <c r="LNN23" s="109"/>
      <c r="LNO23" s="109"/>
      <c r="LNP23" s="109"/>
      <c r="LNQ23" s="109"/>
      <c r="LNR23" s="109"/>
      <c r="LNS23" s="109"/>
      <c r="LNT23" s="109"/>
      <c r="LNU23" s="109"/>
      <c r="LNV23" s="109"/>
      <c r="LNW23" s="109"/>
      <c r="LNX23" s="109"/>
      <c r="LNY23" s="109"/>
      <c r="LNZ23" s="109"/>
      <c r="LOA23" s="109"/>
      <c r="LOB23" s="109"/>
      <c r="LOC23" s="109"/>
      <c r="LOD23" s="109"/>
      <c r="LOE23" s="109"/>
      <c r="LOF23" s="109"/>
      <c r="LOG23" s="109"/>
      <c r="LOH23" s="109"/>
      <c r="LOI23" s="109"/>
      <c r="LOJ23" s="109"/>
      <c r="LOK23" s="109"/>
      <c r="LOL23" s="109"/>
      <c r="LOM23" s="109"/>
      <c r="LON23" s="109"/>
      <c r="LOO23" s="109"/>
      <c r="LOP23" s="109"/>
      <c r="LOQ23" s="109"/>
      <c r="LOR23" s="109"/>
      <c r="LOS23" s="109"/>
      <c r="LOT23" s="109"/>
      <c r="LOU23" s="109"/>
      <c r="LOV23" s="109"/>
      <c r="LOW23" s="109"/>
      <c r="LOX23" s="109"/>
      <c r="LOY23" s="109"/>
      <c r="LOZ23" s="109"/>
      <c r="LPA23" s="109"/>
      <c r="LPB23" s="109"/>
      <c r="LPC23" s="109"/>
      <c r="LPD23" s="109"/>
      <c r="LPE23" s="109"/>
      <c r="LPF23" s="109"/>
      <c r="LPG23" s="109"/>
      <c r="LPH23" s="109"/>
      <c r="LPI23" s="109"/>
      <c r="LPJ23" s="109"/>
      <c r="LPK23" s="109"/>
      <c r="LPL23" s="109"/>
      <c r="LPM23" s="109"/>
      <c r="LPN23" s="109"/>
      <c r="LPO23" s="109"/>
      <c r="LPP23" s="109"/>
      <c r="LPQ23" s="109"/>
      <c r="LPR23" s="109"/>
      <c r="LPS23" s="109"/>
      <c r="LPT23" s="109"/>
      <c r="LPU23" s="109"/>
      <c r="LPV23" s="109"/>
      <c r="LPW23" s="109"/>
      <c r="LPX23" s="109"/>
      <c r="LPY23" s="109"/>
      <c r="LPZ23" s="109"/>
      <c r="LQA23" s="109"/>
      <c r="LQB23" s="109"/>
      <c r="LQC23" s="109"/>
      <c r="LQD23" s="109"/>
      <c r="LQE23" s="109"/>
      <c r="LQF23" s="109"/>
      <c r="LQG23" s="109"/>
      <c r="LQH23" s="109"/>
      <c r="LQI23" s="109"/>
      <c r="LQJ23" s="109"/>
      <c r="LQK23" s="109"/>
      <c r="LQL23" s="109"/>
      <c r="LQM23" s="109"/>
      <c r="LQN23" s="109"/>
      <c r="LQO23" s="109"/>
      <c r="LQP23" s="109"/>
      <c r="LQQ23" s="109"/>
      <c r="LQR23" s="109"/>
      <c r="LQS23" s="109"/>
      <c r="LQT23" s="109"/>
      <c r="LQU23" s="109"/>
      <c r="LQV23" s="109"/>
      <c r="LQW23" s="109"/>
      <c r="LQX23" s="109"/>
      <c r="LQY23" s="109"/>
      <c r="LQZ23" s="109"/>
      <c r="LRA23" s="109"/>
      <c r="LRB23" s="109"/>
      <c r="LRC23" s="109"/>
      <c r="LRD23" s="109"/>
      <c r="LRE23" s="109"/>
      <c r="LRF23" s="109"/>
      <c r="LRG23" s="109"/>
      <c r="LRH23" s="109"/>
      <c r="LRI23" s="109"/>
      <c r="LRJ23" s="109"/>
      <c r="LRK23" s="109"/>
      <c r="LRL23" s="109"/>
      <c r="LRM23" s="109"/>
      <c r="LRN23" s="109"/>
      <c r="LRO23" s="109"/>
      <c r="LRP23" s="109"/>
      <c r="LRQ23" s="109"/>
      <c r="LRR23" s="109"/>
      <c r="LRS23" s="109"/>
      <c r="LRT23" s="109"/>
      <c r="LRU23" s="109"/>
      <c r="LRV23" s="109"/>
      <c r="LRW23" s="109"/>
      <c r="LRX23" s="109"/>
      <c r="LRY23" s="109"/>
      <c r="LRZ23" s="109"/>
      <c r="LSA23" s="109"/>
      <c r="LSB23" s="109"/>
      <c r="LSC23" s="109"/>
      <c r="LSD23" s="109"/>
      <c r="LSE23" s="109"/>
      <c r="LSF23" s="109"/>
      <c r="LSG23" s="109"/>
      <c r="LSH23" s="109"/>
      <c r="LSI23" s="109"/>
      <c r="LSJ23" s="109"/>
      <c r="LSK23" s="109"/>
      <c r="LSL23" s="109"/>
      <c r="LSM23" s="109"/>
      <c r="LSN23" s="109"/>
      <c r="LSO23" s="109"/>
      <c r="LSP23" s="109"/>
      <c r="LSQ23" s="109"/>
      <c r="LSR23" s="109"/>
      <c r="LSS23" s="109"/>
      <c r="LST23" s="109"/>
      <c r="LSU23" s="109"/>
      <c r="LSV23" s="109"/>
      <c r="LSW23" s="109"/>
      <c r="LSX23" s="109"/>
      <c r="LSY23" s="109"/>
      <c r="LSZ23" s="109"/>
      <c r="LTA23" s="109"/>
      <c r="LTB23" s="109"/>
      <c r="LTC23" s="109"/>
      <c r="LTD23" s="109"/>
      <c r="LTE23" s="109"/>
      <c r="LTF23" s="109"/>
      <c r="LTG23" s="109"/>
      <c r="LTH23" s="109"/>
      <c r="LTI23" s="109"/>
      <c r="LTJ23" s="109"/>
      <c r="LTK23" s="109"/>
      <c r="LTL23" s="109"/>
      <c r="LTM23" s="109"/>
      <c r="LTN23" s="109"/>
      <c r="LTO23" s="109"/>
      <c r="LTP23" s="109"/>
      <c r="LTQ23" s="109"/>
      <c r="LTR23" s="109"/>
      <c r="LTS23" s="109"/>
      <c r="LTT23" s="109"/>
      <c r="LTU23" s="109"/>
      <c r="LTV23" s="109"/>
      <c r="LTW23" s="109"/>
      <c r="LTX23" s="109"/>
      <c r="LTY23" s="109"/>
      <c r="LTZ23" s="109"/>
      <c r="LUA23" s="109"/>
      <c r="LUB23" s="109"/>
      <c r="LUC23" s="109"/>
      <c r="LUD23" s="109"/>
      <c r="LUE23" s="109"/>
      <c r="LUF23" s="109"/>
      <c r="LUG23" s="109"/>
      <c r="LUH23" s="109"/>
      <c r="LUI23" s="109"/>
      <c r="LUJ23" s="109"/>
      <c r="LUK23" s="109"/>
      <c r="LUL23" s="109"/>
      <c r="LUM23" s="109"/>
      <c r="LUN23" s="109"/>
      <c r="LUO23" s="109"/>
      <c r="LUP23" s="109"/>
      <c r="LUQ23" s="109"/>
      <c r="LUR23" s="109"/>
      <c r="LUS23" s="109"/>
      <c r="LUT23" s="109"/>
      <c r="LUU23" s="109"/>
      <c r="LUV23" s="109"/>
      <c r="LUW23" s="109"/>
      <c r="LUX23" s="109"/>
      <c r="LUY23" s="109"/>
      <c r="LUZ23" s="109"/>
      <c r="LVA23" s="109"/>
      <c r="LVB23" s="109"/>
      <c r="LVC23" s="109"/>
      <c r="LVD23" s="109"/>
      <c r="LVE23" s="109"/>
      <c r="LVF23" s="109"/>
      <c r="LVG23" s="109"/>
      <c r="LVH23" s="109"/>
      <c r="LVI23" s="109"/>
      <c r="LVJ23" s="109"/>
      <c r="LVK23" s="109"/>
      <c r="LVL23" s="109"/>
      <c r="LVM23" s="109"/>
      <c r="LVN23" s="109"/>
      <c r="LVO23" s="109"/>
      <c r="LVP23" s="109"/>
      <c r="LVQ23" s="109"/>
      <c r="LVR23" s="109"/>
      <c r="LVS23" s="109"/>
      <c r="LVT23" s="109"/>
      <c r="LVU23" s="109"/>
      <c r="LVV23" s="109"/>
      <c r="LVW23" s="109"/>
      <c r="LVX23" s="109"/>
      <c r="LVY23" s="109"/>
      <c r="LVZ23" s="109"/>
      <c r="LWA23" s="109"/>
      <c r="LWB23" s="109"/>
      <c r="LWC23" s="109"/>
      <c r="LWD23" s="109"/>
      <c r="LWE23" s="109"/>
      <c r="LWF23" s="109"/>
      <c r="LWG23" s="109"/>
      <c r="LWH23" s="109"/>
      <c r="LWI23" s="109"/>
      <c r="LWJ23" s="109"/>
      <c r="LWK23" s="109"/>
      <c r="LWL23" s="109"/>
      <c r="LWM23" s="109"/>
      <c r="LWN23" s="109"/>
      <c r="LWO23" s="109"/>
      <c r="LWP23" s="109"/>
      <c r="LWQ23" s="109"/>
      <c r="LWR23" s="109"/>
      <c r="LWS23" s="109"/>
      <c r="LWT23" s="109"/>
      <c r="LWU23" s="109"/>
      <c r="LWV23" s="109"/>
      <c r="LWW23" s="109"/>
      <c r="LWX23" s="109"/>
      <c r="LWY23" s="109"/>
      <c r="LWZ23" s="109"/>
      <c r="LXA23" s="109"/>
      <c r="LXB23" s="109"/>
      <c r="LXC23" s="109"/>
      <c r="LXD23" s="109"/>
      <c r="LXE23" s="109"/>
      <c r="LXF23" s="109"/>
      <c r="LXG23" s="109"/>
      <c r="LXH23" s="109"/>
      <c r="LXI23" s="109"/>
      <c r="LXJ23" s="109"/>
      <c r="LXK23" s="109"/>
      <c r="LXL23" s="109"/>
      <c r="LXM23" s="109"/>
      <c r="LXN23" s="109"/>
      <c r="LXO23" s="109"/>
      <c r="LXP23" s="109"/>
      <c r="LXQ23" s="109"/>
      <c r="LXR23" s="109"/>
      <c r="LXS23" s="109"/>
      <c r="LXT23" s="109"/>
      <c r="LXU23" s="109"/>
      <c r="LXV23" s="109"/>
      <c r="LXW23" s="109"/>
      <c r="LXX23" s="109"/>
      <c r="LXY23" s="109"/>
      <c r="LXZ23" s="109"/>
      <c r="LYA23" s="109"/>
      <c r="LYB23" s="109"/>
      <c r="LYC23" s="109"/>
      <c r="LYD23" s="109"/>
      <c r="LYE23" s="109"/>
      <c r="LYF23" s="109"/>
      <c r="LYG23" s="109"/>
      <c r="LYH23" s="109"/>
      <c r="LYI23" s="109"/>
      <c r="LYJ23" s="109"/>
      <c r="LYK23" s="109"/>
      <c r="LYL23" s="109"/>
      <c r="LYM23" s="109"/>
      <c r="LYN23" s="109"/>
      <c r="LYO23" s="109"/>
      <c r="LYP23" s="109"/>
      <c r="LYQ23" s="109"/>
      <c r="LYR23" s="109"/>
      <c r="LYS23" s="109"/>
      <c r="LYT23" s="109"/>
      <c r="LYU23" s="109"/>
      <c r="LYV23" s="109"/>
      <c r="LYW23" s="109"/>
      <c r="LYX23" s="109"/>
      <c r="LYY23" s="109"/>
      <c r="LYZ23" s="109"/>
      <c r="LZA23" s="109"/>
      <c r="LZB23" s="109"/>
      <c r="LZC23" s="109"/>
      <c r="LZD23" s="109"/>
      <c r="LZE23" s="109"/>
      <c r="LZF23" s="109"/>
      <c r="LZG23" s="109"/>
      <c r="LZH23" s="109"/>
      <c r="LZI23" s="109"/>
      <c r="LZJ23" s="109"/>
      <c r="LZK23" s="109"/>
      <c r="LZL23" s="109"/>
      <c r="LZM23" s="109"/>
      <c r="LZN23" s="109"/>
      <c r="LZO23" s="109"/>
      <c r="LZP23" s="109"/>
      <c r="LZQ23" s="109"/>
      <c r="LZR23" s="109"/>
      <c r="LZS23" s="109"/>
      <c r="LZT23" s="109"/>
      <c r="LZU23" s="109"/>
      <c r="LZV23" s="109"/>
      <c r="LZW23" s="109"/>
      <c r="LZX23" s="109"/>
      <c r="LZY23" s="109"/>
      <c r="LZZ23" s="109"/>
      <c r="MAA23" s="109"/>
      <c r="MAB23" s="109"/>
      <c r="MAC23" s="109"/>
      <c r="MAD23" s="109"/>
      <c r="MAE23" s="109"/>
      <c r="MAF23" s="109"/>
      <c r="MAG23" s="109"/>
      <c r="MAH23" s="109"/>
      <c r="MAI23" s="109"/>
      <c r="MAJ23" s="109"/>
      <c r="MAK23" s="109"/>
      <c r="MAL23" s="109"/>
      <c r="MAM23" s="109"/>
      <c r="MAN23" s="109"/>
      <c r="MAO23" s="109"/>
      <c r="MAP23" s="109"/>
      <c r="MAQ23" s="109"/>
      <c r="MAR23" s="109"/>
      <c r="MAS23" s="109"/>
      <c r="MAT23" s="109"/>
      <c r="MAU23" s="109"/>
      <c r="MAV23" s="109"/>
      <c r="MAW23" s="109"/>
      <c r="MAX23" s="109"/>
      <c r="MAY23" s="109"/>
      <c r="MAZ23" s="109"/>
      <c r="MBA23" s="109"/>
      <c r="MBB23" s="109"/>
      <c r="MBC23" s="109"/>
      <c r="MBD23" s="109"/>
      <c r="MBE23" s="109"/>
      <c r="MBF23" s="109"/>
      <c r="MBG23" s="109"/>
      <c r="MBH23" s="109"/>
      <c r="MBI23" s="109"/>
      <c r="MBJ23" s="109"/>
      <c r="MBK23" s="109"/>
      <c r="MBL23" s="109"/>
      <c r="MBM23" s="109"/>
      <c r="MBN23" s="109"/>
      <c r="MBO23" s="109"/>
      <c r="MBP23" s="109"/>
      <c r="MBQ23" s="109"/>
      <c r="MBR23" s="109"/>
      <c r="MBS23" s="109"/>
      <c r="MBT23" s="109"/>
      <c r="MBU23" s="109"/>
      <c r="MBV23" s="109"/>
      <c r="MBW23" s="109"/>
      <c r="MBX23" s="109"/>
      <c r="MBY23" s="109"/>
      <c r="MBZ23" s="109"/>
      <c r="MCA23" s="109"/>
      <c r="MCB23" s="109"/>
      <c r="MCC23" s="109"/>
      <c r="MCD23" s="109"/>
      <c r="MCE23" s="109"/>
      <c r="MCF23" s="109"/>
      <c r="MCG23" s="109"/>
      <c r="MCH23" s="109"/>
      <c r="MCI23" s="109"/>
      <c r="MCJ23" s="109"/>
      <c r="MCK23" s="109"/>
      <c r="MCL23" s="109"/>
      <c r="MCM23" s="109"/>
      <c r="MCN23" s="109"/>
      <c r="MCO23" s="109"/>
      <c r="MCP23" s="109"/>
      <c r="MCQ23" s="109"/>
      <c r="MCR23" s="109"/>
      <c r="MCS23" s="109"/>
      <c r="MCT23" s="109"/>
      <c r="MCU23" s="109"/>
      <c r="MCV23" s="109"/>
      <c r="MCW23" s="109"/>
      <c r="MCX23" s="109"/>
      <c r="MCY23" s="109"/>
      <c r="MCZ23" s="109"/>
      <c r="MDA23" s="109"/>
      <c r="MDB23" s="109"/>
      <c r="MDC23" s="109"/>
      <c r="MDD23" s="109"/>
      <c r="MDE23" s="109"/>
      <c r="MDF23" s="109"/>
      <c r="MDG23" s="109"/>
      <c r="MDH23" s="109"/>
      <c r="MDI23" s="109"/>
      <c r="MDJ23" s="109"/>
      <c r="MDK23" s="109"/>
      <c r="MDL23" s="109"/>
      <c r="MDM23" s="109"/>
      <c r="MDN23" s="109"/>
      <c r="MDO23" s="109"/>
      <c r="MDP23" s="109"/>
      <c r="MDQ23" s="109"/>
      <c r="MDR23" s="109"/>
      <c r="MDS23" s="109"/>
      <c r="MDT23" s="109"/>
      <c r="MDU23" s="109"/>
      <c r="MDV23" s="109"/>
      <c r="MDW23" s="109"/>
      <c r="MDX23" s="109"/>
      <c r="MDY23" s="109"/>
      <c r="MDZ23" s="109"/>
      <c r="MEA23" s="109"/>
      <c r="MEB23" s="109"/>
      <c r="MEC23" s="109"/>
      <c r="MED23" s="109"/>
      <c r="MEE23" s="109"/>
      <c r="MEF23" s="109"/>
      <c r="MEG23" s="109"/>
      <c r="MEH23" s="109"/>
      <c r="MEI23" s="109"/>
      <c r="MEJ23" s="109"/>
      <c r="MEK23" s="109"/>
      <c r="MEL23" s="109"/>
      <c r="MEM23" s="109"/>
      <c r="MEN23" s="109"/>
      <c r="MEO23" s="109"/>
      <c r="MEP23" s="109"/>
      <c r="MEQ23" s="109"/>
      <c r="MER23" s="109"/>
      <c r="MES23" s="109"/>
      <c r="MET23" s="109"/>
      <c r="MEU23" s="109"/>
      <c r="MEV23" s="109"/>
      <c r="MEW23" s="109"/>
      <c r="MEX23" s="109"/>
      <c r="MEY23" s="109"/>
      <c r="MEZ23" s="109"/>
      <c r="MFA23" s="109"/>
      <c r="MFB23" s="109"/>
      <c r="MFC23" s="109"/>
      <c r="MFD23" s="109"/>
      <c r="MFE23" s="109"/>
      <c r="MFF23" s="109"/>
      <c r="MFG23" s="109"/>
      <c r="MFH23" s="109"/>
      <c r="MFI23" s="109"/>
      <c r="MFJ23" s="109"/>
      <c r="MFK23" s="109"/>
      <c r="MFL23" s="109"/>
      <c r="MFM23" s="109"/>
      <c r="MFN23" s="109"/>
      <c r="MFO23" s="109"/>
      <c r="MFP23" s="109"/>
      <c r="MFQ23" s="109"/>
      <c r="MFR23" s="109"/>
      <c r="MFS23" s="109"/>
      <c r="MFT23" s="109"/>
      <c r="MFU23" s="109"/>
      <c r="MFV23" s="109"/>
      <c r="MFW23" s="109"/>
      <c r="MFX23" s="109"/>
      <c r="MFY23" s="109"/>
      <c r="MFZ23" s="109"/>
      <c r="MGA23" s="109"/>
      <c r="MGB23" s="109"/>
      <c r="MGC23" s="109"/>
      <c r="MGD23" s="109"/>
      <c r="MGE23" s="109"/>
      <c r="MGF23" s="109"/>
      <c r="MGG23" s="109"/>
      <c r="MGH23" s="109"/>
      <c r="MGI23" s="109"/>
      <c r="MGJ23" s="109"/>
      <c r="MGK23" s="109"/>
      <c r="MGL23" s="109"/>
      <c r="MGM23" s="109"/>
      <c r="MGN23" s="109"/>
      <c r="MGO23" s="109"/>
      <c r="MGP23" s="109"/>
      <c r="MGQ23" s="109"/>
      <c r="MGR23" s="109"/>
      <c r="MGS23" s="109"/>
      <c r="MGT23" s="109"/>
      <c r="MGU23" s="109"/>
      <c r="MGV23" s="109"/>
      <c r="MGW23" s="109"/>
      <c r="MGX23" s="109"/>
      <c r="MGY23" s="109"/>
      <c r="MGZ23" s="109"/>
      <c r="MHA23" s="109"/>
      <c r="MHB23" s="109"/>
      <c r="MHC23" s="109"/>
      <c r="MHD23" s="109"/>
      <c r="MHE23" s="109"/>
      <c r="MHF23" s="109"/>
      <c r="MHG23" s="109"/>
      <c r="MHH23" s="109"/>
      <c r="MHI23" s="109"/>
      <c r="MHJ23" s="109"/>
      <c r="MHK23" s="109"/>
      <c r="MHL23" s="109"/>
      <c r="MHM23" s="109"/>
      <c r="MHN23" s="109"/>
      <c r="MHO23" s="109"/>
      <c r="MHP23" s="109"/>
      <c r="MHQ23" s="109"/>
      <c r="MHR23" s="109"/>
      <c r="MHS23" s="109"/>
      <c r="MHT23" s="109"/>
      <c r="MHU23" s="109"/>
      <c r="MHV23" s="109"/>
      <c r="MHW23" s="109"/>
      <c r="MHX23" s="109"/>
      <c r="MHY23" s="109"/>
      <c r="MHZ23" s="109"/>
      <c r="MIA23" s="109"/>
      <c r="MIB23" s="109"/>
      <c r="MIC23" s="109"/>
      <c r="MID23" s="109"/>
      <c r="MIE23" s="109"/>
      <c r="MIF23" s="109"/>
      <c r="MIG23" s="109"/>
      <c r="MIH23" s="109"/>
      <c r="MII23" s="109"/>
      <c r="MIJ23" s="109"/>
      <c r="MIK23" s="109"/>
      <c r="MIL23" s="109"/>
      <c r="MIM23" s="109"/>
      <c r="MIN23" s="109"/>
      <c r="MIO23" s="109"/>
      <c r="MIP23" s="109"/>
      <c r="MIQ23" s="109"/>
      <c r="MIR23" s="109"/>
      <c r="MIS23" s="109"/>
      <c r="MIT23" s="109"/>
      <c r="MIU23" s="109"/>
      <c r="MIV23" s="109"/>
      <c r="MIW23" s="109"/>
      <c r="MIX23" s="109"/>
      <c r="MIY23" s="109"/>
      <c r="MIZ23" s="109"/>
      <c r="MJA23" s="109"/>
      <c r="MJB23" s="109"/>
      <c r="MJC23" s="109"/>
      <c r="MJD23" s="109"/>
      <c r="MJE23" s="109"/>
      <c r="MJF23" s="109"/>
      <c r="MJG23" s="109"/>
      <c r="MJH23" s="109"/>
      <c r="MJI23" s="109"/>
      <c r="MJJ23" s="109"/>
      <c r="MJK23" s="109"/>
      <c r="MJL23" s="109"/>
      <c r="MJM23" s="109"/>
      <c r="MJN23" s="109"/>
      <c r="MJO23" s="109"/>
      <c r="MJP23" s="109"/>
      <c r="MJQ23" s="109"/>
      <c r="MJR23" s="109"/>
      <c r="MJS23" s="109"/>
      <c r="MJT23" s="109"/>
      <c r="MJU23" s="109"/>
      <c r="MJV23" s="109"/>
      <c r="MJW23" s="109"/>
      <c r="MJX23" s="109"/>
      <c r="MJY23" s="109"/>
      <c r="MJZ23" s="109"/>
      <c r="MKA23" s="109"/>
      <c r="MKB23" s="109"/>
      <c r="MKC23" s="109"/>
      <c r="MKD23" s="109"/>
      <c r="MKE23" s="109"/>
      <c r="MKF23" s="109"/>
      <c r="MKG23" s="109"/>
      <c r="MKH23" s="109"/>
      <c r="MKI23" s="109"/>
      <c r="MKJ23" s="109"/>
      <c r="MKK23" s="109"/>
      <c r="MKL23" s="109"/>
      <c r="MKM23" s="109"/>
      <c r="MKN23" s="109"/>
      <c r="MKO23" s="109"/>
      <c r="MKP23" s="109"/>
      <c r="MKQ23" s="109"/>
      <c r="MKR23" s="109"/>
      <c r="MKS23" s="109"/>
      <c r="MKT23" s="109"/>
      <c r="MKU23" s="109"/>
      <c r="MKV23" s="109"/>
      <c r="MKW23" s="109"/>
      <c r="MKX23" s="109"/>
      <c r="MKY23" s="109"/>
      <c r="MKZ23" s="109"/>
      <c r="MLA23" s="109"/>
      <c r="MLB23" s="109"/>
      <c r="MLC23" s="109"/>
      <c r="MLD23" s="109"/>
      <c r="MLE23" s="109"/>
      <c r="MLF23" s="109"/>
      <c r="MLG23" s="109"/>
      <c r="MLH23" s="109"/>
      <c r="MLI23" s="109"/>
      <c r="MLJ23" s="109"/>
      <c r="MLK23" s="109"/>
      <c r="MLL23" s="109"/>
      <c r="MLM23" s="109"/>
      <c r="MLN23" s="109"/>
      <c r="MLO23" s="109"/>
      <c r="MLP23" s="109"/>
      <c r="MLQ23" s="109"/>
      <c r="MLR23" s="109"/>
      <c r="MLS23" s="109"/>
      <c r="MLT23" s="109"/>
      <c r="MLU23" s="109"/>
      <c r="MLV23" s="109"/>
      <c r="MLW23" s="109"/>
      <c r="MLX23" s="109"/>
      <c r="MLY23" s="109"/>
      <c r="MLZ23" s="109"/>
      <c r="MMA23" s="109"/>
      <c r="MMB23" s="109"/>
      <c r="MMC23" s="109"/>
      <c r="MMD23" s="109"/>
      <c r="MME23" s="109"/>
      <c r="MMF23" s="109"/>
      <c r="MMG23" s="109"/>
      <c r="MMH23" s="109"/>
      <c r="MMI23" s="109"/>
      <c r="MMJ23" s="109"/>
      <c r="MMK23" s="109"/>
      <c r="MML23" s="109"/>
      <c r="MMM23" s="109"/>
      <c r="MMN23" s="109"/>
      <c r="MMO23" s="109"/>
      <c r="MMP23" s="109"/>
      <c r="MMQ23" s="109"/>
      <c r="MMR23" s="109"/>
      <c r="MMS23" s="109"/>
      <c r="MMT23" s="109"/>
      <c r="MMU23" s="109"/>
      <c r="MMV23" s="109"/>
      <c r="MMW23" s="109"/>
      <c r="MMX23" s="109"/>
      <c r="MMY23" s="109"/>
      <c r="MMZ23" s="109"/>
      <c r="MNA23" s="109"/>
      <c r="MNB23" s="109"/>
      <c r="MNC23" s="109"/>
      <c r="MND23" s="109"/>
      <c r="MNE23" s="109"/>
      <c r="MNF23" s="109"/>
      <c r="MNG23" s="109"/>
      <c r="MNH23" s="109"/>
      <c r="MNI23" s="109"/>
      <c r="MNJ23" s="109"/>
      <c r="MNK23" s="109"/>
      <c r="MNL23" s="109"/>
      <c r="MNM23" s="109"/>
      <c r="MNN23" s="109"/>
      <c r="MNO23" s="109"/>
      <c r="MNP23" s="109"/>
      <c r="MNQ23" s="109"/>
      <c r="MNR23" s="109"/>
      <c r="MNS23" s="109"/>
      <c r="MNT23" s="109"/>
      <c r="MNU23" s="109"/>
      <c r="MNV23" s="109"/>
      <c r="MNW23" s="109"/>
      <c r="MNX23" s="109"/>
      <c r="MNY23" s="109"/>
      <c r="MNZ23" s="109"/>
      <c r="MOA23" s="109"/>
      <c r="MOB23" s="109"/>
      <c r="MOC23" s="109"/>
      <c r="MOD23" s="109"/>
      <c r="MOE23" s="109"/>
      <c r="MOF23" s="109"/>
      <c r="MOG23" s="109"/>
      <c r="MOH23" s="109"/>
      <c r="MOI23" s="109"/>
      <c r="MOJ23" s="109"/>
      <c r="MOK23" s="109"/>
      <c r="MOL23" s="109"/>
      <c r="MOM23" s="109"/>
      <c r="MON23" s="109"/>
      <c r="MOO23" s="109"/>
      <c r="MOP23" s="109"/>
      <c r="MOQ23" s="109"/>
      <c r="MOR23" s="109"/>
      <c r="MOS23" s="109"/>
      <c r="MOT23" s="109"/>
      <c r="MOU23" s="109"/>
      <c r="MOV23" s="109"/>
      <c r="MOW23" s="109"/>
      <c r="MOX23" s="109"/>
      <c r="MOY23" s="109"/>
      <c r="MOZ23" s="109"/>
      <c r="MPA23" s="109"/>
      <c r="MPB23" s="109"/>
      <c r="MPC23" s="109"/>
      <c r="MPD23" s="109"/>
      <c r="MPE23" s="109"/>
      <c r="MPF23" s="109"/>
      <c r="MPG23" s="109"/>
      <c r="MPH23" s="109"/>
      <c r="MPI23" s="109"/>
      <c r="MPJ23" s="109"/>
      <c r="MPK23" s="109"/>
      <c r="MPL23" s="109"/>
      <c r="MPM23" s="109"/>
      <c r="MPN23" s="109"/>
      <c r="MPO23" s="109"/>
      <c r="MPP23" s="109"/>
      <c r="MPQ23" s="109"/>
      <c r="MPR23" s="109"/>
      <c r="MPS23" s="109"/>
      <c r="MPT23" s="109"/>
      <c r="MPU23" s="109"/>
      <c r="MPV23" s="109"/>
      <c r="MPW23" s="109"/>
      <c r="MPX23" s="109"/>
      <c r="MPY23" s="109"/>
      <c r="MPZ23" s="109"/>
      <c r="MQA23" s="109"/>
      <c r="MQB23" s="109"/>
      <c r="MQC23" s="109"/>
      <c r="MQD23" s="109"/>
      <c r="MQE23" s="109"/>
      <c r="MQF23" s="109"/>
      <c r="MQG23" s="109"/>
      <c r="MQH23" s="109"/>
      <c r="MQI23" s="109"/>
      <c r="MQJ23" s="109"/>
      <c r="MQK23" s="109"/>
      <c r="MQL23" s="109"/>
      <c r="MQM23" s="109"/>
      <c r="MQN23" s="109"/>
      <c r="MQO23" s="109"/>
      <c r="MQP23" s="109"/>
      <c r="MQQ23" s="109"/>
      <c r="MQR23" s="109"/>
      <c r="MQS23" s="109"/>
      <c r="MQT23" s="109"/>
      <c r="MQU23" s="109"/>
      <c r="MQV23" s="109"/>
      <c r="MQW23" s="109"/>
      <c r="MQX23" s="109"/>
      <c r="MQY23" s="109"/>
      <c r="MQZ23" s="109"/>
      <c r="MRA23" s="109"/>
      <c r="MRB23" s="109"/>
      <c r="MRC23" s="109"/>
      <c r="MRD23" s="109"/>
      <c r="MRE23" s="109"/>
      <c r="MRF23" s="109"/>
      <c r="MRG23" s="109"/>
      <c r="MRH23" s="109"/>
      <c r="MRI23" s="109"/>
      <c r="MRJ23" s="109"/>
      <c r="MRK23" s="109"/>
      <c r="MRL23" s="109"/>
      <c r="MRM23" s="109"/>
      <c r="MRN23" s="109"/>
      <c r="MRO23" s="109"/>
      <c r="MRP23" s="109"/>
      <c r="MRQ23" s="109"/>
      <c r="MRR23" s="109"/>
      <c r="MRS23" s="109"/>
      <c r="MRT23" s="109"/>
      <c r="MRU23" s="109"/>
      <c r="MRV23" s="109"/>
      <c r="MRW23" s="109"/>
      <c r="MRX23" s="109"/>
      <c r="MRY23" s="109"/>
      <c r="MRZ23" s="109"/>
      <c r="MSA23" s="109"/>
      <c r="MSB23" s="109"/>
      <c r="MSC23" s="109"/>
      <c r="MSD23" s="109"/>
      <c r="MSE23" s="109"/>
      <c r="MSF23" s="109"/>
      <c r="MSG23" s="109"/>
      <c r="MSH23" s="109"/>
      <c r="MSI23" s="109"/>
      <c r="MSJ23" s="109"/>
      <c r="MSK23" s="109"/>
      <c r="MSL23" s="109"/>
      <c r="MSM23" s="109"/>
      <c r="MSN23" s="109"/>
      <c r="MSO23" s="109"/>
      <c r="MSP23" s="109"/>
      <c r="MSQ23" s="109"/>
      <c r="MSR23" s="109"/>
      <c r="MSS23" s="109"/>
      <c r="MST23" s="109"/>
      <c r="MSU23" s="109"/>
      <c r="MSV23" s="109"/>
      <c r="MSW23" s="109"/>
      <c r="MSX23" s="109"/>
      <c r="MSY23" s="109"/>
      <c r="MSZ23" s="109"/>
      <c r="MTA23" s="109"/>
      <c r="MTB23" s="109"/>
      <c r="MTC23" s="109"/>
      <c r="MTD23" s="109"/>
      <c r="MTE23" s="109"/>
      <c r="MTF23" s="109"/>
      <c r="MTG23" s="109"/>
      <c r="MTH23" s="109"/>
      <c r="MTI23" s="109"/>
      <c r="MTJ23" s="109"/>
      <c r="MTK23" s="109"/>
      <c r="MTL23" s="109"/>
      <c r="MTM23" s="109"/>
      <c r="MTN23" s="109"/>
      <c r="MTO23" s="109"/>
      <c r="MTP23" s="109"/>
      <c r="MTQ23" s="109"/>
      <c r="MTR23" s="109"/>
      <c r="MTS23" s="109"/>
      <c r="MTT23" s="109"/>
      <c r="MTU23" s="109"/>
      <c r="MTV23" s="109"/>
      <c r="MTW23" s="109"/>
      <c r="MTX23" s="109"/>
      <c r="MTY23" s="109"/>
      <c r="MTZ23" s="109"/>
      <c r="MUA23" s="109"/>
      <c r="MUB23" s="109"/>
      <c r="MUC23" s="109"/>
      <c r="MUD23" s="109"/>
      <c r="MUE23" s="109"/>
      <c r="MUF23" s="109"/>
      <c r="MUG23" s="109"/>
      <c r="MUH23" s="109"/>
      <c r="MUI23" s="109"/>
      <c r="MUJ23" s="109"/>
      <c r="MUK23" s="109"/>
      <c r="MUL23" s="109"/>
      <c r="MUM23" s="109"/>
      <c r="MUN23" s="109"/>
      <c r="MUO23" s="109"/>
      <c r="MUP23" s="109"/>
      <c r="MUQ23" s="109"/>
      <c r="MUR23" s="109"/>
      <c r="MUS23" s="109"/>
      <c r="MUT23" s="109"/>
      <c r="MUU23" s="109"/>
      <c r="MUV23" s="109"/>
      <c r="MUW23" s="109"/>
      <c r="MUX23" s="109"/>
      <c r="MUY23" s="109"/>
      <c r="MUZ23" s="109"/>
      <c r="MVA23" s="109"/>
      <c r="MVB23" s="109"/>
      <c r="MVC23" s="109"/>
      <c r="MVD23" s="109"/>
      <c r="MVE23" s="109"/>
      <c r="MVF23" s="109"/>
      <c r="MVG23" s="109"/>
      <c r="MVH23" s="109"/>
      <c r="MVI23" s="109"/>
      <c r="MVJ23" s="109"/>
      <c r="MVK23" s="109"/>
      <c r="MVL23" s="109"/>
      <c r="MVM23" s="109"/>
      <c r="MVN23" s="109"/>
      <c r="MVO23" s="109"/>
      <c r="MVP23" s="109"/>
      <c r="MVQ23" s="109"/>
      <c r="MVR23" s="109"/>
      <c r="MVS23" s="109"/>
      <c r="MVT23" s="109"/>
      <c r="MVU23" s="109"/>
      <c r="MVV23" s="109"/>
      <c r="MVW23" s="109"/>
      <c r="MVX23" s="109"/>
      <c r="MVY23" s="109"/>
      <c r="MVZ23" s="109"/>
      <c r="MWA23" s="109"/>
      <c r="MWB23" s="109"/>
      <c r="MWC23" s="109"/>
      <c r="MWD23" s="109"/>
      <c r="MWE23" s="109"/>
      <c r="MWF23" s="109"/>
      <c r="MWG23" s="109"/>
      <c r="MWH23" s="109"/>
      <c r="MWI23" s="109"/>
      <c r="MWJ23" s="109"/>
      <c r="MWK23" s="109"/>
      <c r="MWL23" s="109"/>
      <c r="MWM23" s="109"/>
      <c r="MWN23" s="109"/>
      <c r="MWO23" s="109"/>
      <c r="MWP23" s="109"/>
      <c r="MWQ23" s="109"/>
      <c r="MWR23" s="109"/>
      <c r="MWS23" s="109"/>
      <c r="MWT23" s="109"/>
      <c r="MWU23" s="109"/>
      <c r="MWV23" s="109"/>
      <c r="MWW23" s="109"/>
      <c r="MWX23" s="109"/>
      <c r="MWY23" s="109"/>
      <c r="MWZ23" s="109"/>
      <c r="MXA23" s="109"/>
      <c r="MXB23" s="109"/>
      <c r="MXC23" s="109"/>
      <c r="MXD23" s="109"/>
      <c r="MXE23" s="109"/>
      <c r="MXF23" s="109"/>
      <c r="MXG23" s="109"/>
      <c r="MXH23" s="109"/>
      <c r="MXI23" s="109"/>
      <c r="MXJ23" s="109"/>
      <c r="MXK23" s="109"/>
      <c r="MXL23" s="109"/>
      <c r="MXM23" s="109"/>
      <c r="MXN23" s="109"/>
      <c r="MXO23" s="109"/>
      <c r="MXP23" s="109"/>
      <c r="MXQ23" s="109"/>
      <c r="MXR23" s="109"/>
      <c r="MXS23" s="109"/>
      <c r="MXT23" s="109"/>
      <c r="MXU23" s="109"/>
      <c r="MXV23" s="109"/>
      <c r="MXW23" s="109"/>
      <c r="MXX23" s="109"/>
      <c r="MXY23" s="109"/>
      <c r="MXZ23" s="109"/>
      <c r="MYA23" s="109"/>
      <c r="MYB23" s="109"/>
      <c r="MYC23" s="109"/>
      <c r="MYD23" s="109"/>
      <c r="MYE23" s="109"/>
      <c r="MYF23" s="109"/>
      <c r="MYG23" s="109"/>
      <c r="MYH23" s="109"/>
      <c r="MYI23" s="109"/>
      <c r="MYJ23" s="109"/>
      <c r="MYK23" s="109"/>
      <c r="MYL23" s="109"/>
      <c r="MYM23" s="109"/>
      <c r="MYN23" s="109"/>
      <c r="MYO23" s="109"/>
      <c r="MYP23" s="109"/>
      <c r="MYQ23" s="109"/>
      <c r="MYR23" s="109"/>
      <c r="MYS23" s="109"/>
      <c r="MYT23" s="109"/>
      <c r="MYU23" s="109"/>
      <c r="MYV23" s="109"/>
      <c r="MYW23" s="109"/>
      <c r="MYX23" s="109"/>
      <c r="MYY23" s="109"/>
      <c r="MYZ23" s="109"/>
      <c r="MZA23" s="109"/>
      <c r="MZB23" s="109"/>
      <c r="MZC23" s="109"/>
      <c r="MZD23" s="109"/>
      <c r="MZE23" s="109"/>
      <c r="MZF23" s="109"/>
      <c r="MZG23" s="109"/>
      <c r="MZH23" s="109"/>
      <c r="MZI23" s="109"/>
      <c r="MZJ23" s="109"/>
      <c r="MZK23" s="109"/>
      <c r="MZL23" s="109"/>
      <c r="MZM23" s="109"/>
      <c r="MZN23" s="109"/>
      <c r="MZO23" s="109"/>
      <c r="MZP23" s="109"/>
      <c r="MZQ23" s="109"/>
      <c r="MZR23" s="109"/>
      <c r="MZS23" s="109"/>
      <c r="MZT23" s="109"/>
      <c r="MZU23" s="109"/>
      <c r="MZV23" s="109"/>
      <c r="MZW23" s="109"/>
      <c r="MZX23" s="109"/>
      <c r="MZY23" s="109"/>
      <c r="MZZ23" s="109"/>
      <c r="NAA23" s="109"/>
      <c r="NAB23" s="109"/>
      <c r="NAC23" s="109"/>
      <c r="NAD23" s="109"/>
      <c r="NAE23" s="109"/>
      <c r="NAF23" s="109"/>
      <c r="NAG23" s="109"/>
      <c r="NAH23" s="109"/>
      <c r="NAI23" s="109"/>
      <c r="NAJ23" s="109"/>
      <c r="NAK23" s="109"/>
      <c r="NAL23" s="109"/>
      <c r="NAM23" s="109"/>
      <c r="NAN23" s="109"/>
      <c r="NAO23" s="109"/>
      <c r="NAP23" s="109"/>
      <c r="NAQ23" s="109"/>
      <c r="NAR23" s="109"/>
      <c r="NAS23" s="109"/>
      <c r="NAT23" s="109"/>
      <c r="NAU23" s="109"/>
      <c r="NAV23" s="109"/>
      <c r="NAW23" s="109"/>
      <c r="NAX23" s="109"/>
      <c r="NAY23" s="109"/>
      <c r="NAZ23" s="109"/>
      <c r="NBA23" s="109"/>
      <c r="NBB23" s="109"/>
      <c r="NBC23" s="109"/>
      <c r="NBD23" s="109"/>
      <c r="NBE23" s="109"/>
      <c r="NBF23" s="109"/>
      <c r="NBG23" s="109"/>
      <c r="NBH23" s="109"/>
      <c r="NBI23" s="109"/>
      <c r="NBJ23" s="109"/>
      <c r="NBK23" s="109"/>
      <c r="NBL23" s="109"/>
      <c r="NBM23" s="109"/>
      <c r="NBN23" s="109"/>
      <c r="NBO23" s="109"/>
      <c r="NBP23" s="109"/>
      <c r="NBQ23" s="109"/>
      <c r="NBR23" s="109"/>
      <c r="NBS23" s="109"/>
      <c r="NBT23" s="109"/>
      <c r="NBU23" s="109"/>
      <c r="NBV23" s="109"/>
      <c r="NBW23" s="109"/>
      <c r="NBX23" s="109"/>
      <c r="NBY23" s="109"/>
      <c r="NBZ23" s="109"/>
      <c r="NCA23" s="109"/>
      <c r="NCB23" s="109"/>
      <c r="NCC23" s="109"/>
      <c r="NCD23" s="109"/>
      <c r="NCE23" s="109"/>
      <c r="NCF23" s="109"/>
      <c r="NCG23" s="109"/>
      <c r="NCH23" s="109"/>
      <c r="NCI23" s="109"/>
      <c r="NCJ23" s="109"/>
      <c r="NCK23" s="109"/>
      <c r="NCL23" s="109"/>
      <c r="NCM23" s="109"/>
      <c r="NCN23" s="109"/>
      <c r="NCO23" s="109"/>
      <c r="NCP23" s="109"/>
      <c r="NCQ23" s="109"/>
      <c r="NCR23" s="109"/>
      <c r="NCS23" s="109"/>
      <c r="NCT23" s="109"/>
      <c r="NCU23" s="109"/>
      <c r="NCV23" s="109"/>
      <c r="NCW23" s="109"/>
      <c r="NCX23" s="109"/>
      <c r="NCY23" s="109"/>
      <c r="NCZ23" s="109"/>
      <c r="NDA23" s="109"/>
      <c r="NDB23" s="109"/>
      <c r="NDC23" s="109"/>
      <c r="NDD23" s="109"/>
      <c r="NDE23" s="109"/>
      <c r="NDF23" s="109"/>
      <c r="NDG23" s="109"/>
      <c r="NDH23" s="109"/>
      <c r="NDI23" s="109"/>
      <c r="NDJ23" s="109"/>
      <c r="NDK23" s="109"/>
      <c r="NDL23" s="109"/>
      <c r="NDM23" s="109"/>
      <c r="NDN23" s="109"/>
      <c r="NDO23" s="109"/>
      <c r="NDP23" s="109"/>
      <c r="NDQ23" s="109"/>
      <c r="NDR23" s="109"/>
      <c r="NDS23" s="109"/>
      <c r="NDT23" s="109"/>
      <c r="NDU23" s="109"/>
      <c r="NDV23" s="109"/>
      <c r="NDW23" s="109"/>
      <c r="NDX23" s="109"/>
      <c r="NDY23" s="109"/>
      <c r="NDZ23" s="109"/>
      <c r="NEA23" s="109"/>
      <c r="NEB23" s="109"/>
      <c r="NEC23" s="109"/>
      <c r="NED23" s="109"/>
      <c r="NEE23" s="109"/>
      <c r="NEF23" s="109"/>
      <c r="NEG23" s="109"/>
      <c r="NEH23" s="109"/>
      <c r="NEI23" s="109"/>
      <c r="NEJ23" s="109"/>
      <c r="NEK23" s="109"/>
      <c r="NEL23" s="109"/>
      <c r="NEM23" s="109"/>
      <c r="NEN23" s="109"/>
      <c r="NEO23" s="109"/>
      <c r="NEP23" s="109"/>
      <c r="NEQ23" s="109"/>
      <c r="NER23" s="109"/>
      <c r="NES23" s="109"/>
      <c r="NET23" s="109"/>
      <c r="NEU23" s="109"/>
      <c r="NEV23" s="109"/>
      <c r="NEW23" s="109"/>
      <c r="NEX23" s="109"/>
      <c r="NEY23" s="109"/>
      <c r="NEZ23" s="109"/>
      <c r="NFA23" s="109"/>
      <c r="NFB23" s="109"/>
      <c r="NFC23" s="109"/>
      <c r="NFD23" s="109"/>
      <c r="NFE23" s="109"/>
      <c r="NFF23" s="109"/>
      <c r="NFG23" s="109"/>
      <c r="NFH23" s="109"/>
      <c r="NFI23" s="109"/>
      <c r="NFJ23" s="109"/>
      <c r="NFK23" s="109"/>
      <c r="NFL23" s="109"/>
      <c r="NFM23" s="109"/>
      <c r="NFN23" s="109"/>
      <c r="NFO23" s="109"/>
      <c r="NFP23" s="109"/>
      <c r="NFQ23" s="109"/>
      <c r="NFR23" s="109"/>
      <c r="NFS23" s="109"/>
      <c r="NFT23" s="109"/>
      <c r="NFU23" s="109"/>
      <c r="NFV23" s="109"/>
      <c r="NFW23" s="109"/>
      <c r="NFX23" s="109"/>
      <c r="NFY23" s="109"/>
      <c r="NFZ23" s="109"/>
      <c r="NGA23" s="109"/>
      <c r="NGB23" s="109"/>
      <c r="NGC23" s="109"/>
      <c r="NGD23" s="109"/>
      <c r="NGE23" s="109"/>
      <c r="NGF23" s="109"/>
      <c r="NGG23" s="109"/>
      <c r="NGH23" s="109"/>
      <c r="NGI23" s="109"/>
      <c r="NGJ23" s="109"/>
      <c r="NGK23" s="109"/>
      <c r="NGL23" s="109"/>
      <c r="NGM23" s="109"/>
      <c r="NGN23" s="109"/>
      <c r="NGO23" s="109"/>
      <c r="NGP23" s="109"/>
      <c r="NGQ23" s="109"/>
      <c r="NGR23" s="109"/>
      <c r="NGS23" s="109"/>
      <c r="NGT23" s="109"/>
      <c r="NGU23" s="109"/>
      <c r="NGV23" s="109"/>
      <c r="NGW23" s="109"/>
      <c r="NGX23" s="109"/>
      <c r="NGY23" s="109"/>
      <c r="NGZ23" s="109"/>
      <c r="NHA23" s="109"/>
      <c r="NHB23" s="109"/>
      <c r="NHC23" s="109"/>
      <c r="NHD23" s="109"/>
      <c r="NHE23" s="109"/>
      <c r="NHF23" s="109"/>
      <c r="NHG23" s="109"/>
      <c r="NHH23" s="109"/>
      <c r="NHI23" s="109"/>
      <c r="NHJ23" s="109"/>
      <c r="NHK23" s="109"/>
      <c r="NHL23" s="109"/>
      <c r="NHM23" s="109"/>
      <c r="NHN23" s="109"/>
      <c r="NHO23" s="109"/>
      <c r="NHP23" s="109"/>
      <c r="NHQ23" s="109"/>
      <c r="NHR23" s="109"/>
      <c r="NHS23" s="109"/>
      <c r="NHT23" s="109"/>
      <c r="NHU23" s="109"/>
      <c r="NHV23" s="109"/>
      <c r="NHW23" s="109"/>
      <c r="NHX23" s="109"/>
      <c r="NHY23" s="109"/>
      <c r="NHZ23" s="109"/>
      <c r="NIA23" s="109"/>
      <c r="NIB23" s="109"/>
      <c r="NIC23" s="109"/>
      <c r="NID23" s="109"/>
      <c r="NIE23" s="109"/>
      <c r="NIF23" s="109"/>
      <c r="NIG23" s="109"/>
      <c r="NIH23" s="109"/>
      <c r="NII23" s="109"/>
      <c r="NIJ23" s="109"/>
      <c r="NIK23" s="109"/>
      <c r="NIL23" s="109"/>
      <c r="NIM23" s="109"/>
      <c r="NIN23" s="109"/>
      <c r="NIO23" s="109"/>
      <c r="NIP23" s="109"/>
      <c r="NIQ23" s="109"/>
      <c r="NIR23" s="109"/>
      <c r="NIS23" s="109"/>
      <c r="NIT23" s="109"/>
      <c r="NIU23" s="109"/>
      <c r="NIV23" s="109"/>
      <c r="NIW23" s="109"/>
      <c r="NIX23" s="109"/>
      <c r="NIY23" s="109"/>
      <c r="NIZ23" s="109"/>
      <c r="NJA23" s="109"/>
      <c r="NJB23" s="109"/>
      <c r="NJC23" s="109"/>
      <c r="NJD23" s="109"/>
      <c r="NJE23" s="109"/>
      <c r="NJF23" s="109"/>
      <c r="NJG23" s="109"/>
      <c r="NJH23" s="109"/>
      <c r="NJI23" s="109"/>
      <c r="NJJ23" s="109"/>
      <c r="NJK23" s="109"/>
      <c r="NJL23" s="109"/>
      <c r="NJM23" s="109"/>
      <c r="NJN23" s="109"/>
      <c r="NJO23" s="109"/>
      <c r="NJP23" s="109"/>
      <c r="NJQ23" s="109"/>
      <c r="NJR23" s="109"/>
      <c r="NJS23" s="109"/>
      <c r="NJT23" s="109"/>
      <c r="NJU23" s="109"/>
      <c r="NJV23" s="109"/>
      <c r="NJW23" s="109"/>
      <c r="NJX23" s="109"/>
      <c r="NJY23" s="109"/>
      <c r="NJZ23" s="109"/>
      <c r="NKA23" s="109"/>
      <c r="NKB23" s="109"/>
      <c r="NKC23" s="109"/>
      <c r="NKD23" s="109"/>
      <c r="NKE23" s="109"/>
      <c r="NKF23" s="109"/>
      <c r="NKG23" s="109"/>
      <c r="NKH23" s="109"/>
      <c r="NKI23" s="109"/>
      <c r="NKJ23" s="109"/>
      <c r="NKK23" s="109"/>
      <c r="NKL23" s="109"/>
      <c r="NKM23" s="109"/>
      <c r="NKN23" s="109"/>
      <c r="NKO23" s="109"/>
      <c r="NKP23" s="109"/>
      <c r="NKQ23" s="109"/>
      <c r="NKR23" s="109"/>
      <c r="NKS23" s="109"/>
      <c r="NKT23" s="109"/>
      <c r="NKU23" s="109"/>
      <c r="NKV23" s="109"/>
      <c r="NKW23" s="109"/>
      <c r="NKX23" s="109"/>
      <c r="NKY23" s="109"/>
      <c r="NKZ23" s="109"/>
      <c r="NLA23" s="109"/>
      <c r="NLB23" s="109"/>
      <c r="NLC23" s="109"/>
      <c r="NLD23" s="109"/>
      <c r="NLE23" s="109"/>
      <c r="NLF23" s="109"/>
      <c r="NLG23" s="109"/>
      <c r="NLH23" s="109"/>
      <c r="NLI23" s="109"/>
      <c r="NLJ23" s="109"/>
      <c r="NLK23" s="109"/>
      <c r="NLL23" s="109"/>
      <c r="NLM23" s="109"/>
      <c r="NLN23" s="109"/>
      <c r="NLO23" s="109"/>
      <c r="NLP23" s="109"/>
      <c r="NLQ23" s="109"/>
      <c r="NLR23" s="109"/>
      <c r="NLS23" s="109"/>
      <c r="NLT23" s="109"/>
      <c r="NLU23" s="109"/>
      <c r="NLV23" s="109"/>
      <c r="NLW23" s="109"/>
      <c r="NLX23" s="109"/>
      <c r="NLY23" s="109"/>
      <c r="NLZ23" s="109"/>
      <c r="NMA23" s="109"/>
      <c r="NMB23" s="109"/>
      <c r="NMC23" s="109"/>
      <c r="NMD23" s="109"/>
      <c r="NME23" s="109"/>
      <c r="NMF23" s="109"/>
      <c r="NMG23" s="109"/>
      <c r="NMH23" s="109"/>
      <c r="NMI23" s="109"/>
      <c r="NMJ23" s="109"/>
      <c r="NMK23" s="109"/>
      <c r="NML23" s="109"/>
      <c r="NMM23" s="109"/>
      <c r="NMN23" s="109"/>
      <c r="NMO23" s="109"/>
      <c r="NMP23" s="109"/>
      <c r="NMQ23" s="109"/>
      <c r="NMR23" s="109"/>
      <c r="NMS23" s="109"/>
      <c r="NMT23" s="109"/>
      <c r="NMU23" s="109"/>
      <c r="NMV23" s="109"/>
      <c r="NMW23" s="109"/>
      <c r="NMX23" s="109"/>
      <c r="NMY23" s="109"/>
      <c r="NMZ23" s="109"/>
      <c r="NNA23" s="109"/>
      <c r="NNB23" s="109"/>
      <c r="NNC23" s="109"/>
      <c r="NND23" s="109"/>
      <c r="NNE23" s="109"/>
      <c r="NNF23" s="109"/>
      <c r="NNG23" s="109"/>
      <c r="NNH23" s="109"/>
      <c r="NNI23" s="109"/>
      <c r="NNJ23" s="109"/>
      <c r="NNK23" s="109"/>
      <c r="NNL23" s="109"/>
      <c r="NNM23" s="109"/>
      <c r="NNN23" s="109"/>
      <c r="NNO23" s="109"/>
      <c r="NNP23" s="109"/>
      <c r="NNQ23" s="109"/>
      <c r="NNR23" s="109"/>
      <c r="NNS23" s="109"/>
      <c r="NNT23" s="109"/>
      <c r="NNU23" s="109"/>
      <c r="NNV23" s="109"/>
      <c r="NNW23" s="109"/>
      <c r="NNX23" s="109"/>
      <c r="NNY23" s="109"/>
      <c r="NNZ23" s="109"/>
      <c r="NOA23" s="109"/>
      <c r="NOB23" s="109"/>
      <c r="NOC23" s="109"/>
      <c r="NOD23" s="109"/>
      <c r="NOE23" s="109"/>
      <c r="NOF23" s="109"/>
      <c r="NOG23" s="109"/>
      <c r="NOH23" s="109"/>
      <c r="NOI23" s="109"/>
      <c r="NOJ23" s="109"/>
      <c r="NOK23" s="109"/>
      <c r="NOL23" s="109"/>
      <c r="NOM23" s="109"/>
      <c r="NON23" s="109"/>
      <c r="NOO23" s="109"/>
      <c r="NOP23" s="109"/>
      <c r="NOQ23" s="109"/>
      <c r="NOR23" s="109"/>
      <c r="NOS23" s="109"/>
      <c r="NOT23" s="109"/>
      <c r="NOU23" s="109"/>
      <c r="NOV23" s="109"/>
      <c r="NOW23" s="109"/>
      <c r="NOX23" s="109"/>
      <c r="NOY23" s="109"/>
      <c r="NOZ23" s="109"/>
      <c r="NPA23" s="109"/>
      <c r="NPB23" s="109"/>
      <c r="NPC23" s="109"/>
      <c r="NPD23" s="109"/>
      <c r="NPE23" s="109"/>
      <c r="NPF23" s="109"/>
      <c r="NPG23" s="109"/>
      <c r="NPH23" s="109"/>
      <c r="NPI23" s="109"/>
      <c r="NPJ23" s="109"/>
      <c r="NPK23" s="109"/>
      <c r="NPL23" s="109"/>
      <c r="NPM23" s="109"/>
      <c r="NPN23" s="109"/>
      <c r="NPO23" s="109"/>
      <c r="NPP23" s="109"/>
      <c r="NPQ23" s="109"/>
      <c r="NPR23" s="109"/>
      <c r="NPS23" s="109"/>
      <c r="NPT23" s="109"/>
      <c r="NPU23" s="109"/>
      <c r="NPV23" s="109"/>
      <c r="NPW23" s="109"/>
      <c r="NPX23" s="109"/>
      <c r="NPY23" s="109"/>
      <c r="NPZ23" s="109"/>
      <c r="NQA23" s="109"/>
      <c r="NQB23" s="109"/>
      <c r="NQC23" s="109"/>
      <c r="NQD23" s="109"/>
      <c r="NQE23" s="109"/>
      <c r="NQF23" s="109"/>
      <c r="NQG23" s="109"/>
      <c r="NQH23" s="109"/>
      <c r="NQI23" s="109"/>
      <c r="NQJ23" s="109"/>
      <c r="NQK23" s="109"/>
      <c r="NQL23" s="109"/>
      <c r="NQM23" s="109"/>
      <c r="NQN23" s="109"/>
      <c r="NQO23" s="109"/>
      <c r="NQP23" s="109"/>
      <c r="NQQ23" s="109"/>
      <c r="NQR23" s="109"/>
      <c r="NQS23" s="109"/>
      <c r="NQT23" s="109"/>
      <c r="NQU23" s="109"/>
      <c r="NQV23" s="109"/>
      <c r="NQW23" s="109"/>
      <c r="NQX23" s="109"/>
      <c r="NQY23" s="109"/>
      <c r="NQZ23" s="109"/>
      <c r="NRA23" s="109"/>
      <c r="NRB23" s="109"/>
      <c r="NRC23" s="109"/>
      <c r="NRD23" s="109"/>
      <c r="NRE23" s="109"/>
      <c r="NRF23" s="109"/>
      <c r="NRG23" s="109"/>
      <c r="NRH23" s="109"/>
      <c r="NRI23" s="109"/>
      <c r="NRJ23" s="109"/>
      <c r="NRK23" s="109"/>
      <c r="NRL23" s="109"/>
      <c r="NRM23" s="109"/>
      <c r="NRN23" s="109"/>
      <c r="NRO23" s="109"/>
      <c r="NRP23" s="109"/>
      <c r="NRQ23" s="109"/>
      <c r="NRR23" s="109"/>
      <c r="NRS23" s="109"/>
      <c r="NRT23" s="109"/>
      <c r="NRU23" s="109"/>
      <c r="NRV23" s="109"/>
      <c r="NRW23" s="109"/>
      <c r="NRX23" s="109"/>
      <c r="NRY23" s="109"/>
      <c r="NRZ23" s="109"/>
      <c r="NSA23" s="109"/>
      <c r="NSB23" s="109"/>
      <c r="NSC23" s="109"/>
      <c r="NSD23" s="109"/>
      <c r="NSE23" s="109"/>
      <c r="NSF23" s="109"/>
      <c r="NSG23" s="109"/>
      <c r="NSH23" s="109"/>
      <c r="NSI23" s="109"/>
      <c r="NSJ23" s="109"/>
      <c r="NSK23" s="109"/>
      <c r="NSL23" s="109"/>
      <c r="NSM23" s="109"/>
      <c r="NSN23" s="109"/>
      <c r="NSO23" s="109"/>
      <c r="NSP23" s="109"/>
      <c r="NSQ23" s="109"/>
      <c r="NSR23" s="109"/>
      <c r="NSS23" s="109"/>
      <c r="NST23" s="109"/>
      <c r="NSU23" s="109"/>
      <c r="NSV23" s="109"/>
      <c r="NSW23" s="109"/>
      <c r="NSX23" s="109"/>
      <c r="NSY23" s="109"/>
      <c r="NSZ23" s="109"/>
      <c r="NTA23" s="109"/>
      <c r="NTB23" s="109"/>
      <c r="NTC23" s="109"/>
      <c r="NTD23" s="109"/>
      <c r="NTE23" s="109"/>
      <c r="NTF23" s="109"/>
      <c r="NTG23" s="109"/>
      <c r="NTH23" s="109"/>
      <c r="NTI23" s="109"/>
      <c r="NTJ23" s="109"/>
      <c r="NTK23" s="109"/>
      <c r="NTL23" s="109"/>
      <c r="NTM23" s="109"/>
      <c r="NTN23" s="109"/>
      <c r="NTO23" s="109"/>
      <c r="NTP23" s="109"/>
      <c r="NTQ23" s="109"/>
      <c r="NTR23" s="109"/>
      <c r="NTS23" s="109"/>
      <c r="NTT23" s="109"/>
      <c r="NTU23" s="109"/>
      <c r="NTV23" s="109"/>
      <c r="NTW23" s="109"/>
      <c r="NTX23" s="109"/>
      <c r="NTY23" s="109"/>
      <c r="NTZ23" s="109"/>
      <c r="NUA23" s="109"/>
      <c r="NUB23" s="109"/>
      <c r="NUC23" s="109"/>
      <c r="NUD23" s="109"/>
      <c r="NUE23" s="109"/>
      <c r="NUF23" s="109"/>
      <c r="NUG23" s="109"/>
      <c r="NUH23" s="109"/>
      <c r="NUI23" s="109"/>
      <c r="NUJ23" s="109"/>
      <c r="NUK23" s="109"/>
      <c r="NUL23" s="109"/>
      <c r="NUM23" s="109"/>
      <c r="NUN23" s="109"/>
      <c r="NUO23" s="109"/>
      <c r="NUP23" s="109"/>
      <c r="NUQ23" s="109"/>
      <c r="NUR23" s="109"/>
      <c r="NUS23" s="109"/>
      <c r="NUT23" s="109"/>
      <c r="NUU23" s="109"/>
      <c r="NUV23" s="109"/>
      <c r="NUW23" s="109"/>
      <c r="NUX23" s="109"/>
      <c r="NUY23" s="109"/>
      <c r="NUZ23" s="109"/>
      <c r="NVA23" s="109"/>
      <c r="NVB23" s="109"/>
      <c r="NVC23" s="109"/>
      <c r="NVD23" s="109"/>
      <c r="NVE23" s="109"/>
      <c r="NVF23" s="109"/>
      <c r="NVG23" s="109"/>
      <c r="NVH23" s="109"/>
      <c r="NVI23" s="109"/>
      <c r="NVJ23" s="109"/>
      <c r="NVK23" s="109"/>
      <c r="NVL23" s="109"/>
      <c r="NVM23" s="109"/>
      <c r="NVN23" s="109"/>
      <c r="NVO23" s="109"/>
      <c r="NVP23" s="109"/>
      <c r="NVQ23" s="109"/>
      <c r="NVR23" s="109"/>
      <c r="NVS23" s="109"/>
      <c r="NVT23" s="109"/>
      <c r="NVU23" s="109"/>
      <c r="NVV23" s="109"/>
      <c r="NVW23" s="109"/>
      <c r="NVX23" s="109"/>
      <c r="NVY23" s="109"/>
      <c r="NVZ23" s="109"/>
      <c r="NWA23" s="109"/>
      <c r="NWB23" s="109"/>
      <c r="NWC23" s="109"/>
      <c r="NWD23" s="109"/>
      <c r="NWE23" s="109"/>
      <c r="NWF23" s="109"/>
      <c r="NWG23" s="109"/>
      <c r="NWH23" s="109"/>
      <c r="NWI23" s="109"/>
      <c r="NWJ23" s="109"/>
      <c r="NWK23" s="109"/>
      <c r="NWL23" s="109"/>
      <c r="NWM23" s="109"/>
      <c r="NWN23" s="109"/>
      <c r="NWO23" s="109"/>
      <c r="NWP23" s="109"/>
      <c r="NWQ23" s="109"/>
      <c r="NWR23" s="109"/>
      <c r="NWS23" s="109"/>
      <c r="NWT23" s="109"/>
      <c r="NWU23" s="109"/>
      <c r="NWV23" s="109"/>
      <c r="NWW23" s="109"/>
      <c r="NWX23" s="109"/>
      <c r="NWY23" s="109"/>
      <c r="NWZ23" s="109"/>
      <c r="NXA23" s="109"/>
      <c r="NXB23" s="109"/>
      <c r="NXC23" s="109"/>
      <c r="NXD23" s="109"/>
      <c r="NXE23" s="109"/>
      <c r="NXF23" s="109"/>
      <c r="NXG23" s="109"/>
      <c r="NXH23" s="109"/>
      <c r="NXI23" s="109"/>
      <c r="NXJ23" s="109"/>
      <c r="NXK23" s="109"/>
      <c r="NXL23" s="109"/>
      <c r="NXM23" s="109"/>
      <c r="NXN23" s="109"/>
      <c r="NXO23" s="109"/>
      <c r="NXP23" s="109"/>
      <c r="NXQ23" s="109"/>
      <c r="NXR23" s="109"/>
      <c r="NXS23" s="109"/>
      <c r="NXT23" s="109"/>
      <c r="NXU23" s="109"/>
      <c r="NXV23" s="109"/>
      <c r="NXW23" s="109"/>
      <c r="NXX23" s="109"/>
      <c r="NXY23" s="109"/>
      <c r="NXZ23" s="109"/>
      <c r="NYA23" s="109"/>
      <c r="NYB23" s="109"/>
      <c r="NYC23" s="109"/>
      <c r="NYD23" s="109"/>
      <c r="NYE23" s="109"/>
      <c r="NYF23" s="109"/>
      <c r="NYG23" s="109"/>
      <c r="NYH23" s="109"/>
      <c r="NYI23" s="109"/>
      <c r="NYJ23" s="109"/>
      <c r="NYK23" s="109"/>
      <c r="NYL23" s="109"/>
      <c r="NYM23" s="109"/>
      <c r="NYN23" s="109"/>
      <c r="NYO23" s="109"/>
      <c r="NYP23" s="109"/>
      <c r="NYQ23" s="109"/>
      <c r="NYR23" s="109"/>
      <c r="NYS23" s="109"/>
      <c r="NYT23" s="109"/>
      <c r="NYU23" s="109"/>
      <c r="NYV23" s="109"/>
      <c r="NYW23" s="109"/>
      <c r="NYX23" s="109"/>
      <c r="NYY23" s="109"/>
      <c r="NYZ23" s="109"/>
      <c r="NZA23" s="109"/>
      <c r="NZB23" s="109"/>
      <c r="NZC23" s="109"/>
      <c r="NZD23" s="109"/>
      <c r="NZE23" s="109"/>
      <c r="NZF23" s="109"/>
      <c r="NZG23" s="109"/>
      <c r="NZH23" s="109"/>
      <c r="NZI23" s="109"/>
      <c r="NZJ23" s="109"/>
      <c r="NZK23" s="109"/>
      <c r="NZL23" s="109"/>
      <c r="NZM23" s="109"/>
      <c r="NZN23" s="109"/>
      <c r="NZO23" s="109"/>
      <c r="NZP23" s="109"/>
      <c r="NZQ23" s="109"/>
      <c r="NZR23" s="109"/>
      <c r="NZS23" s="109"/>
      <c r="NZT23" s="109"/>
      <c r="NZU23" s="109"/>
      <c r="NZV23" s="109"/>
      <c r="NZW23" s="109"/>
      <c r="NZX23" s="109"/>
      <c r="NZY23" s="109"/>
      <c r="NZZ23" s="109"/>
      <c r="OAA23" s="109"/>
      <c r="OAB23" s="109"/>
      <c r="OAC23" s="109"/>
      <c r="OAD23" s="109"/>
      <c r="OAE23" s="109"/>
      <c r="OAF23" s="109"/>
      <c r="OAG23" s="109"/>
      <c r="OAH23" s="109"/>
      <c r="OAI23" s="109"/>
      <c r="OAJ23" s="109"/>
      <c r="OAK23" s="109"/>
      <c r="OAL23" s="109"/>
      <c r="OAM23" s="109"/>
      <c r="OAN23" s="109"/>
      <c r="OAO23" s="109"/>
      <c r="OAP23" s="109"/>
      <c r="OAQ23" s="109"/>
      <c r="OAR23" s="109"/>
      <c r="OAS23" s="109"/>
      <c r="OAT23" s="109"/>
      <c r="OAU23" s="109"/>
      <c r="OAV23" s="109"/>
      <c r="OAW23" s="109"/>
      <c r="OAX23" s="109"/>
      <c r="OAY23" s="109"/>
      <c r="OAZ23" s="109"/>
      <c r="OBA23" s="109"/>
      <c r="OBB23" s="109"/>
      <c r="OBC23" s="109"/>
      <c r="OBD23" s="109"/>
      <c r="OBE23" s="109"/>
      <c r="OBF23" s="109"/>
      <c r="OBG23" s="109"/>
      <c r="OBH23" s="109"/>
      <c r="OBI23" s="109"/>
      <c r="OBJ23" s="109"/>
      <c r="OBK23" s="109"/>
      <c r="OBL23" s="109"/>
      <c r="OBM23" s="109"/>
      <c r="OBN23" s="109"/>
      <c r="OBO23" s="109"/>
      <c r="OBP23" s="109"/>
      <c r="OBQ23" s="109"/>
      <c r="OBR23" s="109"/>
      <c r="OBS23" s="109"/>
      <c r="OBT23" s="109"/>
      <c r="OBU23" s="109"/>
      <c r="OBV23" s="109"/>
      <c r="OBW23" s="109"/>
      <c r="OBX23" s="109"/>
      <c r="OBY23" s="109"/>
      <c r="OBZ23" s="109"/>
      <c r="OCA23" s="109"/>
      <c r="OCB23" s="109"/>
      <c r="OCC23" s="109"/>
      <c r="OCD23" s="109"/>
      <c r="OCE23" s="109"/>
      <c r="OCF23" s="109"/>
      <c r="OCG23" s="109"/>
      <c r="OCH23" s="109"/>
      <c r="OCI23" s="109"/>
      <c r="OCJ23" s="109"/>
      <c r="OCK23" s="109"/>
      <c r="OCL23" s="109"/>
      <c r="OCM23" s="109"/>
      <c r="OCN23" s="109"/>
      <c r="OCO23" s="109"/>
      <c r="OCP23" s="109"/>
      <c r="OCQ23" s="109"/>
      <c r="OCR23" s="109"/>
      <c r="OCS23" s="109"/>
      <c r="OCT23" s="109"/>
      <c r="OCU23" s="109"/>
      <c r="OCV23" s="109"/>
      <c r="OCW23" s="109"/>
      <c r="OCX23" s="109"/>
      <c r="OCY23" s="109"/>
      <c r="OCZ23" s="109"/>
      <c r="ODA23" s="109"/>
      <c r="ODB23" s="109"/>
      <c r="ODC23" s="109"/>
      <c r="ODD23" s="109"/>
      <c r="ODE23" s="109"/>
      <c r="ODF23" s="109"/>
      <c r="ODG23" s="109"/>
      <c r="ODH23" s="109"/>
      <c r="ODI23" s="109"/>
      <c r="ODJ23" s="109"/>
      <c r="ODK23" s="109"/>
      <c r="ODL23" s="109"/>
      <c r="ODM23" s="109"/>
      <c r="ODN23" s="109"/>
      <c r="ODO23" s="109"/>
      <c r="ODP23" s="109"/>
      <c r="ODQ23" s="109"/>
      <c r="ODR23" s="109"/>
      <c r="ODS23" s="109"/>
      <c r="ODT23" s="109"/>
      <c r="ODU23" s="109"/>
      <c r="ODV23" s="109"/>
      <c r="ODW23" s="109"/>
      <c r="ODX23" s="109"/>
      <c r="ODY23" s="109"/>
      <c r="ODZ23" s="109"/>
      <c r="OEA23" s="109"/>
      <c r="OEB23" s="109"/>
      <c r="OEC23" s="109"/>
      <c r="OED23" s="109"/>
      <c r="OEE23" s="109"/>
      <c r="OEF23" s="109"/>
      <c r="OEG23" s="109"/>
      <c r="OEH23" s="109"/>
      <c r="OEI23" s="109"/>
      <c r="OEJ23" s="109"/>
      <c r="OEK23" s="109"/>
      <c r="OEL23" s="109"/>
      <c r="OEM23" s="109"/>
      <c r="OEN23" s="109"/>
      <c r="OEO23" s="109"/>
      <c r="OEP23" s="109"/>
      <c r="OEQ23" s="109"/>
      <c r="OER23" s="109"/>
      <c r="OES23" s="109"/>
      <c r="OET23" s="109"/>
      <c r="OEU23" s="109"/>
      <c r="OEV23" s="109"/>
      <c r="OEW23" s="109"/>
      <c r="OEX23" s="109"/>
      <c r="OEY23" s="109"/>
      <c r="OEZ23" s="109"/>
      <c r="OFA23" s="109"/>
      <c r="OFB23" s="109"/>
      <c r="OFC23" s="109"/>
      <c r="OFD23" s="109"/>
      <c r="OFE23" s="109"/>
      <c r="OFF23" s="109"/>
      <c r="OFG23" s="109"/>
      <c r="OFH23" s="109"/>
      <c r="OFI23" s="109"/>
      <c r="OFJ23" s="109"/>
      <c r="OFK23" s="109"/>
      <c r="OFL23" s="109"/>
      <c r="OFM23" s="109"/>
      <c r="OFN23" s="109"/>
      <c r="OFO23" s="109"/>
      <c r="OFP23" s="109"/>
      <c r="OFQ23" s="109"/>
      <c r="OFR23" s="109"/>
      <c r="OFS23" s="109"/>
      <c r="OFT23" s="109"/>
      <c r="OFU23" s="109"/>
      <c r="OFV23" s="109"/>
      <c r="OFW23" s="109"/>
      <c r="OFX23" s="109"/>
      <c r="OFY23" s="109"/>
      <c r="OFZ23" s="109"/>
      <c r="OGA23" s="109"/>
      <c r="OGB23" s="109"/>
      <c r="OGC23" s="109"/>
      <c r="OGD23" s="109"/>
      <c r="OGE23" s="109"/>
      <c r="OGF23" s="109"/>
      <c r="OGG23" s="109"/>
      <c r="OGH23" s="109"/>
      <c r="OGI23" s="109"/>
      <c r="OGJ23" s="109"/>
      <c r="OGK23" s="109"/>
      <c r="OGL23" s="109"/>
      <c r="OGM23" s="109"/>
      <c r="OGN23" s="109"/>
      <c r="OGO23" s="109"/>
      <c r="OGP23" s="109"/>
      <c r="OGQ23" s="109"/>
      <c r="OGR23" s="109"/>
      <c r="OGS23" s="109"/>
      <c r="OGT23" s="109"/>
      <c r="OGU23" s="109"/>
      <c r="OGV23" s="109"/>
      <c r="OGW23" s="109"/>
      <c r="OGX23" s="109"/>
      <c r="OGY23" s="109"/>
      <c r="OGZ23" s="109"/>
      <c r="OHA23" s="109"/>
      <c r="OHB23" s="109"/>
      <c r="OHC23" s="109"/>
      <c r="OHD23" s="109"/>
      <c r="OHE23" s="109"/>
      <c r="OHF23" s="109"/>
      <c r="OHG23" s="109"/>
      <c r="OHH23" s="109"/>
      <c r="OHI23" s="109"/>
      <c r="OHJ23" s="109"/>
      <c r="OHK23" s="109"/>
      <c r="OHL23" s="109"/>
      <c r="OHM23" s="109"/>
      <c r="OHN23" s="109"/>
      <c r="OHO23" s="109"/>
      <c r="OHP23" s="109"/>
      <c r="OHQ23" s="109"/>
      <c r="OHR23" s="109"/>
      <c r="OHS23" s="109"/>
      <c r="OHT23" s="109"/>
      <c r="OHU23" s="109"/>
      <c r="OHV23" s="109"/>
      <c r="OHW23" s="109"/>
      <c r="OHX23" s="109"/>
      <c r="OHY23" s="109"/>
      <c r="OHZ23" s="109"/>
      <c r="OIA23" s="109"/>
      <c r="OIB23" s="109"/>
      <c r="OIC23" s="109"/>
      <c r="OID23" s="109"/>
      <c r="OIE23" s="109"/>
      <c r="OIF23" s="109"/>
      <c r="OIG23" s="109"/>
      <c r="OIH23" s="109"/>
      <c r="OII23" s="109"/>
      <c r="OIJ23" s="109"/>
      <c r="OIK23" s="109"/>
      <c r="OIL23" s="109"/>
      <c r="OIM23" s="109"/>
      <c r="OIN23" s="109"/>
      <c r="OIO23" s="109"/>
      <c r="OIP23" s="109"/>
      <c r="OIQ23" s="109"/>
      <c r="OIR23" s="109"/>
      <c r="OIS23" s="109"/>
      <c r="OIT23" s="109"/>
      <c r="OIU23" s="109"/>
      <c r="OIV23" s="109"/>
      <c r="OIW23" s="109"/>
      <c r="OIX23" s="109"/>
      <c r="OIY23" s="109"/>
      <c r="OIZ23" s="109"/>
      <c r="OJA23" s="109"/>
      <c r="OJB23" s="109"/>
      <c r="OJC23" s="109"/>
      <c r="OJD23" s="109"/>
      <c r="OJE23" s="109"/>
      <c r="OJF23" s="109"/>
      <c r="OJG23" s="109"/>
      <c r="OJH23" s="109"/>
      <c r="OJI23" s="109"/>
      <c r="OJJ23" s="109"/>
      <c r="OJK23" s="109"/>
      <c r="OJL23" s="109"/>
      <c r="OJM23" s="109"/>
      <c r="OJN23" s="109"/>
      <c r="OJO23" s="109"/>
      <c r="OJP23" s="109"/>
      <c r="OJQ23" s="109"/>
      <c r="OJR23" s="109"/>
      <c r="OJS23" s="109"/>
      <c r="OJT23" s="109"/>
      <c r="OJU23" s="109"/>
      <c r="OJV23" s="109"/>
      <c r="OJW23" s="109"/>
      <c r="OJX23" s="109"/>
      <c r="OJY23" s="109"/>
      <c r="OJZ23" s="109"/>
      <c r="OKA23" s="109"/>
      <c r="OKB23" s="109"/>
      <c r="OKC23" s="109"/>
      <c r="OKD23" s="109"/>
      <c r="OKE23" s="109"/>
      <c r="OKF23" s="109"/>
      <c r="OKG23" s="109"/>
      <c r="OKH23" s="109"/>
      <c r="OKI23" s="109"/>
      <c r="OKJ23" s="109"/>
      <c r="OKK23" s="109"/>
      <c r="OKL23" s="109"/>
      <c r="OKM23" s="109"/>
      <c r="OKN23" s="109"/>
      <c r="OKO23" s="109"/>
      <c r="OKP23" s="109"/>
      <c r="OKQ23" s="109"/>
      <c r="OKR23" s="109"/>
      <c r="OKS23" s="109"/>
      <c r="OKT23" s="109"/>
      <c r="OKU23" s="109"/>
      <c r="OKV23" s="109"/>
      <c r="OKW23" s="109"/>
      <c r="OKX23" s="109"/>
      <c r="OKY23" s="109"/>
      <c r="OKZ23" s="109"/>
      <c r="OLA23" s="109"/>
      <c r="OLB23" s="109"/>
      <c r="OLC23" s="109"/>
      <c r="OLD23" s="109"/>
      <c r="OLE23" s="109"/>
      <c r="OLF23" s="109"/>
      <c r="OLG23" s="109"/>
      <c r="OLH23" s="109"/>
      <c r="OLI23" s="109"/>
      <c r="OLJ23" s="109"/>
      <c r="OLK23" s="109"/>
      <c r="OLL23" s="109"/>
      <c r="OLM23" s="109"/>
      <c r="OLN23" s="109"/>
      <c r="OLO23" s="109"/>
      <c r="OLP23" s="109"/>
      <c r="OLQ23" s="109"/>
      <c r="OLR23" s="109"/>
      <c r="OLS23" s="109"/>
      <c r="OLT23" s="109"/>
      <c r="OLU23" s="109"/>
      <c r="OLV23" s="109"/>
      <c r="OLW23" s="109"/>
      <c r="OLX23" s="109"/>
      <c r="OLY23" s="109"/>
      <c r="OLZ23" s="109"/>
      <c r="OMA23" s="109"/>
      <c r="OMB23" s="109"/>
      <c r="OMC23" s="109"/>
      <c r="OMD23" s="109"/>
      <c r="OME23" s="109"/>
      <c r="OMF23" s="109"/>
      <c r="OMG23" s="109"/>
      <c r="OMH23" s="109"/>
      <c r="OMI23" s="109"/>
      <c r="OMJ23" s="109"/>
      <c r="OMK23" s="109"/>
      <c r="OML23" s="109"/>
      <c r="OMM23" s="109"/>
      <c r="OMN23" s="109"/>
      <c r="OMO23" s="109"/>
      <c r="OMP23" s="109"/>
      <c r="OMQ23" s="109"/>
      <c r="OMR23" s="109"/>
      <c r="OMS23" s="109"/>
      <c r="OMT23" s="109"/>
      <c r="OMU23" s="109"/>
      <c r="OMV23" s="109"/>
      <c r="OMW23" s="109"/>
      <c r="OMX23" s="109"/>
      <c r="OMY23" s="109"/>
      <c r="OMZ23" s="109"/>
      <c r="ONA23" s="109"/>
      <c r="ONB23" s="109"/>
      <c r="ONC23" s="109"/>
      <c r="OND23" s="109"/>
      <c r="ONE23" s="109"/>
      <c r="ONF23" s="109"/>
      <c r="ONG23" s="109"/>
      <c r="ONH23" s="109"/>
      <c r="ONI23" s="109"/>
      <c r="ONJ23" s="109"/>
      <c r="ONK23" s="109"/>
      <c r="ONL23" s="109"/>
      <c r="ONM23" s="109"/>
      <c r="ONN23" s="109"/>
      <c r="ONO23" s="109"/>
      <c r="ONP23" s="109"/>
      <c r="ONQ23" s="109"/>
      <c r="ONR23" s="109"/>
      <c r="ONS23" s="109"/>
      <c r="ONT23" s="109"/>
      <c r="ONU23" s="109"/>
      <c r="ONV23" s="109"/>
      <c r="ONW23" s="109"/>
      <c r="ONX23" s="109"/>
      <c r="ONY23" s="109"/>
      <c r="ONZ23" s="109"/>
      <c r="OOA23" s="109"/>
      <c r="OOB23" s="109"/>
      <c r="OOC23" s="109"/>
      <c r="OOD23" s="109"/>
      <c r="OOE23" s="109"/>
      <c r="OOF23" s="109"/>
      <c r="OOG23" s="109"/>
      <c r="OOH23" s="109"/>
      <c r="OOI23" s="109"/>
      <c r="OOJ23" s="109"/>
      <c r="OOK23" s="109"/>
      <c r="OOL23" s="109"/>
      <c r="OOM23" s="109"/>
      <c r="OON23" s="109"/>
      <c r="OOO23" s="109"/>
      <c r="OOP23" s="109"/>
      <c r="OOQ23" s="109"/>
      <c r="OOR23" s="109"/>
      <c r="OOS23" s="109"/>
      <c r="OOT23" s="109"/>
      <c r="OOU23" s="109"/>
      <c r="OOV23" s="109"/>
      <c r="OOW23" s="109"/>
      <c r="OOX23" s="109"/>
      <c r="OOY23" s="109"/>
      <c r="OOZ23" s="109"/>
      <c r="OPA23" s="109"/>
      <c r="OPB23" s="109"/>
      <c r="OPC23" s="109"/>
      <c r="OPD23" s="109"/>
      <c r="OPE23" s="109"/>
      <c r="OPF23" s="109"/>
      <c r="OPG23" s="109"/>
      <c r="OPH23" s="109"/>
      <c r="OPI23" s="109"/>
      <c r="OPJ23" s="109"/>
      <c r="OPK23" s="109"/>
      <c r="OPL23" s="109"/>
      <c r="OPM23" s="109"/>
      <c r="OPN23" s="109"/>
      <c r="OPO23" s="109"/>
      <c r="OPP23" s="109"/>
      <c r="OPQ23" s="109"/>
      <c r="OPR23" s="109"/>
      <c r="OPS23" s="109"/>
      <c r="OPT23" s="109"/>
      <c r="OPU23" s="109"/>
      <c r="OPV23" s="109"/>
      <c r="OPW23" s="109"/>
      <c r="OPX23" s="109"/>
      <c r="OPY23" s="109"/>
      <c r="OPZ23" s="109"/>
      <c r="OQA23" s="109"/>
      <c r="OQB23" s="109"/>
      <c r="OQC23" s="109"/>
      <c r="OQD23" s="109"/>
      <c r="OQE23" s="109"/>
      <c r="OQF23" s="109"/>
      <c r="OQG23" s="109"/>
      <c r="OQH23" s="109"/>
      <c r="OQI23" s="109"/>
      <c r="OQJ23" s="109"/>
      <c r="OQK23" s="109"/>
      <c r="OQL23" s="109"/>
      <c r="OQM23" s="109"/>
      <c r="OQN23" s="109"/>
      <c r="OQO23" s="109"/>
      <c r="OQP23" s="109"/>
      <c r="OQQ23" s="109"/>
      <c r="OQR23" s="109"/>
      <c r="OQS23" s="109"/>
      <c r="OQT23" s="109"/>
      <c r="OQU23" s="109"/>
      <c r="OQV23" s="109"/>
      <c r="OQW23" s="109"/>
      <c r="OQX23" s="109"/>
      <c r="OQY23" s="109"/>
      <c r="OQZ23" s="109"/>
      <c r="ORA23" s="109"/>
      <c r="ORB23" s="109"/>
      <c r="ORC23" s="109"/>
      <c r="ORD23" s="109"/>
      <c r="ORE23" s="109"/>
      <c r="ORF23" s="109"/>
      <c r="ORG23" s="109"/>
      <c r="ORH23" s="109"/>
      <c r="ORI23" s="109"/>
      <c r="ORJ23" s="109"/>
      <c r="ORK23" s="109"/>
      <c r="ORL23" s="109"/>
      <c r="ORM23" s="109"/>
      <c r="ORN23" s="109"/>
      <c r="ORO23" s="109"/>
      <c r="ORP23" s="109"/>
      <c r="ORQ23" s="109"/>
      <c r="ORR23" s="109"/>
      <c r="ORS23" s="109"/>
      <c r="ORT23" s="109"/>
      <c r="ORU23" s="109"/>
      <c r="ORV23" s="109"/>
      <c r="ORW23" s="109"/>
      <c r="ORX23" s="109"/>
      <c r="ORY23" s="109"/>
      <c r="ORZ23" s="109"/>
      <c r="OSA23" s="109"/>
      <c r="OSB23" s="109"/>
      <c r="OSC23" s="109"/>
      <c r="OSD23" s="109"/>
      <c r="OSE23" s="109"/>
      <c r="OSF23" s="109"/>
      <c r="OSG23" s="109"/>
      <c r="OSH23" s="109"/>
      <c r="OSI23" s="109"/>
      <c r="OSJ23" s="109"/>
      <c r="OSK23" s="109"/>
      <c r="OSL23" s="109"/>
      <c r="OSM23" s="109"/>
      <c r="OSN23" s="109"/>
      <c r="OSO23" s="109"/>
      <c r="OSP23" s="109"/>
      <c r="OSQ23" s="109"/>
      <c r="OSR23" s="109"/>
      <c r="OSS23" s="109"/>
      <c r="OST23" s="109"/>
      <c r="OSU23" s="109"/>
      <c r="OSV23" s="109"/>
      <c r="OSW23" s="109"/>
      <c r="OSX23" s="109"/>
      <c r="OSY23" s="109"/>
      <c r="OSZ23" s="109"/>
      <c r="OTA23" s="109"/>
      <c r="OTB23" s="109"/>
      <c r="OTC23" s="109"/>
      <c r="OTD23" s="109"/>
      <c r="OTE23" s="109"/>
      <c r="OTF23" s="109"/>
      <c r="OTG23" s="109"/>
      <c r="OTH23" s="109"/>
      <c r="OTI23" s="109"/>
      <c r="OTJ23" s="109"/>
      <c r="OTK23" s="109"/>
      <c r="OTL23" s="109"/>
      <c r="OTM23" s="109"/>
      <c r="OTN23" s="109"/>
      <c r="OTO23" s="109"/>
      <c r="OTP23" s="109"/>
      <c r="OTQ23" s="109"/>
      <c r="OTR23" s="109"/>
      <c r="OTS23" s="109"/>
      <c r="OTT23" s="109"/>
      <c r="OTU23" s="109"/>
      <c r="OTV23" s="109"/>
      <c r="OTW23" s="109"/>
      <c r="OTX23" s="109"/>
      <c r="OTY23" s="109"/>
      <c r="OTZ23" s="109"/>
      <c r="OUA23" s="109"/>
      <c r="OUB23" s="109"/>
      <c r="OUC23" s="109"/>
      <c r="OUD23" s="109"/>
      <c r="OUE23" s="109"/>
      <c r="OUF23" s="109"/>
      <c r="OUG23" s="109"/>
      <c r="OUH23" s="109"/>
      <c r="OUI23" s="109"/>
      <c r="OUJ23" s="109"/>
      <c r="OUK23" s="109"/>
      <c r="OUL23" s="109"/>
      <c r="OUM23" s="109"/>
      <c r="OUN23" s="109"/>
      <c r="OUO23" s="109"/>
      <c r="OUP23" s="109"/>
      <c r="OUQ23" s="109"/>
      <c r="OUR23" s="109"/>
      <c r="OUS23" s="109"/>
      <c r="OUT23" s="109"/>
      <c r="OUU23" s="109"/>
      <c r="OUV23" s="109"/>
      <c r="OUW23" s="109"/>
      <c r="OUX23" s="109"/>
      <c r="OUY23" s="109"/>
      <c r="OUZ23" s="109"/>
      <c r="OVA23" s="109"/>
      <c r="OVB23" s="109"/>
      <c r="OVC23" s="109"/>
      <c r="OVD23" s="109"/>
      <c r="OVE23" s="109"/>
      <c r="OVF23" s="109"/>
      <c r="OVG23" s="109"/>
      <c r="OVH23" s="109"/>
      <c r="OVI23" s="109"/>
      <c r="OVJ23" s="109"/>
      <c r="OVK23" s="109"/>
      <c r="OVL23" s="109"/>
      <c r="OVM23" s="109"/>
      <c r="OVN23" s="109"/>
      <c r="OVO23" s="109"/>
      <c r="OVP23" s="109"/>
      <c r="OVQ23" s="109"/>
      <c r="OVR23" s="109"/>
      <c r="OVS23" s="109"/>
      <c r="OVT23" s="109"/>
      <c r="OVU23" s="109"/>
      <c r="OVV23" s="109"/>
      <c r="OVW23" s="109"/>
      <c r="OVX23" s="109"/>
      <c r="OVY23" s="109"/>
      <c r="OVZ23" s="109"/>
      <c r="OWA23" s="109"/>
      <c r="OWB23" s="109"/>
      <c r="OWC23" s="109"/>
      <c r="OWD23" s="109"/>
      <c r="OWE23" s="109"/>
      <c r="OWF23" s="109"/>
      <c r="OWG23" s="109"/>
      <c r="OWH23" s="109"/>
      <c r="OWI23" s="109"/>
      <c r="OWJ23" s="109"/>
      <c r="OWK23" s="109"/>
      <c r="OWL23" s="109"/>
      <c r="OWM23" s="109"/>
      <c r="OWN23" s="109"/>
      <c r="OWO23" s="109"/>
      <c r="OWP23" s="109"/>
      <c r="OWQ23" s="109"/>
      <c r="OWR23" s="109"/>
      <c r="OWS23" s="109"/>
      <c r="OWT23" s="109"/>
      <c r="OWU23" s="109"/>
      <c r="OWV23" s="109"/>
      <c r="OWW23" s="109"/>
      <c r="OWX23" s="109"/>
      <c r="OWY23" s="109"/>
      <c r="OWZ23" s="109"/>
      <c r="OXA23" s="109"/>
      <c r="OXB23" s="109"/>
      <c r="OXC23" s="109"/>
      <c r="OXD23" s="109"/>
      <c r="OXE23" s="109"/>
      <c r="OXF23" s="109"/>
      <c r="OXG23" s="109"/>
      <c r="OXH23" s="109"/>
      <c r="OXI23" s="109"/>
      <c r="OXJ23" s="109"/>
      <c r="OXK23" s="109"/>
      <c r="OXL23" s="109"/>
      <c r="OXM23" s="109"/>
      <c r="OXN23" s="109"/>
      <c r="OXO23" s="109"/>
      <c r="OXP23" s="109"/>
      <c r="OXQ23" s="109"/>
      <c r="OXR23" s="109"/>
      <c r="OXS23" s="109"/>
      <c r="OXT23" s="109"/>
      <c r="OXU23" s="109"/>
      <c r="OXV23" s="109"/>
      <c r="OXW23" s="109"/>
      <c r="OXX23" s="109"/>
      <c r="OXY23" s="109"/>
      <c r="OXZ23" s="109"/>
      <c r="OYA23" s="109"/>
      <c r="OYB23" s="109"/>
      <c r="OYC23" s="109"/>
      <c r="OYD23" s="109"/>
      <c r="OYE23" s="109"/>
      <c r="OYF23" s="109"/>
      <c r="OYG23" s="109"/>
      <c r="OYH23" s="109"/>
      <c r="OYI23" s="109"/>
      <c r="OYJ23" s="109"/>
      <c r="OYK23" s="109"/>
      <c r="OYL23" s="109"/>
      <c r="OYM23" s="109"/>
      <c r="OYN23" s="109"/>
      <c r="OYO23" s="109"/>
      <c r="OYP23" s="109"/>
      <c r="OYQ23" s="109"/>
      <c r="OYR23" s="109"/>
      <c r="OYS23" s="109"/>
      <c r="OYT23" s="109"/>
      <c r="OYU23" s="109"/>
      <c r="OYV23" s="109"/>
      <c r="OYW23" s="109"/>
      <c r="OYX23" s="109"/>
      <c r="OYY23" s="109"/>
      <c r="OYZ23" s="109"/>
      <c r="OZA23" s="109"/>
      <c r="OZB23" s="109"/>
      <c r="OZC23" s="109"/>
      <c r="OZD23" s="109"/>
      <c r="OZE23" s="109"/>
      <c r="OZF23" s="109"/>
      <c r="OZG23" s="109"/>
      <c r="OZH23" s="109"/>
      <c r="OZI23" s="109"/>
      <c r="OZJ23" s="109"/>
      <c r="OZK23" s="109"/>
      <c r="OZL23" s="109"/>
      <c r="OZM23" s="109"/>
      <c r="OZN23" s="109"/>
      <c r="OZO23" s="109"/>
      <c r="OZP23" s="109"/>
      <c r="OZQ23" s="109"/>
      <c r="OZR23" s="109"/>
      <c r="OZS23" s="109"/>
      <c r="OZT23" s="109"/>
      <c r="OZU23" s="109"/>
      <c r="OZV23" s="109"/>
      <c r="OZW23" s="109"/>
      <c r="OZX23" s="109"/>
      <c r="OZY23" s="109"/>
      <c r="OZZ23" s="109"/>
      <c r="PAA23" s="109"/>
      <c r="PAB23" s="109"/>
      <c r="PAC23" s="109"/>
      <c r="PAD23" s="109"/>
      <c r="PAE23" s="109"/>
      <c r="PAF23" s="109"/>
      <c r="PAG23" s="109"/>
      <c r="PAH23" s="109"/>
      <c r="PAI23" s="109"/>
      <c r="PAJ23" s="109"/>
      <c r="PAK23" s="109"/>
      <c r="PAL23" s="109"/>
      <c r="PAM23" s="109"/>
      <c r="PAN23" s="109"/>
      <c r="PAO23" s="109"/>
      <c r="PAP23" s="109"/>
      <c r="PAQ23" s="109"/>
      <c r="PAR23" s="109"/>
      <c r="PAS23" s="109"/>
      <c r="PAT23" s="109"/>
      <c r="PAU23" s="109"/>
      <c r="PAV23" s="109"/>
      <c r="PAW23" s="109"/>
      <c r="PAX23" s="109"/>
      <c r="PAY23" s="109"/>
      <c r="PAZ23" s="109"/>
      <c r="PBA23" s="109"/>
      <c r="PBB23" s="109"/>
      <c r="PBC23" s="109"/>
      <c r="PBD23" s="109"/>
      <c r="PBE23" s="109"/>
      <c r="PBF23" s="109"/>
      <c r="PBG23" s="109"/>
      <c r="PBH23" s="109"/>
      <c r="PBI23" s="109"/>
      <c r="PBJ23" s="109"/>
      <c r="PBK23" s="109"/>
      <c r="PBL23" s="109"/>
      <c r="PBM23" s="109"/>
      <c r="PBN23" s="109"/>
      <c r="PBO23" s="109"/>
      <c r="PBP23" s="109"/>
      <c r="PBQ23" s="109"/>
      <c r="PBR23" s="109"/>
      <c r="PBS23" s="109"/>
      <c r="PBT23" s="109"/>
      <c r="PBU23" s="109"/>
      <c r="PBV23" s="109"/>
      <c r="PBW23" s="109"/>
      <c r="PBX23" s="109"/>
      <c r="PBY23" s="109"/>
      <c r="PBZ23" s="109"/>
      <c r="PCA23" s="109"/>
      <c r="PCB23" s="109"/>
      <c r="PCC23" s="109"/>
      <c r="PCD23" s="109"/>
      <c r="PCE23" s="109"/>
      <c r="PCF23" s="109"/>
      <c r="PCG23" s="109"/>
      <c r="PCH23" s="109"/>
      <c r="PCI23" s="109"/>
      <c r="PCJ23" s="109"/>
      <c r="PCK23" s="109"/>
      <c r="PCL23" s="109"/>
      <c r="PCM23" s="109"/>
      <c r="PCN23" s="109"/>
      <c r="PCO23" s="109"/>
      <c r="PCP23" s="109"/>
      <c r="PCQ23" s="109"/>
      <c r="PCR23" s="109"/>
      <c r="PCS23" s="109"/>
      <c r="PCT23" s="109"/>
      <c r="PCU23" s="109"/>
      <c r="PCV23" s="109"/>
      <c r="PCW23" s="109"/>
      <c r="PCX23" s="109"/>
      <c r="PCY23" s="109"/>
      <c r="PCZ23" s="109"/>
      <c r="PDA23" s="109"/>
      <c r="PDB23" s="109"/>
      <c r="PDC23" s="109"/>
      <c r="PDD23" s="109"/>
      <c r="PDE23" s="109"/>
      <c r="PDF23" s="109"/>
      <c r="PDG23" s="109"/>
      <c r="PDH23" s="109"/>
      <c r="PDI23" s="109"/>
      <c r="PDJ23" s="109"/>
      <c r="PDK23" s="109"/>
      <c r="PDL23" s="109"/>
      <c r="PDM23" s="109"/>
      <c r="PDN23" s="109"/>
      <c r="PDO23" s="109"/>
      <c r="PDP23" s="109"/>
      <c r="PDQ23" s="109"/>
      <c r="PDR23" s="109"/>
      <c r="PDS23" s="109"/>
      <c r="PDT23" s="109"/>
      <c r="PDU23" s="109"/>
      <c r="PDV23" s="109"/>
      <c r="PDW23" s="109"/>
      <c r="PDX23" s="109"/>
      <c r="PDY23" s="109"/>
      <c r="PDZ23" s="109"/>
      <c r="PEA23" s="109"/>
      <c r="PEB23" s="109"/>
      <c r="PEC23" s="109"/>
      <c r="PED23" s="109"/>
      <c r="PEE23" s="109"/>
      <c r="PEF23" s="109"/>
      <c r="PEG23" s="109"/>
      <c r="PEH23" s="109"/>
      <c r="PEI23" s="109"/>
      <c r="PEJ23" s="109"/>
      <c r="PEK23" s="109"/>
      <c r="PEL23" s="109"/>
      <c r="PEM23" s="109"/>
      <c r="PEN23" s="109"/>
      <c r="PEO23" s="109"/>
      <c r="PEP23" s="109"/>
      <c r="PEQ23" s="109"/>
      <c r="PER23" s="109"/>
      <c r="PES23" s="109"/>
      <c r="PET23" s="109"/>
      <c r="PEU23" s="109"/>
      <c r="PEV23" s="109"/>
      <c r="PEW23" s="109"/>
      <c r="PEX23" s="109"/>
      <c r="PEY23" s="109"/>
      <c r="PEZ23" s="109"/>
      <c r="PFA23" s="109"/>
      <c r="PFB23" s="109"/>
      <c r="PFC23" s="109"/>
      <c r="PFD23" s="109"/>
      <c r="PFE23" s="109"/>
      <c r="PFF23" s="109"/>
      <c r="PFG23" s="109"/>
      <c r="PFH23" s="109"/>
      <c r="PFI23" s="109"/>
      <c r="PFJ23" s="109"/>
      <c r="PFK23" s="109"/>
      <c r="PFL23" s="109"/>
      <c r="PFM23" s="109"/>
      <c r="PFN23" s="109"/>
      <c r="PFO23" s="109"/>
      <c r="PFP23" s="109"/>
      <c r="PFQ23" s="109"/>
      <c r="PFR23" s="109"/>
      <c r="PFS23" s="109"/>
      <c r="PFT23" s="109"/>
      <c r="PFU23" s="109"/>
      <c r="PFV23" s="109"/>
      <c r="PFW23" s="109"/>
      <c r="PFX23" s="109"/>
      <c r="PFY23" s="109"/>
      <c r="PFZ23" s="109"/>
      <c r="PGA23" s="109"/>
      <c r="PGB23" s="109"/>
      <c r="PGC23" s="109"/>
      <c r="PGD23" s="109"/>
      <c r="PGE23" s="109"/>
      <c r="PGF23" s="109"/>
      <c r="PGG23" s="109"/>
      <c r="PGH23" s="109"/>
      <c r="PGI23" s="109"/>
      <c r="PGJ23" s="109"/>
      <c r="PGK23" s="109"/>
      <c r="PGL23" s="109"/>
      <c r="PGM23" s="109"/>
      <c r="PGN23" s="109"/>
      <c r="PGO23" s="109"/>
      <c r="PGP23" s="109"/>
      <c r="PGQ23" s="109"/>
      <c r="PGR23" s="109"/>
      <c r="PGS23" s="109"/>
      <c r="PGT23" s="109"/>
      <c r="PGU23" s="109"/>
      <c r="PGV23" s="109"/>
      <c r="PGW23" s="109"/>
      <c r="PGX23" s="109"/>
      <c r="PGY23" s="109"/>
      <c r="PGZ23" s="109"/>
      <c r="PHA23" s="109"/>
      <c r="PHB23" s="109"/>
      <c r="PHC23" s="109"/>
      <c r="PHD23" s="109"/>
      <c r="PHE23" s="109"/>
      <c r="PHF23" s="109"/>
      <c r="PHG23" s="109"/>
      <c r="PHH23" s="109"/>
      <c r="PHI23" s="109"/>
      <c r="PHJ23" s="109"/>
      <c r="PHK23" s="109"/>
      <c r="PHL23" s="109"/>
      <c r="PHM23" s="109"/>
      <c r="PHN23" s="109"/>
      <c r="PHO23" s="109"/>
      <c r="PHP23" s="109"/>
      <c r="PHQ23" s="109"/>
      <c r="PHR23" s="109"/>
      <c r="PHS23" s="109"/>
      <c r="PHT23" s="109"/>
      <c r="PHU23" s="109"/>
      <c r="PHV23" s="109"/>
      <c r="PHW23" s="109"/>
      <c r="PHX23" s="109"/>
      <c r="PHY23" s="109"/>
      <c r="PHZ23" s="109"/>
      <c r="PIA23" s="109"/>
      <c r="PIB23" s="109"/>
      <c r="PIC23" s="109"/>
      <c r="PID23" s="109"/>
      <c r="PIE23" s="109"/>
      <c r="PIF23" s="109"/>
      <c r="PIG23" s="109"/>
      <c r="PIH23" s="109"/>
      <c r="PII23" s="109"/>
      <c r="PIJ23" s="109"/>
      <c r="PIK23" s="109"/>
      <c r="PIL23" s="109"/>
      <c r="PIM23" s="109"/>
      <c r="PIN23" s="109"/>
      <c r="PIO23" s="109"/>
      <c r="PIP23" s="109"/>
      <c r="PIQ23" s="109"/>
      <c r="PIR23" s="109"/>
      <c r="PIS23" s="109"/>
      <c r="PIT23" s="109"/>
      <c r="PIU23" s="109"/>
      <c r="PIV23" s="109"/>
      <c r="PIW23" s="109"/>
      <c r="PIX23" s="109"/>
      <c r="PIY23" s="109"/>
      <c r="PIZ23" s="109"/>
      <c r="PJA23" s="109"/>
      <c r="PJB23" s="109"/>
      <c r="PJC23" s="109"/>
      <c r="PJD23" s="109"/>
      <c r="PJE23" s="109"/>
      <c r="PJF23" s="109"/>
      <c r="PJG23" s="109"/>
      <c r="PJH23" s="109"/>
      <c r="PJI23" s="109"/>
      <c r="PJJ23" s="109"/>
      <c r="PJK23" s="109"/>
      <c r="PJL23" s="109"/>
      <c r="PJM23" s="109"/>
      <c r="PJN23" s="109"/>
      <c r="PJO23" s="109"/>
      <c r="PJP23" s="109"/>
      <c r="PJQ23" s="109"/>
      <c r="PJR23" s="109"/>
      <c r="PJS23" s="109"/>
      <c r="PJT23" s="109"/>
      <c r="PJU23" s="109"/>
      <c r="PJV23" s="109"/>
      <c r="PJW23" s="109"/>
      <c r="PJX23" s="109"/>
      <c r="PJY23" s="109"/>
      <c r="PJZ23" s="109"/>
      <c r="PKA23" s="109"/>
      <c r="PKB23" s="109"/>
      <c r="PKC23" s="109"/>
      <c r="PKD23" s="109"/>
      <c r="PKE23" s="109"/>
      <c r="PKF23" s="109"/>
      <c r="PKG23" s="109"/>
      <c r="PKH23" s="109"/>
      <c r="PKI23" s="109"/>
      <c r="PKJ23" s="109"/>
      <c r="PKK23" s="109"/>
      <c r="PKL23" s="109"/>
      <c r="PKM23" s="109"/>
      <c r="PKN23" s="109"/>
      <c r="PKO23" s="109"/>
      <c r="PKP23" s="109"/>
      <c r="PKQ23" s="109"/>
      <c r="PKR23" s="109"/>
      <c r="PKS23" s="109"/>
      <c r="PKT23" s="109"/>
      <c r="PKU23" s="109"/>
      <c r="PKV23" s="109"/>
      <c r="PKW23" s="109"/>
      <c r="PKX23" s="109"/>
      <c r="PKY23" s="109"/>
      <c r="PKZ23" s="109"/>
      <c r="PLA23" s="109"/>
      <c r="PLB23" s="109"/>
      <c r="PLC23" s="109"/>
      <c r="PLD23" s="109"/>
      <c r="PLE23" s="109"/>
      <c r="PLF23" s="109"/>
      <c r="PLG23" s="109"/>
      <c r="PLH23" s="109"/>
      <c r="PLI23" s="109"/>
      <c r="PLJ23" s="109"/>
      <c r="PLK23" s="109"/>
      <c r="PLL23" s="109"/>
      <c r="PLM23" s="109"/>
      <c r="PLN23" s="109"/>
      <c r="PLO23" s="109"/>
      <c r="PLP23" s="109"/>
      <c r="PLQ23" s="109"/>
      <c r="PLR23" s="109"/>
      <c r="PLS23" s="109"/>
      <c r="PLT23" s="109"/>
      <c r="PLU23" s="109"/>
      <c r="PLV23" s="109"/>
      <c r="PLW23" s="109"/>
      <c r="PLX23" s="109"/>
      <c r="PLY23" s="109"/>
      <c r="PLZ23" s="109"/>
      <c r="PMA23" s="109"/>
      <c r="PMB23" s="109"/>
      <c r="PMC23" s="109"/>
      <c r="PMD23" s="109"/>
      <c r="PME23" s="109"/>
      <c r="PMF23" s="109"/>
      <c r="PMG23" s="109"/>
      <c r="PMH23" s="109"/>
      <c r="PMI23" s="109"/>
      <c r="PMJ23" s="109"/>
      <c r="PMK23" s="109"/>
      <c r="PML23" s="109"/>
      <c r="PMM23" s="109"/>
      <c r="PMN23" s="109"/>
      <c r="PMO23" s="109"/>
      <c r="PMP23" s="109"/>
      <c r="PMQ23" s="109"/>
      <c r="PMR23" s="109"/>
      <c r="PMS23" s="109"/>
      <c r="PMT23" s="109"/>
      <c r="PMU23" s="109"/>
      <c r="PMV23" s="109"/>
      <c r="PMW23" s="109"/>
      <c r="PMX23" s="109"/>
      <c r="PMY23" s="109"/>
      <c r="PMZ23" s="109"/>
      <c r="PNA23" s="109"/>
      <c r="PNB23" s="109"/>
      <c r="PNC23" s="109"/>
      <c r="PND23" s="109"/>
      <c r="PNE23" s="109"/>
      <c r="PNF23" s="109"/>
      <c r="PNG23" s="109"/>
      <c r="PNH23" s="109"/>
      <c r="PNI23" s="109"/>
      <c r="PNJ23" s="109"/>
      <c r="PNK23" s="109"/>
      <c r="PNL23" s="109"/>
      <c r="PNM23" s="109"/>
      <c r="PNN23" s="109"/>
      <c r="PNO23" s="109"/>
      <c r="PNP23" s="109"/>
      <c r="PNQ23" s="109"/>
      <c r="PNR23" s="109"/>
      <c r="PNS23" s="109"/>
      <c r="PNT23" s="109"/>
      <c r="PNU23" s="109"/>
      <c r="PNV23" s="109"/>
      <c r="PNW23" s="109"/>
      <c r="PNX23" s="109"/>
      <c r="PNY23" s="109"/>
      <c r="PNZ23" s="109"/>
      <c r="POA23" s="109"/>
      <c r="POB23" s="109"/>
      <c r="POC23" s="109"/>
      <c r="POD23" s="109"/>
      <c r="POE23" s="109"/>
      <c r="POF23" s="109"/>
      <c r="POG23" s="109"/>
      <c r="POH23" s="109"/>
      <c r="POI23" s="109"/>
      <c r="POJ23" s="109"/>
      <c r="POK23" s="109"/>
      <c r="POL23" s="109"/>
      <c r="POM23" s="109"/>
      <c r="PON23" s="109"/>
      <c r="POO23" s="109"/>
      <c r="POP23" s="109"/>
      <c r="POQ23" s="109"/>
      <c r="POR23" s="109"/>
      <c r="POS23" s="109"/>
      <c r="POT23" s="109"/>
      <c r="POU23" s="109"/>
      <c r="POV23" s="109"/>
      <c r="POW23" s="109"/>
      <c r="POX23" s="109"/>
      <c r="POY23" s="109"/>
      <c r="POZ23" s="109"/>
      <c r="PPA23" s="109"/>
      <c r="PPB23" s="109"/>
      <c r="PPC23" s="109"/>
      <c r="PPD23" s="109"/>
      <c r="PPE23" s="109"/>
      <c r="PPF23" s="109"/>
      <c r="PPG23" s="109"/>
      <c r="PPH23" s="109"/>
      <c r="PPI23" s="109"/>
      <c r="PPJ23" s="109"/>
      <c r="PPK23" s="109"/>
      <c r="PPL23" s="109"/>
      <c r="PPM23" s="109"/>
      <c r="PPN23" s="109"/>
      <c r="PPO23" s="109"/>
      <c r="PPP23" s="109"/>
      <c r="PPQ23" s="109"/>
      <c r="PPR23" s="109"/>
      <c r="PPS23" s="109"/>
      <c r="PPT23" s="109"/>
      <c r="PPU23" s="109"/>
      <c r="PPV23" s="109"/>
      <c r="PPW23" s="109"/>
      <c r="PPX23" s="109"/>
      <c r="PPY23" s="109"/>
      <c r="PPZ23" s="109"/>
      <c r="PQA23" s="109"/>
      <c r="PQB23" s="109"/>
      <c r="PQC23" s="109"/>
      <c r="PQD23" s="109"/>
      <c r="PQE23" s="109"/>
      <c r="PQF23" s="109"/>
      <c r="PQG23" s="109"/>
      <c r="PQH23" s="109"/>
      <c r="PQI23" s="109"/>
      <c r="PQJ23" s="109"/>
      <c r="PQK23" s="109"/>
      <c r="PQL23" s="109"/>
      <c r="PQM23" s="109"/>
      <c r="PQN23" s="109"/>
      <c r="PQO23" s="109"/>
      <c r="PQP23" s="109"/>
      <c r="PQQ23" s="109"/>
      <c r="PQR23" s="109"/>
      <c r="PQS23" s="109"/>
      <c r="PQT23" s="109"/>
      <c r="PQU23" s="109"/>
      <c r="PQV23" s="109"/>
      <c r="PQW23" s="109"/>
      <c r="PQX23" s="109"/>
      <c r="PQY23" s="109"/>
      <c r="PQZ23" s="109"/>
      <c r="PRA23" s="109"/>
      <c r="PRB23" s="109"/>
      <c r="PRC23" s="109"/>
      <c r="PRD23" s="109"/>
      <c r="PRE23" s="109"/>
      <c r="PRF23" s="109"/>
      <c r="PRG23" s="109"/>
      <c r="PRH23" s="109"/>
      <c r="PRI23" s="109"/>
      <c r="PRJ23" s="109"/>
      <c r="PRK23" s="109"/>
      <c r="PRL23" s="109"/>
      <c r="PRM23" s="109"/>
      <c r="PRN23" s="109"/>
      <c r="PRO23" s="109"/>
      <c r="PRP23" s="109"/>
      <c r="PRQ23" s="109"/>
      <c r="PRR23" s="109"/>
      <c r="PRS23" s="109"/>
      <c r="PRT23" s="109"/>
      <c r="PRU23" s="109"/>
      <c r="PRV23" s="109"/>
      <c r="PRW23" s="109"/>
      <c r="PRX23" s="109"/>
      <c r="PRY23" s="109"/>
      <c r="PRZ23" s="109"/>
      <c r="PSA23" s="109"/>
      <c r="PSB23" s="109"/>
      <c r="PSC23" s="109"/>
      <c r="PSD23" s="109"/>
      <c r="PSE23" s="109"/>
      <c r="PSF23" s="109"/>
      <c r="PSG23" s="109"/>
      <c r="PSH23" s="109"/>
      <c r="PSI23" s="109"/>
      <c r="PSJ23" s="109"/>
      <c r="PSK23" s="109"/>
      <c r="PSL23" s="109"/>
      <c r="PSM23" s="109"/>
      <c r="PSN23" s="109"/>
      <c r="PSO23" s="109"/>
      <c r="PSP23" s="109"/>
      <c r="PSQ23" s="109"/>
      <c r="PSR23" s="109"/>
      <c r="PSS23" s="109"/>
      <c r="PST23" s="109"/>
      <c r="PSU23" s="109"/>
      <c r="PSV23" s="109"/>
      <c r="PSW23" s="109"/>
      <c r="PSX23" s="109"/>
      <c r="PSY23" s="109"/>
      <c r="PSZ23" s="109"/>
      <c r="PTA23" s="109"/>
      <c r="PTB23" s="109"/>
      <c r="PTC23" s="109"/>
      <c r="PTD23" s="109"/>
      <c r="PTE23" s="109"/>
      <c r="PTF23" s="109"/>
      <c r="PTG23" s="109"/>
      <c r="PTH23" s="109"/>
      <c r="PTI23" s="109"/>
      <c r="PTJ23" s="109"/>
      <c r="PTK23" s="109"/>
      <c r="PTL23" s="109"/>
      <c r="PTM23" s="109"/>
      <c r="PTN23" s="109"/>
      <c r="PTO23" s="109"/>
      <c r="PTP23" s="109"/>
      <c r="PTQ23" s="109"/>
      <c r="PTR23" s="109"/>
      <c r="PTS23" s="109"/>
      <c r="PTT23" s="109"/>
      <c r="PTU23" s="109"/>
      <c r="PTV23" s="109"/>
      <c r="PTW23" s="109"/>
      <c r="PTX23" s="109"/>
      <c r="PTY23" s="109"/>
      <c r="PTZ23" s="109"/>
      <c r="PUA23" s="109"/>
      <c r="PUB23" s="109"/>
      <c r="PUC23" s="109"/>
      <c r="PUD23" s="109"/>
      <c r="PUE23" s="109"/>
      <c r="PUF23" s="109"/>
      <c r="PUG23" s="109"/>
      <c r="PUH23" s="109"/>
      <c r="PUI23" s="109"/>
      <c r="PUJ23" s="109"/>
      <c r="PUK23" s="109"/>
      <c r="PUL23" s="109"/>
      <c r="PUM23" s="109"/>
      <c r="PUN23" s="109"/>
      <c r="PUO23" s="109"/>
      <c r="PUP23" s="109"/>
      <c r="PUQ23" s="109"/>
      <c r="PUR23" s="109"/>
      <c r="PUS23" s="109"/>
      <c r="PUT23" s="109"/>
      <c r="PUU23" s="109"/>
      <c r="PUV23" s="109"/>
      <c r="PUW23" s="109"/>
      <c r="PUX23" s="109"/>
      <c r="PUY23" s="109"/>
      <c r="PUZ23" s="109"/>
      <c r="PVA23" s="109"/>
      <c r="PVB23" s="109"/>
      <c r="PVC23" s="109"/>
      <c r="PVD23" s="109"/>
      <c r="PVE23" s="109"/>
      <c r="PVF23" s="109"/>
      <c r="PVG23" s="109"/>
      <c r="PVH23" s="109"/>
      <c r="PVI23" s="109"/>
      <c r="PVJ23" s="109"/>
      <c r="PVK23" s="109"/>
      <c r="PVL23" s="109"/>
      <c r="PVM23" s="109"/>
      <c r="PVN23" s="109"/>
      <c r="PVO23" s="109"/>
      <c r="PVP23" s="109"/>
      <c r="PVQ23" s="109"/>
      <c r="PVR23" s="109"/>
      <c r="PVS23" s="109"/>
      <c r="PVT23" s="109"/>
      <c r="PVU23" s="109"/>
      <c r="PVV23" s="109"/>
      <c r="PVW23" s="109"/>
      <c r="PVX23" s="109"/>
      <c r="PVY23" s="109"/>
      <c r="PVZ23" s="109"/>
      <c r="PWA23" s="109"/>
      <c r="PWB23" s="109"/>
      <c r="PWC23" s="109"/>
      <c r="PWD23" s="109"/>
      <c r="PWE23" s="109"/>
      <c r="PWF23" s="109"/>
      <c r="PWG23" s="109"/>
      <c r="PWH23" s="109"/>
      <c r="PWI23" s="109"/>
      <c r="PWJ23" s="109"/>
      <c r="PWK23" s="109"/>
      <c r="PWL23" s="109"/>
      <c r="PWM23" s="109"/>
      <c r="PWN23" s="109"/>
      <c r="PWO23" s="109"/>
      <c r="PWP23" s="109"/>
      <c r="PWQ23" s="109"/>
      <c r="PWR23" s="109"/>
      <c r="PWS23" s="109"/>
      <c r="PWT23" s="109"/>
      <c r="PWU23" s="109"/>
      <c r="PWV23" s="109"/>
      <c r="PWW23" s="109"/>
      <c r="PWX23" s="109"/>
      <c r="PWY23" s="109"/>
      <c r="PWZ23" s="109"/>
      <c r="PXA23" s="109"/>
      <c r="PXB23" s="109"/>
      <c r="PXC23" s="109"/>
      <c r="PXD23" s="109"/>
      <c r="PXE23" s="109"/>
      <c r="PXF23" s="109"/>
      <c r="PXG23" s="109"/>
      <c r="PXH23" s="109"/>
      <c r="PXI23" s="109"/>
      <c r="PXJ23" s="109"/>
      <c r="PXK23" s="109"/>
      <c r="PXL23" s="109"/>
      <c r="PXM23" s="109"/>
      <c r="PXN23" s="109"/>
      <c r="PXO23" s="109"/>
      <c r="PXP23" s="109"/>
      <c r="PXQ23" s="109"/>
      <c r="PXR23" s="109"/>
      <c r="PXS23" s="109"/>
      <c r="PXT23" s="109"/>
      <c r="PXU23" s="109"/>
      <c r="PXV23" s="109"/>
      <c r="PXW23" s="109"/>
      <c r="PXX23" s="109"/>
      <c r="PXY23" s="109"/>
      <c r="PXZ23" s="109"/>
      <c r="PYA23" s="109"/>
      <c r="PYB23" s="109"/>
      <c r="PYC23" s="109"/>
      <c r="PYD23" s="109"/>
      <c r="PYE23" s="109"/>
      <c r="PYF23" s="109"/>
      <c r="PYG23" s="109"/>
      <c r="PYH23" s="109"/>
      <c r="PYI23" s="109"/>
      <c r="PYJ23" s="109"/>
      <c r="PYK23" s="109"/>
      <c r="PYL23" s="109"/>
      <c r="PYM23" s="109"/>
      <c r="PYN23" s="109"/>
      <c r="PYO23" s="109"/>
      <c r="PYP23" s="109"/>
      <c r="PYQ23" s="109"/>
      <c r="PYR23" s="109"/>
      <c r="PYS23" s="109"/>
      <c r="PYT23" s="109"/>
      <c r="PYU23" s="109"/>
      <c r="PYV23" s="109"/>
      <c r="PYW23" s="109"/>
      <c r="PYX23" s="109"/>
      <c r="PYY23" s="109"/>
      <c r="PYZ23" s="109"/>
      <c r="PZA23" s="109"/>
      <c r="PZB23" s="109"/>
      <c r="PZC23" s="109"/>
      <c r="PZD23" s="109"/>
      <c r="PZE23" s="109"/>
      <c r="PZF23" s="109"/>
      <c r="PZG23" s="109"/>
      <c r="PZH23" s="109"/>
      <c r="PZI23" s="109"/>
      <c r="PZJ23" s="109"/>
      <c r="PZK23" s="109"/>
      <c r="PZL23" s="109"/>
      <c r="PZM23" s="109"/>
      <c r="PZN23" s="109"/>
      <c r="PZO23" s="109"/>
      <c r="PZP23" s="109"/>
      <c r="PZQ23" s="109"/>
      <c r="PZR23" s="109"/>
      <c r="PZS23" s="109"/>
      <c r="PZT23" s="109"/>
      <c r="PZU23" s="109"/>
      <c r="PZV23" s="109"/>
      <c r="PZW23" s="109"/>
      <c r="PZX23" s="109"/>
      <c r="PZY23" s="109"/>
      <c r="PZZ23" s="109"/>
      <c r="QAA23" s="109"/>
      <c r="QAB23" s="109"/>
      <c r="QAC23" s="109"/>
      <c r="QAD23" s="109"/>
      <c r="QAE23" s="109"/>
      <c r="QAF23" s="109"/>
      <c r="QAG23" s="109"/>
      <c r="QAH23" s="109"/>
      <c r="QAI23" s="109"/>
      <c r="QAJ23" s="109"/>
      <c r="QAK23" s="109"/>
      <c r="QAL23" s="109"/>
      <c r="QAM23" s="109"/>
      <c r="QAN23" s="109"/>
      <c r="QAO23" s="109"/>
      <c r="QAP23" s="109"/>
      <c r="QAQ23" s="109"/>
      <c r="QAR23" s="109"/>
      <c r="QAS23" s="109"/>
      <c r="QAT23" s="109"/>
      <c r="QAU23" s="109"/>
      <c r="QAV23" s="109"/>
      <c r="QAW23" s="109"/>
      <c r="QAX23" s="109"/>
      <c r="QAY23" s="109"/>
      <c r="QAZ23" s="109"/>
      <c r="QBA23" s="109"/>
      <c r="QBB23" s="109"/>
      <c r="QBC23" s="109"/>
      <c r="QBD23" s="109"/>
      <c r="QBE23" s="109"/>
      <c r="QBF23" s="109"/>
      <c r="QBG23" s="109"/>
      <c r="QBH23" s="109"/>
      <c r="QBI23" s="109"/>
      <c r="QBJ23" s="109"/>
      <c r="QBK23" s="109"/>
      <c r="QBL23" s="109"/>
      <c r="QBM23" s="109"/>
      <c r="QBN23" s="109"/>
      <c r="QBO23" s="109"/>
      <c r="QBP23" s="109"/>
      <c r="QBQ23" s="109"/>
      <c r="QBR23" s="109"/>
      <c r="QBS23" s="109"/>
      <c r="QBT23" s="109"/>
      <c r="QBU23" s="109"/>
      <c r="QBV23" s="109"/>
      <c r="QBW23" s="109"/>
      <c r="QBX23" s="109"/>
      <c r="QBY23" s="109"/>
      <c r="QBZ23" s="109"/>
      <c r="QCA23" s="109"/>
      <c r="QCB23" s="109"/>
      <c r="QCC23" s="109"/>
      <c r="QCD23" s="109"/>
      <c r="QCE23" s="109"/>
      <c r="QCF23" s="109"/>
      <c r="QCG23" s="109"/>
      <c r="QCH23" s="109"/>
      <c r="QCI23" s="109"/>
      <c r="QCJ23" s="109"/>
      <c r="QCK23" s="109"/>
      <c r="QCL23" s="109"/>
      <c r="QCM23" s="109"/>
      <c r="QCN23" s="109"/>
      <c r="QCO23" s="109"/>
      <c r="QCP23" s="109"/>
      <c r="QCQ23" s="109"/>
      <c r="QCR23" s="109"/>
      <c r="QCS23" s="109"/>
      <c r="QCT23" s="109"/>
      <c r="QCU23" s="109"/>
      <c r="QCV23" s="109"/>
      <c r="QCW23" s="109"/>
      <c r="QCX23" s="109"/>
      <c r="QCY23" s="109"/>
      <c r="QCZ23" s="109"/>
      <c r="QDA23" s="109"/>
      <c r="QDB23" s="109"/>
      <c r="QDC23" s="109"/>
      <c r="QDD23" s="109"/>
      <c r="QDE23" s="109"/>
      <c r="QDF23" s="109"/>
      <c r="QDG23" s="109"/>
      <c r="QDH23" s="109"/>
      <c r="QDI23" s="109"/>
      <c r="QDJ23" s="109"/>
      <c r="QDK23" s="109"/>
      <c r="QDL23" s="109"/>
      <c r="QDM23" s="109"/>
      <c r="QDN23" s="109"/>
      <c r="QDO23" s="109"/>
      <c r="QDP23" s="109"/>
      <c r="QDQ23" s="109"/>
      <c r="QDR23" s="109"/>
      <c r="QDS23" s="109"/>
      <c r="QDT23" s="109"/>
      <c r="QDU23" s="109"/>
      <c r="QDV23" s="109"/>
      <c r="QDW23" s="109"/>
      <c r="QDX23" s="109"/>
      <c r="QDY23" s="109"/>
      <c r="QDZ23" s="109"/>
      <c r="QEA23" s="109"/>
      <c r="QEB23" s="109"/>
      <c r="QEC23" s="109"/>
      <c r="QED23" s="109"/>
      <c r="QEE23" s="109"/>
      <c r="QEF23" s="109"/>
      <c r="QEG23" s="109"/>
      <c r="QEH23" s="109"/>
      <c r="QEI23" s="109"/>
      <c r="QEJ23" s="109"/>
      <c r="QEK23" s="109"/>
      <c r="QEL23" s="109"/>
      <c r="QEM23" s="109"/>
      <c r="QEN23" s="109"/>
      <c r="QEO23" s="109"/>
      <c r="QEP23" s="109"/>
      <c r="QEQ23" s="109"/>
      <c r="QER23" s="109"/>
      <c r="QES23" s="109"/>
      <c r="QET23" s="109"/>
      <c r="QEU23" s="109"/>
      <c r="QEV23" s="109"/>
      <c r="QEW23" s="109"/>
      <c r="QEX23" s="109"/>
      <c r="QEY23" s="109"/>
      <c r="QEZ23" s="109"/>
      <c r="QFA23" s="109"/>
      <c r="QFB23" s="109"/>
      <c r="QFC23" s="109"/>
      <c r="QFD23" s="109"/>
      <c r="QFE23" s="109"/>
      <c r="QFF23" s="109"/>
      <c r="QFG23" s="109"/>
      <c r="QFH23" s="109"/>
      <c r="QFI23" s="109"/>
      <c r="QFJ23" s="109"/>
      <c r="QFK23" s="109"/>
      <c r="QFL23" s="109"/>
      <c r="QFM23" s="109"/>
      <c r="QFN23" s="109"/>
      <c r="QFO23" s="109"/>
      <c r="QFP23" s="109"/>
      <c r="QFQ23" s="109"/>
      <c r="QFR23" s="109"/>
      <c r="QFS23" s="109"/>
      <c r="QFT23" s="109"/>
      <c r="QFU23" s="109"/>
      <c r="QFV23" s="109"/>
      <c r="QFW23" s="109"/>
      <c r="QFX23" s="109"/>
      <c r="QFY23" s="109"/>
      <c r="QFZ23" s="109"/>
      <c r="QGA23" s="109"/>
      <c r="QGB23" s="109"/>
      <c r="QGC23" s="109"/>
      <c r="QGD23" s="109"/>
      <c r="QGE23" s="109"/>
      <c r="QGF23" s="109"/>
      <c r="QGG23" s="109"/>
      <c r="QGH23" s="109"/>
      <c r="QGI23" s="109"/>
      <c r="QGJ23" s="109"/>
      <c r="QGK23" s="109"/>
      <c r="QGL23" s="109"/>
      <c r="QGM23" s="109"/>
      <c r="QGN23" s="109"/>
      <c r="QGO23" s="109"/>
      <c r="QGP23" s="109"/>
      <c r="QGQ23" s="109"/>
      <c r="QGR23" s="109"/>
      <c r="QGS23" s="109"/>
      <c r="QGT23" s="109"/>
      <c r="QGU23" s="109"/>
      <c r="QGV23" s="109"/>
      <c r="QGW23" s="109"/>
      <c r="QGX23" s="109"/>
      <c r="QGY23" s="109"/>
      <c r="QGZ23" s="109"/>
      <c r="QHA23" s="109"/>
      <c r="QHB23" s="109"/>
      <c r="QHC23" s="109"/>
      <c r="QHD23" s="109"/>
      <c r="QHE23" s="109"/>
      <c r="QHF23" s="109"/>
      <c r="QHG23" s="109"/>
      <c r="QHH23" s="109"/>
      <c r="QHI23" s="109"/>
      <c r="QHJ23" s="109"/>
      <c r="QHK23" s="109"/>
      <c r="QHL23" s="109"/>
      <c r="QHM23" s="109"/>
      <c r="QHN23" s="109"/>
      <c r="QHO23" s="109"/>
      <c r="QHP23" s="109"/>
      <c r="QHQ23" s="109"/>
      <c r="QHR23" s="109"/>
      <c r="QHS23" s="109"/>
      <c r="QHT23" s="109"/>
      <c r="QHU23" s="109"/>
      <c r="QHV23" s="109"/>
      <c r="QHW23" s="109"/>
      <c r="QHX23" s="109"/>
      <c r="QHY23" s="109"/>
      <c r="QHZ23" s="109"/>
      <c r="QIA23" s="109"/>
      <c r="QIB23" s="109"/>
      <c r="QIC23" s="109"/>
      <c r="QID23" s="109"/>
      <c r="QIE23" s="109"/>
      <c r="QIF23" s="109"/>
      <c r="QIG23" s="109"/>
      <c r="QIH23" s="109"/>
      <c r="QII23" s="109"/>
      <c r="QIJ23" s="109"/>
      <c r="QIK23" s="109"/>
      <c r="QIL23" s="109"/>
      <c r="QIM23" s="109"/>
      <c r="QIN23" s="109"/>
      <c r="QIO23" s="109"/>
      <c r="QIP23" s="109"/>
      <c r="QIQ23" s="109"/>
      <c r="QIR23" s="109"/>
      <c r="QIS23" s="109"/>
      <c r="QIT23" s="109"/>
      <c r="QIU23" s="109"/>
      <c r="QIV23" s="109"/>
      <c r="QIW23" s="109"/>
      <c r="QIX23" s="109"/>
      <c r="QIY23" s="109"/>
      <c r="QIZ23" s="109"/>
      <c r="QJA23" s="109"/>
      <c r="QJB23" s="109"/>
      <c r="QJC23" s="109"/>
      <c r="QJD23" s="109"/>
      <c r="QJE23" s="109"/>
      <c r="QJF23" s="109"/>
      <c r="QJG23" s="109"/>
      <c r="QJH23" s="109"/>
      <c r="QJI23" s="109"/>
      <c r="QJJ23" s="109"/>
      <c r="QJK23" s="109"/>
      <c r="QJL23" s="109"/>
      <c r="QJM23" s="109"/>
      <c r="QJN23" s="109"/>
      <c r="QJO23" s="109"/>
      <c r="QJP23" s="109"/>
      <c r="QJQ23" s="109"/>
      <c r="QJR23" s="109"/>
      <c r="QJS23" s="109"/>
      <c r="QJT23" s="109"/>
      <c r="QJU23" s="109"/>
      <c r="QJV23" s="109"/>
      <c r="QJW23" s="109"/>
      <c r="QJX23" s="109"/>
      <c r="QJY23" s="109"/>
      <c r="QJZ23" s="109"/>
      <c r="QKA23" s="109"/>
      <c r="QKB23" s="109"/>
      <c r="QKC23" s="109"/>
      <c r="QKD23" s="109"/>
      <c r="QKE23" s="109"/>
      <c r="QKF23" s="109"/>
      <c r="QKG23" s="109"/>
      <c r="QKH23" s="109"/>
      <c r="QKI23" s="109"/>
      <c r="QKJ23" s="109"/>
      <c r="QKK23" s="109"/>
      <c r="QKL23" s="109"/>
      <c r="QKM23" s="109"/>
      <c r="QKN23" s="109"/>
      <c r="QKO23" s="109"/>
      <c r="QKP23" s="109"/>
      <c r="QKQ23" s="109"/>
      <c r="QKR23" s="109"/>
      <c r="QKS23" s="109"/>
      <c r="QKT23" s="109"/>
      <c r="QKU23" s="109"/>
      <c r="QKV23" s="109"/>
      <c r="QKW23" s="109"/>
      <c r="QKX23" s="109"/>
      <c r="QKY23" s="109"/>
      <c r="QKZ23" s="109"/>
      <c r="QLA23" s="109"/>
      <c r="QLB23" s="109"/>
      <c r="QLC23" s="109"/>
      <c r="QLD23" s="109"/>
      <c r="QLE23" s="109"/>
      <c r="QLF23" s="109"/>
      <c r="QLG23" s="109"/>
      <c r="QLH23" s="109"/>
      <c r="QLI23" s="109"/>
      <c r="QLJ23" s="109"/>
      <c r="QLK23" s="109"/>
      <c r="QLL23" s="109"/>
      <c r="QLM23" s="109"/>
      <c r="QLN23" s="109"/>
      <c r="QLO23" s="109"/>
      <c r="QLP23" s="109"/>
      <c r="QLQ23" s="109"/>
      <c r="QLR23" s="109"/>
      <c r="QLS23" s="109"/>
      <c r="QLT23" s="109"/>
      <c r="QLU23" s="109"/>
      <c r="QLV23" s="109"/>
      <c r="QLW23" s="109"/>
      <c r="QLX23" s="109"/>
      <c r="QLY23" s="109"/>
      <c r="QLZ23" s="109"/>
      <c r="QMA23" s="109"/>
      <c r="QMB23" s="109"/>
      <c r="QMC23" s="109"/>
      <c r="QMD23" s="109"/>
      <c r="QME23" s="109"/>
      <c r="QMF23" s="109"/>
      <c r="QMG23" s="109"/>
      <c r="QMH23" s="109"/>
      <c r="QMI23" s="109"/>
      <c r="QMJ23" s="109"/>
      <c r="QMK23" s="109"/>
      <c r="QML23" s="109"/>
      <c r="QMM23" s="109"/>
      <c r="QMN23" s="109"/>
      <c r="QMO23" s="109"/>
      <c r="QMP23" s="109"/>
      <c r="QMQ23" s="109"/>
      <c r="QMR23" s="109"/>
      <c r="QMS23" s="109"/>
      <c r="QMT23" s="109"/>
      <c r="QMU23" s="109"/>
      <c r="QMV23" s="109"/>
      <c r="QMW23" s="109"/>
      <c r="QMX23" s="109"/>
      <c r="QMY23" s="109"/>
      <c r="QMZ23" s="109"/>
      <c r="QNA23" s="109"/>
      <c r="QNB23" s="109"/>
      <c r="QNC23" s="109"/>
      <c r="QND23" s="109"/>
      <c r="QNE23" s="109"/>
      <c r="QNF23" s="109"/>
      <c r="QNG23" s="109"/>
      <c r="QNH23" s="109"/>
      <c r="QNI23" s="109"/>
      <c r="QNJ23" s="109"/>
      <c r="QNK23" s="109"/>
      <c r="QNL23" s="109"/>
      <c r="QNM23" s="109"/>
      <c r="QNN23" s="109"/>
      <c r="QNO23" s="109"/>
      <c r="QNP23" s="109"/>
      <c r="QNQ23" s="109"/>
      <c r="QNR23" s="109"/>
      <c r="QNS23" s="109"/>
      <c r="QNT23" s="109"/>
      <c r="QNU23" s="109"/>
      <c r="QNV23" s="109"/>
      <c r="QNW23" s="109"/>
      <c r="QNX23" s="109"/>
      <c r="QNY23" s="109"/>
      <c r="QNZ23" s="109"/>
      <c r="QOA23" s="109"/>
      <c r="QOB23" s="109"/>
      <c r="QOC23" s="109"/>
      <c r="QOD23" s="109"/>
      <c r="QOE23" s="109"/>
      <c r="QOF23" s="109"/>
      <c r="QOG23" s="109"/>
      <c r="QOH23" s="109"/>
      <c r="QOI23" s="109"/>
      <c r="QOJ23" s="109"/>
      <c r="QOK23" s="109"/>
      <c r="QOL23" s="109"/>
      <c r="QOM23" s="109"/>
      <c r="QON23" s="109"/>
      <c r="QOO23" s="109"/>
      <c r="QOP23" s="109"/>
      <c r="QOQ23" s="109"/>
      <c r="QOR23" s="109"/>
      <c r="QOS23" s="109"/>
      <c r="QOT23" s="109"/>
      <c r="QOU23" s="109"/>
      <c r="QOV23" s="109"/>
      <c r="QOW23" s="109"/>
      <c r="QOX23" s="109"/>
      <c r="QOY23" s="109"/>
      <c r="QOZ23" s="109"/>
      <c r="QPA23" s="109"/>
      <c r="QPB23" s="109"/>
      <c r="QPC23" s="109"/>
      <c r="QPD23" s="109"/>
      <c r="QPE23" s="109"/>
      <c r="QPF23" s="109"/>
      <c r="QPG23" s="109"/>
      <c r="QPH23" s="109"/>
      <c r="QPI23" s="109"/>
      <c r="QPJ23" s="109"/>
      <c r="QPK23" s="109"/>
      <c r="QPL23" s="109"/>
      <c r="QPM23" s="109"/>
      <c r="QPN23" s="109"/>
      <c r="QPO23" s="109"/>
      <c r="QPP23" s="109"/>
      <c r="QPQ23" s="109"/>
      <c r="QPR23" s="109"/>
      <c r="QPS23" s="109"/>
      <c r="QPT23" s="109"/>
      <c r="QPU23" s="109"/>
      <c r="QPV23" s="109"/>
      <c r="QPW23" s="109"/>
      <c r="QPX23" s="109"/>
      <c r="QPY23" s="109"/>
      <c r="QPZ23" s="109"/>
      <c r="QQA23" s="109"/>
      <c r="QQB23" s="109"/>
      <c r="QQC23" s="109"/>
      <c r="QQD23" s="109"/>
      <c r="QQE23" s="109"/>
      <c r="QQF23" s="109"/>
      <c r="QQG23" s="109"/>
      <c r="QQH23" s="109"/>
      <c r="QQI23" s="109"/>
      <c r="QQJ23" s="109"/>
      <c r="QQK23" s="109"/>
      <c r="QQL23" s="109"/>
      <c r="QQM23" s="109"/>
      <c r="QQN23" s="109"/>
      <c r="QQO23" s="109"/>
      <c r="QQP23" s="109"/>
      <c r="QQQ23" s="109"/>
      <c r="QQR23" s="109"/>
      <c r="QQS23" s="109"/>
      <c r="QQT23" s="109"/>
      <c r="QQU23" s="109"/>
      <c r="QQV23" s="109"/>
      <c r="QQW23" s="109"/>
      <c r="QQX23" s="109"/>
      <c r="QQY23" s="109"/>
      <c r="QQZ23" s="109"/>
      <c r="QRA23" s="109"/>
      <c r="QRB23" s="109"/>
      <c r="QRC23" s="109"/>
      <c r="QRD23" s="109"/>
      <c r="QRE23" s="109"/>
      <c r="QRF23" s="109"/>
      <c r="QRG23" s="109"/>
      <c r="QRH23" s="109"/>
      <c r="QRI23" s="109"/>
      <c r="QRJ23" s="109"/>
      <c r="QRK23" s="109"/>
      <c r="QRL23" s="109"/>
      <c r="QRM23" s="109"/>
      <c r="QRN23" s="109"/>
      <c r="QRO23" s="109"/>
      <c r="QRP23" s="109"/>
      <c r="QRQ23" s="109"/>
      <c r="QRR23" s="109"/>
      <c r="QRS23" s="109"/>
      <c r="QRT23" s="109"/>
      <c r="QRU23" s="109"/>
      <c r="QRV23" s="109"/>
      <c r="QRW23" s="109"/>
      <c r="QRX23" s="109"/>
      <c r="QRY23" s="109"/>
      <c r="QRZ23" s="109"/>
      <c r="QSA23" s="109"/>
      <c r="QSB23" s="109"/>
      <c r="QSC23" s="109"/>
      <c r="QSD23" s="109"/>
      <c r="QSE23" s="109"/>
      <c r="QSF23" s="109"/>
      <c r="QSG23" s="109"/>
      <c r="QSH23" s="109"/>
      <c r="QSI23" s="109"/>
      <c r="QSJ23" s="109"/>
      <c r="QSK23" s="109"/>
      <c r="QSL23" s="109"/>
      <c r="QSM23" s="109"/>
      <c r="QSN23" s="109"/>
      <c r="QSO23" s="109"/>
      <c r="QSP23" s="109"/>
      <c r="QSQ23" s="109"/>
      <c r="QSR23" s="109"/>
      <c r="QSS23" s="109"/>
      <c r="QST23" s="109"/>
      <c r="QSU23" s="109"/>
      <c r="QSV23" s="109"/>
      <c r="QSW23" s="109"/>
      <c r="QSX23" s="109"/>
      <c r="QSY23" s="109"/>
      <c r="QSZ23" s="109"/>
      <c r="QTA23" s="109"/>
      <c r="QTB23" s="109"/>
      <c r="QTC23" s="109"/>
      <c r="QTD23" s="109"/>
      <c r="QTE23" s="109"/>
      <c r="QTF23" s="109"/>
      <c r="QTG23" s="109"/>
      <c r="QTH23" s="109"/>
      <c r="QTI23" s="109"/>
      <c r="QTJ23" s="109"/>
      <c r="QTK23" s="109"/>
      <c r="QTL23" s="109"/>
      <c r="QTM23" s="109"/>
      <c r="QTN23" s="109"/>
      <c r="QTO23" s="109"/>
      <c r="QTP23" s="109"/>
      <c r="QTQ23" s="109"/>
      <c r="QTR23" s="109"/>
      <c r="QTS23" s="109"/>
      <c r="QTT23" s="109"/>
      <c r="QTU23" s="109"/>
      <c r="QTV23" s="109"/>
      <c r="QTW23" s="109"/>
      <c r="QTX23" s="109"/>
      <c r="QTY23" s="109"/>
      <c r="QTZ23" s="109"/>
      <c r="QUA23" s="109"/>
      <c r="QUB23" s="109"/>
      <c r="QUC23" s="109"/>
      <c r="QUD23" s="109"/>
      <c r="QUE23" s="109"/>
      <c r="QUF23" s="109"/>
      <c r="QUG23" s="109"/>
      <c r="QUH23" s="109"/>
      <c r="QUI23" s="109"/>
      <c r="QUJ23" s="109"/>
      <c r="QUK23" s="109"/>
      <c r="QUL23" s="109"/>
      <c r="QUM23" s="109"/>
      <c r="QUN23" s="109"/>
      <c r="QUO23" s="109"/>
      <c r="QUP23" s="109"/>
      <c r="QUQ23" s="109"/>
      <c r="QUR23" s="109"/>
      <c r="QUS23" s="109"/>
      <c r="QUT23" s="109"/>
      <c r="QUU23" s="109"/>
      <c r="QUV23" s="109"/>
      <c r="QUW23" s="109"/>
      <c r="QUX23" s="109"/>
      <c r="QUY23" s="109"/>
      <c r="QUZ23" s="109"/>
      <c r="QVA23" s="109"/>
      <c r="QVB23" s="109"/>
      <c r="QVC23" s="109"/>
      <c r="QVD23" s="109"/>
      <c r="QVE23" s="109"/>
      <c r="QVF23" s="109"/>
      <c r="QVG23" s="109"/>
      <c r="QVH23" s="109"/>
      <c r="QVI23" s="109"/>
      <c r="QVJ23" s="109"/>
      <c r="QVK23" s="109"/>
      <c r="QVL23" s="109"/>
      <c r="QVM23" s="109"/>
      <c r="QVN23" s="109"/>
      <c r="QVO23" s="109"/>
      <c r="QVP23" s="109"/>
      <c r="QVQ23" s="109"/>
      <c r="QVR23" s="109"/>
      <c r="QVS23" s="109"/>
      <c r="QVT23" s="109"/>
      <c r="QVU23" s="109"/>
      <c r="QVV23" s="109"/>
      <c r="QVW23" s="109"/>
      <c r="QVX23" s="109"/>
      <c r="QVY23" s="109"/>
      <c r="QVZ23" s="109"/>
      <c r="QWA23" s="109"/>
      <c r="QWB23" s="109"/>
      <c r="QWC23" s="109"/>
      <c r="QWD23" s="109"/>
      <c r="QWE23" s="109"/>
      <c r="QWF23" s="109"/>
      <c r="QWG23" s="109"/>
      <c r="QWH23" s="109"/>
      <c r="QWI23" s="109"/>
      <c r="QWJ23" s="109"/>
      <c r="QWK23" s="109"/>
      <c r="QWL23" s="109"/>
      <c r="QWM23" s="109"/>
      <c r="QWN23" s="109"/>
      <c r="QWO23" s="109"/>
      <c r="QWP23" s="109"/>
      <c r="QWQ23" s="109"/>
      <c r="QWR23" s="109"/>
      <c r="QWS23" s="109"/>
      <c r="QWT23" s="109"/>
      <c r="QWU23" s="109"/>
      <c r="QWV23" s="109"/>
      <c r="QWW23" s="109"/>
      <c r="QWX23" s="109"/>
      <c r="QWY23" s="109"/>
      <c r="QWZ23" s="109"/>
      <c r="QXA23" s="109"/>
      <c r="QXB23" s="109"/>
      <c r="QXC23" s="109"/>
      <c r="QXD23" s="109"/>
      <c r="QXE23" s="109"/>
      <c r="QXF23" s="109"/>
      <c r="QXG23" s="109"/>
      <c r="QXH23" s="109"/>
      <c r="QXI23" s="109"/>
      <c r="QXJ23" s="109"/>
      <c r="QXK23" s="109"/>
      <c r="QXL23" s="109"/>
      <c r="QXM23" s="109"/>
      <c r="QXN23" s="109"/>
      <c r="QXO23" s="109"/>
      <c r="QXP23" s="109"/>
      <c r="QXQ23" s="109"/>
      <c r="QXR23" s="109"/>
      <c r="QXS23" s="109"/>
      <c r="QXT23" s="109"/>
      <c r="QXU23" s="109"/>
      <c r="QXV23" s="109"/>
      <c r="QXW23" s="109"/>
      <c r="QXX23" s="109"/>
      <c r="QXY23" s="109"/>
      <c r="QXZ23" s="109"/>
      <c r="QYA23" s="109"/>
      <c r="QYB23" s="109"/>
      <c r="QYC23" s="109"/>
      <c r="QYD23" s="109"/>
      <c r="QYE23" s="109"/>
      <c r="QYF23" s="109"/>
      <c r="QYG23" s="109"/>
      <c r="QYH23" s="109"/>
      <c r="QYI23" s="109"/>
      <c r="QYJ23" s="109"/>
      <c r="QYK23" s="109"/>
      <c r="QYL23" s="109"/>
      <c r="QYM23" s="109"/>
      <c r="QYN23" s="109"/>
      <c r="QYO23" s="109"/>
      <c r="QYP23" s="109"/>
      <c r="QYQ23" s="109"/>
      <c r="QYR23" s="109"/>
      <c r="QYS23" s="109"/>
      <c r="QYT23" s="109"/>
      <c r="QYU23" s="109"/>
      <c r="QYV23" s="109"/>
      <c r="QYW23" s="109"/>
      <c r="QYX23" s="109"/>
      <c r="QYY23" s="109"/>
      <c r="QYZ23" s="109"/>
      <c r="QZA23" s="109"/>
      <c r="QZB23" s="109"/>
      <c r="QZC23" s="109"/>
      <c r="QZD23" s="109"/>
      <c r="QZE23" s="109"/>
      <c r="QZF23" s="109"/>
      <c r="QZG23" s="109"/>
      <c r="QZH23" s="109"/>
      <c r="QZI23" s="109"/>
      <c r="QZJ23" s="109"/>
      <c r="QZK23" s="109"/>
      <c r="QZL23" s="109"/>
      <c r="QZM23" s="109"/>
      <c r="QZN23" s="109"/>
      <c r="QZO23" s="109"/>
      <c r="QZP23" s="109"/>
      <c r="QZQ23" s="109"/>
      <c r="QZR23" s="109"/>
      <c r="QZS23" s="109"/>
      <c r="QZT23" s="109"/>
      <c r="QZU23" s="109"/>
      <c r="QZV23" s="109"/>
      <c r="QZW23" s="109"/>
      <c r="QZX23" s="109"/>
      <c r="QZY23" s="109"/>
      <c r="QZZ23" s="109"/>
      <c r="RAA23" s="109"/>
      <c r="RAB23" s="109"/>
      <c r="RAC23" s="109"/>
      <c r="RAD23" s="109"/>
      <c r="RAE23" s="109"/>
      <c r="RAF23" s="109"/>
      <c r="RAG23" s="109"/>
      <c r="RAH23" s="109"/>
      <c r="RAI23" s="109"/>
      <c r="RAJ23" s="109"/>
      <c r="RAK23" s="109"/>
      <c r="RAL23" s="109"/>
      <c r="RAM23" s="109"/>
      <c r="RAN23" s="109"/>
      <c r="RAO23" s="109"/>
      <c r="RAP23" s="109"/>
      <c r="RAQ23" s="109"/>
      <c r="RAR23" s="109"/>
      <c r="RAS23" s="109"/>
      <c r="RAT23" s="109"/>
      <c r="RAU23" s="109"/>
      <c r="RAV23" s="109"/>
      <c r="RAW23" s="109"/>
      <c r="RAX23" s="109"/>
      <c r="RAY23" s="109"/>
      <c r="RAZ23" s="109"/>
      <c r="RBA23" s="109"/>
      <c r="RBB23" s="109"/>
      <c r="RBC23" s="109"/>
      <c r="RBD23" s="109"/>
      <c r="RBE23" s="109"/>
      <c r="RBF23" s="109"/>
      <c r="RBG23" s="109"/>
      <c r="RBH23" s="109"/>
      <c r="RBI23" s="109"/>
      <c r="RBJ23" s="109"/>
      <c r="RBK23" s="109"/>
      <c r="RBL23" s="109"/>
      <c r="RBM23" s="109"/>
      <c r="RBN23" s="109"/>
      <c r="RBO23" s="109"/>
      <c r="RBP23" s="109"/>
      <c r="RBQ23" s="109"/>
      <c r="RBR23" s="109"/>
      <c r="RBS23" s="109"/>
      <c r="RBT23" s="109"/>
      <c r="RBU23" s="109"/>
      <c r="RBV23" s="109"/>
      <c r="RBW23" s="109"/>
      <c r="RBX23" s="109"/>
      <c r="RBY23" s="109"/>
      <c r="RBZ23" s="109"/>
      <c r="RCA23" s="109"/>
      <c r="RCB23" s="109"/>
      <c r="RCC23" s="109"/>
      <c r="RCD23" s="109"/>
      <c r="RCE23" s="109"/>
      <c r="RCF23" s="109"/>
      <c r="RCG23" s="109"/>
      <c r="RCH23" s="109"/>
      <c r="RCI23" s="109"/>
      <c r="RCJ23" s="109"/>
      <c r="RCK23" s="109"/>
      <c r="RCL23" s="109"/>
      <c r="RCM23" s="109"/>
      <c r="RCN23" s="109"/>
      <c r="RCO23" s="109"/>
      <c r="RCP23" s="109"/>
      <c r="RCQ23" s="109"/>
      <c r="RCR23" s="109"/>
      <c r="RCS23" s="109"/>
      <c r="RCT23" s="109"/>
      <c r="RCU23" s="109"/>
      <c r="RCV23" s="109"/>
      <c r="RCW23" s="109"/>
      <c r="RCX23" s="109"/>
      <c r="RCY23" s="109"/>
      <c r="RCZ23" s="109"/>
      <c r="RDA23" s="109"/>
      <c r="RDB23" s="109"/>
      <c r="RDC23" s="109"/>
      <c r="RDD23" s="109"/>
      <c r="RDE23" s="109"/>
      <c r="RDF23" s="109"/>
      <c r="RDG23" s="109"/>
      <c r="RDH23" s="109"/>
      <c r="RDI23" s="109"/>
      <c r="RDJ23" s="109"/>
      <c r="RDK23" s="109"/>
      <c r="RDL23" s="109"/>
      <c r="RDM23" s="109"/>
      <c r="RDN23" s="109"/>
      <c r="RDO23" s="109"/>
      <c r="RDP23" s="109"/>
      <c r="RDQ23" s="109"/>
      <c r="RDR23" s="109"/>
      <c r="RDS23" s="109"/>
      <c r="RDT23" s="109"/>
      <c r="RDU23" s="109"/>
      <c r="RDV23" s="109"/>
      <c r="RDW23" s="109"/>
      <c r="RDX23" s="109"/>
      <c r="RDY23" s="109"/>
      <c r="RDZ23" s="109"/>
      <c r="REA23" s="109"/>
      <c r="REB23" s="109"/>
      <c r="REC23" s="109"/>
      <c r="RED23" s="109"/>
      <c r="REE23" s="109"/>
      <c r="REF23" s="109"/>
      <c r="REG23" s="109"/>
      <c r="REH23" s="109"/>
      <c r="REI23" s="109"/>
      <c r="REJ23" s="109"/>
      <c r="REK23" s="109"/>
      <c r="REL23" s="109"/>
      <c r="REM23" s="109"/>
      <c r="REN23" s="109"/>
      <c r="REO23" s="109"/>
      <c r="REP23" s="109"/>
      <c r="REQ23" s="109"/>
      <c r="RER23" s="109"/>
      <c r="RES23" s="109"/>
      <c r="RET23" s="109"/>
      <c r="REU23" s="109"/>
      <c r="REV23" s="109"/>
      <c r="REW23" s="109"/>
      <c r="REX23" s="109"/>
      <c r="REY23" s="109"/>
      <c r="REZ23" s="109"/>
      <c r="RFA23" s="109"/>
      <c r="RFB23" s="109"/>
      <c r="RFC23" s="109"/>
      <c r="RFD23" s="109"/>
      <c r="RFE23" s="109"/>
      <c r="RFF23" s="109"/>
      <c r="RFG23" s="109"/>
      <c r="RFH23" s="109"/>
      <c r="RFI23" s="109"/>
      <c r="RFJ23" s="109"/>
      <c r="RFK23" s="109"/>
      <c r="RFL23" s="109"/>
      <c r="RFM23" s="109"/>
      <c r="RFN23" s="109"/>
      <c r="RFO23" s="109"/>
      <c r="RFP23" s="109"/>
      <c r="RFQ23" s="109"/>
      <c r="RFR23" s="109"/>
      <c r="RFS23" s="109"/>
      <c r="RFT23" s="109"/>
      <c r="RFU23" s="109"/>
      <c r="RFV23" s="109"/>
      <c r="RFW23" s="109"/>
      <c r="RFX23" s="109"/>
      <c r="RFY23" s="109"/>
      <c r="RFZ23" s="109"/>
      <c r="RGA23" s="109"/>
      <c r="RGB23" s="109"/>
      <c r="RGC23" s="109"/>
      <c r="RGD23" s="109"/>
      <c r="RGE23" s="109"/>
      <c r="RGF23" s="109"/>
      <c r="RGG23" s="109"/>
      <c r="RGH23" s="109"/>
      <c r="RGI23" s="109"/>
      <c r="RGJ23" s="109"/>
      <c r="RGK23" s="109"/>
      <c r="RGL23" s="109"/>
      <c r="RGM23" s="109"/>
      <c r="RGN23" s="109"/>
      <c r="RGO23" s="109"/>
      <c r="RGP23" s="109"/>
      <c r="RGQ23" s="109"/>
      <c r="RGR23" s="109"/>
      <c r="RGS23" s="109"/>
      <c r="RGT23" s="109"/>
      <c r="RGU23" s="109"/>
      <c r="RGV23" s="109"/>
      <c r="RGW23" s="109"/>
      <c r="RGX23" s="109"/>
      <c r="RGY23" s="109"/>
      <c r="RGZ23" s="109"/>
      <c r="RHA23" s="109"/>
      <c r="RHB23" s="109"/>
      <c r="RHC23" s="109"/>
      <c r="RHD23" s="109"/>
      <c r="RHE23" s="109"/>
      <c r="RHF23" s="109"/>
      <c r="RHG23" s="109"/>
      <c r="RHH23" s="109"/>
      <c r="RHI23" s="109"/>
      <c r="RHJ23" s="109"/>
      <c r="RHK23" s="109"/>
      <c r="RHL23" s="109"/>
      <c r="RHM23" s="109"/>
      <c r="RHN23" s="109"/>
      <c r="RHO23" s="109"/>
      <c r="RHP23" s="109"/>
      <c r="RHQ23" s="109"/>
      <c r="RHR23" s="109"/>
      <c r="RHS23" s="109"/>
      <c r="RHT23" s="109"/>
      <c r="RHU23" s="109"/>
      <c r="RHV23" s="109"/>
      <c r="RHW23" s="109"/>
      <c r="RHX23" s="109"/>
      <c r="RHY23" s="109"/>
      <c r="RHZ23" s="109"/>
      <c r="RIA23" s="109"/>
      <c r="RIB23" s="109"/>
      <c r="RIC23" s="109"/>
      <c r="RID23" s="109"/>
      <c r="RIE23" s="109"/>
      <c r="RIF23" s="109"/>
      <c r="RIG23" s="109"/>
      <c r="RIH23" s="109"/>
      <c r="RII23" s="109"/>
      <c r="RIJ23" s="109"/>
      <c r="RIK23" s="109"/>
      <c r="RIL23" s="109"/>
      <c r="RIM23" s="109"/>
      <c r="RIN23" s="109"/>
      <c r="RIO23" s="109"/>
      <c r="RIP23" s="109"/>
      <c r="RIQ23" s="109"/>
      <c r="RIR23" s="109"/>
      <c r="RIS23" s="109"/>
      <c r="RIT23" s="109"/>
      <c r="RIU23" s="109"/>
      <c r="RIV23" s="109"/>
      <c r="RIW23" s="109"/>
      <c r="RIX23" s="109"/>
      <c r="RIY23" s="109"/>
      <c r="RIZ23" s="109"/>
      <c r="RJA23" s="109"/>
      <c r="RJB23" s="109"/>
      <c r="RJC23" s="109"/>
      <c r="RJD23" s="109"/>
      <c r="RJE23" s="109"/>
      <c r="RJF23" s="109"/>
      <c r="RJG23" s="109"/>
      <c r="RJH23" s="109"/>
      <c r="RJI23" s="109"/>
      <c r="RJJ23" s="109"/>
      <c r="RJK23" s="109"/>
      <c r="RJL23" s="109"/>
      <c r="RJM23" s="109"/>
      <c r="RJN23" s="109"/>
      <c r="RJO23" s="109"/>
      <c r="RJP23" s="109"/>
      <c r="RJQ23" s="109"/>
      <c r="RJR23" s="109"/>
      <c r="RJS23" s="109"/>
      <c r="RJT23" s="109"/>
      <c r="RJU23" s="109"/>
      <c r="RJV23" s="109"/>
      <c r="RJW23" s="109"/>
      <c r="RJX23" s="109"/>
      <c r="RJY23" s="109"/>
      <c r="RJZ23" s="109"/>
      <c r="RKA23" s="109"/>
      <c r="RKB23" s="109"/>
      <c r="RKC23" s="109"/>
      <c r="RKD23" s="109"/>
      <c r="RKE23" s="109"/>
      <c r="RKF23" s="109"/>
      <c r="RKG23" s="109"/>
      <c r="RKH23" s="109"/>
      <c r="RKI23" s="109"/>
      <c r="RKJ23" s="109"/>
      <c r="RKK23" s="109"/>
      <c r="RKL23" s="109"/>
      <c r="RKM23" s="109"/>
      <c r="RKN23" s="109"/>
      <c r="RKO23" s="109"/>
      <c r="RKP23" s="109"/>
      <c r="RKQ23" s="109"/>
      <c r="RKR23" s="109"/>
      <c r="RKS23" s="109"/>
      <c r="RKT23" s="109"/>
      <c r="RKU23" s="109"/>
      <c r="RKV23" s="109"/>
      <c r="RKW23" s="109"/>
      <c r="RKX23" s="109"/>
      <c r="RKY23" s="109"/>
      <c r="RKZ23" s="109"/>
      <c r="RLA23" s="109"/>
      <c r="RLB23" s="109"/>
      <c r="RLC23" s="109"/>
      <c r="RLD23" s="109"/>
      <c r="RLE23" s="109"/>
      <c r="RLF23" s="109"/>
      <c r="RLG23" s="109"/>
      <c r="RLH23" s="109"/>
      <c r="RLI23" s="109"/>
      <c r="RLJ23" s="109"/>
      <c r="RLK23" s="109"/>
      <c r="RLL23" s="109"/>
      <c r="RLM23" s="109"/>
      <c r="RLN23" s="109"/>
      <c r="RLO23" s="109"/>
      <c r="RLP23" s="109"/>
      <c r="RLQ23" s="109"/>
      <c r="RLR23" s="109"/>
      <c r="RLS23" s="109"/>
      <c r="RLT23" s="109"/>
      <c r="RLU23" s="109"/>
      <c r="RLV23" s="109"/>
      <c r="RLW23" s="109"/>
      <c r="RLX23" s="109"/>
      <c r="RLY23" s="109"/>
      <c r="RLZ23" s="109"/>
      <c r="RMA23" s="109"/>
      <c r="RMB23" s="109"/>
      <c r="RMC23" s="109"/>
      <c r="RMD23" s="109"/>
      <c r="RME23" s="109"/>
      <c r="RMF23" s="109"/>
      <c r="RMG23" s="109"/>
      <c r="RMH23" s="109"/>
      <c r="RMI23" s="109"/>
      <c r="RMJ23" s="109"/>
      <c r="RMK23" s="109"/>
      <c r="RML23" s="109"/>
      <c r="RMM23" s="109"/>
      <c r="RMN23" s="109"/>
      <c r="RMO23" s="109"/>
      <c r="RMP23" s="109"/>
      <c r="RMQ23" s="109"/>
      <c r="RMR23" s="109"/>
      <c r="RMS23" s="109"/>
      <c r="RMT23" s="109"/>
      <c r="RMU23" s="109"/>
      <c r="RMV23" s="109"/>
      <c r="RMW23" s="109"/>
      <c r="RMX23" s="109"/>
      <c r="RMY23" s="109"/>
      <c r="RMZ23" s="109"/>
      <c r="RNA23" s="109"/>
      <c r="RNB23" s="109"/>
      <c r="RNC23" s="109"/>
      <c r="RND23" s="109"/>
      <c r="RNE23" s="109"/>
      <c r="RNF23" s="109"/>
      <c r="RNG23" s="109"/>
      <c r="RNH23" s="109"/>
      <c r="RNI23" s="109"/>
      <c r="RNJ23" s="109"/>
      <c r="RNK23" s="109"/>
      <c r="RNL23" s="109"/>
      <c r="RNM23" s="109"/>
      <c r="RNN23" s="109"/>
      <c r="RNO23" s="109"/>
      <c r="RNP23" s="109"/>
      <c r="RNQ23" s="109"/>
      <c r="RNR23" s="109"/>
      <c r="RNS23" s="109"/>
      <c r="RNT23" s="109"/>
      <c r="RNU23" s="109"/>
      <c r="RNV23" s="109"/>
      <c r="RNW23" s="109"/>
      <c r="RNX23" s="109"/>
      <c r="RNY23" s="109"/>
      <c r="RNZ23" s="109"/>
      <c r="ROA23" s="109"/>
      <c r="ROB23" s="109"/>
      <c r="ROC23" s="109"/>
      <c r="ROD23" s="109"/>
      <c r="ROE23" s="109"/>
      <c r="ROF23" s="109"/>
      <c r="ROG23" s="109"/>
      <c r="ROH23" s="109"/>
      <c r="ROI23" s="109"/>
      <c r="ROJ23" s="109"/>
      <c r="ROK23" s="109"/>
      <c r="ROL23" s="109"/>
      <c r="ROM23" s="109"/>
      <c r="RON23" s="109"/>
      <c r="ROO23" s="109"/>
      <c r="ROP23" s="109"/>
      <c r="ROQ23" s="109"/>
      <c r="ROR23" s="109"/>
      <c r="ROS23" s="109"/>
      <c r="ROT23" s="109"/>
      <c r="ROU23" s="109"/>
      <c r="ROV23" s="109"/>
      <c r="ROW23" s="109"/>
      <c r="ROX23" s="109"/>
      <c r="ROY23" s="109"/>
      <c r="ROZ23" s="109"/>
      <c r="RPA23" s="109"/>
      <c r="RPB23" s="109"/>
      <c r="RPC23" s="109"/>
      <c r="RPD23" s="109"/>
      <c r="RPE23" s="109"/>
      <c r="RPF23" s="109"/>
      <c r="RPG23" s="109"/>
      <c r="RPH23" s="109"/>
      <c r="RPI23" s="109"/>
      <c r="RPJ23" s="109"/>
      <c r="RPK23" s="109"/>
      <c r="RPL23" s="109"/>
      <c r="RPM23" s="109"/>
      <c r="RPN23" s="109"/>
      <c r="RPO23" s="109"/>
      <c r="RPP23" s="109"/>
      <c r="RPQ23" s="109"/>
      <c r="RPR23" s="109"/>
      <c r="RPS23" s="109"/>
      <c r="RPT23" s="109"/>
      <c r="RPU23" s="109"/>
      <c r="RPV23" s="109"/>
      <c r="RPW23" s="109"/>
      <c r="RPX23" s="109"/>
      <c r="RPY23" s="109"/>
      <c r="RPZ23" s="109"/>
      <c r="RQA23" s="109"/>
      <c r="RQB23" s="109"/>
      <c r="RQC23" s="109"/>
      <c r="RQD23" s="109"/>
      <c r="RQE23" s="109"/>
      <c r="RQF23" s="109"/>
      <c r="RQG23" s="109"/>
      <c r="RQH23" s="109"/>
      <c r="RQI23" s="109"/>
      <c r="RQJ23" s="109"/>
      <c r="RQK23" s="109"/>
      <c r="RQL23" s="109"/>
      <c r="RQM23" s="109"/>
      <c r="RQN23" s="109"/>
      <c r="RQO23" s="109"/>
      <c r="RQP23" s="109"/>
      <c r="RQQ23" s="109"/>
      <c r="RQR23" s="109"/>
      <c r="RQS23" s="109"/>
      <c r="RQT23" s="109"/>
      <c r="RQU23" s="109"/>
      <c r="RQV23" s="109"/>
      <c r="RQW23" s="109"/>
      <c r="RQX23" s="109"/>
      <c r="RQY23" s="109"/>
      <c r="RQZ23" s="109"/>
      <c r="RRA23" s="109"/>
      <c r="RRB23" s="109"/>
      <c r="RRC23" s="109"/>
      <c r="RRD23" s="109"/>
      <c r="RRE23" s="109"/>
      <c r="RRF23" s="109"/>
      <c r="RRG23" s="109"/>
      <c r="RRH23" s="109"/>
      <c r="RRI23" s="109"/>
      <c r="RRJ23" s="109"/>
      <c r="RRK23" s="109"/>
      <c r="RRL23" s="109"/>
      <c r="RRM23" s="109"/>
      <c r="RRN23" s="109"/>
      <c r="RRO23" s="109"/>
      <c r="RRP23" s="109"/>
      <c r="RRQ23" s="109"/>
      <c r="RRR23" s="109"/>
      <c r="RRS23" s="109"/>
      <c r="RRT23" s="109"/>
      <c r="RRU23" s="109"/>
      <c r="RRV23" s="109"/>
      <c r="RRW23" s="109"/>
      <c r="RRX23" s="109"/>
      <c r="RRY23" s="109"/>
      <c r="RRZ23" s="109"/>
      <c r="RSA23" s="109"/>
      <c r="RSB23" s="109"/>
      <c r="RSC23" s="109"/>
      <c r="RSD23" s="109"/>
      <c r="RSE23" s="109"/>
      <c r="RSF23" s="109"/>
      <c r="RSG23" s="109"/>
      <c r="RSH23" s="109"/>
      <c r="RSI23" s="109"/>
      <c r="RSJ23" s="109"/>
      <c r="RSK23" s="109"/>
      <c r="RSL23" s="109"/>
      <c r="RSM23" s="109"/>
      <c r="RSN23" s="109"/>
      <c r="RSO23" s="109"/>
      <c r="RSP23" s="109"/>
      <c r="RSQ23" s="109"/>
      <c r="RSR23" s="109"/>
      <c r="RSS23" s="109"/>
      <c r="RST23" s="109"/>
      <c r="RSU23" s="109"/>
      <c r="RSV23" s="109"/>
      <c r="RSW23" s="109"/>
      <c r="RSX23" s="109"/>
      <c r="RSY23" s="109"/>
      <c r="RSZ23" s="109"/>
      <c r="RTA23" s="109"/>
      <c r="RTB23" s="109"/>
      <c r="RTC23" s="109"/>
      <c r="RTD23" s="109"/>
      <c r="RTE23" s="109"/>
      <c r="RTF23" s="109"/>
      <c r="RTG23" s="109"/>
      <c r="RTH23" s="109"/>
      <c r="RTI23" s="109"/>
      <c r="RTJ23" s="109"/>
      <c r="RTK23" s="109"/>
      <c r="RTL23" s="109"/>
      <c r="RTM23" s="109"/>
      <c r="RTN23" s="109"/>
      <c r="RTO23" s="109"/>
      <c r="RTP23" s="109"/>
      <c r="RTQ23" s="109"/>
      <c r="RTR23" s="109"/>
      <c r="RTS23" s="109"/>
      <c r="RTT23" s="109"/>
      <c r="RTU23" s="109"/>
      <c r="RTV23" s="109"/>
      <c r="RTW23" s="109"/>
      <c r="RTX23" s="109"/>
      <c r="RTY23" s="109"/>
      <c r="RTZ23" s="109"/>
      <c r="RUA23" s="109"/>
      <c r="RUB23" s="109"/>
      <c r="RUC23" s="109"/>
      <c r="RUD23" s="109"/>
      <c r="RUE23" s="109"/>
      <c r="RUF23" s="109"/>
      <c r="RUG23" s="109"/>
      <c r="RUH23" s="109"/>
      <c r="RUI23" s="109"/>
      <c r="RUJ23" s="109"/>
      <c r="RUK23" s="109"/>
      <c r="RUL23" s="109"/>
      <c r="RUM23" s="109"/>
      <c r="RUN23" s="109"/>
      <c r="RUO23" s="109"/>
      <c r="RUP23" s="109"/>
      <c r="RUQ23" s="109"/>
      <c r="RUR23" s="109"/>
      <c r="RUS23" s="109"/>
      <c r="RUT23" s="109"/>
      <c r="RUU23" s="109"/>
      <c r="RUV23" s="109"/>
      <c r="RUW23" s="109"/>
      <c r="RUX23" s="109"/>
      <c r="RUY23" s="109"/>
      <c r="RUZ23" s="109"/>
      <c r="RVA23" s="109"/>
      <c r="RVB23" s="109"/>
      <c r="RVC23" s="109"/>
      <c r="RVD23" s="109"/>
      <c r="RVE23" s="109"/>
      <c r="RVF23" s="109"/>
      <c r="RVG23" s="109"/>
      <c r="RVH23" s="109"/>
      <c r="RVI23" s="109"/>
      <c r="RVJ23" s="109"/>
      <c r="RVK23" s="109"/>
      <c r="RVL23" s="109"/>
      <c r="RVM23" s="109"/>
      <c r="RVN23" s="109"/>
      <c r="RVO23" s="109"/>
      <c r="RVP23" s="109"/>
      <c r="RVQ23" s="109"/>
      <c r="RVR23" s="109"/>
      <c r="RVS23" s="109"/>
      <c r="RVT23" s="109"/>
      <c r="RVU23" s="109"/>
      <c r="RVV23" s="109"/>
      <c r="RVW23" s="109"/>
      <c r="RVX23" s="109"/>
      <c r="RVY23" s="109"/>
      <c r="RVZ23" s="109"/>
      <c r="RWA23" s="109"/>
      <c r="RWB23" s="109"/>
      <c r="RWC23" s="109"/>
      <c r="RWD23" s="109"/>
      <c r="RWE23" s="109"/>
      <c r="RWF23" s="109"/>
      <c r="RWG23" s="109"/>
      <c r="RWH23" s="109"/>
      <c r="RWI23" s="109"/>
      <c r="RWJ23" s="109"/>
      <c r="RWK23" s="109"/>
      <c r="RWL23" s="109"/>
      <c r="RWM23" s="109"/>
      <c r="RWN23" s="109"/>
      <c r="RWO23" s="109"/>
      <c r="RWP23" s="109"/>
      <c r="RWQ23" s="109"/>
      <c r="RWR23" s="109"/>
      <c r="RWS23" s="109"/>
      <c r="RWT23" s="109"/>
      <c r="RWU23" s="109"/>
      <c r="RWV23" s="109"/>
      <c r="RWW23" s="109"/>
      <c r="RWX23" s="109"/>
      <c r="RWY23" s="109"/>
      <c r="RWZ23" s="109"/>
      <c r="RXA23" s="109"/>
      <c r="RXB23" s="109"/>
      <c r="RXC23" s="109"/>
      <c r="RXD23" s="109"/>
      <c r="RXE23" s="109"/>
      <c r="RXF23" s="109"/>
      <c r="RXG23" s="109"/>
      <c r="RXH23" s="109"/>
      <c r="RXI23" s="109"/>
      <c r="RXJ23" s="109"/>
      <c r="RXK23" s="109"/>
      <c r="RXL23" s="109"/>
      <c r="RXM23" s="109"/>
      <c r="RXN23" s="109"/>
      <c r="RXO23" s="109"/>
      <c r="RXP23" s="109"/>
      <c r="RXQ23" s="109"/>
      <c r="RXR23" s="109"/>
      <c r="RXS23" s="109"/>
      <c r="RXT23" s="109"/>
      <c r="RXU23" s="109"/>
      <c r="RXV23" s="109"/>
      <c r="RXW23" s="109"/>
      <c r="RXX23" s="109"/>
      <c r="RXY23" s="109"/>
      <c r="RXZ23" s="109"/>
      <c r="RYA23" s="109"/>
      <c r="RYB23" s="109"/>
      <c r="RYC23" s="109"/>
      <c r="RYD23" s="109"/>
      <c r="RYE23" s="109"/>
      <c r="RYF23" s="109"/>
      <c r="RYG23" s="109"/>
      <c r="RYH23" s="109"/>
      <c r="RYI23" s="109"/>
      <c r="RYJ23" s="109"/>
      <c r="RYK23" s="109"/>
      <c r="RYL23" s="109"/>
      <c r="RYM23" s="109"/>
      <c r="RYN23" s="109"/>
      <c r="RYO23" s="109"/>
      <c r="RYP23" s="109"/>
      <c r="RYQ23" s="109"/>
      <c r="RYR23" s="109"/>
      <c r="RYS23" s="109"/>
      <c r="RYT23" s="109"/>
      <c r="RYU23" s="109"/>
      <c r="RYV23" s="109"/>
      <c r="RYW23" s="109"/>
      <c r="RYX23" s="109"/>
      <c r="RYY23" s="109"/>
      <c r="RYZ23" s="109"/>
      <c r="RZA23" s="109"/>
      <c r="RZB23" s="109"/>
      <c r="RZC23" s="109"/>
      <c r="RZD23" s="109"/>
      <c r="RZE23" s="109"/>
      <c r="RZF23" s="109"/>
      <c r="RZG23" s="109"/>
      <c r="RZH23" s="109"/>
      <c r="RZI23" s="109"/>
      <c r="RZJ23" s="109"/>
      <c r="RZK23" s="109"/>
      <c r="RZL23" s="109"/>
      <c r="RZM23" s="109"/>
      <c r="RZN23" s="109"/>
      <c r="RZO23" s="109"/>
      <c r="RZP23" s="109"/>
      <c r="RZQ23" s="109"/>
      <c r="RZR23" s="109"/>
      <c r="RZS23" s="109"/>
      <c r="RZT23" s="109"/>
      <c r="RZU23" s="109"/>
      <c r="RZV23" s="109"/>
      <c r="RZW23" s="109"/>
      <c r="RZX23" s="109"/>
      <c r="RZY23" s="109"/>
      <c r="RZZ23" s="109"/>
      <c r="SAA23" s="109"/>
      <c r="SAB23" s="109"/>
      <c r="SAC23" s="109"/>
      <c r="SAD23" s="109"/>
      <c r="SAE23" s="109"/>
      <c r="SAF23" s="109"/>
      <c r="SAG23" s="109"/>
      <c r="SAH23" s="109"/>
      <c r="SAI23" s="109"/>
      <c r="SAJ23" s="109"/>
      <c r="SAK23" s="109"/>
      <c r="SAL23" s="109"/>
      <c r="SAM23" s="109"/>
      <c r="SAN23" s="109"/>
      <c r="SAO23" s="109"/>
      <c r="SAP23" s="109"/>
      <c r="SAQ23" s="109"/>
      <c r="SAR23" s="109"/>
      <c r="SAS23" s="109"/>
      <c r="SAT23" s="109"/>
      <c r="SAU23" s="109"/>
      <c r="SAV23" s="109"/>
      <c r="SAW23" s="109"/>
      <c r="SAX23" s="109"/>
      <c r="SAY23" s="109"/>
      <c r="SAZ23" s="109"/>
      <c r="SBA23" s="109"/>
      <c r="SBB23" s="109"/>
      <c r="SBC23" s="109"/>
      <c r="SBD23" s="109"/>
      <c r="SBE23" s="109"/>
      <c r="SBF23" s="109"/>
      <c r="SBG23" s="109"/>
      <c r="SBH23" s="109"/>
      <c r="SBI23" s="109"/>
      <c r="SBJ23" s="109"/>
      <c r="SBK23" s="109"/>
      <c r="SBL23" s="109"/>
      <c r="SBM23" s="109"/>
      <c r="SBN23" s="109"/>
      <c r="SBO23" s="109"/>
      <c r="SBP23" s="109"/>
      <c r="SBQ23" s="109"/>
      <c r="SBR23" s="109"/>
      <c r="SBS23" s="109"/>
      <c r="SBT23" s="109"/>
      <c r="SBU23" s="109"/>
      <c r="SBV23" s="109"/>
      <c r="SBW23" s="109"/>
      <c r="SBX23" s="109"/>
      <c r="SBY23" s="109"/>
      <c r="SBZ23" s="109"/>
      <c r="SCA23" s="109"/>
      <c r="SCB23" s="109"/>
      <c r="SCC23" s="109"/>
      <c r="SCD23" s="109"/>
      <c r="SCE23" s="109"/>
      <c r="SCF23" s="109"/>
      <c r="SCG23" s="109"/>
      <c r="SCH23" s="109"/>
      <c r="SCI23" s="109"/>
      <c r="SCJ23" s="109"/>
      <c r="SCK23" s="109"/>
      <c r="SCL23" s="109"/>
      <c r="SCM23" s="109"/>
      <c r="SCN23" s="109"/>
      <c r="SCO23" s="109"/>
      <c r="SCP23" s="109"/>
      <c r="SCQ23" s="109"/>
      <c r="SCR23" s="109"/>
      <c r="SCS23" s="109"/>
      <c r="SCT23" s="109"/>
      <c r="SCU23" s="109"/>
      <c r="SCV23" s="109"/>
      <c r="SCW23" s="109"/>
      <c r="SCX23" s="109"/>
      <c r="SCY23" s="109"/>
      <c r="SCZ23" s="109"/>
      <c r="SDA23" s="109"/>
      <c r="SDB23" s="109"/>
      <c r="SDC23" s="109"/>
      <c r="SDD23" s="109"/>
      <c r="SDE23" s="109"/>
      <c r="SDF23" s="109"/>
      <c r="SDG23" s="109"/>
      <c r="SDH23" s="109"/>
      <c r="SDI23" s="109"/>
      <c r="SDJ23" s="109"/>
      <c r="SDK23" s="109"/>
      <c r="SDL23" s="109"/>
      <c r="SDM23" s="109"/>
      <c r="SDN23" s="109"/>
      <c r="SDO23" s="109"/>
      <c r="SDP23" s="109"/>
      <c r="SDQ23" s="109"/>
      <c r="SDR23" s="109"/>
      <c r="SDS23" s="109"/>
      <c r="SDT23" s="109"/>
      <c r="SDU23" s="109"/>
      <c r="SDV23" s="109"/>
      <c r="SDW23" s="109"/>
      <c r="SDX23" s="109"/>
      <c r="SDY23" s="109"/>
      <c r="SDZ23" s="109"/>
      <c r="SEA23" s="109"/>
      <c r="SEB23" s="109"/>
      <c r="SEC23" s="109"/>
      <c r="SED23" s="109"/>
      <c r="SEE23" s="109"/>
      <c r="SEF23" s="109"/>
      <c r="SEG23" s="109"/>
      <c r="SEH23" s="109"/>
      <c r="SEI23" s="109"/>
      <c r="SEJ23" s="109"/>
      <c r="SEK23" s="109"/>
      <c r="SEL23" s="109"/>
      <c r="SEM23" s="109"/>
      <c r="SEN23" s="109"/>
      <c r="SEO23" s="109"/>
      <c r="SEP23" s="109"/>
      <c r="SEQ23" s="109"/>
      <c r="SER23" s="109"/>
      <c r="SES23" s="109"/>
      <c r="SET23" s="109"/>
      <c r="SEU23" s="109"/>
      <c r="SEV23" s="109"/>
      <c r="SEW23" s="109"/>
      <c r="SEX23" s="109"/>
      <c r="SEY23" s="109"/>
      <c r="SEZ23" s="109"/>
      <c r="SFA23" s="109"/>
      <c r="SFB23" s="109"/>
      <c r="SFC23" s="109"/>
      <c r="SFD23" s="109"/>
      <c r="SFE23" s="109"/>
      <c r="SFF23" s="109"/>
      <c r="SFG23" s="109"/>
      <c r="SFH23" s="109"/>
      <c r="SFI23" s="109"/>
      <c r="SFJ23" s="109"/>
      <c r="SFK23" s="109"/>
      <c r="SFL23" s="109"/>
      <c r="SFM23" s="109"/>
      <c r="SFN23" s="109"/>
      <c r="SFO23" s="109"/>
      <c r="SFP23" s="109"/>
      <c r="SFQ23" s="109"/>
      <c r="SFR23" s="109"/>
      <c r="SFS23" s="109"/>
      <c r="SFT23" s="109"/>
      <c r="SFU23" s="109"/>
      <c r="SFV23" s="109"/>
      <c r="SFW23" s="109"/>
      <c r="SFX23" s="109"/>
      <c r="SFY23" s="109"/>
      <c r="SFZ23" s="109"/>
      <c r="SGA23" s="109"/>
      <c r="SGB23" s="109"/>
      <c r="SGC23" s="109"/>
      <c r="SGD23" s="109"/>
      <c r="SGE23" s="109"/>
      <c r="SGF23" s="109"/>
      <c r="SGG23" s="109"/>
      <c r="SGH23" s="109"/>
      <c r="SGI23" s="109"/>
      <c r="SGJ23" s="109"/>
      <c r="SGK23" s="109"/>
      <c r="SGL23" s="109"/>
      <c r="SGM23" s="109"/>
      <c r="SGN23" s="109"/>
      <c r="SGO23" s="109"/>
      <c r="SGP23" s="109"/>
      <c r="SGQ23" s="109"/>
      <c r="SGR23" s="109"/>
      <c r="SGS23" s="109"/>
      <c r="SGT23" s="109"/>
      <c r="SGU23" s="109"/>
      <c r="SGV23" s="109"/>
      <c r="SGW23" s="109"/>
      <c r="SGX23" s="109"/>
      <c r="SGY23" s="109"/>
      <c r="SGZ23" s="109"/>
      <c r="SHA23" s="109"/>
      <c r="SHB23" s="109"/>
      <c r="SHC23" s="109"/>
      <c r="SHD23" s="109"/>
      <c r="SHE23" s="109"/>
      <c r="SHF23" s="109"/>
      <c r="SHG23" s="109"/>
      <c r="SHH23" s="109"/>
      <c r="SHI23" s="109"/>
      <c r="SHJ23" s="109"/>
      <c r="SHK23" s="109"/>
      <c r="SHL23" s="109"/>
      <c r="SHM23" s="109"/>
      <c r="SHN23" s="109"/>
      <c r="SHO23" s="109"/>
      <c r="SHP23" s="109"/>
      <c r="SHQ23" s="109"/>
      <c r="SHR23" s="109"/>
      <c r="SHS23" s="109"/>
      <c r="SHT23" s="109"/>
      <c r="SHU23" s="109"/>
      <c r="SHV23" s="109"/>
      <c r="SHW23" s="109"/>
      <c r="SHX23" s="109"/>
      <c r="SHY23" s="109"/>
      <c r="SHZ23" s="109"/>
      <c r="SIA23" s="109"/>
      <c r="SIB23" s="109"/>
      <c r="SIC23" s="109"/>
      <c r="SID23" s="109"/>
      <c r="SIE23" s="109"/>
      <c r="SIF23" s="109"/>
      <c r="SIG23" s="109"/>
      <c r="SIH23" s="109"/>
      <c r="SII23" s="109"/>
      <c r="SIJ23" s="109"/>
      <c r="SIK23" s="109"/>
      <c r="SIL23" s="109"/>
      <c r="SIM23" s="109"/>
      <c r="SIN23" s="109"/>
      <c r="SIO23" s="109"/>
      <c r="SIP23" s="109"/>
      <c r="SIQ23" s="109"/>
      <c r="SIR23" s="109"/>
      <c r="SIS23" s="109"/>
      <c r="SIT23" s="109"/>
      <c r="SIU23" s="109"/>
      <c r="SIV23" s="109"/>
      <c r="SIW23" s="109"/>
      <c r="SIX23" s="109"/>
      <c r="SIY23" s="109"/>
      <c r="SIZ23" s="109"/>
      <c r="SJA23" s="109"/>
      <c r="SJB23" s="109"/>
      <c r="SJC23" s="109"/>
      <c r="SJD23" s="109"/>
      <c r="SJE23" s="109"/>
      <c r="SJF23" s="109"/>
      <c r="SJG23" s="109"/>
      <c r="SJH23" s="109"/>
      <c r="SJI23" s="109"/>
      <c r="SJJ23" s="109"/>
      <c r="SJK23" s="109"/>
      <c r="SJL23" s="109"/>
      <c r="SJM23" s="109"/>
      <c r="SJN23" s="109"/>
      <c r="SJO23" s="109"/>
      <c r="SJP23" s="109"/>
      <c r="SJQ23" s="109"/>
      <c r="SJR23" s="109"/>
      <c r="SJS23" s="109"/>
      <c r="SJT23" s="109"/>
      <c r="SJU23" s="109"/>
      <c r="SJV23" s="109"/>
      <c r="SJW23" s="109"/>
      <c r="SJX23" s="109"/>
      <c r="SJY23" s="109"/>
      <c r="SJZ23" s="109"/>
      <c r="SKA23" s="109"/>
      <c r="SKB23" s="109"/>
      <c r="SKC23" s="109"/>
      <c r="SKD23" s="109"/>
      <c r="SKE23" s="109"/>
      <c r="SKF23" s="109"/>
      <c r="SKG23" s="109"/>
      <c r="SKH23" s="109"/>
      <c r="SKI23" s="109"/>
      <c r="SKJ23" s="109"/>
      <c r="SKK23" s="109"/>
      <c r="SKL23" s="109"/>
      <c r="SKM23" s="109"/>
      <c r="SKN23" s="109"/>
      <c r="SKO23" s="109"/>
      <c r="SKP23" s="109"/>
      <c r="SKQ23" s="109"/>
      <c r="SKR23" s="109"/>
      <c r="SKS23" s="109"/>
      <c r="SKT23" s="109"/>
      <c r="SKU23" s="109"/>
      <c r="SKV23" s="109"/>
      <c r="SKW23" s="109"/>
      <c r="SKX23" s="109"/>
      <c r="SKY23" s="109"/>
      <c r="SKZ23" s="109"/>
      <c r="SLA23" s="109"/>
      <c r="SLB23" s="109"/>
      <c r="SLC23" s="109"/>
      <c r="SLD23" s="109"/>
      <c r="SLE23" s="109"/>
      <c r="SLF23" s="109"/>
      <c r="SLG23" s="109"/>
      <c r="SLH23" s="109"/>
      <c r="SLI23" s="109"/>
      <c r="SLJ23" s="109"/>
      <c r="SLK23" s="109"/>
      <c r="SLL23" s="109"/>
      <c r="SLM23" s="109"/>
      <c r="SLN23" s="109"/>
      <c r="SLO23" s="109"/>
      <c r="SLP23" s="109"/>
      <c r="SLQ23" s="109"/>
      <c r="SLR23" s="109"/>
      <c r="SLS23" s="109"/>
      <c r="SLT23" s="109"/>
      <c r="SLU23" s="109"/>
      <c r="SLV23" s="109"/>
      <c r="SLW23" s="109"/>
      <c r="SLX23" s="109"/>
      <c r="SLY23" s="109"/>
      <c r="SLZ23" s="109"/>
      <c r="SMA23" s="109"/>
      <c r="SMB23" s="109"/>
      <c r="SMC23" s="109"/>
      <c r="SMD23" s="109"/>
      <c r="SME23" s="109"/>
      <c r="SMF23" s="109"/>
      <c r="SMG23" s="109"/>
      <c r="SMH23" s="109"/>
      <c r="SMI23" s="109"/>
      <c r="SMJ23" s="109"/>
      <c r="SMK23" s="109"/>
      <c r="SML23" s="109"/>
      <c r="SMM23" s="109"/>
      <c r="SMN23" s="109"/>
      <c r="SMO23" s="109"/>
      <c r="SMP23" s="109"/>
      <c r="SMQ23" s="109"/>
      <c r="SMR23" s="109"/>
      <c r="SMS23" s="109"/>
      <c r="SMT23" s="109"/>
      <c r="SMU23" s="109"/>
      <c r="SMV23" s="109"/>
      <c r="SMW23" s="109"/>
      <c r="SMX23" s="109"/>
      <c r="SMY23" s="109"/>
      <c r="SMZ23" s="109"/>
      <c r="SNA23" s="109"/>
      <c r="SNB23" s="109"/>
      <c r="SNC23" s="109"/>
      <c r="SND23" s="109"/>
      <c r="SNE23" s="109"/>
      <c r="SNF23" s="109"/>
      <c r="SNG23" s="109"/>
      <c r="SNH23" s="109"/>
      <c r="SNI23" s="109"/>
      <c r="SNJ23" s="109"/>
      <c r="SNK23" s="109"/>
      <c r="SNL23" s="109"/>
      <c r="SNM23" s="109"/>
      <c r="SNN23" s="109"/>
      <c r="SNO23" s="109"/>
      <c r="SNP23" s="109"/>
      <c r="SNQ23" s="109"/>
      <c r="SNR23" s="109"/>
      <c r="SNS23" s="109"/>
      <c r="SNT23" s="109"/>
      <c r="SNU23" s="109"/>
      <c r="SNV23" s="109"/>
      <c r="SNW23" s="109"/>
      <c r="SNX23" s="109"/>
      <c r="SNY23" s="109"/>
      <c r="SNZ23" s="109"/>
      <c r="SOA23" s="109"/>
      <c r="SOB23" s="109"/>
      <c r="SOC23" s="109"/>
      <c r="SOD23" s="109"/>
      <c r="SOE23" s="109"/>
      <c r="SOF23" s="109"/>
      <c r="SOG23" s="109"/>
      <c r="SOH23" s="109"/>
      <c r="SOI23" s="109"/>
      <c r="SOJ23" s="109"/>
      <c r="SOK23" s="109"/>
      <c r="SOL23" s="109"/>
      <c r="SOM23" s="109"/>
      <c r="SON23" s="109"/>
      <c r="SOO23" s="109"/>
      <c r="SOP23" s="109"/>
      <c r="SOQ23" s="109"/>
      <c r="SOR23" s="109"/>
      <c r="SOS23" s="109"/>
      <c r="SOT23" s="109"/>
      <c r="SOU23" s="109"/>
      <c r="SOV23" s="109"/>
      <c r="SOW23" s="109"/>
      <c r="SOX23" s="109"/>
      <c r="SOY23" s="109"/>
      <c r="SOZ23" s="109"/>
      <c r="SPA23" s="109"/>
      <c r="SPB23" s="109"/>
      <c r="SPC23" s="109"/>
      <c r="SPD23" s="109"/>
      <c r="SPE23" s="109"/>
      <c r="SPF23" s="109"/>
      <c r="SPG23" s="109"/>
      <c r="SPH23" s="109"/>
      <c r="SPI23" s="109"/>
      <c r="SPJ23" s="109"/>
      <c r="SPK23" s="109"/>
      <c r="SPL23" s="109"/>
      <c r="SPM23" s="109"/>
      <c r="SPN23" s="109"/>
      <c r="SPO23" s="109"/>
      <c r="SPP23" s="109"/>
      <c r="SPQ23" s="109"/>
      <c r="SPR23" s="109"/>
      <c r="SPS23" s="109"/>
      <c r="SPT23" s="109"/>
      <c r="SPU23" s="109"/>
      <c r="SPV23" s="109"/>
      <c r="SPW23" s="109"/>
      <c r="SPX23" s="109"/>
      <c r="SPY23" s="109"/>
      <c r="SPZ23" s="109"/>
      <c r="SQA23" s="109"/>
      <c r="SQB23" s="109"/>
      <c r="SQC23" s="109"/>
      <c r="SQD23" s="109"/>
      <c r="SQE23" s="109"/>
      <c r="SQF23" s="109"/>
      <c r="SQG23" s="109"/>
      <c r="SQH23" s="109"/>
      <c r="SQI23" s="109"/>
      <c r="SQJ23" s="109"/>
      <c r="SQK23" s="109"/>
      <c r="SQL23" s="109"/>
      <c r="SQM23" s="109"/>
      <c r="SQN23" s="109"/>
      <c r="SQO23" s="109"/>
      <c r="SQP23" s="109"/>
      <c r="SQQ23" s="109"/>
      <c r="SQR23" s="109"/>
      <c r="SQS23" s="109"/>
      <c r="SQT23" s="109"/>
      <c r="SQU23" s="109"/>
      <c r="SQV23" s="109"/>
      <c r="SQW23" s="109"/>
      <c r="SQX23" s="109"/>
      <c r="SQY23" s="109"/>
      <c r="SQZ23" s="109"/>
      <c r="SRA23" s="109"/>
      <c r="SRB23" s="109"/>
      <c r="SRC23" s="109"/>
      <c r="SRD23" s="109"/>
      <c r="SRE23" s="109"/>
      <c r="SRF23" s="109"/>
      <c r="SRG23" s="109"/>
      <c r="SRH23" s="109"/>
      <c r="SRI23" s="109"/>
      <c r="SRJ23" s="109"/>
      <c r="SRK23" s="109"/>
      <c r="SRL23" s="109"/>
      <c r="SRM23" s="109"/>
      <c r="SRN23" s="109"/>
      <c r="SRO23" s="109"/>
      <c r="SRP23" s="109"/>
      <c r="SRQ23" s="109"/>
      <c r="SRR23" s="109"/>
      <c r="SRS23" s="109"/>
      <c r="SRT23" s="109"/>
      <c r="SRU23" s="109"/>
      <c r="SRV23" s="109"/>
      <c r="SRW23" s="109"/>
      <c r="SRX23" s="109"/>
      <c r="SRY23" s="109"/>
      <c r="SRZ23" s="109"/>
      <c r="SSA23" s="109"/>
      <c r="SSB23" s="109"/>
      <c r="SSC23" s="109"/>
      <c r="SSD23" s="109"/>
      <c r="SSE23" s="109"/>
      <c r="SSF23" s="109"/>
      <c r="SSG23" s="109"/>
      <c r="SSH23" s="109"/>
      <c r="SSI23" s="109"/>
      <c r="SSJ23" s="109"/>
      <c r="SSK23" s="109"/>
      <c r="SSL23" s="109"/>
      <c r="SSM23" s="109"/>
      <c r="SSN23" s="109"/>
      <c r="SSO23" s="109"/>
      <c r="SSP23" s="109"/>
      <c r="SSQ23" s="109"/>
      <c r="SSR23" s="109"/>
      <c r="SSS23" s="109"/>
      <c r="SST23" s="109"/>
      <c r="SSU23" s="109"/>
      <c r="SSV23" s="109"/>
      <c r="SSW23" s="109"/>
      <c r="SSX23" s="109"/>
      <c r="SSY23" s="109"/>
      <c r="SSZ23" s="109"/>
      <c r="STA23" s="109"/>
      <c r="STB23" s="109"/>
      <c r="STC23" s="109"/>
      <c r="STD23" s="109"/>
      <c r="STE23" s="109"/>
      <c r="STF23" s="109"/>
      <c r="STG23" s="109"/>
      <c r="STH23" s="109"/>
      <c r="STI23" s="109"/>
      <c r="STJ23" s="109"/>
      <c r="STK23" s="109"/>
      <c r="STL23" s="109"/>
      <c r="STM23" s="109"/>
      <c r="STN23" s="109"/>
      <c r="STO23" s="109"/>
      <c r="STP23" s="109"/>
      <c r="STQ23" s="109"/>
      <c r="STR23" s="109"/>
      <c r="STS23" s="109"/>
      <c r="STT23" s="109"/>
      <c r="STU23" s="109"/>
      <c r="STV23" s="109"/>
      <c r="STW23" s="109"/>
      <c r="STX23" s="109"/>
      <c r="STY23" s="109"/>
      <c r="STZ23" s="109"/>
      <c r="SUA23" s="109"/>
      <c r="SUB23" s="109"/>
      <c r="SUC23" s="109"/>
      <c r="SUD23" s="109"/>
      <c r="SUE23" s="109"/>
      <c r="SUF23" s="109"/>
      <c r="SUG23" s="109"/>
      <c r="SUH23" s="109"/>
      <c r="SUI23" s="109"/>
      <c r="SUJ23" s="109"/>
      <c r="SUK23" s="109"/>
      <c r="SUL23" s="109"/>
      <c r="SUM23" s="109"/>
      <c r="SUN23" s="109"/>
      <c r="SUO23" s="109"/>
      <c r="SUP23" s="109"/>
      <c r="SUQ23" s="109"/>
      <c r="SUR23" s="109"/>
      <c r="SUS23" s="109"/>
      <c r="SUT23" s="109"/>
      <c r="SUU23" s="109"/>
      <c r="SUV23" s="109"/>
      <c r="SUW23" s="109"/>
      <c r="SUX23" s="109"/>
      <c r="SUY23" s="109"/>
      <c r="SUZ23" s="109"/>
      <c r="SVA23" s="109"/>
      <c r="SVB23" s="109"/>
      <c r="SVC23" s="109"/>
      <c r="SVD23" s="109"/>
      <c r="SVE23" s="109"/>
      <c r="SVF23" s="109"/>
      <c r="SVG23" s="109"/>
      <c r="SVH23" s="109"/>
      <c r="SVI23" s="109"/>
      <c r="SVJ23" s="109"/>
      <c r="SVK23" s="109"/>
      <c r="SVL23" s="109"/>
      <c r="SVM23" s="109"/>
      <c r="SVN23" s="109"/>
      <c r="SVO23" s="109"/>
      <c r="SVP23" s="109"/>
      <c r="SVQ23" s="109"/>
      <c r="SVR23" s="109"/>
      <c r="SVS23" s="109"/>
      <c r="SVT23" s="109"/>
      <c r="SVU23" s="109"/>
      <c r="SVV23" s="109"/>
      <c r="SVW23" s="109"/>
      <c r="SVX23" s="109"/>
      <c r="SVY23" s="109"/>
      <c r="SVZ23" s="109"/>
      <c r="SWA23" s="109"/>
      <c r="SWB23" s="109"/>
      <c r="SWC23" s="109"/>
      <c r="SWD23" s="109"/>
      <c r="SWE23" s="109"/>
      <c r="SWF23" s="109"/>
      <c r="SWG23" s="109"/>
      <c r="SWH23" s="109"/>
      <c r="SWI23" s="109"/>
      <c r="SWJ23" s="109"/>
      <c r="SWK23" s="109"/>
      <c r="SWL23" s="109"/>
      <c r="SWM23" s="109"/>
      <c r="SWN23" s="109"/>
      <c r="SWO23" s="109"/>
      <c r="SWP23" s="109"/>
      <c r="SWQ23" s="109"/>
      <c r="SWR23" s="109"/>
      <c r="SWS23" s="109"/>
      <c r="SWT23" s="109"/>
      <c r="SWU23" s="109"/>
      <c r="SWV23" s="109"/>
      <c r="SWW23" s="109"/>
      <c r="SWX23" s="109"/>
      <c r="SWY23" s="109"/>
      <c r="SWZ23" s="109"/>
      <c r="SXA23" s="109"/>
      <c r="SXB23" s="109"/>
      <c r="SXC23" s="109"/>
      <c r="SXD23" s="109"/>
      <c r="SXE23" s="109"/>
      <c r="SXF23" s="109"/>
      <c r="SXG23" s="109"/>
      <c r="SXH23" s="109"/>
      <c r="SXI23" s="109"/>
      <c r="SXJ23" s="109"/>
      <c r="SXK23" s="109"/>
      <c r="SXL23" s="109"/>
      <c r="SXM23" s="109"/>
      <c r="SXN23" s="109"/>
      <c r="SXO23" s="109"/>
      <c r="SXP23" s="109"/>
      <c r="SXQ23" s="109"/>
      <c r="SXR23" s="109"/>
      <c r="SXS23" s="109"/>
      <c r="SXT23" s="109"/>
      <c r="SXU23" s="109"/>
      <c r="SXV23" s="109"/>
      <c r="SXW23" s="109"/>
      <c r="SXX23" s="109"/>
      <c r="SXY23" s="109"/>
      <c r="SXZ23" s="109"/>
      <c r="SYA23" s="109"/>
      <c r="SYB23" s="109"/>
      <c r="SYC23" s="109"/>
      <c r="SYD23" s="109"/>
      <c r="SYE23" s="109"/>
      <c r="SYF23" s="109"/>
      <c r="SYG23" s="109"/>
      <c r="SYH23" s="109"/>
      <c r="SYI23" s="109"/>
      <c r="SYJ23" s="109"/>
      <c r="SYK23" s="109"/>
      <c r="SYL23" s="109"/>
      <c r="SYM23" s="109"/>
      <c r="SYN23" s="109"/>
      <c r="SYO23" s="109"/>
      <c r="SYP23" s="109"/>
      <c r="SYQ23" s="109"/>
      <c r="SYR23" s="109"/>
      <c r="SYS23" s="109"/>
      <c r="SYT23" s="109"/>
      <c r="SYU23" s="109"/>
      <c r="SYV23" s="109"/>
      <c r="SYW23" s="109"/>
      <c r="SYX23" s="109"/>
      <c r="SYY23" s="109"/>
      <c r="SYZ23" s="109"/>
      <c r="SZA23" s="109"/>
      <c r="SZB23" s="109"/>
      <c r="SZC23" s="109"/>
      <c r="SZD23" s="109"/>
      <c r="SZE23" s="109"/>
      <c r="SZF23" s="109"/>
      <c r="SZG23" s="109"/>
      <c r="SZH23" s="109"/>
      <c r="SZI23" s="109"/>
      <c r="SZJ23" s="109"/>
      <c r="SZK23" s="109"/>
      <c r="SZL23" s="109"/>
      <c r="SZM23" s="109"/>
      <c r="SZN23" s="109"/>
      <c r="SZO23" s="109"/>
      <c r="SZP23" s="109"/>
      <c r="SZQ23" s="109"/>
      <c r="SZR23" s="109"/>
      <c r="SZS23" s="109"/>
      <c r="SZT23" s="109"/>
      <c r="SZU23" s="109"/>
      <c r="SZV23" s="109"/>
      <c r="SZW23" s="109"/>
      <c r="SZX23" s="109"/>
      <c r="SZY23" s="109"/>
      <c r="SZZ23" s="109"/>
      <c r="TAA23" s="109"/>
      <c r="TAB23" s="109"/>
      <c r="TAC23" s="109"/>
      <c r="TAD23" s="109"/>
      <c r="TAE23" s="109"/>
      <c r="TAF23" s="109"/>
      <c r="TAG23" s="109"/>
      <c r="TAH23" s="109"/>
      <c r="TAI23" s="109"/>
      <c r="TAJ23" s="109"/>
      <c r="TAK23" s="109"/>
      <c r="TAL23" s="109"/>
      <c r="TAM23" s="109"/>
      <c r="TAN23" s="109"/>
      <c r="TAO23" s="109"/>
      <c r="TAP23" s="109"/>
      <c r="TAQ23" s="109"/>
      <c r="TAR23" s="109"/>
      <c r="TAS23" s="109"/>
      <c r="TAT23" s="109"/>
      <c r="TAU23" s="109"/>
      <c r="TAV23" s="109"/>
      <c r="TAW23" s="109"/>
      <c r="TAX23" s="109"/>
      <c r="TAY23" s="109"/>
      <c r="TAZ23" s="109"/>
      <c r="TBA23" s="109"/>
      <c r="TBB23" s="109"/>
      <c r="TBC23" s="109"/>
      <c r="TBD23" s="109"/>
      <c r="TBE23" s="109"/>
      <c r="TBF23" s="109"/>
      <c r="TBG23" s="109"/>
      <c r="TBH23" s="109"/>
      <c r="TBI23" s="109"/>
      <c r="TBJ23" s="109"/>
      <c r="TBK23" s="109"/>
      <c r="TBL23" s="109"/>
      <c r="TBM23" s="109"/>
      <c r="TBN23" s="109"/>
      <c r="TBO23" s="109"/>
      <c r="TBP23" s="109"/>
      <c r="TBQ23" s="109"/>
      <c r="TBR23" s="109"/>
      <c r="TBS23" s="109"/>
      <c r="TBT23" s="109"/>
      <c r="TBU23" s="109"/>
      <c r="TBV23" s="109"/>
      <c r="TBW23" s="109"/>
      <c r="TBX23" s="109"/>
      <c r="TBY23" s="109"/>
      <c r="TBZ23" s="109"/>
      <c r="TCA23" s="109"/>
      <c r="TCB23" s="109"/>
      <c r="TCC23" s="109"/>
      <c r="TCD23" s="109"/>
      <c r="TCE23" s="109"/>
      <c r="TCF23" s="109"/>
      <c r="TCG23" s="109"/>
      <c r="TCH23" s="109"/>
      <c r="TCI23" s="109"/>
      <c r="TCJ23" s="109"/>
      <c r="TCK23" s="109"/>
      <c r="TCL23" s="109"/>
      <c r="TCM23" s="109"/>
      <c r="TCN23" s="109"/>
      <c r="TCO23" s="109"/>
      <c r="TCP23" s="109"/>
      <c r="TCQ23" s="109"/>
      <c r="TCR23" s="109"/>
      <c r="TCS23" s="109"/>
      <c r="TCT23" s="109"/>
      <c r="TCU23" s="109"/>
      <c r="TCV23" s="109"/>
      <c r="TCW23" s="109"/>
      <c r="TCX23" s="109"/>
      <c r="TCY23" s="109"/>
      <c r="TCZ23" s="109"/>
      <c r="TDA23" s="109"/>
      <c r="TDB23" s="109"/>
      <c r="TDC23" s="109"/>
      <c r="TDD23" s="109"/>
      <c r="TDE23" s="109"/>
      <c r="TDF23" s="109"/>
      <c r="TDG23" s="109"/>
      <c r="TDH23" s="109"/>
      <c r="TDI23" s="109"/>
      <c r="TDJ23" s="109"/>
      <c r="TDK23" s="109"/>
      <c r="TDL23" s="109"/>
      <c r="TDM23" s="109"/>
      <c r="TDN23" s="109"/>
      <c r="TDO23" s="109"/>
      <c r="TDP23" s="109"/>
      <c r="TDQ23" s="109"/>
      <c r="TDR23" s="109"/>
      <c r="TDS23" s="109"/>
      <c r="TDT23" s="109"/>
      <c r="TDU23" s="109"/>
      <c r="TDV23" s="109"/>
      <c r="TDW23" s="109"/>
      <c r="TDX23" s="109"/>
      <c r="TDY23" s="109"/>
      <c r="TDZ23" s="109"/>
      <c r="TEA23" s="109"/>
      <c r="TEB23" s="109"/>
      <c r="TEC23" s="109"/>
      <c r="TED23" s="109"/>
      <c r="TEE23" s="109"/>
      <c r="TEF23" s="109"/>
      <c r="TEG23" s="109"/>
      <c r="TEH23" s="109"/>
      <c r="TEI23" s="109"/>
      <c r="TEJ23" s="109"/>
      <c r="TEK23" s="109"/>
      <c r="TEL23" s="109"/>
      <c r="TEM23" s="109"/>
      <c r="TEN23" s="109"/>
      <c r="TEO23" s="109"/>
      <c r="TEP23" s="109"/>
      <c r="TEQ23" s="109"/>
      <c r="TER23" s="109"/>
      <c r="TES23" s="109"/>
      <c r="TET23" s="109"/>
      <c r="TEU23" s="109"/>
      <c r="TEV23" s="109"/>
      <c r="TEW23" s="109"/>
      <c r="TEX23" s="109"/>
      <c r="TEY23" s="109"/>
      <c r="TEZ23" s="109"/>
      <c r="TFA23" s="109"/>
      <c r="TFB23" s="109"/>
      <c r="TFC23" s="109"/>
      <c r="TFD23" s="109"/>
      <c r="TFE23" s="109"/>
      <c r="TFF23" s="109"/>
      <c r="TFG23" s="109"/>
      <c r="TFH23" s="109"/>
      <c r="TFI23" s="109"/>
      <c r="TFJ23" s="109"/>
      <c r="TFK23" s="109"/>
      <c r="TFL23" s="109"/>
      <c r="TFM23" s="109"/>
      <c r="TFN23" s="109"/>
      <c r="TFO23" s="109"/>
      <c r="TFP23" s="109"/>
      <c r="TFQ23" s="109"/>
      <c r="TFR23" s="109"/>
      <c r="TFS23" s="109"/>
      <c r="TFT23" s="109"/>
      <c r="TFU23" s="109"/>
      <c r="TFV23" s="109"/>
      <c r="TFW23" s="109"/>
      <c r="TFX23" s="109"/>
      <c r="TFY23" s="109"/>
      <c r="TFZ23" s="109"/>
      <c r="TGA23" s="109"/>
      <c r="TGB23" s="109"/>
      <c r="TGC23" s="109"/>
      <c r="TGD23" s="109"/>
      <c r="TGE23" s="109"/>
      <c r="TGF23" s="109"/>
      <c r="TGG23" s="109"/>
      <c r="TGH23" s="109"/>
      <c r="TGI23" s="109"/>
      <c r="TGJ23" s="109"/>
      <c r="TGK23" s="109"/>
      <c r="TGL23" s="109"/>
      <c r="TGM23" s="109"/>
      <c r="TGN23" s="109"/>
      <c r="TGO23" s="109"/>
      <c r="TGP23" s="109"/>
      <c r="TGQ23" s="109"/>
      <c r="TGR23" s="109"/>
      <c r="TGS23" s="109"/>
      <c r="TGT23" s="109"/>
      <c r="TGU23" s="109"/>
      <c r="TGV23" s="109"/>
      <c r="TGW23" s="109"/>
      <c r="TGX23" s="109"/>
      <c r="TGY23" s="109"/>
      <c r="TGZ23" s="109"/>
      <c r="THA23" s="109"/>
      <c r="THB23" s="109"/>
      <c r="THC23" s="109"/>
      <c r="THD23" s="109"/>
      <c r="THE23" s="109"/>
      <c r="THF23" s="109"/>
      <c r="THG23" s="109"/>
      <c r="THH23" s="109"/>
      <c r="THI23" s="109"/>
      <c r="THJ23" s="109"/>
      <c r="THK23" s="109"/>
      <c r="THL23" s="109"/>
      <c r="THM23" s="109"/>
      <c r="THN23" s="109"/>
      <c r="THO23" s="109"/>
      <c r="THP23" s="109"/>
      <c r="THQ23" s="109"/>
      <c r="THR23" s="109"/>
      <c r="THS23" s="109"/>
      <c r="THT23" s="109"/>
      <c r="THU23" s="109"/>
      <c r="THV23" s="109"/>
      <c r="THW23" s="109"/>
      <c r="THX23" s="109"/>
      <c r="THY23" s="109"/>
      <c r="THZ23" s="109"/>
      <c r="TIA23" s="109"/>
      <c r="TIB23" s="109"/>
      <c r="TIC23" s="109"/>
      <c r="TID23" s="109"/>
      <c r="TIE23" s="109"/>
      <c r="TIF23" s="109"/>
      <c r="TIG23" s="109"/>
      <c r="TIH23" s="109"/>
      <c r="TII23" s="109"/>
      <c r="TIJ23" s="109"/>
      <c r="TIK23" s="109"/>
      <c r="TIL23" s="109"/>
      <c r="TIM23" s="109"/>
      <c r="TIN23" s="109"/>
      <c r="TIO23" s="109"/>
      <c r="TIP23" s="109"/>
      <c r="TIQ23" s="109"/>
      <c r="TIR23" s="109"/>
      <c r="TIS23" s="109"/>
      <c r="TIT23" s="109"/>
      <c r="TIU23" s="109"/>
      <c r="TIV23" s="109"/>
      <c r="TIW23" s="109"/>
      <c r="TIX23" s="109"/>
      <c r="TIY23" s="109"/>
      <c r="TIZ23" s="109"/>
      <c r="TJA23" s="109"/>
      <c r="TJB23" s="109"/>
      <c r="TJC23" s="109"/>
      <c r="TJD23" s="109"/>
      <c r="TJE23" s="109"/>
      <c r="TJF23" s="109"/>
      <c r="TJG23" s="109"/>
      <c r="TJH23" s="109"/>
      <c r="TJI23" s="109"/>
      <c r="TJJ23" s="109"/>
      <c r="TJK23" s="109"/>
      <c r="TJL23" s="109"/>
      <c r="TJM23" s="109"/>
      <c r="TJN23" s="109"/>
      <c r="TJO23" s="109"/>
      <c r="TJP23" s="109"/>
      <c r="TJQ23" s="109"/>
      <c r="TJR23" s="109"/>
      <c r="TJS23" s="109"/>
      <c r="TJT23" s="109"/>
      <c r="TJU23" s="109"/>
      <c r="TJV23" s="109"/>
      <c r="TJW23" s="109"/>
      <c r="TJX23" s="109"/>
      <c r="TJY23" s="109"/>
      <c r="TJZ23" s="109"/>
      <c r="TKA23" s="109"/>
      <c r="TKB23" s="109"/>
      <c r="TKC23" s="109"/>
      <c r="TKD23" s="109"/>
      <c r="TKE23" s="109"/>
      <c r="TKF23" s="109"/>
      <c r="TKG23" s="109"/>
      <c r="TKH23" s="109"/>
      <c r="TKI23" s="109"/>
      <c r="TKJ23" s="109"/>
      <c r="TKK23" s="109"/>
      <c r="TKL23" s="109"/>
      <c r="TKM23" s="109"/>
      <c r="TKN23" s="109"/>
      <c r="TKO23" s="109"/>
      <c r="TKP23" s="109"/>
      <c r="TKQ23" s="109"/>
      <c r="TKR23" s="109"/>
      <c r="TKS23" s="109"/>
      <c r="TKT23" s="109"/>
      <c r="TKU23" s="109"/>
      <c r="TKV23" s="109"/>
      <c r="TKW23" s="109"/>
      <c r="TKX23" s="109"/>
      <c r="TKY23" s="109"/>
      <c r="TKZ23" s="109"/>
      <c r="TLA23" s="109"/>
      <c r="TLB23" s="109"/>
      <c r="TLC23" s="109"/>
      <c r="TLD23" s="109"/>
      <c r="TLE23" s="109"/>
      <c r="TLF23" s="109"/>
      <c r="TLG23" s="109"/>
      <c r="TLH23" s="109"/>
      <c r="TLI23" s="109"/>
      <c r="TLJ23" s="109"/>
      <c r="TLK23" s="109"/>
      <c r="TLL23" s="109"/>
      <c r="TLM23" s="109"/>
      <c r="TLN23" s="109"/>
      <c r="TLO23" s="109"/>
      <c r="TLP23" s="109"/>
      <c r="TLQ23" s="109"/>
      <c r="TLR23" s="109"/>
      <c r="TLS23" s="109"/>
      <c r="TLT23" s="109"/>
      <c r="TLU23" s="109"/>
      <c r="TLV23" s="109"/>
      <c r="TLW23" s="109"/>
      <c r="TLX23" s="109"/>
      <c r="TLY23" s="109"/>
      <c r="TLZ23" s="109"/>
      <c r="TMA23" s="109"/>
      <c r="TMB23" s="109"/>
      <c r="TMC23" s="109"/>
      <c r="TMD23" s="109"/>
      <c r="TME23" s="109"/>
      <c r="TMF23" s="109"/>
      <c r="TMG23" s="109"/>
      <c r="TMH23" s="109"/>
      <c r="TMI23" s="109"/>
      <c r="TMJ23" s="109"/>
      <c r="TMK23" s="109"/>
      <c r="TML23" s="109"/>
      <c r="TMM23" s="109"/>
      <c r="TMN23" s="109"/>
      <c r="TMO23" s="109"/>
      <c r="TMP23" s="109"/>
      <c r="TMQ23" s="109"/>
      <c r="TMR23" s="109"/>
      <c r="TMS23" s="109"/>
      <c r="TMT23" s="109"/>
      <c r="TMU23" s="109"/>
      <c r="TMV23" s="109"/>
      <c r="TMW23" s="109"/>
      <c r="TMX23" s="109"/>
      <c r="TMY23" s="109"/>
      <c r="TMZ23" s="109"/>
      <c r="TNA23" s="109"/>
      <c r="TNB23" s="109"/>
      <c r="TNC23" s="109"/>
      <c r="TND23" s="109"/>
      <c r="TNE23" s="109"/>
      <c r="TNF23" s="109"/>
      <c r="TNG23" s="109"/>
      <c r="TNH23" s="109"/>
      <c r="TNI23" s="109"/>
      <c r="TNJ23" s="109"/>
      <c r="TNK23" s="109"/>
      <c r="TNL23" s="109"/>
      <c r="TNM23" s="109"/>
      <c r="TNN23" s="109"/>
      <c r="TNO23" s="109"/>
      <c r="TNP23" s="109"/>
      <c r="TNQ23" s="109"/>
      <c r="TNR23" s="109"/>
      <c r="TNS23" s="109"/>
      <c r="TNT23" s="109"/>
      <c r="TNU23" s="109"/>
      <c r="TNV23" s="109"/>
      <c r="TNW23" s="109"/>
      <c r="TNX23" s="109"/>
      <c r="TNY23" s="109"/>
      <c r="TNZ23" s="109"/>
      <c r="TOA23" s="109"/>
      <c r="TOB23" s="109"/>
      <c r="TOC23" s="109"/>
      <c r="TOD23" s="109"/>
      <c r="TOE23" s="109"/>
      <c r="TOF23" s="109"/>
      <c r="TOG23" s="109"/>
      <c r="TOH23" s="109"/>
      <c r="TOI23" s="109"/>
      <c r="TOJ23" s="109"/>
      <c r="TOK23" s="109"/>
      <c r="TOL23" s="109"/>
      <c r="TOM23" s="109"/>
      <c r="TON23" s="109"/>
      <c r="TOO23" s="109"/>
      <c r="TOP23" s="109"/>
      <c r="TOQ23" s="109"/>
      <c r="TOR23" s="109"/>
      <c r="TOS23" s="109"/>
      <c r="TOT23" s="109"/>
      <c r="TOU23" s="109"/>
      <c r="TOV23" s="109"/>
      <c r="TOW23" s="109"/>
      <c r="TOX23" s="109"/>
      <c r="TOY23" s="109"/>
      <c r="TOZ23" s="109"/>
      <c r="TPA23" s="109"/>
      <c r="TPB23" s="109"/>
      <c r="TPC23" s="109"/>
      <c r="TPD23" s="109"/>
      <c r="TPE23" s="109"/>
      <c r="TPF23" s="109"/>
      <c r="TPG23" s="109"/>
      <c r="TPH23" s="109"/>
      <c r="TPI23" s="109"/>
      <c r="TPJ23" s="109"/>
      <c r="TPK23" s="109"/>
      <c r="TPL23" s="109"/>
      <c r="TPM23" s="109"/>
      <c r="TPN23" s="109"/>
      <c r="TPO23" s="109"/>
      <c r="TPP23" s="109"/>
      <c r="TPQ23" s="109"/>
      <c r="TPR23" s="109"/>
      <c r="TPS23" s="109"/>
      <c r="TPT23" s="109"/>
      <c r="TPU23" s="109"/>
      <c r="TPV23" s="109"/>
      <c r="TPW23" s="109"/>
      <c r="TPX23" s="109"/>
      <c r="TPY23" s="109"/>
      <c r="TPZ23" s="109"/>
      <c r="TQA23" s="109"/>
      <c r="TQB23" s="109"/>
      <c r="TQC23" s="109"/>
      <c r="TQD23" s="109"/>
      <c r="TQE23" s="109"/>
      <c r="TQF23" s="109"/>
      <c r="TQG23" s="109"/>
      <c r="TQH23" s="109"/>
      <c r="TQI23" s="109"/>
      <c r="TQJ23" s="109"/>
      <c r="TQK23" s="109"/>
      <c r="TQL23" s="109"/>
      <c r="TQM23" s="109"/>
      <c r="TQN23" s="109"/>
      <c r="TQO23" s="109"/>
      <c r="TQP23" s="109"/>
      <c r="TQQ23" s="109"/>
      <c r="TQR23" s="109"/>
      <c r="TQS23" s="109"/>
      <c r="TQT23" s="109"/>
      <c r="TQU23" s="109"/>
      <c r="TQV23" s="109"/>
      <c r="TQW23" s="109"/>
      <c r="TQX23" s="109"/>
      <c r="TQY23" s="109"/>
      <c r="TQZ23" s="109"/>
      <c r="TRA23" s="109"/>
      <c r="TRB23" s="109"/>
      <c r="TRC23" s="109"/>
      <c r="TRD23" s="109"/>
      <c r="TRE23" s="109"/>
      <c r="TRF23" s="109"/>
      <c r="TRG23" s="109"/>
      <c r="TRH23" s="109"/>
      <c r="TRI23" s="109"/>
      <c r="TRJ23" s="109"/>
      <c r="TRK23" s="109"/>
      <c r="TRL23" s="109"/>
      <c r="TRM23" s="109"/>
      <c r="TRN23" s="109"/>
      <c r="TRO23" s="109"/>
      <c r="TRP23" s="109"/>
      <c r="TRQ23" s="109"/>
      <c r="TRR23" s="109"/>
      <c r="TRS23" s="109"/>
      <c r="TRT23" s="109"/>
      <c r="TRU23" s="109"/>
      <c r="TRV23" s="109"/>
      <c r="TRW23" s="109"/>
      <c r="TRX23" s="109"/>
      <c r="TRY23" s="109"/>
      <c r="TRZ23" s="109"/>
      <c r="TSA23" s="109"/>
      <c r="TSB23" s="109"/>
      <c r="TSC23" s="109"/>
      <c r="TSD23" s="109"/>
      <c r="TSE23" s="109"/>
      <c r="TSF23" s="109"/>
      <c r="TSG23" s="109"/>
      <c r="TSH23" s="109"/>
      <c r="TSI23" s="109"/>
      <c r="TSJ23" s="109"/>
      <c r="TSK23" s="109"/>
      <c r="TSL23" s="109"/>
      <c r="TSM23" s="109"/>
      <c r="TSN23" s="109"/>
      <c r="TSO23" s="109"/>
      <c r="TSP23" s="109"/>
      <c r="TSQ23" s="109"/>
      <c r="TSR23" s="109"/>
      <c r="TSS23" s="109"/>
      <c r="TST23" s="109"/>
      <c r="TSU23" s="109"/>
      <c r="TSV23" s="109"/>
      <c r="TSW23" s="109"/>
      <c r="TSX23" s="109"/>
      <c r="TSY23" s="109"/>
      <c r="TSZ23" s="109"/>
      <c r="TTA23" s="109"/>
      <c r="TTB23" s="109"/>
      <c r="TTC23" s="109"/>
      <c r="TTD23" s="109"/>
      <c r="TTE23" s="109"/>
      <c r="TTF23" s="109"/>
      <c r="TTG23" s="109"/>
      <c r="TTH23" s="109"/>
      <c r="TTI23" s="109"/>
      <c r="TTJ23" s="109"/>
      <c r="TTK23" s="109"/>
      <c r="TTL23" s="109"/>
      <c r="TTM23" s="109"/>
      <c r="TTN23" s="109"/>
      <c r="TTO23" s="109"/>
      <c r="TTP23" s="109"/>
      <c r="TTQ23" s="109"/>
      <c r="TTR23" s="109"/>
      <c r="TTS23" s="109"/>
      <c r="TTT23" s="109"/>
      <c r="TTU23" s="109"/>
      <c r="TTV23" s="109"/>
      <c r="TTW23" s="109"/>
      <c r="TTX23" s="109"/>
      <c r="TTY23" s="109"/>
      <c r="TTZ23" s="109"/>
      <c r="TUA23" s="109"/>
      <c r="TUB23" s="109"/>
      <c r="TUC23" s="109"/>
      <c r="TUD23" s="109"/>
      <c r="TUE23" s="109"/>
      <c r="TUF23" s="109"/>
      <c r="TUG23" s="109"/>
      <c r="TUH23" s="109"/>
      <c r="TUI23" s="109"/>
      <c r="TUJ23" s="109"/>
      <c r="TUK23" s="109"/>
      <c r="TUL23" s="109"/>
      <c r="TUM23" s="109"/>
      <c r="TUN23" s="109"/>
      <c r="TUO23" s="109"/>
      <c r="TUP23" s="109"/>
      <c r="TUQ23" s="109"/>
      <c r="TUR23" s="109"/>
      <c r="TUS23" s="109"/>
      <c r="TUT23" s="109"/>
      <c r="TUU23" s="109"/>
      <c r="TUV23" s="109"/>
      <c r="TUW23" s="109"/>
      <c r="TUX23" s="109"/>
      <c r="TUY23" s="109"/>
      <c r="TUZ23" s="109"/>
      <c r="TVA23" s="109"/>
      <c r="TVB23" s="109"/>
      <c r="TVC23" s="109"/>
      <c r="TVD23" s="109"/>
      <c r="TVE23" s="109"/>
      <c r="TVF23" s="109"/>
      <c r="TVG23" s="109"/>
      <c r="TVH23" s="109"/>
      <c r="TVI23" s="109"/>
      <c r="TVJ23" s="109"/>
      <c r="TVK23" s="109"/>
      <c r="TVL23" s="109"/>
      <c r="TVM23" s="109"/>
      <c r="TVN23" s="109"/>
      <c r="TVO23" s="109"/>
      <c r="TVP23" s="109"/>
      <c r="TVQ23" s="109"/>
      <c r="TVR23" s="109"/>
      <c r="TVS23" s="109"/>
      <c r="TVT23" s="109"/>
      <c r="TVU23" s="109"/>
      <c r="TVV23" s="109"/>
      <c r="TVW23" s="109"/>
      <c r="TVX23" s="109"/>
      <c r="TVY23" s="109"/>
      <c r="TVZ23" s="109"/>
      <c r="TWA23" s="109"/>
      <c r="TWB23" s="109"/>
      <c r="TWC23" s="109"/>
      <c r="TWD23" s="109"/>
      <c r="TWE23" s="109"/>
      <c r="TWF23" s="109"/>
      <c r="TWG23" s="109"/>
      <c r="TWH23" s="109"/>
      <c r="TWI23" s="109"/>
      <c r="TWJ23" s="109"/>
      <c r="TWK23" s="109"/>
      <c r="TWL23" s="109"/>
      <c r="TWM23" s="109"/>
      <c r="TWN23" s="109"/>
      <c r="TWO23" s="109"/>
      <c r="TWP23" s="109"/>
      <c r="TWQ23" s="109"/>
      <c r="TWR23" s="109"/>
      <c r="TWS23" s="109"/>
      <c r="TWT23" s="109"/>
      <c r="TWU23" s="109"/>
      <c r="TWV23" s="109"/>
      <c r="TWW23" s="109"/>
      <c r="TWX23" s="109"/>
      <c r="TWY23" s="109"/>
      <c r="TWZ23" s="109"/>
      <c r="TXA23" s="109"/>
      <c r="TXB23" s="109"/>
      <c r="TXC23" s="109"/>
      <c r="TXD23" s="109"/>
      <c r="TXE23" s="109"/>
      <c r="TXF23" s="109"/>
      <c r="TXG23" s="109"/>
      <c r="TXH23" s="109"/>
      <c r="TXI23" s="109"/>
      <c r="TXJ23" s="109"/>
      <c r="TXK23" s="109"/>
      <c r="TXL23" s="109"/>
      <c r="TXM23" s="109"/>
      <c r="TXN23" s="109"/>
      <c r="TXO23" s="109"/>
      <c r="TXP23" s="109"/>
      <c r="TXQ23" s="109"/>
      <c r="TXR23" s="109"/>
      <c r="TXS23" s="109"/>
      <c r="TXT23" s="109"/>
      <c r="TXU23" s="109"/>
      <c r="TXV23" s="109"/>
      <c r="TXW23" s="109"/>
      <c r="TXX23" s="109"/>
      <c r="TXY23" s="109"/>
      <c r="TXZ23" s="109"/>
      <c r="TYA23" s="109"/>
      <c r="TYB23" s="109"/>
      <c r="TYC23" s="109"/>
      <c r="TYD23" s="109"/>
      <c r="TYE23" s="109"/>
      <c r="TYF23" s="109"/>
      <c r="TYG23" s="109"/>
      <c r="TYH23" s="109"/>
      <c r="TYI23" s="109"/>
      <c r="TYJ23" s="109"/>
      <c r="TYK23" s="109"/>
      <c r="TYL23" s="109"/>
      <c r="TYM23" s="109"/>
      <c r="TYN23" s="109"/>
      <c r="TYO23" s="109"/>
      <c r="TYP23" s="109"/>
      <c r="TYQ23" s="109"/>
      <c r="TYR23" s="109"/>
      <c r="TYS23" s="109"/>
      <c r="TYT23" s="109"/>
      <c r="TYU23" s="109"/>
      <c r="TYV23" s="109"/>
      <c r="TYW23" s="109"/>
      <c r="TYX23" s="109"/>
      <c r="TYY23" s="109"/>
      <c r="TYZ23" s="109"/>
      <c r="TZA23" s="109"/>
      <c r="TZB23" s="109"/>
      <c r="TZC23" s="109"/>
      <c r="TZD23" s="109"/>
      <c r="TZE23" s="109"/>
      <c r="TZF23" s="109"/>
      <c r="TZG23" s="109"/>
      <c r="TZH23" s="109"/>
      <c r="TZI23" s="109"/>
      <c r="TZJ23" s="109"/>
      <c r="TZK23" s="109"/>
      <c r="TZL23" s="109"/>
      <c r="TZM23" s="109"/>
      <c r="TZN23" s="109"/>
      <c r="TZO23" s="109"/>
      <c r="TZP23" s="109"/>
      <c r="TZQ23" s="109"/>
      <c r="TZR23" s="109"/>
      <c r="TZS23" s="109"/>
      <c r="TZT23" s="109"/>
      <c r="TZU23" s="109"/>
      <c r="TZV23" s="109"/>
      <c r="TZW23" s="109"/>
      <c r="TZX23" s="109"/>
      <c r="TZY23" s="109"/>
      <c r="TZZ23" s="109"/>
      <c r="UAA23" s="109"/>
      <c r="UAB23" s="109"/>
      <c r="UAC23" s="109"/>
      <c r="UAD23" s="109"/>
      <c r="UAE23" s="109"/>
      <c r="UAF23" s="109"/>
      <c r="UAG23" s="109"/>
      <c r="UAH23" s="109"/>
      <c r="UAI23" s="109"/>
      <c r="UAJ23" s="109"/>
      <c r="UAK23" s="109"/>
      <c r="UAL23" s="109"/>
      <c r="UAM23" s="109"/>
      <c r="UAN23" s="109"/>
      <c r="UAO23" s="109"/>
      <c r="UAP23" s="109"/>
      <c r="UAQ23" s="109"/>
      <c r="UAR23" s="109"/>
      <c r="UAS23" s="109"/>
      <c r="UAT23" s="109"/>
      <c r="UAU23" s="109"/>
      <c r="UAV23" s="109"/>
      <c r="UAW23" s="109"/>
      <c r="UAX23" s="109"/>
      <c r="UAY23" s="109"/>
      <c r="UAZ23" s="109"/>
      <c r="UBA23" s="109"/>
      <c r="UBB23" s="109"/>
      <c r="UBC23" s="109"/>
      <c r="UBD23" s="109"/>
      <c r="UBE23" s="109"/>
      <c r="UBF23" s="109"/>
      <c r="UBG23" s="109"/>
      <c r="UBH23" s="109"/>
      <c r="UBI23" s="109"/>
      <c r="UBJ23" s="109"/>
      <c r="UBK23" s="109"/>
      <c r="UBL23" s="109"/>
      <c r="UBM23" s="109"/>
      <c r="UBN23" s="109"/>
      <c r="UBO23" s="109"/>
      <c r="UBP23" s="109"/>
      <c r="UBQ23" s="109"/>
      <c r="UBR23" s="109"/>
      <c r="UBS23" s="109"/>
      <c r="UBT23" s="109"/>
      <c r="UBU23" s="109"/>
      <c r="UBV23" s="109"/>
      <c r="UBW23" s="109"/>
      <c r="UBX23" s="109"/>
      <c r="UBY23" s="109"/>
      <c r="UBZ23" s="109"/>
      <c r="UCA23" s="109"/>
      <c r="UCB23" s="109"/>
      <c r="UCC23" s="109"/>
      <c r="UCD23" s="109"/>
      <c r="UCE23" s="109"/>
      <c r="UCF23" s="109"/>
      <c r="UCG23" s="109"/>
      <c r="UCH23" s="109"/>
      <c r="UCI23" s="109"/>
      <c r="UCJ23" s="109"/>
      <c r="UCK23" s="109"/>
      <c r="UCL23" s="109"/>
      <c r="UCM23" s="109"/>
      <c r="UCN23" s="109"/>
      <c r="UCO23" s="109"/>
      <c r="UCP23" s="109"/>
      <c r="UCQ23" s="109"/>
      <c r="UCR23" s="109"/>
      <c r="UCS23" s="109"/>
      <c r="UCT23" s="109"/>
      <c r="UCU23" s="109"/>
      <c r="UCV23" s="109"/>
      <c r="UCW23" s="109"/>
      <c r="UCX23" s="109"/>
      <c r="UCY23" s="109"/>
      <c r="UCZ23" s="109"/>
      <c r="UDA23" s="109"/>
      <c r="UDB23" s="109"/>
      <c r="UDC23" s="109"/>
      <c r="UDD23" s="109"/>
      <c r="UDE23" s="109"/>
      <c r="UDF23" s="109"/>
      <c r="UDG23" s="109"/>
      <c r="UDH23" s="109"/>
      <c r="UDI23" s="109"/>
      <c r="UDJ23" s="109"/>
      <c r="UDK23" s="109"/>
      <c r="UDL23" s="109"/>
      <c r="UDM23" s="109"/>
      <c r="UDN23" s="109"/>
      <c r="UDO23" s="109"/>
      <c r="UDP23" s="109"/>
      <c r="UDQ23" s="109"/>
      <c r="UDR23" s="109"/>
      <c r="UDS23" s="109"/>
      <c r="UDT23" s="109"/>
      <c r="UDU23" s="109"/>
      <c r="UDV23" s="109"/>
      <c r="UDW23" s="109"/>
      <c r="UDX23" s="109"/>
      <c r="UDY23" s="109"/>
      <c r="UDZ23" s="109"/>
      <c r="UEA23" s="109"/>
      <c r="UEB23" s="109"/>
      <c r="UEC23" s="109"/>
      <c r="UED23" s="109"/>
      <c r="UEE23" s="109"/>
      <c r="UEF23" s="109"/>
      <c r="UEG23" s="109"/>
      <c r="UEH23" s="109"/>
      <c r="UEI23" s="109"/>
      <c r="UEJ23" s="109"/>
      <c r="UEK23" s="109"/>
      <c r="UEL23" s="109"/>
      <c r="UEM23" s="109"/>
      <c r="UEN23" s="109"/>
      <c r="UEO23" s="109"/>
      <c r="UEP23" s="109"/>
      <c r="UEQ23" s="109"/>
      <c r="UER23" s="109"/>
      <c r="UES23" s="109"/>
      <c r="UET23" s="109"/>
      <c r="UEU23" s="109"/>
      <c r="UEV23" s="109"/>
      <c r="UEW23" s="109"/>
      <c r="UEX23" s="109"/>
      <c r="UEY23" s="109"/>
      <c r="UEZ23" s="109"/>
      <c r="UFA23" s="109"/>
      <c r="UFB23" s="109"/>
      <c r="UFC23" s="109"/>
      <c r="UFD23" s="109"/>
      <c r="UFE23" s="109"/>
      <c r="UFF23" s="109"/>
      <c r="UFG23" s="109"/>
      <c r="UFH23" s="109"/>
      <c r="UFI23" s="109"/>
      <c r="UFJ23" s="109"/>
      <c r="UFK23" s="109"/>
      <c r="UFL23" s="109"/>
      <c r="UFM23" s="109"/>
      <c r="UFN23" s="109"/>
      <c r="UFO23" s="109"/>
      <c r="UFP23" s="109"/>
      <c r="UFQ23" s="109"/>
      <c r="UFR23" s="109"/>
      <c r="UFS23" s="109"/>
      <c r="UFT23" s="109"/>
      <c r="UFU23" s="109"/>
      <c r="UFV23" s="109"/>
      <c r="UFW23" s="109"/>
      <c r="UFX23" s="109"/>
      <c r="UFY23" s="109"/>
      <c r="UFZ23" s="109"/>
      <c r="UGA23" s="109"/>
      <c r="UGB23" s="109"/>
      <c r="UGC23" s="109"/>
      <c r="UGD23" s="109"/>
      <c r="UGE23" s="109"/>
      <c r="UGF23" s="109"/>
      <c r="UGG23" s="109"/>
      <c r="UGH23" s="109"/>
      <c r="UGI23" s="109"/>
      <c r="UGJ23" s="109"/>
      <c r="UGK23" s="109"/>
      <c r="UGL23" s="109"/>
      <c r="UGM23" s="109"/>
      <c r="UGN23" s="109"/>
      <c r="UGO23" s="109"/>
      <c r="UGP23" s="109"/>
      <c r="UGQ23" s="109"/>
      <c r="UGR23" s="109"/>
      <c r="UGS23" s="109"/>
      <c r="UGT23" s="109"/>
      <c r="UGU23" s="109"/>
      <c r="UGV23" s="109"/>
      <c r="UGW23" s="109"/>
      <c r="UGX23" s="109"/>
      <c r="UGY23" s="109"/>
      <c r="UGZ23" s="109"/>
      <c r="UHA23" s="109"/>
      <c r="UHB23" s="109"/>
      <c r="UHC23" s="109"/>
      <c r="UHD23" s="109"/>
      <c r="UHE23" s="109"/>
      <c r="UHF23" s="109"/>
      <c r="UHG23" s="109"/>
      <c r="UHH23" s="109"/>
      <c r="UHI23" s="109"/>
      <c r="UHJ23" s="109"/>
      <c r="UHK23" s="109"/>
      <c r="UHL23" s="109"/>
      <c r="UHM23" s="109"/>
      <c r="UHN23" s="109"/>
      <c r="UHO23" s="109"/>
      <c r="UHP23" s="109"/>
      <c r="UHQ23" s="109"/>
      <c r="UHR23" s="109"/>
      <c r="UHS23" s="109"/>
      <c r="UHT23" s="109"/>
      <c r="UHU23" s="109"/>
      <c r="UHV23" s="109"/>
      <c r="UHW23" s="109"/>
      <c r="UHX23" s="109"/>
      <c r="UHY23" s="109"/>
      <c r="UHZ23" s="109"/>
      <c r="UIA23" s="109"/>
      <c r="UIB23" s="109"/>
      <c r="UIC23" s="109"/>
      <c r="UID23" s="109"/>
      <c r="UIE23" s="109"/>
      <c r="UIF23" s="109"/>
      <c r="UIG23" s="109"/>
      <c r="UIH23" s="109"/>
      <c r="UII23" s="109"/>
      <c r="UIJ23" s="109"/>
      <c r="UIK23" s="109"/>
      <c r="UIL23" s="109"/>
      <c r="UIM23" s="109"/>
      <c r="UIN23" s="109"/>
      <c r="UIO23" s="109"/>
      <c r="UIP23" s="109"/>
      <c r="UIQ23" s="109"/>
      <c r="UIR23" s="109"/>
      <c r="UIS23" s="109"/>
      <c r="UIT23" s="109"/>
      <c r="UIU23" s="109"/>
      <c r="UIV23" s="109"/>
      <c r="UIW23" s="109"/>
      <c r="UIX23" s="109"/>
      <c r="UIY23" s="109"/>
      <c r="UIZ23" s="109"/>
      <c r="UJA23" s="109"/>
      <c r="UJB23" s="109"/>
      <c r="UJC23" s="109"/>
      <c r="UJD23" s="109"/>
      <c r="UJE23" s="109"/>
      <c r="UJF23" s="109"/>
      <c r="UJG23" s="109"/>
      <c r="UJH23" s="109"/>
      <c r="UJI23" s="109"/>
      <c r="UJJ23" s="109"/>
      <c r="UJK23" s="109"/>
      <c r="UJL23" s="109"/>
      <c r="UJM23" s="109"/>
      <c r="UJN23" s="109"/>
      <c r="UJO23" s="109"/>
      <c r="UJP23" s="109"/>
      <c r="UJQ23" s="109"/>
      <c r="UJR23" s="109"/>
      <c r="UJS23" s="109"/>
      <c r="UJT23" s="109"/>
      <c r="UJU23" s="109"/>
      <c r="UJV23" s="109"/>
      <c r="UJW23" s="109"/>
      <c r="UJX23" s="109"/>
      <c r="UJY23" s="109"/>
      <c r="UJZ23" s="109"/>
      <c r="UKA23" s="109"/>
      <c r="UKB23" s="109"/>
      <c r="UKC23" s="109"/>
      <c r="UKD23" s="109"/>
      <c r="UKE23" s="109"/>
      <c r="UKF23" s="109"/>
      <c r="UKG23" s="109"/>
      <c r="UKH23" s="109"/>
      <c r="UKI23" s="109"/>
      <c r="UKJ23" s="109"/>
      <c r="UKK23" s="109"/>
      <c r="UKL23" s="109"/>
      <c r="UKM23" s="109"/>
      <c r="UKN23" s="109"/>
      <c r="UKO23" s="109"/>
      <c r="UKP23" s="109"/>
      <c r="UKQ23" s="109"/>
      <c r="UKR23" s="109"/>
      <c r="UKS23" s="109"/>
      <c r="UKT23" s="109"/>
      <c r="UKU23" s="109"/>
      <c r="UKV23" s="109"/>
      <c r="UKW23" s="109"/>
      <c r="UKX23" s="109"/>
      <c r="UKY23" s="109"/>
      <c r="UKZ23" s="109"/>
      <c r="ULA23" s="109"/>
      <c r="ULB23" s="109"/>
      <c r="ULC23" s="109"/>
      <c r="ULD23" s="109"/>
      <c r="ULE23" s="109"/>
      <c r="ULF23" s="109"/>
      <c r="ULG23" s="109"/>
      <c r="ULH23" s="109"/>
      <c r="ULI23" s="109"/>
      <c r="ULJ23" s="109"/>
      <c r="ULK23" s="109"/>
      <c r="ULL23" s="109"/>
      <c r="ULM23" s="109"/>
      <c r="ULN23" s="109"/>
      <c r="ULO23" s="109"/>
      <c r="ULP23" s="109"/>
      <c r="ULQ23" s="109"/>
      <c r="ULR23" s="109"/>
      <c r="ULS23" s="109"/>
      <c r="ULT23" s="109"/>
      <c r="ULU23" s="109"/>
      <c r="ULV23" s="109"/>
      <c r="ULW23" s="109"/>
      <c r="ULX23" s="109"/>
      <c r="ULY23" s="109"/>
      <c r="ULZ23" s="109"/>
      <c r="UMA23" s="109"/>
      <c r="UMB23" s="109"/>
      <c r="UMC23" s="109"/>
      <c r="UMD23" s="109"/>
      <c r="UME23" s="109"/>
      <c r="UMF23" s="109"/>
      <c r="UMG23" s="109"/>
      <c r="UMH23" s="109"/>
      <c r="UMI23" s="109"/>
      <c r="UMJ23" s="109"/>
      <c r="UMK23" s="109"/>
      <c r="UML23" s="109"/>
      <c r="UMM23" s="109"/>
      <c r="UMN23" s="109"/>
      <c r="UMO23" s="109"/>
      <c r="UMP23" s="109"/>
      <c r="UMQ23" s="109"/>
      <c r="UMR23" s="109"/>
      <c r="UMS23" s="109"/>
      <c r="UMT23" s="109"/>
      <c r="UMU23" s="109"/>
      <c r="UMV23" s="109"/>
      <c r="UMW23" s="109"/>
      <c r="UMX23" s="109"/>
      <c r="UMY23" s="109"/>
      <c r="UMZ23" s="109"/>
      <c r="UNA23" s="109"/>
      <c r="UNB23" s="109"/>
      <c r="UNC23" s="109"/>
      <c r="UND23" s="109"/>
      <c r="UNE23" s="109"/>
      <c r="UNF23" s="109"/>
      <c r="UNG23" s="109"/>
      <c r="UNH23" s="109"/>
      <c r="UNI23" s="109"/>
      <c r="UNJ23" s="109"/>
      <c r="UNK23" s="109"/>
      <c r="UNL23" s="109"/>
      <c r="UNM23" s="109"/>
      <c r="UNN23" s="109"/>
      <c r="UNO23" s="109"/>
      <c r="UNP23" s="109"/>
      <c r="UNQ23" s="109"/>
      <c r="UNR23" s="109"/>
      <c r="UNS23" s="109"/>
      <c r="UNT23" s="109"/>
      <c r="UNU23" s="109"/>
      <c r="UNV23" s="109"/>
      <c r="UNW23" s="109"/>
      <c r="UNX23" s="109"/>
      <c r="UNY23" s="109"/>
      <c r="UNZ23" s="109"/>
      <c r="UOA23" s="109"/>
      <c r="UOB23" s="109"/>
      <c r="UOC23" s="109"/>
      <c r="UOD23" s="109"/>
      <c r="UOE23" s="109"/>
      <c r="UOF23" s="109"/>
      <c r="UOG23" s="109"/>
      <c r="UOH23" s="109"/>
      <c r="UOI23" s="109"/>
      <c r="UOJ23" s="109"/>
      <c r="UOK23" s="109"/>
      <c r="UOL23" s="109"/>
      <c r="UOM23" s="109"/>
      <c r="UON23" s="109"/>
      <c r="UOO23" s="109"/>
      <c r="UOP23" s="109"/>
      <c r="UOQ23" s="109"/>
      <c r="UOR23" s="109"/>
      <c r="UOS23" s="109"/>
      <c r="UOT23" s="109"/>
      <c r="UOU23" s="109"/>
      <c r="UOV23" s="109"/>
      <c r="UOW23" s="109"/>
      <c r="UOX23" s="109"/>
      <c r="UOY23" s="109"/>
      <c r="UOZ23" s="109"/>
      <c r="UPA23" s="109"/>
      <c r="UPB23" s="109"/>
      <c r="UPC23" s="109"/>
      <c r="UPD23" s="109"/>
      <c r="UPE23" s="109"/>
      <c r="UPF23" s="109"/>
      <c r="UPG23" s="109"/>
      <c r="UPH23" s="109"/>
      <c r="UPI23" s="109"/>
      <c r="UPJ23" s="109"/>
      <c r="UPK23" s="109"/>
      <c r="UPL23" s="109"/>
      <c r="UPM23" s="109"/>
      <c r="UPN23" s="109"/>
      <c r="UPO23" s="109"/>
      <c r="UPP23" s="109"/>
      <c r="UPQ23" s="109"/>
      <c r="UPR23" s="109"/>
      <c r="UPS23" s="109"/>
      <c r="UPT23" s="109"/>
      <c r="UPU23" s="109"/>
      <c r="UPV23" s="109"/>
      <c r="UPW23" s="109"/>
      <c r="UPX23" s="109"/>
      <c r="UPY23" s="109"/>
      <c r="UPZ23" s="109"/>
      <c r="UQA23" s="109"/>
      <c r="UQB23" s="109"/>
      <c r="UQC23" s="109"/>
      <c r="UQD23" s="109"/>
      <c r="UQE23" s="109"/>
      <c r="UQF23" s="109"/>
      <c r="UQG23" s="109"/>
      <c r="UQH23" s="109"/>
      <c r="UQI23" s="109"/>
      <c r="UQJ23" s="109"/>
      <c r="UQK23" s="109"/>
      <c r="UQL23" s="109"/>
      <c r="UQM23" s="109"/>
      <c r="UQN23" s="109"/>
      <c r="UQO23" s="109"/>
      <c r="UQP23" s="109"/>
      <c r="UQQ23" s="109"/>
      <c r="UQR23" s="109"/>
      <c r="UQS23" s="109"/>
      <c r="UQT23" s="109"/>
      <c r="UQU23" s="109"/>
      <c r="UQV23" s="109"/>
      <c r="UQW23" s="109"/>
      <c r="UQX23" s="109"/>
      <c r="UQY23" s="109"/>
      <c r="UQZ23" s="109"/>
      <c r="URA23" s="109"/>
      <c r="URB23" s="109"/>
      <c r="URC23" s="109"/>
      <c r="URD23" s="109"/>
      <c r="URE23" s="109"/>
      <c r="URF23" s="109"/>
      <c r="URG23" s="109"/>
      <c r="URH23" s="109"/>
      <c r="URI23" s="109"/>
      <c r="URJ23" s="109"/>
      <c r="URK23" s="109"/>
      <c r="URL23" s="109"/>
      <c r="URM23" s="109"/>
      <c r="URN23" s="109"/>
      <c r="URO23" s="109"/>
      <c r="URP23" s="109"/>
      <c r="URQ23" s="109"/>
      <c r="URR23" s="109"/>
      <c r="URS23" s="109"/>
      <c r="URT23" s="109"/>
      <c r="URU23" s="109"/>
      <c r="URV23" s="109"/>
      <c r="URW23" s="109"/>
      <c r="URX23" s="109"/>
      <c r="URY23" s="109"/>
      <c r="URZ23" s="109"/>
      <c r="USA23" s="109"/>
      <c r="USB23" s="109"/>
      <c r="USC23" s="109"/>
      <c r="USD23" s="109"/>
      <c r="USE23" s="109"/>
      <c r="USF23" s="109"/>
      <c r="USG23" s="109"/>
      <c r="USH23" s="109"/>
      <c r="USI23" s="109"/>
      <c r="USJ23" s="109"/>
      <c r="USK23" s="109"/>
      <c r="USL23" s="109"/>
      <c r="USM23" s="109"/>
      <c r="USN23" s="109"/>
      <c r="USO23" s="109"/>
      <c r="USP23" s="109"/>
      <c r="USQ23" s="109"/>
      <c r="USR23" s="109"/>
      <c r="USS23" s="109"/>
      <c r="UST23" s="109"/>
      <c r="USU23" s="109"/>
      <c r="USV23" s="109"/>
      <c r="USW23" s="109"/>
      <c r="USX23" s="109"/>
      <c r="USY23" s="109"/>
      <c r="USZ23" s="109"/>
      <c r="UTA23" s="109"/>
      <c r="UTB23" s="109"/>
      <c r="UTC23" s="109"/>
      <c r="UTD23" s="109"/>
      <c r="UTE23" s="109"/>
      <c r="UTF23" s="109"/>
      <c r="UTG23" s="109"/>
      <c r="UTH23" s="109"/>
      <c r="UTI23" s="109"/>
      <c r="UTJ23" s="109"/>
      <c r="UTK23" s="109"/>
      <c r="UTL23" s="109"/>
      <c r="UTM23" s="109"/>
      <c r="UTN23" s="109"/>
      <c r="UTO23" s="109"/>
      <c r="UTP23" s="109"/>
      <c r="UTQ23" s="109"/>
      <c r="UTR23" s="109"/>
      <c r="UTS23" s="109"/>
      <c r="UTT23" s="109"/>
      <c r="UTU23" s="109"/>
      <c r="UTV23" s="109"/>
      <c r="UTW23" s="109"/>
      <c r="UTX23" s="109"/>
      <c r="UTY23" s="109"/>
      <c r="UTZ23" s="109"/>
      <c r="UUA23" s="109"/>
      <c r="UUB23" s="109"/>
      <c r="UUC23" s="109"/>
      <c r="UUD23" s="109"/>
      <c r="UUE23" s="109"/>
      <c r="UUF23" s="109"/>
      <c r="UUG23" s="109"/>
      <c r="UUH23" s="109"/>
      <c r="UUI23" s="109"/>
      <c r="UUJ23" s="109"/>
      <c r="UUK23" s="109"/>
      <c r="UUL23" s="109"/>
      <c r="UUM23" s="109"/>
      <c r="UUN23" s="109"/>
      <c r="UUO23" s="109"/>
      <c r="UUP23" s="109"/>
      <c r="UUQ23" s="109"/>
      <c r="UUR23" s="109"/>
      <c r="UUS23" s="109"/>
      <c r="UUT23" s="109"/>
      <c r="UUU23" s="109"/>
      <c r="UUV23" s="109"/>
      <c r="UUW23" s="109"/>
      <c r="UUX23" s="109"/>
      <c r="UUY23" s="109"/>
      <c r="UUZ23" s="109"/>
      <c r="UVA23" s="109"/>
      <c r="UVB23" s="109"/>
      <c r="UVC23" s="109"/>
      <c r="UVD23" s="109"/>
      <c r="UVE23" s="109"/>
      <c r="UVF23" s="109"/>
      <c r="UVG23" s="109"/>
      <c r="UVH23" s="109"/>
      <c r="UVI23" s="109"/>
      <c r="UVJ23" s="109"/>
      <c r="UVK23" s="109"/>
      <c r="UVL23" s="109"/>
      <c r="UVM23" s="109"/>
      <c r="UVN23" s="109"/>
      <c r="UVO23" s="109"/>
      <c r="UVP23" s="109"/>
      <c r="UVQ23" s="109"/>
      <c r="UVR23" s="109"/>
      <c r="UVS23" s="109"/>
      <c r="UVT23" s="109"/>
      <c r="UVU23" s="109"/>
      <c r="UVV23" s="109"/>
      <c r="UVW23" s="109"/>
      <c r="UVX23" s="109"/>
      <c r="UVY23" s="109"/>
      <c r="UVZ23" s="109"/>
      <c r="UWA23" s="109"/>
      <c r="UWB23" s="109"/>
      <c r="UWC23" s="109"/>
      <c r="UWD23" s="109"/>
      <c r="UWE23" s="109"/>
      <c r="UWF23" s="109"/>
      <c r="UWG23" s="109"/>
      <c r="UWH23" s="109"/>
      <c r="UWI23" s="109"/>
      <c r="UWJ23" s="109"/>
      <c r="UWK23" s="109"/>
      <c r="UWL23" s="109"/>
      <c r="UWM23" s="109"/>
      <c r="UWN23" s="109"/>
      <c r="UWO23" s="109"/>
      <c r="UWP23" s="109"/>
      <c r="UWQ23" s="109"/>
      <c r="UWR23" s="109"/>
      <c r="UWS23" s="109"/>
      <c r="UWT23" s="109"/>
      <c r="UWU23" s="109"/>
      <c r="UWV23" s="109"/>
      <c r="UWW23" s="109"/>
      <c r="UWX23" s="109"/>
      <c r="UWY23" s="109"/>
      <c r="UWZ23" s="109"/>
      <c r="UXA23" s="109"/>
      <c r="UXB23" s="109"/>
      <c r="UXC23" s="109"/>
      <c r="UXD23" s="109"/>
      <c r="UXE23" s="109"/>
      <c r="UXF23" s="109"/>
      <c r="UXG23" s="109"/>
      <c r="UXH23" s="109"/>
      <c r="UXI23" s="109"/>
      <c r="UXJ23" s="109"/>
      <c r="UXK23" s="109"/>
      <c r="UXL23" s="109"/>
      <c r="UXM23" s="109"/>
      <c r="UXN23" s="109"/>
      <c r="UXO23" s="109"/>
      <c r="UXP23" s="109"/>
      <c r="UXQ23" s="109"/>
      <c r="UXR23" s="109"/>
      <c r="UXS23" s="109"/>
      <c r="UXT23" s="109"/>
      <c r="UXU23" s="109"/>
      <c r="UXV23" s="109"/>
      <c r="UXW23" s="109"/>
      <c r="UXX23" s="109"/>
      <c r="UXY23" s="109"/>
      <c r="UXZ23" s="109"/>
      <c r="UYA23" s="109"/>
      <c r="UYB23" s="109"/>
      <c r="UYC23" s="109"/>
      <c r="UYD23" s="109"/>
      <c r="UYE23" s="109"/>
      <c r="UYF23" s="109"/>
      <c r="UYG23" s="109"/>
      <c r="UYH23" s="109"/>
      <c r="UYI23" s="109"/>
      <c r="UYJ23" s="109"/>
      <c r="UYK23" s="109"/>
      <c r="UYL23" s="109"/>
      <c r="UYM23" s="109"/>
      <c r="UYN23" s="109"/>
      <c r="UYO23" s="109"/>
      <c r="UYP23" s="109"/>
      <c r="UYQ23" s="109"/>
      <c r="UYR23" s="109"/>
      <c r="UYS23" s="109"/>
      <c r="UYT23" s="109"/>
      <c r="UYU23" s="109"/>
      <c r="UYV23" s="109"/>
      <c r="UYW23" s="109"/>
      <c r="UYX23" s="109"/>
      <c r="UYY23" s="109"/>
      <c r="UYZ23" s="109"/>
      <c r="UZA23" s="109"/>
      <c r="UZB23" s="109"/>
      <c r="UZC23" s="109"/>
      <c r="UZD23" s="109"/>
      <c r="UZE23" s="109"/>
      <c r="UZF23" s="109"/>
      <c r="UZG23" s="109"/>
      <c r="UZH23" s="109"/>
      <c r="UZI23" s="109"/>
      <c r="UZJ23" s="109"/>
      <c r="UZK23" s="109"/>
      <c r="UZL23" s="109"/>
      <c r="UZM23" s="109"/>
      <c r="UZN23" s="109"/>
      <c r="UZO23" s="109"/>
      <c r="UZP23" s="109"/>
      <c r="UZQ23" s="109"/>
      <c r="UZR23" s="109"/>
      <c r="UZS23" s="109"/>
      <c r="UZT23" s="109"/>
      <c r="UZU23" s="109"/>
      <c r="UZV23" s="109"/>
      <c r="UZW23" s="109"/>
      <c r="UZX23" s="109"/>
      <c r="UZY23" s="109"/>
      <c r="UZZ23" s="109"/>
      <c r="VAA23" s="109"/>
      <c r="VAB23" s="109"/>
      <c r="VAC23" s="109"/>
      <c r="VAD23" s="109"/>
      <c r="VAE23" s="109"/>
      <c r="VAF23" s="109"/>
      <c r="VAG23" s="109"/>
      <c r="VAH23" s="109"/>
      <c r="VAI23" s="109"/>
      <c r="VAJ23" s="109"/>
      <c r="VAK23" s="109"/>
      <c r="VAL23" s="109"/>
      <c r="VAM23" s="109"/>
      <c r="VAN23" s="109"/>
      <c r="VAO23" s="109"/>
      <c r="VAP23" s="109"/>
      <c r="VAQ23" s="109"/>
      <c r="VAR23" s="109"/>
      <c r="VAS23" s="109"/>
      <c r="VAT23" s="109"/>
      <c r="VAU23" s="109"/>
      <c r="VAV23" s="109"/>
      <c r="VAW23" s="109"/>
      <c r="VAX23" s="109"/>
      <c r="VAY23" s="109"/>
      <c r="VAZ23" s="109"/>
      <c r="VBA23" s="109"/>
      <c r="VBB23" s="109"/>
      <c r="VBC23" s="109"/>
      <c r="VBD23" s="109"/>
      <c r="VBE23" s="109"/>
      <c r="VBF23" s="109"/>
      <c r="VBG23" s="109"/>
      <c r="VBH23" s="109"/>
      <c r="VBI23" s="109"/>
      <c r="VBJ23" s="109"/>
      <c r="VBK23" s="109"/>
      <c r="VBL23" s="109"/>
      <c r="VBM23" s="109"/>
      <c r="VBN23" s="109"/>
      <c r="VBO23" s="109"/>
      <c r="VBP23" s="109"/>
      <c r="VBQ23" s="109"/>
      <c r="VBR23" s="109"/>
      <c r="VBS23" s="109"/>
      <c r="VBT23" s="109"/>
      <c r="VBU23" s="109"/>
      <c r="VBV23" s="109"/>
      <c r="VBW23" s="109"/>
      <c r="VBX23" s="109"/>
      <c r="VBY23" s="109"/>
      <c r="VBZ23" s="109"/>
      <c r="VCA23" s="109"/>
      <c r="VCB23" s="109"/>
      <c r="VCC23" s="109"/>
      <c r="VCD23" s="109"/>
      <c r="VCE23" s="109"/>
      <c r="VCF23" s="109"/>
      <c r="VCG23" s="109"/>
      <c r="VCH23" s="109"/>
      <c r="VCI23" s="109"/>
      <c r="VCJ23" s="109"/>
      <c r="VCK23" s="109"/>
      <c r="VCL23" s="109"/>
      <c r="VCM23" s="109"/>
      <c r="VCN23" s="109"/>
      <c r="VCO23" s="109"/>
      <c r="VCP23" s="109"/>
      <c r="VCQ23" s="109"/>
      <c r="VCR23" s="109"/>
      <c r="VCS23" s="109"/>
      <c r="VCT23" s="109"/>
      <c r="VCU23" s="109"/>
      <c r="VCV23" s="109"/>
      <c r="VCW23" s="109"/>
      <c r="VCX23" s="109"/>
      <c r="VCY23" s="109"/>
      <c r="VCZ23" s="109"/>
      <c r="VDA23" s="109"/>
      <c r="VDB23" s="109"/>
      <c r="VDC23" s="109"/>
      <c r="VDD23" s="109"/>
      <c r="VDE23" s="109"/>
      <c r="VDF23" s="109"/>
      <c r="VDG23" s="109"/>
      <c r="VDH23" s="109"/>
      <c r="VDI23" s="109"/>
      <c r="VDJ23" s="109"/>
      <c r="VDK23" s="109"/>
      <c r="VDL23" s="109"/>
      <c r="VDM23" s="109"/>
      <c r="VDN23" s="109"/>
      <c r="VDO23" s="109"/>
      <c r="VDP23" s="109"/>
      <c r="VDQ23" s="109"/>
      <c r="VDR23" s="109"/>
      <c r="VDS23" s="109"/>
      <c r="VDT23" s="109"/>
      <c r="VDU23" s="109"/>
      <c r="VDV23" s="109"/>
      <c r="VDW23" s="109"/>
      <c r="VDX23" s="109"/>
      <c r="VDY23" s="109"/>
      <c r="VDZ23" s="109"/>
      <c r="VEA23" s="109"/>
      <c r="VEB23" s="109"/>
      <c r="VEC23" s="109"/>
      <c r="VED23" s="109"/>
      <c r="VEE23" s="109"/>
      <c r="VEF23" s="109"/>
      <c r="VEG23" s="109"/>
      <c r="VEH23" s="109"/>
      <c r="VEI23" s="109"/>
      <c r="VEJ23" s="109"/>
      <c r="VEK23" s="109"/>
      <c r="VEL23" s="109"/>
      <c r="VEM23" s="109"/>
      <c r="VEN23" s="109"/>
      <c r="VEO23" s="109"/>
      <c r="VEP23" s="109"/>
      <c r="VEQ23" s="109"/>
      <c r="VER23" s="109"/>
      <c r="VES23" s="109"/>
      <c r="VET23" s="109"/>
      <c r="VEU23" s="109"/>
      <c r="VEV23" s="109"/>
      <c r="VEW23" s="109"/>
      <c r="VEX23" s="109"/>
      <c r="VEY23" s="109"/>
      <c r="VEZ23" s="109"/>
      <c r="VFA23" s="109"/>
      <c r="VFB23" s="109"/>
      <c r="VFC23" s="109"/>
      <c r="VFD23" s="109"/>
      <c r="VFE23" s="109"/>
      <c r="VFF23" s="109"/>
      <c r="VFG23" s="109"/>
      <c r="VFH23" s="109"/>
      <c r="VFI23" s="109"/>
      <c r="VFJ23" s="109"/>
      <c r="VFK23" s="109"/>
      <c r="VFL23" s="109"/>
      <c r="VFM23" s="109"/>
      <c r="VFN23" s="109"/>
      <c r="VFO23" s="109"/>
      <c r="VFP23" s="109"/>
      <c r="VFQ23" s="109"/>
      <c r="VFR23" s="109"/>
      <c r="VFS23" s="109"/>
      <c r="VFT23" s="109"/>
      <c r="VFU23" s="109"/>
      <c r="VFV23" s="109"/>
      <c r="VFW23" s="109"/>
      <c r="VFX23" s="109"/>
      <c r="VFY23" s="109"/>
      <c r="VFZ23" s="109"/>
      <c r="VGA23" s="109"/>
      <c r="VGB23" s="109"/>
      <c r="VGC23" s="109"/>
      <c r="VGD23" s="109"/>
      <c r="VGE23" s="109"/>
      <c r="VGF23" s="109"/>
      <c r="VGG23" s="109"/>
      <c r="VGH23" s="109"/>
      <c r="VGI23" s="109"/>
      <c r="VGJ23" s="109"/>
      <c r="VGK23" s="109"/>
      <c r="VGL23" s="109"/>
      <c r="VGM23" s="109"/>
      <c r="VGN23" s="109"/>
      <c r="VGO23" s="109"/>
      <c r="VGP23" s="109"/>
      <c r="VGQ23" s="109"/>
      <c r="VGR23" s="109"/>
      <c r="VGS23" s="109"/>
      <c r="VGT23" s="109"/>
      <c r="VGU23" s="109"/>
      <c r="VGV23" s="109"/>
      <c r="VGW23" s="109"/>
      <c r="VGX23" s="109"/>
      <c r="VGY23" s="109"/>
      <c r="VGZ23" s="109"/>
      <c r="VHA23" s="109"/>
      <c r="VHB23" s="109"/>
      <c r="VHC23" s="109"/>
      <c r="VHD23" s="109"/>
      <c r="VHE23" s="109"/>
      <c r="VHF23" s="109"/>
      <c r="VHG23" s="109"/>
      <c r="VHH23" s="109"/>
      <c r="VHI23" s="109"/>
      <c r="VHJ23" s="109"/>
      <c r="VHK23" s="109"/>
      <c r="VHL23" s="109"/>
      <c r="VHM23" s="109"/>
      <c r="VHN23" s="109"/>
      <c r="VHO23" s="109"/>
      <c r="VHP23" s="109"/>
      <c r="VHQ23" s="109"/>
      <c r="VHR23" s="109"/>
      <c r="VHS23" s="109"/>
      <c r="VHT23" s="109"/>
      <c r="VHU23" s="109"/>
      <c r="VHV23" s="109"/>
      <c r="VHW23" s="109"/>
      <c r="VHX23" s="109"/>
      <c r="VHY23" s="109"/>
      <c r="VHZ23" s="109"/>
      <c r="VIA23" s="109"/>
      <c r="VIB23" s="109"/>
      <c r="VIC23" s="109"/>
      <c r="VID23" s="109"/>
      <c r="VIE23" s="109"/>
      <c r="VIF23" s="109"/>
      <c r="VIG23" s="109"/>
      <c r="VIH23" s="109"/>
      <c r="VII23" s="109"/>
      <c r="VIJ23" s="109"/>
      <c r="VIK23" s="109"/>
      <c r="VIL23" s="109"/>
      <c r="VIM23" s="109"/>
      <c r="VIN23" s="109"/>
      <c r="VIO23" s="109"/>
      <c r="VIP23" s="109"/>
      <c r="VIQ23" s="109"/>
      <c r="VIR23" s="109"/>
      <c r="VIS23" s="109"/>
      <c r="VIT23" s="109"/>
      <c r="VIU23" s="109"/>
      <c r="VIV23" s="109"/>
      <c r="VIW23" s="109"/>
      <c r="VIX23" s="109"/>
      <c r="VIY23" s="109"/>
      <c r="VIZ23" s="109"/>
      <c r="VJA23" s="109"/>
      <c r="VJB23" s="109"/>
      <c r="VJC23" s="109"/>
      <c r="VJD23" s="109"/>
      <c r="VJE23" s="109"/>
      <c r="VJF23" s="109"/>
      <c r="VJG23" s="109"/>
      <c r="VJH23" s="109"/>
      <c r="VJI23" s="109"/>
      <c r="VJJ23" s="109"/>
      <c r="VJK23" s="109"/>
      <c r="VJL23" s="109"/>
      <c r="VJM23" s="109"/>
      <c r="VJN23" s="109"/>
      <c r="VJO23" s="109"/>
      <c r="VJP23" s="109"/>
      <c r="VJQ23" s="109"/>
      <c r="VJR23" s="109"/>
      <c r="VJS23" s="109"/>
      <c r="VJT23" s="109"/>
      <c r="VJU23" s="109"/>
      <c r="VJV23" s="109"/>
      <c r="VJW23" s="109"/>
      <c r="VJX23" s="109"/>
      <c r="VJY23" s="109"/>
      <c r="VJZ23" s="109"/>
      <c r="VKA23" s="109"/>
      <c r="VKB23" s="109"/>
      <c r="VKC23" s="109"/>
      <c r="VKD23" s="109"/>
      <c r="VKE23" s="109"/>
      <c r="VKF23" s="109"/>
      <c r="VKG23" s="109"/>
      <c r="VKH23" s="109"/>
      <c r="VKI23" s="109"/>
      <c r="VKJ23" s="109"/>
      <c r="VKK23" s="109"/>
      <c r="VKL23" s="109"/>
      <c r="VKM23" s="109"/>
      <c r="VKN23" s="109"/>
      <c r="VKO23" s="109"/>
      <c r="VKP23" s="109"/>
      <c r="VKQ23" s="109"/>
      <c r="VKR23" s="109"/>
      <c r="VKS23" s="109"/>
      <c r="VKT23" s="109"/>
      <c r="VKU23" s="109"/>
      <c r="VKV23" s="109"/>
      <c r="VKW23" s="109"/>
      <c r="VKX23" s="109"/>
      <c r="VKY23" s="109"/>
      <c r="VKZ23" s="109"/>
      <c r="VLA23" s="109"/>
      <c r="VLB23" s="109"/>
      <c r="VLC23" s="109"/>
      <c r="VLD23" s="109"/>
      <c r="VLE23" s="109"/>
      <c r="VLF23" s="109"/>
      <c r="VLG23" s="109"/>
      <c r="VLH23" s="109"/>
      <c r="VLI23" s="109"/>
      <c r="VLJ23" s="109"/>
      <c r="VLK23" s="109"/>
      <c r="VLL23" s="109"/>
      <c r="VLM23" s="109"/>
      <c r="VLN23" s="109"/>
      <c r="VLO23" s="109"/>
      <c r="VLP23" s="109"/>
      <c r="VLQ23" s="109"/>
      <c r="VLR23" s="109"/>
      <c r="VLS23" s="109"/>
      <c r="VLT23" s="109"/>
      <c r="VLU23" s="109"/>
      <c r="VLV23" s="109"/>
      <c r="VLW23" s="109"/>
      <c r="VLX23" s="109"/>
      <c r="VLY23" s="109"/>
      <c r="VLZ23" s="109"/>
      <c r="VMA23" s="109"/>
      <c r="VMB23" s="109"/>
      <c r="VMC23" s="109"/>
      <c r="VMD23" s="109"/>
      <c r="VME23" s="109"/>
      <c r="VMF23" s="109"/>
      <c r="VMG23" s="109"/>
      <c r="VMH23" s="109"/>
      <c r="VMI23" s="109"/>
      <c r="VMJ23" s="109"/>
      <c r="VMK23" s="109"/>
      <c r="VML23" s="109"/>
      <c r="VMM23" s="109"/>
      <c r="VMN23" s="109"/>
      <c r="VMO23" s="109"/>
      <c r="VMP23" s="109"/>
      <c r="VMQ23" s="109"/>
      <c r="VMR23" s="109"/>
      <c r="VMS23" s="109"/>
      <c r="VMT23" s="109"/>
      <c r="VMU23" s="109"/>
      <c r="VMV23" s="109"/>
      <c r="VMW23" s="109"/>
      <c r="VMX23" s="109"/>
      <c r="VMY23" s="109"/>
      <c r="VMZ23" s="109"/>
      <c r="VNA23" s="109"/>
      <c r="VNB23" s="109"/>
      <c r="VNC23" s="109"/>
      <c r="VND23" s="109"/>
      <c r="VNE23" s="109"/>
      <c r="VNF23" s="109"/>
      <c r="VNG23" s="109"/>
      <c r="VNH23" s="109"/>
      <c r="VNI23" s="109"/>
      <c r="VNJ23" s="109"/>
      <c r="VNK23" s="109"/>
      <c r="VNL23" s="109"/>
      <c r="VNM23" s="109"/>
      <c r="VNN23" s="109"/>
      <c r="VNO23" s="109"/>
      <c r="VNP23" s="109"/>
      <c r="VNQ23" s="109"/>
      <c r="VNR23" s="109"/>
      <c r="VNS23" s="109"/>
      <c r="VNT23" s="109"/>
      <c r="VNU23" s="109"/>
      <c r="VNV23" s="109"/>
      <c r="VNW23" s="109"/>
      <c r="VNX23" s="109"/>
      <c r="VNY23" s="109"/>
      <c r="VNZ23" s="109"/>
      <c r="VOA23" s="109"/>
      <c r="VOB23" s="109"/>
      <c r="VOC23" s="109"/>
      <c r="VOD23" s="109"/>
      <c r="VOE23" s="109"/>
      <c r="VOF23" s="109"/>
      <c r="VOG23" s="109"/>
      <c r="VOH23" s="109"/>
      <c r="VOI23" s="109"/>
      <c r="VOJ23" s="109"/>
      <c r="VOK23" s="109"/>
      <c r="VOL23" s="109"/>
      <c r="VOM23" s="109"/>
      <c r="VON23" s="109"/>
      <c r="VOO23" s="109"/>
      <c r="VOP23" s="109"/>
      <c r="VOQ23" s="109"/>
      <c r="VOR23" s="109"/>
      <c r="VOS23" s="109"/>
      <c r="VOT23" s="109"/>
      <c r="VOU23" s="109"/>
      <c r="VOV23" s="109"/>
      <c r="VOW23" s="109"/>
      <c r="VOX23" s="109"/>
      <c r="VOY23" s="109"/>
      <c r="VOZ23" s="109"/>
      <c r="VPA23" s="109"/>
      <c r="VPB23" s="109"/>
      <c r="VPC23" s="109"/>
      <c r="VPD23" s="109"/>
      <c r="VPE23" s="109"/>
      <c r="VPF23" s="109"/>
      <c r="VPG23" s="109"/>
      <c r="VPH23" s="109"/>
      <c r="VPI23" s="109"/>
      <c r="VPJ23" s="109"/>
      <c r="VPK23" s="109"/>
      <c r="VPL23" s="109"/>
      <c r="VPM23" s="109"/>
      <c r="VPN23" s="109"/>
      <c r="VPO23" s="109"/>
      <c r="VPP23" s="109"/>
      <c r="VPQ23" s="109"/>
      <c r="VPR23" s="109"/>
      <c r="VPS23" s="109"/>
      <c r="VPT23" s="109"/>
      <c r="VPU23" s="109"/>
      <c r="VPV23" s="109"/>
      <c r="VPW23" s="109"/>
      <c r="VPX23" s="109"/>
      <c r="VPY23" s="109"/>
      <c r="VPZ23" s="109"/>
      <c r="VQA23" s="109"/>
      <c r="VQB23" s="109"/>
      <c r="VQC23" s="109"/>
      <c r="VQD23" s="109"/>
      <c r="VQE23" s="109"/>
      <c r="VQF23" s="109"/>
      <c r="VQG23" s="109"/>
      <c r="VQH23" s="109"/>
      <c r="VQI23" s="109"/>
      <c r="VQJ23" s="109"/>
      <c r="VQK23" s="109"/>
      <c r="VQL23" s="109"/>
      <c r="VQM23" s="109"/>
      <c r="VQN23" s="109"/>
      <c r="VQO23" s="109"/>
      <c r="VQP23" s="109"/>
      <c r="VQQ23" s="109"/>
      <c r="VQR23" s="109"/>
      <c r="VQS23" s="109"/>
      <c r="VQT23" s="109"/>
      <c r="VQU23" s="109"/>
      <c r="VQV23" s="109"/>
      <c r="VQW23" s="109"/>
      <c r="VQX23" s="109"/>
      <c r="VQY23" s="109"/>
      <c r="VQZ23" s="109"/>
      <c r="VRA23" s="109"/>
      <c r="VRB23" s="109"/>
      <c r="VRC23" s="109"/>
      <c r="VRD23" s="109"/>
      <c r="VRE23" s="109"/>
      <c r="VRF23" s="109"/>
      <c r="VRG23" s="109"/>
      <c r="VRH23" s="109"/>
      <c r="VRI23" s="109"/>
      <c r="VRJ23" s="109"/>
      <c r="VRK23" s="109"/>
      <c r="VRL23" s="109"/>
      <c r="VRM23" s="109"/>
      <c r="VRN23" s="109"/>
      <c r="VRO23" s="109"/>
      <c r="VRP23" s="109"/>
      <c r="VRQ23" s="109"/>
      <c r="VRR23" s="109"/>
      <c r="VRS23" s="109"/>
      <c r="VRT23" s="109"/>
      <c r="VRU23" s="109"/>
      <c r="VRV23" s="109"/>
      <c r="VRW23" s="109"/>
      <c r="VRX23" s="109"/>
      <c r="VRY23" s="109"/>
      <c r="VRZ23" s="109"/>
      <c r="VSA23" s="109"/>
      <c r="VSB23" s="109"/>
      <c r="VSC23" s="109"/>
      <c r="VSD23" s="109"/>
      <c r="VSE23" s="109"/>
      <c r="VSF23" s="109"/>
      <c r="VSG23" s="109"/>
      <c r="VSH23" s="109"/>
      <c r="VSI23" s="109"/>
      <c r="VSJ23" s="109"/>
      <c r="VSK23" s="109"/>
      <c r="VSL23" s="109"/>
      <c r="VSM23" s="109"/>
      <c r="VSN23" s="109"/>
      <c r="VSO23" s="109"/>
      <c r="VSP23" s="109"/>
      <c r="VSQ23" s="109"/>
      <c r="VSR23" s="109"/>
      <c r="VSS23" s="109"/>
      <c r="VST23" s="109"/>
      <c r="VSU23" s="109"/>
      <c r="VSV23" s="109"/>
      <c r="VSW23" s="109"/>
      <c r="VSX23" s="109"/>
      <c r="VSY23" s="109"/>
      <c r="VSZ23" s="109"/>
      <c r="VTA23" s="109"/>
      <c r="VTB23" s="109"/>
      <c r="VTC23" s="109"/>
      <c r="VTD23" s="109"/>
      <c r="VTE23" s="109"/>
      <c r="VTF23" s="109"/>
      <c r="VTG23" s="109"/>
      <c r="VTH23" s="109"/>
      <c r="VTI23" s="109"/>
      <c r="VTJ23" s="109"/>
      <c r="VTK23" s="109"/>
      <c r="VTL23" s="109"/>
      <c r="VTM23" s="109"/>
      <c r="VTN23" s="109"/>
      <c r="VTO23" s="109"/>
      <c r="VTP23" s="109"/>
      <c r="VTQ23" s="109"/>
      <c r="VTR23" s="109"/>
      <c r="VTS23" s="109"/>
      <c r="VTT23" s="109"/>
      <c r="VTU23" s="109"/>
      <c r="VTV23" s="109"/>
      <c r="VTW23" s="109"/>
      <c r="VTX23" s="109"/>
      <c r="VTY23" s="109"/>
      <c r="VTZ23" s="109"/>
      <c r="VUA23" s="109"/>
      <c r="VUB23" s="109"/>
      <c r="VUC23" s="109"/>
      <c r="VUD23" s="109"/>
      <c r="VUE23" s="109"/>
      <c r="VUF23" s="109"/>
      <c r="VUG23" s="109"/>
      <c r="VUH23" s="109"/>
      <c r="VUI23" s="109"/>
      <c r="VUJ23" s="109"/>
      <c r="VUK23" s="109"/>
      <c r="VUL23" s="109"/>
      <c r="VUM23" s="109"/>
      <c r="VUN23" s="109"/>
      <c r="VUO23" s="109"/>
      <c r="VUP23" s="109"/>
      <c r="VUQ23" s="109"/>
      <c r="VUR23" s="109"/>
      <c r="VUS23" s="109"/>
      <c r="VUT23" s="109"/>
      <c r="VUU23" s="109"/>
      <c r="VUV23" s="109"/>
      <c r="VUW23" s="109"/>
      <c r="VUX23" s="109"/>
      <c r="VUY23" s="109"/>
      <c r="VUZ23" s="109"/>
      <c r="VVA23" s="109"/>
      <c r="VVB23" s="109"/>
      <c r="VVC23" s="109"/>
      <c r="VVD23" s="109"/>
      <c r="VVE23" s="109"/>
      <c r="VVF23" s="109"/>
      <c r="VVG23" s="109"/>
      <c r="VVH23" s="109"/>
      <c r="VVI23" s="109"/>
      <c r="VVJ23" s="109"/>
      <c r="VVK23" s="109"/>
      <c r="VVL23" s="109"/>
      <c r="VVM23" s="109"/>
      <c r="VVN23" s="109"/>
      <c r="VVO23" s="109"/>
      <c r="VVP23" s="109"/>
      <c r="VVQ23" s="109"/>
      <c r="VVR23" s="109"/>
      <c r="VVS23" s="109"/>
      <c r="VVT23" s="109"/>
      <c r="VVU23" s="109"/>
      <c r="VVV23" s="109"/>
      <c r="VVW23" s="109"/>
      <c r="VVX23" s="109"/>
      <c r="VVY23" s="109"/>
      <c r="VVZ23" s="109"/>
      <c r="VWA23" s="109"/>
      <c r="VWB23" s="109"/>
      <c r="VWC23" s="109"/>
      <c r="VWD23" s="109"/>
      <c r="VWE23" s="109"/>
      <c r="VWF23" s="109"/>
      <c r="VWG23" s="109"/>
      <c r="VWH23" s="109"/>
      <c r="VWI23" s="109"/>
      <c r="VWJ23" s="109"/>
      <c r="VWK23" s="109"/>
      <c r="VWL23" s="109"/>
      <c r="VWM23" s="109"/>
      <c r="VWN23" s="109"/>
      <c r="VWO23" s="109"/>
      <c r="VWP23" s="109"/>
      <c r="VWQ23" s="109"/>
      <c r="VWR23" s="109"/>
      <c r="VWS23" s="109"/>
      <c r="VWT23" s="109"/>
      <c r="VWU23" s="109"/>
      <c r="VWV23" s="109"/>
      <c r="VWW23" s="109"/>
      <c r="VWX23" s="109"/>
      <c r="VWY23" s="109"/>
      <c r="VWZ23" s="109"/>
      <c r="VXA23" s="109"/>
      <c r="VXB23" s="109"/>
      <c r="VXC23" s="109"/>
      <c r="VXD23" s="109"/>
      <c r="VXE23" s="109"/>
      <c r="VXF23" s="109"/>
      <c r="VXG23" s="109"/>
      <c r="VXH23" s="109"/>
      <c r="VXI23" s="109"/>
      <c r="VXJ23" s="109"/>
      <c r="VXK23" s="109"/>
      <c r="VXL23" s="109"/>
      <c r="VXM23" s="109"/>
      <c r="VXN23" s="109"/>
      <c r="VXO23" s="109"/>
      <c r="VXP23" s="109"/>
      <c r="VXQ23" s="109"/>
      <c r="VXR23" s="109"/>
      <c r="VXS23" s="109"/>
      <c r="VXT23" s="109"/>
      <c r="VXU23" s="109"/>
      <c r="VXV23" s="109"/>
      <c r="VXW23" s="109"/>
      <c r="VXX23" s="109"/>
      <c r="VXY23" s="109"/>
      <c r="VXZ23" s="109"/>
      <c r="VYA23" s="109"/>
      <c r="VYB23" s="109"/>
      <c r="VYC23" s="109"/>
      <c r="VYD23" s="109"/>
      <c r="VYE23" s="109"/>
      <c r="VYF23" s="109"/>
      <c r="VYG23" s="109"/>
      <c r="VYH23" s="109"/>
      <c r="VYI23" s="109"/>
      <c r="VYJ23" s="109"/>
      <c r="VYK23" s="109"/>
      <c r="VYL23" s="109"/>
      <c r="VYM23" s="109"/>
      <c r="VYN23" s="109"/>
      <c r="VYO23" s="109"/>
      <c r="VYP23" s="109"/>
      <c r="VYQ23" s="109"/>
      <c r="VYR23" s="109"/>
      <c r="VYS23" s="109"/>
      <c r="VYT23" s="109"/>
      <c r="VYU23" s="109"/>
      <c r="VYV23" s="109"/>
      <c r="VYW23" s="109"/>
      <c r="VYX23" s="109"/>
      <c r="VYY23" s="109"/>
      <c r="VYZ23" s="109"/>
      <c r="VZA23" s="109"/>
      <c r="VZB23" s="109"/>
      <c r="VZC23" s="109"/>
      <c r="VZD23" s="109"/>
      <c r="VZE23" s="109"/>
      <c r="VZF23" s="109"/>
      <c r="VZG23" s="109"/>
      <c r="VZH23" s="109"/>
      <c r="VZI23" s="109"/>
      <c r="VZJ23" s="109"/>
      <c r="VZK23" s="109"/>
      <c r="VZL23" s="109"/>
      <c r="VZM23" s="109"/>
      <c r="VZN23" s="109"/>
      <c r="VZO23" s="109"/>
      <c r="VZP23" s="109"/>
      <c r="VZQ23" s="109"/>
      <c r="VZR23" s="109"/>
      <c r="VZS23" s="109"/>
      <c r="VZT23" s="109"/>
      <c r="VZU23" s="109"/>
      <c r="VZV23" s="109"/>
      <c r="VZW23" s="109"/>
      <c r="VZX23" s="109"/>
      <c r="VZY23" s="109"/>
      <c r="VZZ23" s="109"/>
      <c r="WAA23" s="109"/>
      <c r="WAB23" s="109"/>
      <c r="WAC23" s="109"/>
      <c r="WAD23" s="109"/>
      <c r="WAE23" s="109"/>
      <c r="WAF23" s="109"/>
      <c r="WAG23" s="109"/>
      <c r="WAH23" s="109"/>
      <c r="WAI23" s="109"/>
      <c r="WAJ23" s="109"/>
      <c r="WAK23" s="109"/>
      <c r="WAL23" s="109"/>
      <c r="WAM23" s="109"/>
      <c r="WAN23" s="109"/>
      <c r="WAO23" s="109"/>
      <c r="WAP23" s="109"/>
      <c r="WAQ23" s="109"/>
      <c r="WAR23" s="109"/>
      <c r="WAS23" s="109"/>
      <c r="WAT23" s="109"/>
      <c r="WAU23" s="109"/>
      <c r="WAV23" s="109"/>
      <c r="WAW23" s="109"/>
      <c r="WAX23" s="109"/>
      <c r="WAY23" s="109"/>
      <c r="WAZ23" s="109"/>
      <c r="WBA23" s="109"/>
      <c r="WBB23" s="109"/>
      <c r="WBC23" s="109"/>
      <c r="WBD23" s="109"/>
      <c r="WBE23" s="109"/>
      <c r="WBF23" s="109"/>
      <c r="WBG23" s="109"/>
      <c r="WBH23" s="109"/>
      <c r="WBI23" s="109"/>
      <c r="WBJ23" s="109"/>
      <c r="WBK23" s="109"/>
      <c r="WBL23" s="109"/>
      <c r="WBM23" s="109"/>
      <c r="WBN23" s="109"/>
      <c r="WBO23" s="109"/>
      <c r="WBP23" s="109"/>
      <c r="WBQ23" s="109"/>
      <c r="WBR23" s="109"/>
      <c r="WBS23" s="109"/>
      <c r="WBT23" s="109"/>
      <c r="WBU23" s="109"/>
      <c r="WBV23" s="109"/>
      <c r="WBW23" s="109"/>
      <c r="WBX23" s="109"/>
      <c r="WBY23" s="109"/>
      <c r="WBZ23" s="109"/>
      <c r="WCA23" s="109"/>
      <c r="WCB23" s="109"/>
      <c r="WCC23" s="109"/>
      <c r="WCD23" s="109"/>
      <c r="WCE23" s="109"/>
      <c r="WCF23" s="109"/>
      <c r="WCG23" s="109"/>
      <c r="WCH23" s="109"/>
      <c r="WCI23" s="109"/>
      <c r="WCJ23" s="109"/>
      <c r="WCK23" s="109"/>
      <c r="WCL23" s="109"/>
      <c r="WCM23" s="109"/>
      <c r="WCN23" s="109"/>
      <c r="WCO23" s="109"/>
      <c r="WCP23" s="109"/>
      <c r="WCQ23" s="109"/>
      <c r="WCR23" s="109"/>
      <c r="WCS23" s="109"/>
      <c r="WCT23" s="109"/>
      <c r="WCU23" s="109"/>
      <c r="WCV23" s="109"/>
      <c r="WCW23" s="109"/>
      <c r="WCX23" s="109"/>
      <c r="WCY23" s="109"/>
      <c r="WCZ23" s="109"/>
      <c r="WDA23" s="109"/>
      <c r="WDB23" s="109"/>
      <c r="WDC23" s="109"/>
      <c r="WDD23" s="109"/>
      <c r="WDE23" s="109"/>
      <c r="WDF23" s="109"/>
      <c r="WDG23" s="109"/>
      <c r="WDH23" s="109"/>
      <c r="WDI23" s="109"/>
      <c r="WDJ23" s="109"/>
      <c r="WDK23" s="109"/>
      <c r="WDL23" s="109"/>
      <c r="WDM23" s="109"/>
      <c r="WDN23" s="109"/>
      <c r="WDO23" s="109"/>
      <c r="WDP23" s="109"/>
      <c r="WDQ23" s="109"/>
      <c r="WDR23" s="109"/>
      <c r="WDS23" s="109"/>
      <c r="WDT23" s="109"/>
      <c r="WDU23" s="109"/>
      <c r="WDV23" s="109"/>
      <c r="WDW23" s="109"/>
      <c r="WDX23" s="109"/>
      <c r="WDY23" s="109"/>
      <c r="WDZ23" s="109"/>
      <c r="WEA23" s="109"/>
      <c r="WEB23" s="109"/>
      <c r="WEC23" s="109"/>
      <c r="WED23" s="109"/>
      <c r="WEE23" s="109"/>
      <c r="WEF23" s="109"/>
      <c r="WEG23" s="109"/>
      <c r="WEH23" s="109"/>
      <c r="WEI23" s="109"/>
      <c r="WEJ23" s="109"/>
      <c r="WEK23" s="109"/>
      <c r="WEL23" s="109"/>
      <c r="WEM23" s="109"/>
      <c r="WEN23" s="109"/>
      <c r="WEO23" s="109"/>
      <c r="WEP23" s="109"/>
      <c r="WEQ23" s="109"/>
      <c r="WER23" s="109"/>
      <c r="WES23" s="109"/>
      <c r="WET23" s="109"/>
      <c r="WEU23" s="109"/>
      <c r="WEV23" s="109"/>
      <c r="WEW23" s="109"/>
      <c r="WEX23" s="109"/>
      <c r="WEY23" s="109"/>
      <c r="WEZ23" s="109"/>
      <c r="WFA23" s="109"/>
      <c r="WFB23" s="109"/>
      <c r="WFC23" s="109"/>
      <c r="WFD23" s="109"/>
      <c r="WFE23" s="109"/>
      <c r="WFF23" s="109"/>
      <c r="WFG23" s="109"/>
      <c r="WFH23" s="109"/>
      <c r="WFI23" s="109"/>
      <c r="WFJ23" s="109"/>
      <c r="WFK23" s="109"/>
      <c r="WFL23" s="109"/>
      <c r="WFM23" s="109"/>
      <c r="WFN23" s="109"/>
      <c r="WFO23" s="109"/>
      <c r="WFP23" s="109"/>
      <c r="WFQ23" s="109"/>
      <c r="WFR23" s="109"/>
      <c r="WFS23" s="109"/>
      <c r="WFT23" s="109"/>
      <c r="WFU23" s="109"/>
      <c r="WFV23" s="109"/>
      <c r="WFW23" s="109"/>
      <c r="WFX23" s="109"/>
      <c r="WFY23" s="109"/>
      <c r="WFZ23" s="109"/>
      <c r="WGA23" s="109"/>
      <c r="WGB23" s="109"/>
      <c r="WGC23" s="109"/>
      <c r="WGD23" s="109"/>
      <c r="WGE23" s="109"/>
      <c r="WGF23" s="109"/>
      <c r="WGG23" s="109"/>
      <c r="WGH23" s="109"/>
      <c r="WGI23" s="109"/>
      <c r="WGJ23" s="109"/>
      <c r="WGK23" s="109"/>
      <c r="WGL23" s="109"/>
      <c r="WGM23" s="109"/>
      <c r="WGN23" s="109"/>
      <c r="WGO23" s="109"/>
      <c r="WGP23" s="109"/>
      <c r="WGQ23" s="109"/>
      <c r="WGR23" s="109"/>
      <c r="WGS23" s="109"/>
      <c r="WGT23" s="109"/>
      <c r="WGU23" s="109"/>
      <c r="WGV23" s="109"/>
      <c r="WGW23" s="109"/>
      <c r="WGX23" s="109"/>
      <c r="WGY23" s="109"/>
      <c r="WGZ23" s="109"/>
      <c r="WHA23" s="109"/>
      <c r="WHB23" s="109"/>
      <c r="WHC23" s="109"/>
      <c r="WHD23" s="109"/>
      <c r="WHE23" s="109"/>
      <c r="WHF23" s="109"/>
      <c r="WHG23" s="109"/>
      <c r="WHH23" s="109"/>
      <c r="WHI23" s="109"/>
      <c r="WHJ23" s="109"/>
      <c r="WHK23" s="109"/>
      <c r="WHL23" s="109"/>
      <c r="WHM23" s="109"/>
      <c r="WHN23" s="109"/>
      <c r="WHO23" s="109"/>
      <c r="WHP23" s="109"/>
      <c r="WHQ23" s="109"/>
      <c r="WHR23" s="109"/>
      <c r="WHS23" s="109"/>
      <c r="WHT23" s="109"/>
      <c r="WHU23" s="109"/>
      <c r="WHV23" s="109"/>
      <c r="WHW23" s="109"/>
      <c r="WHX23" s="109"/>
      <c r="WHY23" s="109"/>
      <c r="WHZ23" s="109"/>
      <c r="WIA23" s="109"/>
      <c r="WIB23" s="109"/>
      <c r="WIC23" s="109"/>
      <c r="WID23" s="109"/>
      <c r="WIE23" s="109"/>
      <c r="WIF23" s="109"/>
      <c r="WIG23" s="109"/>
      <c r="WIH23" s="109"/>
      <c r="WII23" s="109"/>
      <c r="WIJ23" s="109"/>
      <c r="WIK23" s="109"/>
      <c r="WIL23" s="109"/>
      <c r="WIM23" s="109"/>
      <c r="WIN23" s="109"/>
      <c r="WIO23" s="109"/>
      <c r="WIP23" s="109"/>
      <c r="WIQ23" s="109"/>
      <c r="WIR23" s="109"/>
      <c r="WIS23" s="109"/>
      <c r="WIT23" s="109"/>
      <c r="WIU23" s="109"/>
      <c r="WIV23" s="109"/>
      <c r="WIW23" s="109"/>
      <c r="WIX23" s="109"/>
      <c r="WIY23" s="109"/>
      <c r="WIZ23" s="109"/>
      <c r="WJA23" s="109"/>
      <c r="WJB23" s="109"/>
      <c r="WJC23" s="109"/>
      <c r="WJD23" s="109"/>
      <c r="WJE23" s="109"/>
      <c r="WJF23" s="109"/>
      <c r="WJG23" s="109"/>
      <c r="WJH23" s="109"/>
      <c r="WJI23" s="109"/>
      <c r="WJJ23" s="109"/>
      <c r="WJK23" s="109"/>
      <c r="WJL23" s="109"/>
      <c r="WJM23" s="109"/>
      <c r="WJN23" s="109"/>
      <c r="WJO23" s="109"/>
      <c r="WJP23" s="109"/>
      <c r="WJQ23" s="109"/>
      <c r="WJR23" s="109"/>
      <c r="WJS23" s="109"/>
      <c r="WJT23" s="109"/>
      <c r="WJU23" s="109"/>
      <c r="WJV23" s="109"/>
      <c r="WJW23" s="109"/>
      <c r="WJX23" s="109"/>
      <c r="WJY23" s="109"/>
      <c r="WJZ23" s="109"/>
      <c r="WKA23" s="109"/>
      <c r="WKB23" s="109"/>
      <c r="WKC23" s="109"/>
      <c r="WKD23" s="109"/>
      <c r="WKE23" s="109"/>
      <c r="WKF23" s="109"/>
      <c r="WKG23" s="109"/>
      <c r="WKH23" s="109"/>
      <c r="WKI23" s="109"/>
      <c r="WKJ23" s="109"/>
      <c r="WKK23" s="109"/>
      <c r="WKL23" s="109"/>
      <c r="WKM23" s="109"/>
      <c r="WKN23" s="109"/>
      <c r="WKO23" s="109"/>
      <c r="WKP23" s="109"/>
      <c r="WKQ23" s="109"/>
      <c r="WKR23" s="109"/>
      <c r="WKS23" s="109"/>
      <c r="WKT23" s="109"/>
      <c r="WKU23" s="109"/>
      <c r="WKV23" s="109"/>
      <c r="WKW23" s="109"/>
      <c r="WKX23" s="109"/>
      <c r="WKY23" s="109"/>
      <c r="WKZ23" s="109"/>
      <c r="WLA23" s="109"/>
      <c r="WLB23" s="109"/>
      <c r="WLC23" s="109"/>
      <c r="WLD23" s="109"/>
      <c r="WLE23" s="109"/>
      <c r="WLF23" s="109"/>
      <c r="WLG23" s="109"/>
      <c r="WLH23" s="109"/>
      <c r="WLI23" s="109"/>
      <c r="WLJ23" s="109"/>
      <c r="WLK23" s="109"/>
      <c r="WLL23" s="109"/>
      <c r="WLM23" s="109"/>
      <c r="WLN23" s="109"/>
      <c r="WLO23" s="109"/>
      <c r="WLP23" s="109"/>
      <c r="WLQ23" s="109"/>
      <c r="WLR23" s="109"/>
      <c r="WLS23" s="109"/>
      <c r="WLT23" s="109"/>
      <c r="WLU23" s="109"/>
      <c r="WLV23" s="109"/>
      <c r="WLW23" s="109"/>
      <c r="WLX23" s="109"/>
      <c r="WLY23" s="109"/>
      <c r="WLZ23" s="109"/>
      <c r="WMA23" s="109"/>
      <c r="WMB23" s="109"/>
      <c r="WMC23" s="109"/>
      <c r="WMD23" s="109"/>
      <c r="WME23" s="109"/>
      <c r="WMF23" s="109"/>
      <c r="WMG23" s="109"/>
      <c r="WMH23" s="109"/>
      <c r="WMI23" s="109"/>
      <c r="WMJ23" s="109"/>
      <c r="WMK23" s="109"/>
      <c r="WML23" s="109"/>
      <c r="WMM23" s="109"/>
      <c r="WMN23" s="109"/>
      <c r="WMO23" s="109"/>
      <c r="WMP23" s="109"/>
      <c r="WMQ23" s="109"/>
      <c r="WMR23" s="109"/>
      <c r="WMS23" s="109"/>
      <c r="WMT23" s="109"/>
      <c r="WMU23" s="109"/>
      <c r="WMV23" s="109"/>
      <c r="WMW23" s="109"/>
      <c r="WMX23" s="109"/>
      <c r="WMY23" s="109"/>
      <c r="WMZ23" s="109"/>
      <c r="WNA23" s="109"/>
      <c r="WNB23" s="109"/>
      <c r="WNC23" s="109"/>
      <c r="WND23" s="109"/>
      <c r="WNE23" s="109"/>
      <c r="WNF23" s="109"/>
      <c r="WNG23" s="109"/>
      <c r="WNH23" s="109"/>
      <c r="WNI23" s="109"/>
      <c r="WNJ23" s="109"/>
      <c r="WNK23" s="109"/>
      <c r="WNL23" s="109"/>
      <c r="WNM23" s="109"/>
      <c r="WNN23" s="109"/>
      <c r="WNO23" s="109"/>
      <c r="WNP23" s="109"/>
      <c r="WNQ23" s="109"/>
      <c r="WNR23" s="109"/>
      <c r="WNS23" s="109"/>
      <c r="WNT23" s="109"/>
      <c r="WNU23" s="109"/>
      <c r="WNV23" s="109"/>
      <c r="WNW23" s="109"/>
      <c r="WNX23" s="109"/>
      <c r="WNY23" s="109"/>
      <c r="WNZ23" s="109"/>
      <c r="WOA23" s="109"/>
      <c r="WOB23" s="109"/>
      <c r="WOC23" s="109"/>
      <c r="WOD23" s="109"/>
      <c r="WOE23" s="109"/>
      <c r="WOF23" s="109"/>
      <c r="WOG23" s="109"/>
      <c r="WOH23" s="109"/>
      <c r="WOI23" s="109"/>
      <c r="WOJ23" s="109"/>
      <c r="WOK23" s="109"/>
      <c r="WOL23" s="109"/>
      <c r="WOM23" s="109"/>
      <c r="WON23" s="109"/>
      <c r="WOO23" s="109"/>
      <c r="WOP23" s="109"/>
      <c r="WOQ23" s="109"/>
      <c r="WOR23" s="109"/>
      <c r="WOS23" s="109"/>
      <c r="WOT23" s="109"/>
      <c r="WOU23" s="109"/>
      <c r="WOV23" s="109"/>
      <c r="WOW23" s="109"/>
      <c r="WOX23" s="109"/>
      <c r="WOY23" s="109"/>
      <c r="WOZ23" s="109"/>
      <c r="WPA23" s="109"/>
      <c r="WPB23" s="109"/>
      <c r="WPC23" s="109"/>
      <c r="WPD23" s="109"/>
      <c r="WPE23" s="109"/>
      <c r="WPF23" s="109"/>
      <c r="WPG23" s="109"/>
      <c r="WPH23" s="109"/>
      <c r="WPI23" s="109"/>
      <c r="WPJ23" s="109"/>
      <c r="WPK23" s="109"/>
      <c r="WPL23" s="109"/>
      <c r="WPM23" s="109"/>
      <c r="WPN23" s="109"/>
      <c r="WPO23" s="109"/>
      <c r="WPP23" s="109"/>
      <c r="WPQ23" s="109"/>
      <c r="WPR23" s="109"/>
      <c r="WPS23" s="109"/>
      <c r="WPT23" s="109"/>
      <c r="WPU23" s="109"/>
      <c r="WPV23" s="109"/>
      <c r="WPW23" s="109"/>
      <c r="WPX23" s="109"/>
      <c r="WPY23" s="109"/>
      <c r="WPZ23" s="109"/>
      <c r="WQA23" s="109"/>
      <c r="WQB23" s="109"/>
      <c r="WQC23" s="109"/>
      <c r="WQD23" s="109"/>
      <c r="WQE23" s="109"/>
      <c r="WQF23" s="109"/>
      <c r="WQG23" s="109"/>
      <c r="WQH23" s="109"/>
      <c r="WQI23" s="109"/>
      <c r="WQJ23" s="109"/>
      <c r="WQK23" s="109"/>
      <c r="WQL23" s="109"/>
      <c r="WQM23" s="109"/>
      <c r="WQN23" s="109"/>
      <c r="WQO23" s="109"/>
      <c r="WQP23" s="109"/>
      <c r="WQQ23" s="109"/>
      <c r="WQR23" s="109"/>
      <c r="WQS23" s="109"/>
      <c r="WQT23" s="109"/>
      <c r="WQU23" s="109"/>
      <c r="WQV23" s="109"/>
      <c r="WQW23" s="109"/>
      <c r="WQX23" s="109"/>
      <c r="WQY23" s="109"/>
      <c r="WQZ23" s="109"/>
      <c r="WRA23" s="109"/>
      <c r="WRB23" s="109"/>
      <c r="WRC23" s="109"/>
      <c r="WRD23" s="109"/>
      <c r="WRE23" s="109"/>
      <c r="WRF23" s="109"/>
      <c r="WRG23" s="109"/>
      <c r="WRH23" s="109"/>
      <c r="WRI23" s="109"/>
      <c r="WRJ23" s="109"/>
      <c r="WRK23" s="109"/>
      <c r="WRL23" s="109"/>
      <c r="WRM23" s="109"/>
      <c r="WRN23" s="109"/>
      <c r="WRO23" s="109"/>
      <c r="WRP23" s="109"/>
      <c r="WRQ23" s="109"/>
      <c r="WRR23" s="109"/>
      <c r="WRS23" s="109"/>
      <c r="WRT23" s="109"/>
      <c r="WRU23" s="109"/>
      <c r="WRV23" s="109"/>
      <c r="WRW23" s="109"/>
      <c r="WRX23" s="109"/>
      <c r="WRY23" s="109"/>
      <c r="WRZ23" s="109"/>
      <c r="WSA23" s="109"/>
      <c r="WSB23" s="109"/>
      <c r="WSC23" s="109"/>
      <c r="WSD23" s="109"/>
      <c r="WSE23" s="109"/>
      <c r="WSF23" s="109"/>
      <c r="WSG23" s="109"/>
      <c r="WSH23" s="109"/>
      <c r="WSI23" s="109"/>
      <c r="WSJ23" s="109"/>
      <c r="WSK23" s="109"/>
      <c r="WSL23" s="109"/>
      <c r="WSM23" s="109"/>
      <c r="WSN23" s="109"/>
      <c r="WSO23" s="109"/>
      <c r="WSP23" s="109"/>
      <c r="WSQ23" s="109"/>
      <c r="WSR23" s="109"/>
      <c r="WSS23" s="109"/>
      <c r="WST23" s="109"/>
      <c r="WSU23" s="109"/>
      <c r="WSV23" s="109"/>
      <c r="WSW23" s="109"/>
      <c r="WSX23" s="109"/>
      <c r="WSY23" s="109"/>
      <c r="WSZ23" s="109"/>
      <c r="WTA23" s="109"/>
      <c r="WTB23" s="109"/>
      <c r="WTC23" s="109"/>
      <c r="WTD23" s="109"/>
      <c r="WTE23" s="109"/>
      <c r="WTF23" s="109"/>
      <c r="WTG23" s="109"/>
      <c r="WTH23" s="109"/>
      <c r="WTI23" s="109"/>
      <c r="WTJ23" s="109"/>
      <c r="WTK23" s="109"/>
      <c r="WTL23" s="109"/>
      <c r="WTM23" s="109"/>
      <c r="WTN23" s="109"/>
      <c r="WTO23" s="109"/>
      <c r="WTP23" s="109"/>
      <c r="WTQ23" s="109"/>
      <c r="WTR23" s="109"/>
      <c r="WTS23" s="109"/>
      <c r="WTT23" s="109"/>
      <c r="WTU23" s="109"/>
      <c r="WTV23" s="109"/>
      <c r="WTW23" s="109"/>
      <c r="WTX23" s="109"/>
      <c r="WTY23" s="109"/>
      <c r="WTZ23" s="109"/>
      <c r="WUA23" s="109"/>
      <c r="WUB23" s="109"/>
      <c r="WUC23" s="109"/>
      <c r="WUD23" s="109"/>
      <c r="WUE23" s="109"/>
      <c r="WUF23" s="109"/>
      <c r="WUG23" s="109"/>
      <c r="WUH23" s="109"/>
      <c r="WUI23" s="109"/>
      <c r="WUJ23" s="109"/>
      <c r="WUK23" s="109"/>
      <c r="WUL23" s="109"/>
      <c r="WUM23" s="109"/>
      <c r="WUN23" s="109"/>
      <c r="WUO23" s="109"/>
      <c r="WUP23" s="109"/>
      <c r="WUQ23" s="109"/>
      <c r="WUR23" s="109"/>
      <c r="WUS23" s="109"/>
      <c r="WUT23" s="109"/>
      <c r="WUU23" s="109"/>
      <c r="WUV23" s="109"/>
      <c r="WUW23" s="109"/>
      <c r="WUX23" s="109"/>
      <c r="WUY23" s="109"/>
      <c r="WUZ23" s="109"/>
      <c r="WVA23" s="109"/>
      <c r="WVB23" s="109"/>
      <c r="WVC23" s="109"/>
      <c r="WVD23" s="109"/>
      <c r="WVE23" s="109"/>
      <c r="WVF23" s="109"/>
      <c r="WVG23" s="109"/>
      <c r="WVH23" s="109"/>
      <c r="WVI23" s="109"/>
      <c r="WVJ23" s="109"/>
      <c r="WVK23" s="109"/>
      <c r="WVL23" s="109"/>
      <c r="WVM23" s="109"/>
      <c r="WVN23" s="109"/>
      <c r="WVO23" s="109"/>
      <c r="WVP23" s="109"/>
      <c r="WVQ23" s="109"/>
      <c r="WVR23" s="109"/>
      <c r="WVS23" s="109"/>
      <c r="WVT23" s="109"/>
      <c r="WVU23" s="109"/>
      <c r="WVV23" s="109"/>
      <c r="WVW23" s="109"/>
      <c r="WVX23" s="109"/>
      <c r="WVY23" s="109"/>
      <c r="WVZ23" s="109"/>
      <c r="WWA23" s="109"/>
      <c r="WWB23" s="109"/>
      <c r="WWC23" s="109"/>
      <c r="WWD23" s="109"/>
      <c r="WWE23" s="109"/>
      <c r="WWF23" s="109"/>
      <c r="WWG23" s="109"/>
      <c r="WWH23" s="109"/>
      <c r="WWI23" s="109"/>
      <c r="WWJ23" s="109"/>
      <c r="WWK23" s="109"/>
      <c r="WWL23" s="109"/>
      <c r="WWM23" s="109"/>
      <c r="WWN23" s="109"/>
      <c r="WWO23" s="109"/>
      <c r="WWP23" s="109"/>
      <c r="WWQ23" s="109"/>
      <c r="WWR23" s="109"/>
      <c r="WWS23" s="109"/>
      <c r="WWT23" s="109"/>
      <c r="WWU23" s="109"/>
      <c r="WWV23" s="109"/>
      <c r="WWW23" s="109"/>
      <c r="WWX23" s="109"/>
      <c r="WWY23" s="109"/>
      <c r="WWZ23" s="109"/>
      <c r="WXA23" s="109"/>
      <c r="WXB23" s="109"/>
      <c r="WXC23" s="109"/>
      <c r="WXD23" s="109"/>
      <c r="WXE23" s="109"/>
      <c r="WXF23" s="109"/>
      <c r="WXG23" s="109"/>
      <c r="WXH23" s="109"/>
      <c r="WXI23" s="109"/>
      <c r="WXJ23" s="109"/>
      <c r="WXK23" s="109"/>
      <c r="WXL23" s="109"/>
      <c r="WXM23" s="109"/>
      <c r="WXN23" s="109"/>
      <c r="WXO23" s="109"/>
      <c r="WXP23" s="109"/>
      <c r="WXQ23" s="109"/>
      <c r="WXR23" s="109"/>
      <c r="WXS23" s="109"/>
      <c r="WXT23" s="109"/>
      <c r="WXU23" s="109"/>
      <c r="WXV23" s="109"/>
      <c r="WXW23" s="109"/>
      <c r="WXX23" s="109"/>
      <c r="WXY23" s="109"/>
      <c r="WXZ23" s="109"/>
      <c r="WYA23" s="109"/>
      <c r="WYB23" s="109"/>
      <c r="WYC23" s="109"/>
      <c r="WYD23" s="109"/>
      <c r="WYE23" s="109"/>
      <c r="WYF23" s="109"/>
      <c r="WYG23" s="109"/>
      <c r="WYH23" s="109"/>
      <c r="WYI23" s="109"/>
      <c r="WYJ23" s="109"/>
      <c r="WYK23" s="109"/>
      <c r="WYL23" s="109"/>
      <c r="WYM23" s="109"/>
      <c r="WYN23" s="109"/>
      <c r="WYO23" s="109"/>
      <c r="WYP23" s="109"/>
      <c r="WYQ23" s="109"/>
      <c r="WYR23" s="109"/>
      <c r="WYS23" s="109"/>
      <c r="WYT23" s="109"/>
      <c r="WYU23" s="109"/>
      <c r="WYV23" s="109"/>
      <c r="WYW23" s="109"/>
      <c r="WYX23" s="109"/>
      <c r="WYY23" s="109"/>
      <c r="WYZ23" s="109"/>
      <c r="WZA23" s="109"/>
      <c r="WZB23" s="109"/>
      <c r="WZC23" s="109"/>
      <c r="WZD23" s="109"/>
      <c r="WZE23" s="109"/>
      <c r="WZF23" s="109"/>
      <c r="WZG23" s="109"/>
      <c r="WZH23" s="109"/>
      <c r="WZI23" s="109"/>
      <c r="WZJ23" s="109"/>
      <c r="WZK23" s="109"/>
      <c r="WZL23" s="109"/>
      <c r="WZM23" s="109"/>
      <c r="WZN23" s="109"/>
      <c r="WZO23" s="109"/>
      <c r="WZP23" s="109"/>
      <c r="WZQ23" s="109"/>
      <c r="WZR23" s="109"/>
      <c r="WZS23" s="109"/>
      <c r="WZT23" s="109"/>
      <c r="WZU23" s="109"/>
      <c r="WZV23" s="109"/>
      <c r="WZW23" s="109"/>
      <c r="WZX23" s="109"/>
      <c r="WZY23" s="109"/>
      <c r="WZZ23" s="109"/>
      <c r="XAA23" s="109"/>
      <c r="XAB23" s="109"/>
      <c r="XAC23" s="109"/>
      <c r="XAD23" s="109"/>
      <c r="XAE23" s="109"/>
      <c r="XAF23" s="109"/>
      <c r="XAG23" s="109"/>
      <c r="XAH23" s="109"/>
      <c r="XAI23" s="109"/>
      <c r="XAJ23" s="109"/>
      <c r="XAK23" s="109"/>
      <c r="XAL23" s="109"/>
      <c r="XAM23" s="109"/>
      <c r="XAN23" s="109"/>
      <c r="XAO23" s="109"/>
      <c r="XAP23" s="109"/>
      <c r="XAQ23" s="109"/>
      <c r="XAR23" s="109"/>
      <c r="XAS23" s="109"/>
      <c r="XAT23" s="109"/>
      <c r="XAU23" s="109"/>
      <c r="XAV23" s="109"/>
      <c r="XAW23" s="109"/>
      <c r="XAX23" s="109"/>
      <c r="XAY23" s="109"/>
      <c r="XAZ23" s="109"/>
      <c r="XBA23" s="109"/>
      <c r="XBB23" s="109"/>
      <c r="XBC23" s="109"/>
      <c r="XBD23" s="109"/>
      <c r="XBE23" s="109"/>
      <c r="XBF23" s="109"/>
      <c r="XBG23" s="109"/>
      <c r="XBH23" s="109"/>
      <c r="XBI23" s="109"/>
      <c r="XBJ23" s="109"/>
      <c r="XBK23" s="109"/>
      <c r="XBL23" s="109"/>
      <c r="XBM23" s="109"/>
      <c r="XBN23" s="109"/>
      <c r="XBO23" s="109"/>
      <c r="XBP23" s="109"/>
      <c r="XBQ23" s="109"/>
      <c r="XBR23" s="109"/>
      <c r="XBS23" s="109"/>
      <c r="XBT23" s="109"/>
      <c r="XBU23" s="109"/>
      <c r="XBV23" s="109"/>
      <c r="XBW23" s="109"/>
      <c r="XBX23" s="109"/>
      <c r="XBY23" s="109"/>
      <c r="XBZ23" s="109"/>
      <c r="XCA23" s="109"/>
      <c r="XCB23" s="109"/>
      <c r="XCC23" s="109"/>
      <c r="XCD23" s="109"/>
      <c r="XCE23" s="109"/>
      <c r="XCF23" s="109"/>
      <c r="XCG23" s="109"/>
      <c r="XCH23" s="109"/>
      <c r="XCI23" s="109"/>
      <c r="XCJ23" s="109"/>
      <c r="XCK23" s="109"/>
      <c r="XCL23" s="109"/>
      <c r="XCM23" s="109"/>
      <c r="XCN23" s="109"/>
      <c r="XCO23" s="109"/>
      <c r="XCP23" s="109"/>
      <c r="XCQ23" s="109"/>
      <c r="XCR23" s="109"/>
      <c r="XCS23" s="109"/>
      <c r="XCT23" s="109"/>
      <c r="XCU23" s="109"/>
      <c r="XCV23" s="109"/>
      <c r="XCW23" s="109"/>
      <c r="XCX23" s="109"/>
      <c r="XCY23" s="109"/>
      <c r="XCZ23" s="109"/>
      <c r="XDA23" s="109"/>
      <c r="XDB23" s="109"/>
      <c r="XDC23" s="109"/>
      <c r="XDD23" s="109"/>
      <c r="XDE23" s="109"/>
      <c r="XDF23" s="109"/>
      <c r="XDG23" s="109"/>
      <c r="XDH23" s="109"/>
      <c r="XDI23" s="109"/>
      <c r="XDJ23" s="109"/>
      <c r="XDK23" s="109"/>
      <c r="XDL23" s="109"/>
      <c r="XDM23" s="109"/>
      <c r="XDN23" s="109"/>
      <c r="XDO23" s="109"/>
      <c r="XDP23" s="109"/>
      <c r="XDQ23" s="109"/>
      <c r="XDR23" s="109"/>
      <c r="XDS23" s="109"/>
      <c r="XDT23" s="109"/>
      <c r="XDU23" s="109"/>
      <c r="XDV23" s="109"/>
      <c r="XDW23" s="109"/>
      <c r="XDX23" s="109"/>
      <c r="XDY23" s="109"/>
      <c r="XDZ23" s="109"/>
      <c r="XEA23" s="109"/>
      <c r="XEB23" s="109"/>
      <c r="XEC23" s="109"/>
      <c r="XED23" s="109"/>
      <c r="XEE23" s="109"/>
      <c r="XEF23" s="109"/>
      <c r="XEG23" s="109"/>
      <c r="XEH23" s="109"/>
      <c r="XEI23" s="109"/>
      <c r="XEJ23" s="109"/>
      <c r="XEK23" s="109"/>
      <c r="XEL23" s="109"/>
      <c r="XEM23" s="109"/>
      <c r="XEN23" s="109"/>
      <c r="XEO23" s="109"/>
      <c r="XEP23" s="109"/>
      <c r="XEQ23" s="109"/>
      <c r="XER23" s="109"/>
      <c r="XES23" s="109"/>
      <c r="XET23" s="109"/>
      <c r="XEU23" s="109"/>
      <c r="XEV23" s="109"/>
      <c r="XEW23" s="109"/>
      <c r="XEX23" s="109"/>
      <c r="XEY23" s="109"/>
      <c r="XEZ23" s="109"/>
    </row>
    <row r="24" spans="1:16380" s="110" customFormat="1">
      <c r="A24" s="116" t="s">
        <v>132</v>
      </c>
      <c r="B24" s="105" t="s">
        <v>133</v>
      </c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65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109"/>
      <c r="BH24" s="109"/>
      <c r="BI24" s="109"/>
      <c r="BJ24" s="109"/>
      <c r="BK24" s="109"/>
      <c r="BL24" s="109"/>
      <c r="BM24" s="109"/>
      <c r="BN24" s="109"/>
      <c r="BO24" s="109"/>
      <c r="BP24" s="109"/>
      <c r="BQ24" s="109"/>
      <c r="BR24" s="109"/>
      <c r="BS24" s="109"/>
      <c r="BT24" s="109"/>
      <c r="BU24" s="109"/>
      <c r="BV24" s="109"/>
      <c r="BW24" s="109"/>
      <c r="BX24" s="109"/>
      <c r="BY24" s="109"/>
      <c r="BZ24" s="109"/>
      <c r="CA24" s="109"/>
      <c r="CB24" s="109"/>
      <c r="CC24" s="109"/>
      <c r="CD24" s="109"/>
      <c r="CE24" s="109"/>
      <c r="CF24" s="109"/>
      <c r="CG24" s="109"/>
      <c r="CH24" s="109"/>
      <c r="CI24" s="109"/>
      <c r="CJ24" s="109"/>
      <c r="CK24" s="109"/>
      <c r="CL24" s="109"/>
      <c r="CM24" s="109"/>
      <c r="CN24" s="109"/>
      <c r="CO24" s="109"/>
      <c r="CP24" s="109"/>
      <c r="CQ24" s="109"/>
      <c r="CR24" s="109"/>
      <c r="CS24" s="109"/>
      <c r="CT24" s="109"/>
      <c r="CU24" s="109"/>
      <c r="CV24" s="109"/>
      <c r="CW24" s="109"/>
      <c r="CX24" s="109"/>
      <c r="CY24" s="109"/>
      <c r="CZ24" s="109"/>
      <c r="DA24" s="109"/>
      <c r="DB24" s="109"/>
      <c r="DC24" s="109"/>
      <c r="DD24" s="109"/>
      <c r="DE24" s="109"/>
      <c r="DF24" s="109"/>
      <c r="DG24" s="109"/>
      <c r="DH24" s="109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09"/>
      <c r="EI24" s="109"/>
      <c r="EJ24" s="109"/>
      <c r="EK24" s="109"/>
      <c r="EL24" s="109"/>
      <c r="EM24" s="109"/>
      <c r="EN24" s="109"/>
      <c r="EO24" s="109"/>
      <c r="EP24" s="109"/>
      <c r="EQ24" s="109"/>
      <c r="ER24" s="109"/>
      <c r="ES24" s="109"/>
      <c r="ET24" s="109"/>
      <c r="EU24" s="109"/>
      <c r="EV24" s="109"/>
      <c r="EW24" s="109"/>
      <c r="EX24" s="109"/>
      <c r="EY24" s="109"/>
      <c r="EZ24" s="109"/>
      <c r="FA24" s="109"/>
      <c r="FB24" s="109"/>
      <c r="FC24" s="109"/>
      <c r="FD24" s="109"/>
      <c r="FE24" s="109"/>
      <c r="FF24" s="109"/>
      <c r="FG24" s="109"/>
      <c r="FH24" s="109"/>
      <c r="FI24" s="109"/>
      <c r="FJ24" s="109"/>
      <c r="FK24" s="109"/>
      <c r="FL24" s="109"/>
      <c r="FM24" s="109"/>
      <c r="FN24" s="109"/>
      <c r="FO24" s="109"/>
      <c r="FP24" s="109"/>
      <c r="FQ24" s="109"/>
      <c r="FR24" s="109"/>
      <c r="FS24" s="109"/>
      <c r="FT24" s="109"/>
      <c r="FU24" s="109"/>
      <c r="FV24" s="109"/>
      <c r="FW24" s="109"/>
      <c r="FX24" s="109"/>
      <c r="FY24" s="109"/>
      <c r="FZ24" s="109"/>
      <c r="GA24" s="109"/>
      <c r="GB24" s="109"/>
      <c r="GC24" s="109"/>
      <c r="GD24" s="109"/>
      <c r="GE24" s="109"/>
      <c r="GF24" s="109"/>
      <c r="GG24" s="109"/>
      <c r="GH24" s="109"/>
      <c r="GI24" s="109"/>
      <c r="GJ24" s="109"/>
      <c r="GK24" s="109"/>
      <c r="GL24" s="109"/>
      <c r="GM24" s="109"/>
      <c r="GN24" s="109"/>
      <c r="GO24" s="109"/>
      <c r="GP24" s="109"/>
      <c r="GQ24" s="109"/>
      <c r="GR24" s="109"/>
      <c r="GS24" s="109"/>
      <c r="GT24" s="109"/>
      <c r="GU24" s="109"/>
      <c r="GV24" s="109"/>
      <c r="GW24" s="109"/>
      <c r="GX24" s="109"/>
      <c r="GY24" s="109"/>
      <c r="GZ24" s="109"/>
      <c r="HA24" s="109"/>
      <c r="HB24" s="109"/>
      <c r="HC24" s="109"/>
      <c r="HD24" s="109"/>
      <c r="HE24" s="109"/>
      <c r="HF24" s="109"/>
      <c r="HG24" s="109"/>
      <c r="HH24" s="109"/>
      <c r="HI24" s="109"/>
      <c r="HJ24" s="109"/>
      <c r="HK24" s="109"/>
      <c r="HL24" s="109"/>
      <c r="HM24" s="109"/>
      <c r="HN24" s="109"/>
      <c r="HO24" s="109"/>
      <c r="HP24" s="109"/>
      <c r="HQ24" s="109"/>
      <c r="HR24" s="109"/>
      <c r="HS24" s="109"/>
      <c r="HT24" s="109"/>
      <c r="HU24" s="109"/>
      <c r="HV24" s="109"/>
      <c r="HW24" s="109"/>
      <c r="HX24" s="109"/>
      <c r="HY24" s="109"/>
      <c r="HZ24" s="109"/>
      <c r="IA24" s="109"/>
      <c r="IB24" s="109"/>
      <c r="IC24" s="109"/>
      <c r="ID24" s="109"/>
      <c r="IE24" s="109"/>
      <c r="IF24" s="109"/>
      <c r="IG24" s="109"/>
      <c r="IH24" s="109"/>
      <c r="II24" s="109"/>
      <c r="IJ24" s="109"/>
      <c r="IK24" s="109"/>
      <c r="IL24" s="109"/>
      <c r="IM24" s="109"/>
      <c r="IN24" s="109"/>
      <c r="IO24" s="109"/>
      <c r="IP24" s="109"/>
      <c r="IQ24" s="109"/>
      <c r="IR24" s="109"/>
      <c r="IS24" s="109"/>
      <c r="IT24" s="109"/>
      <c r="IU24" s="109"/>
      <c r="IV24" s="109"/>
      <c r="IW24" s="109"/>
      <c r="IX24" s="109"/>
      <c r="IY24" s="109"/>
      <c r="IZ24" s="109"/>
      <c r="JA24" s="109"/>
      <c r="JB24" s="109"/>
      <c r="JC24" s="109"/>
      <c r="JD24" s="109"/>
      <c r="JE24" s="109"/>
      <c r="JF24" s="109"/>
      <c r="JG24" s="109"/>
      <c r="JH24" s="109"/>
      <c r="JI24" s="109"/>
      <c r="JJ24" s="109"/>
      <c r="JK24" s="109"/>
      <c r="JL24" s="109"/>
      <c r="JM24" s="109"/>
      <c r="JN24" s="109"/>
      <c r="JO24" s="109"/>
      <c r="JP24" s="109"/>
      <c r="JQ24" s="109"/>
      <c r="JR24" s="109"/>
      <c r="JS24" s="109"/>
      <c r="JT24" s="109"/>
      <c r="JU24" s="109"/>
      <c r="JV24" s="109"/>
      <c r="JW24" s="109"/>
      <c r="JX24" s="109"/>
      <c r="JY24" s="109"/>
      <c r="JZ24" s="109"/>
      <c r="KA24" s="109"/>
      <c r="KB24" s="109"/>
      <c r="KC24" s="109"/>
      <c r="KD24" s="109"/>
      <c r="KE24" s="109"/>
      <c r="KF24" s="109"/>
      <c r="KG24" s="109"/>
      <c r="KH24" s="109"/>
      <c r="KI24" s="109"/>
      <c r="KJ24" s="109"/>
      <c r="KK24" s="109"/>
      <c r="KL24" s="109"/>
      <c r="KM24" s="109"/>
      <c r="KN24" s="109"/>
      <c r="KO24" s="109"/>
      <c r="KP24" s="109"/>
      <c r="KQ24" s="109"/>
      <c r="KR24" s="109"/>
      <c r="KS24" s="109"/>
      <c r="KT24" s="109"/>
      <c r="KU24" s="109"/>
      <c r="KV24" s="109"/>
      <c r="KW24" s="109"/>
      <c r="KX24" s="109"/>
      <c r="KY24" s="109"/>
      <c r="KZ24" s="109"/>
      <c r="LA24" s="109"/>
      <c r="LB24" s="109"/>
      <c r="LC24" s="109"/>
      <c r="LD24" s="109"/>
      <c r="LE24" s="109"/>
      <c r="LF24" s="109"/>
      <c r="LG24" s="109"/>
      <c r="LH24" s="109"/>
      <c r="LI24" s="109"/>
      <c r="LJ24" s="109"/>
      <c r="LK24" s="109"/>
      <c r="LL24" s="109"/>
      <c r="LM24" s="109"/>
      <c r="LN24" s="109"/>
      <c r="LO24" s="109"/>
      <c r="LP24" s="109"/>
      <c r="LQ24" s="109"/>
      <c r="LR24" s="109"/>
      <c r="LS24" s="109"/>
      <c r="LT24" s="109"/>
      <c r="LU24" s="109"/>
      <c r="LV24" s="109"/>
      <c r="LW24" s="109"/>
      <c r="LX24" s="109"/>
      <c r="LY24" s="109"/>
      <c r="LZ24" s="109"/>
      <c r="MA24" s="109"/>
      <c r="MB24" s="109"/>
      <c r="MC24" s="109"/>
      <c r="MD24" s="109"/>
      <c r="ME24" s="109"/>
      <c r="MF24" s="109"/>
      <c r="MG24" s="109"/>
      <c r="MH24" s="109"/>
      <c r="MI24" s="109"/>
      <c r="MJ24" s="109"/>
      <c r="MK24" s="109"/>
      <c r="ML24" s="109"/>
      <c r="MM24" s="109"/>
      <c r="MN24" s="109"/>
      <c r="MO24" s="109"/>
      <c r="MP24" s="109"/>
      <c r="MQ24" s="109"/>
      <c r="MR24" s="109"/>
      <c r="MS24" s="109"/>
      <c r="MT24" s="109"/>
      <c r="MU24" s="109"/>
      <c r="MV24" s="109"/>
      <c r="MW24" s="109"/>
      <c r="MX24" s="109"/>
      <c r="MY24" s="109"/>
      <c r="MZ24" s="109"/>
      <c r="NA24" s="109"/>
      <c r="NB24" s="109"/>
      <c r="NC24" s="109"/>
      <c r="ND24" s="109"/>
      <c r="NE24" s="109"/>
      <c r="NF24" s="109"/>
      <c r="NG24" s="109"/>
      <c r="NH24" s="109"/>
      <c r="NI24" s="109"/>
      <c r="NJ24" s="109"/>
      <c r="NK24" s="109"/>
      <c r="NL24" s="109"/>
      <c r="NM24" s="109"/>
      <c r="NN24" s="109"/>
      <c r="NO24" s="109"/>
      <c r="NP24" s="109"/>
      <c r="NQ24" s="109"/>
      <c r="NR24" s="109"/>
      <c r="NS24" s="109"/>
      <c r="NT24" s="109"/>
      <c r="NU24" s="109"/>
      <c r="NV24" s="109"/>
      <c r="NW24" s="109"/>
      <c r="NX24" s="109"/>
      <c r="NY24" s="109"/>
      <c r="NZ24" s="109"/>
      <c r="OA24" s="109"/>
      <c r="OB24" s="109"/>
      <c r="OC24" s="109"/>
      <c r="OD24" s="109"/>
      <c r="OE24" s="109"/>
      <c r="OF24" s="109"/>
      <c r="OG24" s="109"/>
      <c r="OH24" s="109"/>
      <c r="OI24" s="109"/>
      <c r="OJ24" s="109"/>
      <c r="OK24" s="109"/>
      <c r="OL24" s="109"/>
      <c r="OM24" s="109"/>
      <c r="ON24" s="109"/>
      <c r="OO24" s="109"/>
      <c r="OP24" s="109"/>
      <c r="OQ24" s="109"/>
      <c r="OR24" s="109"/>
      <c r="OS24" s="109"/>
      <c r="OT24" s="109"/>
      <c r="OU24" s="109"/>
      <c r="OV24" s="109"/>
      <c r="OW24" s="109"/>
      <c r="OX24" s="109"/>
      <c r="OY24" s="109"/>
      <c r="OZ24" s="109"/>
      <c r="PA24" s="109"/>
      <c r="PB24" s="109"/>
      <c r="PC24" s="109"/>
      <c r="PD24" s="109"/>
      <c r="PE24" s="109"/>
      <c r="PF24" s="109"/>
      <c r="PG24" s="109"/>
      <c r="PH24" s="109"/>
      <c r="PI24" s="109"/>
      <c r="PJ24" s="109"/>
      <c r="PK24" s="109"/>
      <c r="PL24" s="109"/>
      <c r="PM24" s="109"/>
      <c r="PN24" s="109"/>
      <c r="PO24" s="109"/>
      <c r="PP24" s="109"/>
      <c r="PQ24" s="109"/>
      <c r="PR24" s="109"/>
      <c r="PS24" s="109"/>
      <c r="PT24" s="109"/>
      <c r="PU24" s="109"/>
      <c r="PV24" s="109"/>
      <c r="PW24" s="109"/>
      <c r="PX24" s="109"/>
      <c r="PY24" s="109"/>
      <c r="PZ24" s="109"/>
      <c r="QA24" s="109"/>
      <c r="QB24" s="109"/>
      <c r="QC24" s="109"/>
      <c r="QD24" s="109"/>
      <c r="QE24" s="109"/>
      <c r="QF24" s="109"/>
      <c r="QG24" s="109"/>
      <c r="QH24" s="109"/>
      <c r="QI24" s="109"/>
      <c r="QJ24" s="109"/>
      <c r="QK24" s="109"/>
      <c r="QL24" s="109"/>
      <c r="QM24" s="109"/>
      <c r="QN24" s="109"/>
      <c r="QO24" s="109"/>
      <c r="QP24" s="109"/>
      <c r="QQ24" s="109"/>
      <c r="QR24" s="109"/>
      <c r="QS24" s="109"/>
      <c r="QT24" s="109"/>
      <c r="QU24" s="109"/>
      <c r="QV24" s="109"/>
      <c r="QW24" s="109"/>
      <c r="QX24" s="109"/>
      <c r="QY24" s="109"/>
      <c r="QZ24" s="109"/>
      <c r="RA24" s="109"/>
      <c r="RB24" s="109"/>
      <c r="RC24" s="109"/>
      <c r="RD24" s="109"/>
      <c r="RE24" s="109"/>
      <c r="RF24" s="109"/>
      <c r="RG24" s="109"/>
      <c r="RH24" s="109"/>
      <c r="RI24" s="109"/>
      <c r="RJ24" s="109"/>
      <c r="RK24" s="109"/>
      <c r="RL24" s="109"/>
      <c r="RM24" s="109"/>
      <c r="RN24" s="109"/>
      <c r="RO24" s="109"/>
      <c r="RP24" s="109"/>
      <c r="RQ24" s="109"/>
      <c r="RR24" s="109"/>
      <c r="RS24" s="109"/>
      <c r="RT24" s="109"/>
      <c r="RU24" s="109"/>
      <c r="RV24" s="109"/>
      <c r="RW24" s="109"/>
      <c r="RX24" s="109"/>
      <c r="RY24" s="109"/>
      <c r="RZ24" s="109"/>
      <c r="SA24" s="109"/>
      <c r="SB24" s="109"/>
      <c r="SC24" s="109"/>
      <c r="SD24" s="109"/>
      <c r="SE24" s="109"/>
      <c r="SF24" s="109"/>
      <c r="SG24" s="109"/>
      <c r="SH24" s="109"/>
      <c r="SI24" s="109"/>
      <c r="SJ24" s="109"/>
      <c r="SK24" s="109"/>
      <c r="SL24" s="109"/>
      <c r="SM24" s="109"/>
      <c r="SN24" s="109"/>
      <c r="SO24" s="109"/>
      <c r="SP24" s="109"/>
      <c r="SQ24" s="109"/>
      <c r="SR24" s="109"/>
      <c r="SS24" s="109"/>
      <c r="ST24" s="109"/>
      <c r="SU24" s="109"/>
      <c r="SV24" s="109"/>
      <c r="SW24" s="109"/>
      <c r="SX24" s="109"/>
      <c r="SY24" s="109"/>
      <c r="SZ24" s="109"/>
      <c r="TA24" s="109"/>
      <c r="TB24" s="109"/>
      <c r="TC24" s="109"/>
      <c r="TD24" s="109"/>
      <c r="TE24" s="109"/>
      <c r="TF24" s="109"/>
      <c r="TG24" s="109"/>
      <c r="TH24" s="109"/>
      <c r="TI24" s="109"/>
      <c r="TJ24" s="109"/>
      <c r="TK24" s="109"/>
      <c r="TL24" s="109"/>
      <c r="TM24" s="109"/>
      <c r="TN24" s="109"/>
      <c r="TO24" s="109"/>
      <c r="TP24" s="109"/>
      <c r="TQ24" s="109"/>
      <c r="TR24" s="109"/>
      <c r="TS24" s="109"/>
      <c r="TT24" s="109"/>
      <c r="TU24" s="109"/>
      <c r="TV24" s="109"/>
      <c r="TW24" s="109"/>
      <c r="TX24" s="109"/>
      <c r="TY24" s="109"/>
      <c r="TZ24" s="109"/>
      <c r="UA24" s="109"/>
      <c r="UB24" s="109"/>
      <c r="UC24" s="109"/>
      <c r="UD24" s="109"/>
      <c r="UE24" s="109"/>
      <c r="UF24" s="109"/>
      <c r="UG24" s="109"/>
      <c r="UH24" s="109"/>
      <c r="UI24" s="109"/>
      <c r="UJ24" s="109"/>
      <c r="UK24" s="109"/>
      <c r="UL24" s="109"/>
      <c r="UM24" s="109"/>
      <c r="UN24" s="109"/>
      <c r="UO24" s="109"/>
      <c r="UP24" s="109"/>
      <c r="UQ24" s="109"/>
      <c r="UR24" s="109"/>
      <c r="US24" s="109"/>
      <c r="UT24" s="109"/>
      <c r="UU24" s="109"/>
      <c r="UV24" s="109"/>
      <c r="UW24" s="109"/>
      <c r="UX24" s="109"/>
      <c r="UY24" s="109"/>
      <c r="UZ24" s="109"/>
      <c r="VA24" s="109"/>
      <c r="VB24" s="109"/>
      <c r="VC24" s="109"/>
      <c r="VD24" s="109"/>
      <c r="VE24" s="109"/>
      <c r="VF24" s="109"/>
      <c r="VG24" s="109"/>
      <c r="VH24" s="109"/>
      <c r="VI24" s="109"/>
      <c r="VJ24" s="109"/>
      <c r="VK24" s="109"/>
      <c r="VL24" s="109"/>
      <c r="VM24" s="109"/>
      <c r="VN24" s="109"/>
      <c r="VO24" s="109"/>
      <c r="VP24" s="109"/>
      <c r="VQ24" s="109"/>
      <c r="VR24" s="109"/>
      <c r="VS24" s="109"/>
      <c r="VT24" s="109"/>
      <c r="VU24" s="109"/>
      <c r="VV24" s="109"/>
      <c r="VW24" s="109"/>
      <c r="VX24" s="109"/>
      <c r="VY24" s="109"/>
      <c r="VZ24" s="109"/>
      <c r="WA24" s="109"/>
      <c r="WB24" s="109"/>
      <c r="WC24" s="109"/>
      <c r="WD24" s="109"/>
      <c r="WE24" s="109"/>
      <c r="WF24" s="109"/>
      <c r="WG24" s="109"/>
      <c r="WH24" s="109"/>
      <c r="WI24" s="109"/>
      <c r="WJ24" s="109"/>
      <c r="WK24" s="109"/>
      <c r="WL24" s="109"/>
      <c r="WM24" s="109"/>
      <c r="WN24" s="109"/>
      <c r="WO24" s="109"/>
      <c r="WP24" s="109"/>
      <c r="WQ24" s="109"/>
      <c r="WR24" s="109"/>
      <c r="WS24" s="109"/>
      <c r="WT24" s="109"/>
      <c r="WU24" s="109"/>
      <c r="WV24" s="109"/>
      <c r="WW24" s="109"/>
      <c r="WX24" s="109"/>
      <c r="WY24" s="109"/>
      <c r="WZ24" s="109"/>
      <c r="XA24" s="109"/>
      <c r="XB24" s="109"/>
      <c r="XC24" s="109"/>
      <c r="XD24" s="109"/>
      <c r="XE24" s="109"/>
      <c r="XF24" s="109"/>
      <c r="XG24" s="109"/>
      <c r="XH24" s="109"/>
      <c r="XI24" s="109"/>
      <c r="XJ24" s="109"/>
      <c r="XK24" s="109"/>
      <c r="XL24" s="109"/>
      <c r="XM24" s="109"/>
      <c r="XN24" s="109"/>
      <c r="XO24" s="109"/>
      <c r="XP24" s="109"/>
      <c r="XQ24" s="109"/>
      <c r="XR24" s="109"/>
      <c r="XS24" s="109"/>
      <c r="XT24" s="109"/>
      <c r="XU24" s="109"/>
      <c r="XV24" s="109"/>
      <c r="XW24" s="109"/>
      <c r="XX24" s="109"/>
      <c r="XY24" s="109"/>
      <c r="XZ24" s="109"/>
      <c r="YA24" s="109"/>
      <c r="YB24" s="109"/>
      <c r="YC24" s="109"/>
      <c r="YD24" s="109"/>
      <c r="YE24" s="109"/>
      <c r="YF24" s="109"/>
      <c r="YG24" s="109"/>
      <c r="YH24" s="109"/>
      <c r="YI24" s="109"/>
      <c r="YJ24" s="109"/>
      <c r="YK24" s="109"/>
      <c r="YL24" s="109"/>
      <c r="YM24" s="109"/>
      <c r="YN24" s="109"/>
      <c r="YO24" s="109"/>
      <c r="YP24" s="109"/>
      <c r="YQ24" s="109"/>
      <c r="YR24" s="109"/>
      <c r="YS24" s="109"/>
      <c r="YT24" s="109"/>
      <c r="YU24" s="109"/>
      <c r="YV24" s="109"/>
      <c r="YW24" s="109"/>
      <c r="YX24" s="109"/>
      <c r="YY24" s="109"/>
      <c r="YZ24" s="109"/>
      <c r="ZA24" s="109"/>
      <c r="ZB24" s="109"/>
      <c r="ZC24" s="109"/>
      <c r="ZD24" s="109"/>
      <c r="ZE24" s="109"/>
      <c r="ZF24" s="109"/>
      <c r="ZG24" s="109"/>
      <c r="ZH24" s="109"/>
      <c r="ZI24" s="109"/>
      <c r="ZJ24" s="109"/>
      <c r="ZK24" s="109"/>
      <c r="ZL24" s="109"/>
      <c r="ZM24" s="109"/>
      <c r="ZN24" s="109"/>
      <c r="ZO24" s="109"/>
      <c r="ZP24" s="109"/>
      <c r="ZQ24" s="109"/>
      <c r="ZR24" s="109"/>
      <c r="ZS24" s="109"/>
      <c r="ZT24" s="109"/>
      <c r="ZU24" s="109"/>
      <c r="ZV24" s="109"/>
      <c r="ZW24" s="109"/>
      <c r="ZX24" s="109"/>
      <c r="ZY24" s="109"/>
      <c r="ZZ24" s="109"/>
      <c r="AAA24" s="109"/>
      <c r="AAB24" s="109"/>
      <c r="AAC24" s="109"/>
      <c r="AAD24" s="109"/>
      <c r="AAE24" s="109"/>
      <c r="AAF24" s="109"/>
      <c r="AAG24" s="109"/>
      <c r="AAH24" s="109"/>
      <c r="AAI24" s="109"/>
      <c r="AAJ24" s="109"/>
      <c r="AAK24" s="109"/>
      <c r="AAL24" s="109"/>
      <c r="AAM24" s="109"/>
      <c r="AAN24" s="109"/>
      <c r="AAO24" s="109"/>
      <c r="AAP24" s="109"/>
      <c r="AAQ24" s="109"/>
      <c r="AAR24" s="109"/>
      <c r="AAS24" s="109"/>
      <c r="AAT24" s="109"/>
      <c r="AAU24" s="109"/>
      <c r="AAV24" s="109"/>
      <c r="AAW24" s="109"/>
      <c r="AAX24" s="109"/>
      <c r="AAY24" s="109"/>
      <c r="AAZ24" s="109"/>
      <c r="ABA24" s="109"/>
      <c r="ABB24" s="109"/>
      <c r="ABC24" s="109"/>
      <c r="ABD24" s="109"/>
      <c r="ABE24" s="109"/>
      <c r="ABF24" s="109"/>
      <c r="ABG24" s="109"/>
      <c r="ABH24" s="109"/>
      <c r="ABI24" s="109"/>
      <c r="ABJ24" s="109"/>
      <c r="ABK24" s="109"/>
      <c r="ABL24" s="109"/>
      <c r="ABM24" s="109"/>
      <c r="ABN24" s="109"/>
      <c r="ABO24" s="109"/>
      <c r="ABP24" s="109"/>
      <c r="ABQ24" s="109"/>
      <c r="ABR24" s="109"/>
      <c r="ABS24" s="109"/>
      <c r="ABT24" s="109"/>
      <c r="ABU24" s="109"/>
      <c r="ABV24" s="109"/>
      <c r="ABW24" s="109"/>
      <c r="ABX24" s="109"/>
      <c r="ABY24" s="109"/>
      <c r="ABZ24" s="109"/>
      <c r="ACA24" s="109"/>
      <c r="ACB24" s="109"/>
      <c r="ACC24" s="109"/>
      <c r="ACD24" s="109"/>
      <c r="ACE24" s="109"/>
      <c r="ACF24" s="109"/>
      <c r="ACG24" s="109"/>
      <c r="ACH24" s="109"/>
      <c r="ACI24" s="109"/>
      <c r="ACJ24" s="109"/>
      <c r="ACK24" s="109"/>
      <c r="ACL24" s="109"/>
      <c r="ACM24" s="109"/>
      <c r="ACN24" s="109"/>
      <c r="ACO24" s="109"/>
      <c r="ACP24" s="109"/>
      <c r="ACQ24" s="109"/>
      <c r="ACR24" s="109"/>
      <c r="ACS24" s="109"/>
      <c r="ACT24" s="109"/>
      <c r="ACU24" s="109"/>
      <c r="ACV24" s="109"/>
      <c r="ACW24" s="109"/>
      <c r="ACX24" s="109"/>
      <c r="ACY24" s="109"/>
      <c r="ACZ24" s="109"/>
      <c r="ADA24" s="109"/>
      <c r="ADB24" s="109"/>
      <c r="ADC24" s="109"/>
      <c r="ADD24" s="109"/>
      <c r="ADE24" s="109"/>
      <c r="ADF24" s="109"/>
      <c r="ADG24" s="109"/>
      <c r="ADH24" s="109"/>
      <c r="ADI24" s="109"/>
      <c r="ADJ24" s="109"/>
      <c r="ADK24" s="109"/>
      <c r="ADL24" s="109"/>
      <c r="ADM24" s="109"/>
      <c r="ADN24" s="109"/>
      <c r="ADO24" s="109"/>
      <c r="ADP24" s="109"/>
      <c r="ADQ24" s="109"/>
      <c r="ADR24" s="109"/>
      <c r="ADS24" s="109"/>
      <c r="ADT24" s="109"/>
      <c r="ADU24" s="109"/>
      <c r="ADV24" s="109"/>
      <c r="ADW24" s="109"/>
      <c r="ADX24" s="109"/>
      <c r="ADY24" s="109"/>
      <c r="ADZ24" s="109"/>
      <c r="AEA24" s="109"/>
      <c r="AEB24" s="109"/>
      <c r="AEC24" s="109"/>
      <c r="AED24" s="109"/>
      <c r="AEE24" s="109"/>
      <c r="AEF24" s="109"/>
      <c r="AEG24" s="109"/>
      <c r="AEH24" s="109"/>
      <c r="AEI24" s="109"/>
      <c r="AEJ24" s="109"/>
      <c r="AEK24" s="109"/>
      <c r="AEL24" s="109"/>
      <c r="AEM24" s="109"/>
      <c r="AEN24" s="109"/>
      <c r="AEO24" s="109"/>
      <c r="AEP24" s="109"/>
      <c r="AEQ24" s="109"/>
      <c r="AER24" s="109"/>
      <c r="AES24" s="109"/>
      <c r="AET24" s="109"/>
      <c r="AEU24" s="109"/>
      <c r="AEV24" s="109"/>
      <c r="AEW24" s="109"/>
      <c r="AEX24" s="109"/>
      <c r="AEY24" s="109"/>
      <c r="AEZ24" s="109"/>
      <c r="AFA24" s="109"/>
      <c r="AFB24" s="109"/>
      <c r="AFC24" s="109"/>
      <c r="AFD24" s="109"/>
      <c r="AFE24" s="109"/>
      <c r="AFF24" s="109"/>
      <c r="AFG24" s="109"/>
      <c r="AFH24" s="109"/>
      <c r="AFI24" s="109"/>
      <c r="AFJ24" s="109"/>
      <c r="AFK24" s="109"/>
      <c r="AFL24" s="109"/>
      <c r="AFM24" s="109"/>
      <c r="AFN24" s="109"/>
      <c r="AFO24" s="109"/>
      <c r="AFP24" s="109"/>
      <c r="AFQ24" s="109"/>
      <c r="AFR24" s="109"/>
      <c r="AFS24" s="109"/>
      <c r="AFT24" s="109"/>
      <c r="AFU24" s="109"/>
      <c r="AFV24" s="109"/>
      <c r="AFW24" s="109"/>
      <c r="AFX24" s="109"/>
      <c r="AFY24" s="109"/>
      <c r="AFZ24" s="109"/>
      <c r="AGA24" s="109"/>
      <c r="AGB24" s="109"/>
      <c r="AGC24" s="109"/>
      <c r="AGD24" s="109"/>
      <c r="AGE24" s="109"/>
      <c r="AGF24" s="109"/>
      <c r="AGG24" s="109"/>
      <c r="AGH24" s="109"/>
      <c r="AGI24" s="109"/>
      <c r="AGJ24" s="109"/>
      <c r="AGK24" s="109"/>
      <c r="AGL24" s="109"/>
      <c r="AGM24" s="109"/>
      <c r="AGN24" s="109"/>
      <c r="AGO24" s="109"/>
      <c r="AGP24" s="109"/>
      <c r="AGQ24" s="109"/>
      <c r="AGR24" s="109"/>
      <c r="AGS24" s="109"/>
      <c r="AGT24" s="109"/>
      <c r="AGU24" s="109"/>
      <c r="AGV24" s="109"/>
      <c r="AGW24" s="109"/>
      <c r="AGX24" s="109"/>
      <c r="AGY24" s="109"/>
      <c r="AGZ24" s="109"/>
      <c r="AHA24" s="109"/>
      <c r="AHB24" s="109"/>
      <c r="AHC24" s="109"/>
      <c r="AHD24" s="109"/>
      <c r="AHE24" s="109"/>
      <c r="AHF24" s="109"/>
      <c r="AHG24" s="109"/>
      <c r="AHH24" s="109"/>
      <c r="AHI24" s="109"/>
      <c r="AHJ24" s="109"/>
      <c r="AHK24" s="109"/>
      <c r="AHL24" s="109"/>
      <c r="AHM24" s="109"/>
      <c r="AHN24" s="109"/>
      <c r="AHO24" s="109"/>
      <c r="AHP24" s="109"/>
      <c r="AHQ24" s="109"/>
      <c r="AHR24" s="109"/>
      <c r="AHS24" s="109"/>
      <c r="AHT24" s="109"/>
      <c r="AHU24" s="109"/>
      <c r="AHV24" s="109"/>
      <c r="AHW24" s="109"/>
      <c r="AHX24" s="109"/>
      <c r="AHY24" s="109"/>
      <c r="AHZ24" s="109"/>
      <c r="AIA24" s="109"/>
      <c r="AIB24" s="109"/>
      <c r="AIC24" s="109"/>
      <c r="AID24" s="109"/>
      <c r="AIE24" s="109"/>
      <c r="AIF24" s="109"/>
      <c r="AIG24" s="109"/>
      <c r="AIH24" s="109"/>
      <c r="AII24" s="109"/>
      <c r="AIJ24" s="109"/>
      <c r="AIK24" s="109"/>
      <c r="AIL24" s="109"/>
      <c r="AIM24" s="109"/>
      <c r="AIN24" s="109"/>
      <c r="AIO24" s="109"/>
      <c r="AIP24" s="109"/>
      <c r="AIQ24" s="109"/>
      <c r="AIR24" s="109"/>
      <c r="AIS24" s="109"/>
      <c r="AIT24" s="109"/>
      <c r="AIU24" s="109"/>
      <c r="AIV24" s="109"/>
      <c r="AIW24" s="109"/>
      <c r="AIX24" s="109"/>
      <c r="AIY24" s="109"/>
      <c r="AIZ24" s="109"/>
      <c r="AJA24" s="109"/>
      <c r="AJB24" s="109"/>
      <c r="AJC24" s="109"/>
      <c r="AJD24" s="109"/>
      <c r="AJE24" s="109"/>
      <c r="AJF24" s="109"/>
      <c r="AJG24" s="109"/>
      <c r="AJH24" s="109"/>
      <c r="AJI24" s="109"/>
      <c r="AJJ24" s="109"/>
      <c r="AJK24" s="109"/>
      <c r="AJL24" s="109"/>
      <c r="AJM24" s="109"/>
      <c r="AJN24" s="109"/>
      <c r="AJO24" s="109"/>
      <c r="AJP24" s="109"/>
      <c r="AJQ24" s="109"/>
      <c r="AJR24" s="109"/>
      <c r="AJS24" s="109"/>
      <c r="AJT24" s="109"/>
      <c r="AJU24" s="109"/>
      <c r="AJV24" s="109"/>
      <c r="AJW24" s="109"/>
      <c r="AJX24" s="109"/>
      <c r="AJY24" s="109"/>
      <c r="AJZ24" s="109"/>
      <c r="AKA24" s="109"/>
      <c r="AKB24" s="109"/>
      <c r="AKC24" s="109"/>
      <c r="AKD24" s="109"/>
      <c r="AKE24" s="109"/>
      <c r="AKF24" s="109"/>
      <c r="AKG24" s="109"/>
      <c r="AKH24" s="109"/>
      <c r="AKI24" s="109"/>
      <c r="AKJ24" s="109"/>
      <c r="AKK24" s="109"/>
      <c r="AKL24" s="109"/>
      <c r="AKM24" s="109"/>
      <c r="AKN24" s="109"/>
      <c r="AKO24" s="109"/>
      <c r="AKP24" s="109"/>
      <c r="AKQ24" s="109"/>
      <c r="AKR24" s="109"/>
      <c r="AKS24" s="109"/>
      <c r="AKT24" s="109"/>
      <c r="AKU24" s="109"/>
      <c r="AKV24" s="109"/>
      <c r="AKW24" s="109"/>
      <c r="AKX24" s="109"/>
      <c r="AKY24" s="109"/>
      <c r="AKZ24" s="109"/>
      <c r="ALA24" s="109"/>
      <c r="ALB24" s="109"/>
      <c r="ALC24" s="109"/>
      <c r="ALD24" s="109"/>
      <c r="ALE24" s="109"/>
      <c r="ALF24" s="109"/>
      <c r="ALG24" s="109"/>
      <c r="ALH24" s="109"/>
      <c r="ALI24" s="109"/>
      <c r="ALJ24" s="109"/>
      <c r="ALK24" s="109"/>
      <c r="ALL24" s="109"/>
      <c r="ALM24" s="109"/>
      <c r="ALN24" s="109"/>
      <c r="ALO24" s="109"/>
      <c r="ALP24" s="109"/>
      <c r="ALQ24" s="109"/>
      <c r="ALR24" s="109"/>
      <c r="ALS24" s="109"/>
      <c r="ALT24" s="109"/>
      <c r="ALU24" s="109"/>
      <c r="ALV24" s="109"/>
      <c r="ALW24" s="109"/>
      <c r="ALX24" s="109"/>
      <c r="ALY24" s="109"/>
      <c r="ALZ24" s="109"/>
      <c r="AMA24" s="109"/>
      <c r="AMB24" s="109"/>
      <c r="AMC24" s="109"/>
      <c r="AMD24" s="109"/>
      <c r="AME24" s="109"/>
      <c r="AMF24" s="109"/>
      <c r="AMG24" s="109"/>
      <c r="AMH24" s="109"/>
      <c r="AMI24" s="109"/>
      <c r="AMJ24" s="109"/>
      <c r="AMK24" s="109"/>
      <c r="AML24" s="109"/>
      <c r="AMM24" s="109"/>
      <c r="AMN24" s="109"/>
      <c r="AMO24" s="109"/>
      <c r="AMP24" s="109"/>
      <c r="AMQ24" s="109"/>
      <c r="AMR24" s="109"/>
      <c r="AMS24" s="109"/>
      <c r="AMT24" s="109"/>
      <c r="AMU24" s="109"/>
      <c r="AMV24" s="109"/>
      <c r="AMW24" s="109"/>
      <c r="AMX24" s="109"/>
      <c r="AMY24" s="109"/>
      <c r="AMZ24" s="109"/>
      <c r="ANA24" s="109"/>
      <c r="ANB24" s="109"/>
      <c r="ANC24" s="109"/>
      <c r="AND24" s="109"/>
      <c r="ANE24" s="109"/>
      <c r="ANF24" s="109"/>
      <c r="ANG24" s="109"/>
      <c r="ANH24" s="109"/>
      <c r="ANI24" s="109"/>
      <c r="ANJ24" s="109"/>
      <c r="ANK24" s="109"/>
      <c r="ANL24" s="109"/>
      <c r="ANM24" s="109"/>
      <c r="ANN24" s="109"/>
      <c r="ANO24" s="109"/>
      <c r="ANP24" s="109"/>
      <c r="ANQ24" s="109"/>
      <c r="ANR24" s="109"/>
      <c r="ANS24" s="109"/>
      <c r="ANT24" s="109"/>
      <c r="ANU24" s="109"/>
      <c r="ANV24" s="109"/>
      <c r="ANW24" s="109"/>
      <c r="ANX24" s="109"/>
      <c r="ANY24" s="109"/>
      <c r="ANZ24" s="109"/>
      <c r="AOA24" s="109"/>
      <c r="AOB24" s="109"/>
      <c r="AOC24" s="109"/>
      <c r="AOD24" s="109"/>
      <c r="AOE24" s="109"/>
      <c r="AOF24" s="109"/>
      <c r="AOG24" s="109"/>
      <c r="AOH24" s="109"/>
      <c r="AOI24" s="109"/>
      <c r="AOJ24" s="109"/>
      <c r="AOK24" s="109"/>
      <c r="AOL24" s="109"/>
      <c r="AOM24" s="109"/>
      <c r="AON24" s="109"/>
      <c r="AOO24" s="109"/>
      <c r="AOP24" s="109"/>
      <c r="AOQ24" s="109"/>
      <c r="AOR24" s="109"/>
      <c r="AOS24" s="109"/>
      <c r="AOT24" s="109"/>
      <c r="AOU24" s="109"/>
      <c r="AOV24" s="109"/>
      <c r="AOW24" s="109"/>
      <c r="AOX24" s="109"/>
      <c r="AOY24" s="109"/>
      <c r="AOZ24" s="109"/>
      <c r="APA24" s="109"/>
      <c r="APB24" s="109"/>
      <c r="APC24" s="109"/>
      <c r="APD24" s="109"/>
      <c r="APE24" s="109"/>
      <c r="APF24" s="109"/>
      <c r="APG24" s="109"/>
      <c r="APH24" s="109"/>
      <c r="API24" s="109"/>
      <c r="APJ24" s="109"/>
      <c r="APK24" s="109"/>
      <c r="APL24" s="109"/>
      <c r="APM24" s="109"/>
      <c r="APN24" s="109"/>
      <c r="APO24" s="109"/>
      <c r="APP24" s="109"/>
      <c r="APQ24" s="109"/>
      <c r="APR24" s="109"/>
      <c r="APS24" s="109"/>
      <c r="APT24" s="109"/>
      <c r="APU24" s="109"/>
      <c r="APV24" s="109"/>
      <c r="APW24" s="109"/>
      <c r="APX24" s="109"/>
      <c r="APY24" s="109"/>
      <c r="APZ24" s="109"/>
      <c r="AQA24" s="109"/>
      <c r="AQB24" s="109"/>
      <c r="AQC24" s="109"/>
      <c r="AQD24" s="109"/>
      <c r="AQE24" s="109"/>
      <c r="AQF24" s="109"/>
      <c r="AQG24" s="109"/>
      <c r="AQH24" s="109"/>
      <c r="AQI24" s="109"/>
      <c r="AQJ24" s="109"/>
      <c r="AQK24" s="109"/>
      <c r="AQL24" s="109"/>
      <c r="AQM24" s="109"/>
      <c r="AQN24" s="109"/>
      <c r="AQO24" s="109"/>
      <c r="AQP24" s="109"/>
      <c r="AQQ24" s="109"/>
      <c r="AQR24" s="109"/>
      <c r="AQS24" s="109"/>
      <c r="AQT24" s="109"/>
      <c r="AQU24" s="109"/>
      <c r="AQV24" s="109"/>
      <c r="AQW24" s="109"/>
      <c r="AQX24" s="109"/>
      <c r="AQY24" s="109"/>
      <c r="AQZ24" s="109"/>
      <c r="ARA24" s="109"/>
      <c r="ARB24" s="109"/>
      <c r="ARC24" s="109"/>
      <c r="ARD24" s="109"/>
      <c r="ARE24" s="109"/>
      <c r="ARF24" s="109"/>
      <c r="ARG24" s="109"/>
      <c r="ARH24" s="109"/>
      <c r="ARI24" s="109"/>
      <c r="ARJ24" s="109"/>
      <c r="ARK24" s="109"/>
      <c r="ARL24" s="109"/>
      <c r="ARM24" s="109"/>
      <c r="ARN24" s="109"/>
      <c r="ARO24" s="109"/>
      <c r="ARP24" s="109"/>
      <c r="ARQ24" s="109"/>
      <c r="ARR24" s="109"/>
      <c r="ARS24" s="109"/>
      <c r="ART24" s="109"/>
      <c r="ARU24" s="109"/>
      <c r="ARV24" s="109"/>
      <c r="ARW24" s="109"/>
      <c r="ARX24" s="109"/>
      <c r="ARY24" s="109"/>
      <c r="ARZ24" s="109"/>
      <c r="ASA24" s="109"/>
      <c r="ASB24" s="109"/>
      <c r="ASC24" s="109"/>
      <c r="ASD24" s="109"/>
      <c r="ASE24" s="109"/>
      <c r="ASF24" s="109"/>
      <c r="ASG24" s="109"/>
      <c r="ASH24" s="109"/>
      <c r="ASI24" s="109"/>
      <c r="ASJ24" s="109"/>
      <c r="ASK24" s="109"/>
      <c r="ASL24" s="109"/>
      <c r="ASM24" s="109"/>
      <c r="ASN24" s="109"/>
      <c r="ASO24" s="109"/>
      <c r="ASP24" s="109"/>
      <c r="ASQ24" s="109"/>
      <c r="ASR24" s="109"/>
      <c r="ASS24" s="109"/>
      <c r="AST24" s="109"/>
      <c r="ASU24" s="109"/>
      <c r="ASV24" s="109"/>
      <c r="ASW24" s="109"/>
      <c r="ASX24" s="109"/>
      <c r="ASY24" s="109"/>
      <c r="ASZ24" s="109"/>
      <c r="ATA24" s="109"/>
      <c r="ATB24" s="109"/>
      <c r="ATC24" s="109"/>
      <c r="ATD24" s="109"/>
      <c r="ATE24" s="109"/>
      <c r="ATF24" s="109"/>
      <c r="ATG24" s="109"/>
      <c r="ATH24" s="109"/>
      <c r="ATI24" s="109"/>
      <c r="ATJ24" s="109"/>
      <c r="ATK24" s="109"/>
      <c r="ATL24" s="109"/>
      <c r="ATM24" s="109"/>
      <c r="ATN24" s="109"/>
      <c r="ATO24" s="109"/>
      <c r="ATP24" s="109"/>
      <c r="ATQ24" s="109"/>
      <c r="ATR24" s="109"/>
      <c r="ATS24" s="109"/>
      <c r="ATT24" s="109"/>
      <c r="ATU24" s="109"/>
      <c r="ATV24" s="109"/>
      <c r="ATW24" s="109"/>
      <c r="ATX24" s="109"/>
      <c r="ATY24" s="109"/>
      <c r="ATZ24" s="109"/>
      <c r="AUA24" s="109"/>
      <c r="AUB24" s="109"/>
      <c r="AUC24" s="109"/>
      <c r="AUD24" s="109"/>
      <c r="AUE24" s="109"/>
      <c r="AUF24" s="109"/>
      <c r="AUG24" s="109"/>
      <c r="AUH24" s="109"/>
      <c r="AUI24" s="109"/>
      <c r="AUJ24" s="109"/>
      <c r="AUK24" s="109"/>
      <c r="AUL24" s="109"/>
      <c r="AUM24" s="109"/>
      <c r="AUN24" s="109"/>
      <c r="AUO24" s="109"/>
      <c r="AUP24" s="109"/>
      <c r="AUQ24" s="109"/>
      <c r="AUR24" s="109"/>
      <c r="AUS24" s="109"/>
      <c r="AUT24" s="109"/>
      <c r="AUU24" s="109"/>
      <c r="AUV24" s="109"/>
      <c r="AUW24" s="109"/>
      <c r="AUX24" s="109"/>
      <c r="AUY24" s="109"/>
      <c r="AUZ24" s="109"/>
      <c r="AVA24" s="109"/>
      <c r="AVB24" s="109"/>
      <c r="AVC24" s="109"/>
      <c r="AVD24" s="109"/>
      <c r="AVE24" s="109"/>
      <c r="AVF24" s="109"/>
      <c r="AVG24" s="109"/>
      <c r="AVH24" s="109"/>
      <c r="AVI24" s="109"/>
      <c r="AVJ24" s="109"/>
      <c r="AVK24" s="109"/>
      <c r="AVL24" s="109"/>
      <c r="AVM24" s="109"/>
      <c r="AVN24" s="109"/>
      <c r="AVO24" s="109"/>
      <c r="AVP24" s="109"/>
      <c r="AVQ24" s="109"/>
      <c r="AVR24" s="109"/>
      <c r="AVS24" s="109"/>
      <c r="AVT24" s="109"/>
      <c r="AVU24" s="109"/>
      <c r="AVV24" s="109"/>
      <c r="AVW24" s="109"/>
      <c r="AVX24" s="109"/>
      <c r="AVY24" s="109"/>
      <c r="AVZ24" s="109"/>
      <c r="AWA24" s="109"/>
      <c r="AWB24" s="109"/>
      <c r="AWC24" s="109"/>
      <c r="AWD24" s="109"/>
      <c r="AWE24" s="109"/>
      <c r="AWF24" s="109"/>
      <c r="AWG24" s="109"/>
      <c r="AWH24" s="109"/>
      <c r="AWI24" s="109"/>
      <c r="AWJ24" s="109"/>
      <c r="AWK24" s="109"/>
      <c r="AWL24" s="109"/>
      <c r="AWM24" s="109"/>
      <c r="AWN24" s="109"/>
      <c r="AWO24" s="109"/>
      <c r="AWP24" s="109"/>
      <c r="AWQ24" s="109"/>
      <c r="AWR24" s="109"/>
      <c r="AWS24" s="109"/>
      <c r="AWT24" s="109"/>
      <c r="AWU24" s="109"/>
      <c r="AWV24" s="109"/>
      <c r="AWW24" s="109"/>
      <c r="AWX24" s="109"/>
      <c r="AWY24" s="109"/>
      <c r="AWZ24" s="109"/>
      <c r="AXA24" s="109"/>
      <c r="AXB24" s="109"/>
      <c r="AXC24" s="109"/>
      <c r="AXD24" s="109"/>
      <c r="AXE24" s="109"/>
      <c r="AXF24" s="109"/>
      <c r="AXG24" s="109"/>
      <c r="AXH24" s="109"/>
      <c r="AXI24" s="109"/>
      <c r="AXJ24" s="109"/>
      <c r="AXK24" s="109"/>
      <c r="AXL24" s="109"/>
      <c r="AXM24" s="109"/>
      <c r="AXN24" s="109"/>
      <c r="AXO24" s="109"/>
      <c r="AXP24" s="109"/>
      <c r="AXQ24" s="109"/>
      <c r="AXR24" s="109"/>
      <c r="AXS24" s="109"/>
      <c r="AXT24" s="109"/>
      <c r="AXU24" s="109"/>
      <c r="AXV24" s="109"/>
      <c r="AXW24" s="109"/>
      <c r="AXX24" s="109"/>
      <c r="AXY24" s="109"/>
      <c r="AXZ24" s="109"/>
      <c r="AYA24" s="109"/>
      <c r="AYB24" s="109"/>
      <c r="AYC24" s="109"/>
      <c r="AYD24" s="109"/>
      <c r="AYE24" s="109"/>
      <c r="AYF24" s="109"/>
      <c r="AYG24" s="109"/>
      <c r="AYH24" s="109"/>
      <c r="AYI24" s="109"/>
      <c r="AYJ24" s="109"/>
      <c r="AYK24" s="109"/>
      <c r="AYL24" s="109"/>
      <c r="AYM24" s="109"/>
      <c r="AYN24" s="109"/>
      <c r="AYO24" s="109"/>
      <c r="AYP24" s="109"/>
      <c r="AYQ24" s="109"/>
      <c r="AYR24" s="109"/>
      <c r="AYS24" s="109"/>
      <c r="AYT24" s="109"/>
      <c r="AYU24" s="109"/>
      <c r="AYV24" s="109"/>
      <c r="AYW24" s="109"/>
      <c r="AYX24" s="109"/>
      <c r="AYY24" s="109"/>
      <c r="AYZ24" s="109"/>
      <c r="AZA24" s="109"/>
      <c r="AZB24" s="109"/>
      <c r="AZC24" s="109"/>
      <c r="AZD24" s="109"/>
      <c r="AZE24" s="109"/>
      <c r="AZF24" s="109"/>
      <c r="AZG24" s="109"/>
      <c r="AZH24" s="109"/>
      <c r="AZI24" s="109"/>
      <c r="AZJ24" s="109"/>
      <c r="AZK24" s="109"/>
      <c r="AZL24" s="109"/>
      <c r="AZM24" s="109"/>
      <c r="AZN24" s="109"/>
      <c r="AZO24" s="109"/>
      <c r="AZP24" s="109"/>
      <c r="AZQ24" s="109"/>
      <c r="AZR24" s="109"/>
      <c r="AZS24" s="109"/>
      <c r="AZT24" s="109"/>
      <c r="AZU24" s="109"/>
      <c r="AZV24" s="109"/>
      <c r="AZW24" s="109"/>
      <c r="AZX24" s="109"/>
      <c r="AZY24" s="109"/>
      <c r="AZZ24" s="109"/>
      <c r="BAA24" s="109"/>
      <c r="BAB24" s="109"/>
      <c r="BAC24" s="109"/>
      <c r="BAD24" s="109"/>
      <c r="BAE24" s="109"/>
      <c r="BAF24" s="109"/>
      <c r="BAG24" s="109"/>
      <c r="BAH24" s="109"/>
      <c r="BAI24" s="109"/>
      <c r="BAJ24" s="109"/>
      <c r="BAK24" s="109"/>
      <c r="BAL24" s="109"/>
      <c r="BAM24" s="109"/>
      <c r="BAN24" s="109"/>
      <c r="BAO24" s="109"/>
      <c r="BAP24" s="109"/>
      <c r="BAQ24" s="109"/>
      <c r="BAR24" s="109"/>
      <c r="BAS24" s="109"/>
      <c r="BAT24" s="109"/>
      <c r="BAU24" s="109"/>
      <c r="BAV24" s="109"/>
      <c r="BAW24" s="109"/>
      <c r="BAX24" s="109"/>
      <c r="BAY24" s="109"/>
      <c r="BAZ24" s="109"/>
      <c r="BBA24" s="109"/>
      <c r="BBB24" s="109"/>
      <c r="BBC24" s="109"/>
      <c r="BBD24" s="109"/>
      <c r="BBE24" s="109"/>
      <c r="BBF24" s="109"/>
      <c r="BBG24" s="109"/>
      <c r="BBH24" s="109"/>
      <c r="BBI24" s="109"/>
      <c r="BBJ24" s="109"/>
      <c r="BBK24" s="109"/>
      <c r="BBL24" s="109"/>
      <c r="BBM24" s="109"/>
      <c r="BBN24" s="109"/>
      <c r="BBO24" s="109"/>
      <c r="BBP24" s="109"/>
      <c r="BBQ24" s="109"/>
      <c r="BBR24" s="109"/>
      <c r="BBS24" s="109"/>
      <c r="BBT24" s="109"/>
      <c r="BBU24" s="109"/>
      <c r="BBV24" s="109"/>
      <c r="BBW24" s="109"/>
      <c r="BBX24" s="109"/>
      <c r="BBY24" s="109"/>
      <c r="BBZ24" s="109"/>
      <c r="BCA24" s="109"/>
      <c r="BCB24" s="109"/>
      <c r="BCC24" s="109"/>
      <c r="BCD24" s="109"/>
      <c r="BCE24" s="109"/>
      <c r="BCF24" s="109"/>
      <c r="BCG24" s="109"/>
      <c r="BCH24" s="109"/>
      <c r="BCI24" s="109"/>
      <c r="BCJ24" s="109"/>
      <c r="BCK24" s="109"/>
      <c r="BCL24" s="109"/>
      <c r="BCM24" s="109"/>
      <c r="BCN24" s="109"/>
      <c r="BCO24" s="109"/>
      <c r="BCP24" s="109"/>
      <c r="BCQ24" s="109"/>
      <c r="BCR24" s="109"/>
      <c r="BCS24" s="109"/>
      <c r="BCT24" s="109"/>
      <c r="BCU24" s="109"/>
      <c r="BCV24" s="109"/>
      <c r="BCW24" s="109"/>
      <c r="BCX24" s="109"/>
      <c r="BCY24" s="109"/>
      <c r="BCZ24" s="109"/>
      <c r="BDA24" s="109"/>
      <c r="BDB24" s="109"/>
      <c r="BDC24" s="109"/>
      <c r="BDD24" s="109"/>
      <c r="BDE24" s="109"/>
      <c r="BDF24" s="109"/>
      <c r="BDG24" s="109"/>
      <c r="BDH24" s="109"/>
      <c r="BDI24" s="109"/>
      <c r="BDJ24" s="109"/>
      <c r="BDK24" s="109"/>
      <c r="BDL24" s="109"/>
      <c r="BDM24" s="109"/>
      <c r="BDN24" s="109"/>
      <c r="BDO24" s="109"/>
      <c r="BDP24" s="109"/>
      <c r="BDQ24" s="109"/>
      <c r="BDR24" s="109"/>
      <c r="BDS24" s="109"/>
      <c r="BDT24" s="109"/>
      <c r="BDU24" s="109"/>
      <c r="BDV24" s="109"/>
      <c r="BDW24" s="109"/>
      <c r="BDX24" s="109"/>
      <c r="BDY24" s="109"/>
      <c r="BDZ24" s="109"/>
      <c r="BEA24" s="109"/>
      <c r="BEB24" s="109"/>
      <c r="BEC24" s="109"/>
      <c r="BED24" s="109"/>
      <c r="BEE24" s="109"/>
      <c r="BEF24" s="109"/>
      <c r="BEG24" s="109"/>
      <c r="BEH24" s="109"/>
      <c r="BEI24" s="109"/>
      <c r="BEJ24" s="109"/>
      <c r="BEK24" s="109"/>
      <c r="BEL24" s="109"/>
      <c r="BEM24" s="109"/>
      <c r="BEN24" s="109"/>
      <c r="BEO24" s="109"/>
      <c r="BEP24" s="109"/>
      <c r="BEQ24" s="109"/>
      <c r="BER24" s="109"/>
      <c r="BES24" s="109"/>
      <c r="BET24" s="109"/>
      <c r="BEU24" s="109"/>
      <c r="BEV24" s="109"/>
      <c r="BEW24" s="109"/>
      <c r="BEX24" s="109"/>
      <c r="BEY24" s="109"/>
      <c r="BEZ24" s="109"/>
      <c r="BFA24" s="109"/>
      <c r="BFB24" s="109"/>
      <c r="BFC24" s="109"/>
      <c r="BFD24" s="109"/>
      <c r="BFE24" s="109"/>
      <c r="BFF24" s="109"/>
      <c r="BFG24" s="109"/>
      <c r="BFH24" s="109"/>
      <c r="BFI24" s="109"/>
      <c r="BFJ24" s="109"/>
      <c r="BFK24" s="109"/>
      <c r="BFL24" s="109"/>
      <c r="BFM24" s="109"/>
      <c r="BFN24" s="109"/>
      <c r="BFO24" s="109"/>
      <c r="BFP24" s="109"/>
      <c r="BFQ24" s="109"/>
      <c r="BFR24" s="109"/>
      <c r="BFS24" s="109"/>
      <c r="BFT24" s="109"/>
      <c r="BFU24" s="109"/>
      <c r="BFV24" s="109"/>
      <c r="BFW24" s="109"/>
      <c r="BFX24" s="109"/>
      <c r="BFY24" s="109"/>
      <c r="BFZ24" s="109"/>
      <c r="BGA24" s="109"/>
      <c r="BGB24" s="109"/>
      <c r="BGC24" s="109"/>
      <c r="BGD24" s="109"/>
      <c r="BGE24" s="109"/>
      <c r="BGF24" s="109"/>
      <c r="BGG24" s="109"/>
      <c r="BGH24" s="109"/>
      <c r="BGI24" s="109"/>
      <c r="BGJ24" s="109"/>
      <c r="BGK24" s="109"/>
      <c r="BGL24" s="109"/>
      <c r="BGM24" s="109"/>
      <c r="BGN24" s="109"/>
      <c r="BGO24" s="109"/>
      <c r="BGP24" s="109"/>
      <c r="BGQ24" s="109"/>
      <c r="BGR24" s="109"/>
      <c r="BGS24" s="109"/>
      <c r="BGT24" s="109"/>
      <c r="BGU24" s="109"/>
      <c r="BGV24" s="109"/>
      <c r="BGW24" s="109"/>
      <c r="BGX24" s="109"/>
      <c r="BGY24" s="109"/>
      <c r="BGZ24" s="109"/>
      <c r="BHA24" s="109"/>
      <c r="BHB24" s="109"/>
      <c r="BHC24" s="109"/>
      <c r="BHD24" s="109"/>
      <c r="BHE24" s="109"/>
      <c r="BHF24" s="109"/>
      <c r="BHG24" s="109"/>
      <c r="BHH24" s="109"/>
      <c r="BHI24" s="109"/>
      <c r="BHJ24" s="109"/>
      <c r="BHK24" s="109"/>
      <c r="BHL24" s="109"/>
      <c r="BHM24" s="109"/>
      <c r="BHN24" s="109"/>
      <c r="BHO24" s="109"/>
      <c r="BHP24" s="109"/>
      <c r="BHQ24" s="109"/>
      <c r="BHR24" s="109"/>
      <c r="BHS24" s="109"/>
      <c r="BHT24" s="109"/>
      <c r="BHU24" s="109"/>
      <c r="BHV24" s="109"/>
      <c r="BHW24" s="109"/>
      <c r="BHX24" s="109"/>
      <c r="BHY24" s="109"/>
      <c r="BHZ24" s="109"/>
      <c r="BIA24" s="109"/>
      <c r="BIB24" s="109"/>
      <c r="BIC24" s="109"/>
      <c r="BID24" s="109"/>
      <c r="BIE24" s="109"/>
      <c r="BIF24" s="109"/>
      <c r="BIG24" s="109"/>
      <c r="BIH24" s="109"/>
      <c r="BII24" s="109"/>
      <c r="BIJ24" s="109"/>
      <c r="BIK24" s="109"/>
      <c r="BIL24" s="109"/>
      <c r="BIM24" s="109"/>
      <c r="BIN24" s="109"/>
      <c r="BIO24" s="109"/>
      <c r="BIP24" s="109"/>
      <c r="BIQ24" s="109"/>
      <c r="BIR24" s="109"/>
      <c r="BIS24" s="109"/>
      <c r="BIT24" s="109"/>
      <c r="BIU24" s="109"/>
      <c r="BIV24" s="109"/>
      <c r="BIW24" s="109"/>
      <c r="BIX24" s="109"/>
      <c r="BIY24" s="109"/>
      <c r="BIZ24" s="109"/>
      <c r="BJA24" s="109"/>
      <c r="BJB24" s="109"/>
      <c r="BJC24" s="109"/>
      <c r="BJD24" s="109"/>
      <c r="BJE24" s="109"/>
      <c r="BJF24" s="109"/>
      <c r="BJG24" s="109"/>
      <c r="BJH24" s="109"/>
      <c r="BJI24" s="109"/>
      <c r="BJJ24" s="109"/>
      <c r="BJK24" s="109"/>
      <c r="BJL24" s="109"/>
      <c r="BJM24" s="109"/>
      <c r="BJN24" s="109"/>
      <c r="BJO24" s="109"/>
      <c r="BJP24" s="109"/>
      <c r="BJQ24" s="109"/>
      <c r="BJR24" s="109"/>
      <c r="BJS24" s="109"/>
      <c r="BJT24" s="109"/>
      <c r="BJU24" s="109"/>
      <c r="BJV24" s="109"/>
      <c r="BJW24" s="109"/>
      <c r="BJX24" s="109"/>
      <c r="BJY24" s="109"/>
      <c r="BJZ24" s="109"/>
      <c r="BKA24" s="109"/>
      <c r="BKB24" s="109"/>
      <c r="BKC24" s="109"/>
      <c r="BKD24" s="109"/>
      <c r="BKE24" s="109"/>
      <c r="BKF24" s="109"/>
      <c r="BKG24" s="109"/>
      <c r="BKH24" s="109"/>
      <c r="BKI24" s="109"/>
      <c r="BKJ24" s="109"/>
      <c r="BKK24" s="109"/>
      <c r="BKL24" s="109"/>
      <c r="BKM24" s="109"/>
      <c r="BKN24" s="109"/>
      <c r="BKO24" s="109"/>
      <c r="BKP24" s="109"/>
      <c r="BKQ24" s="109"/>
      <c r="BKR24" s="109"/>
      <c r="BKS24" s="109"/>
      <c r="BKT24" s="109"/>
      <c r="BKU24" s="109"/>
      <c r="BKV24" s="109"/>
      <c r="BKW24" s="109"/>
      <c r="BKX24" s="109"/>
      <c r="BKY24" s="109"/>
      <c r="BKZ24" s="109"/>
      <c r="BLA24" s="109"/>
      <c r="BLB24" s="109"/>
      <c r="BLC24" s="109"/>
      <c r="BLD24" s="109"/>
      <c r="BLE24" s="109"/>
      <c r="BLF24" s="109"/>
      <c r="BLG24" s="109"/>
      <c r="BLH24" s="109"/>
      <c r="BLI24" s="109"/>
      <c r="BLJ24" s="109"/>
      <c r="BLK24" s="109"/>
      <c r="BLL24" s="109"/>
      <c r="BLM24" s="109"/>
      <c r="BLN24" s="109"/>
      <c r="BLO24" s="109"/>
      <c r="BLP24" s="109"/>
      <c r="BLQ24" s="109"/>
      <c r="BLR24" s="109"/>
      <c r="BLS24" s="109"/>
      <c r="BLT24" s="109"/>
      <c r="BLU24" s="109"/>
      <c r="BLV24" s="109"/>
      <c r="BLW24" s="109"/>
      <c r="BLX24" s="109"/>
      <c r="BLY24" s="109"/>
      <c r="BLZ24" s="109"/>
      <c r="BMA24" s="109"/>
      <c r="BMB24" s="109"/>
      <c r="BMC24" s="109"/>
      <c r="BMD24" s="109"/>
      <c r="BME24" s="109"/>
      <c r="BMF24" s="109"/>
      <c r="BMG24" s="109"/>
      <c r="BMH24" s="109"/>
      <c r="BMI24" s="109"/>
      <c r="BMJ24" s="109"/>
      <c r="BMK24" s="109"/>
      <c r="BML24" s="109"/>
      <c r="BMM24" s="109"/>
      <c r="BMN24" s="109"/>
      <c r="BMO24" s="109"/>
      <c r="BMP24" s="109"/>
      <c r="BMQ24" s="109"/>
      <c r="BMR24" s="109"/>
      <c r="BMS24" s="109"/>
      <c r="BMT24" s="109"/>
      <c r="BMU24" s="109"/>
      <c r="BMV24" s="109"/>
      <c r="BMW24" s="109"/>
      <c r="BMX24" s="109"/>
      <c r="BMY24" s="109"/>
      <c r="BMZ24" s="109"/>
      <c r="BNA24" s="109"/>
      <c r="BNB24" s="109"/>
      <c r="BNC24" s="109"/>
      <c r="BND24" s="109"/>
      <c r="BNE24" s="109"/>
      <c r="BNF24" s="109"/>
      <c r="BNG24" s="109"/>
      <c r="BNH24" s="109"/>
      <c r="BNI24" s="109"/>
      <c r="BNJ24" s="109"/>
      <c r="BNK24" s="109"/>
      <c r="BNL24" s="109"/>
      <c r="BNM24" s="109"/>
      <c r="BNN24" s="109"/>
      <c r="BNO24" s="109"/>
      <c r="BNP24" s="109"/>
      <c r="BNQ24" s="109"/>
      <c r="BNR24" s="109"/>
      <c r="BNS24" s="109"/>
      <c r="BNT24" s="109"/>
      <c r="BNU24" s="109"/>
      <c r="BNV24" s="109"/>
      <c r="BNW24" s="109"/>
      <c r="BNX24" s="109"/>
      <c r="BNY24" s="109"/>
      <c r="BNZ24" s="109"/>
      <c r="BOA24" s="109"/>
      <c r="BOB24" s="109"/>
      <c r="BOC24" s="109"/>
      <c r="BOD24" s="109"/>
      <c r="BOE24" s="109"/>
      <c r="BOF24" s="109"/>
      <c r="BOG24" s="109"/>
      <c r="BOH24" s="109"/>
      <c r="BOI24" s="109"/>
      <c r="BOJ24" s="109"/>
      <c r="BOK24" s="109"/>
      <c r="BOL24" s="109"/>
      <c r="BOM24" s="109"/>
      <c r="BON24" s="109"/>
      <c r="BOO24" s="109"/>
      <c r="BOP24" s="109"/>
      <c r="BOQ24" s="109"/>
      <c r="BOR24" s="109"/>
      <c r="BOS24" s="109"/>
      <c r="BOT24" s="109"/>
      <c r="BOU24" s="109"/>
      <c r="BOV24" s="109"/>
      <c r="BOW24" s="109"/>
      <c r="BOX24" s="109"/>
      <c r="BOY24" s="109"/>
      <c r="BOZ24" s="109"/>
      <c r="BPA24" s="109"/>
      <c r="BPB24" s="109"/>
      <c r="BPC24" s="109"/>
      <c r="BPD24" s="109"/>
      <c r="BPE24" s="109"/>
      <c r="BPF24" s="109"/>
      <c r="BPG24" s="109"/>
      <c r="BPH24" s="109"/>
      <c r="BPI24" s="109"/>
      <c r="BPJ24" s="109"/>
      <c r="BPK24" s="109"/>
      <c r="BPL24" s="109"/>
      <c r="BPM24" s="109"/>
      <c r="BPN24" s="109"/>
      <c r="BPO24" s="109"/>
      <c r="BPP24" s="109"/>
      <c r="BPQ24" s="109"/>
      <c r="BPR24" s="109"/>
      <c r="BPS24" s="109"/>
      <c r="BPT24" s="109"/>
      <c r="BPU24" s="109"/>
      <c r="BPV24" s="109"/>
      <c r="BPW24" s="109"/>
      <c r="BPX24" s="109"/>
      <c r="BPY24" s="109"/>
      <c r="BPZ24" s="109"/>
      <c r="BQA24" s="109"/>
      <c r="BQB24" s="109"/>
      <c r="BQC24" s="109"/>
      <c r="BQD24" s="109"/>
      <c r="BQE24" s="109"/>
      <c r="BQF24" s="109"/>
      <c r="BQG24" s="109"/>
      <c r="BQH24" s="109"/>
      <c r="BQI24" s="109"/>
      <c r="BQJ24" s="109"/>
      <c r="BQK24" s="109"/>
      <c r="BQL24" s="109"/>
      <c r="BQM24" s="109"/>
      <c r="BQN24" s="109"/>
      <c r="BQO24" s="109"/>
      <c r="BQP24" s="109"/>
      <c r="BQQ24" s="109"/>
      <c r="BQR24" s="109"/>
      <c r="BQS24" s="109"/>
      <c r="BQT24" s="109"/>
      <c r="BQU24" s="109"/>
      <c r="BQV24" s="109"/>
      <c r="BQW24" s="109"/>
      <c r="BQX24" s="109"/>
      <c r="BQY24" s="109"/>
      <c r="BQZ24" s="109"/>
      <c r="BRA24" s="109"/>
      <c r="BRB24" s="109"/>
      <c r="BRC24" s="109"/>
      <c r="BRD24" s="109"/>
      <c r="BRE24" s="109"/>
      <c r="BRF24" s="109"/>
      <c r="BRG24" s="109"/>
      <c r="BRH24" s="109"/>
      <c r="BRI24" s="109"/>
      <c r="BRJ24" s="109"/>
      <c r="BRK24" s="109"/>
      <c r="BRL24" s="109"/>
      <c r="BRM24" s="109"/>
      <c r="BRN24" s="109"/>
      <c r="BRO24" s="109"/>
      <c r="BRP24" s="109"/>
      <c r="BRQ24" s="109"/>
      <c r="BRR24" s="109"/>
      <c r="BRS24" s="109"/>
      <c r="BRT24" s="109"/>
      <c r="BRU24" s="109"/>
      <c r="BRV24" s="109"/>
      <c r="BRW24" s="109"/>
      <c r="BRX24" s="109"/>
      <c r="BRY24" s="109"/>
      <c r="BRZ24" s="109"/>
      <c r="BSA24" s="109"/>
      <c r="BSB24" s="109"/>
      <c r="BSC24" s="109"/>
      <c r="BSD24" s="109"/>
      <c r="BSE24" s="109"/>
      <c r="BSF24" s="109"/>
      <c r="BSG24" s="109"/>
      <c r="BSH24" s="109"/>
      <c r="BSI24" s="109"/>
      <c r="BSJ24" s="109"/>
      <c r="BSK24" s="109"/>
      <c r="BSL24" s="109"/>
      <c r="BSM24" s="109"/>
      <c r="BSN24" s="109"/>
      <c r="BSO24" s="109"/>
      <c r="BSP24" s="109"/>
      <c r="BSQ24" s="109"/>
      <c r="BSR24" s="109"/>
      <c r="BSS24" s="109"/>
      <c r="BST24" s="109"/>
      <c r="BSU24" s="109"/>
      <c r="BSV24" s="109"/>
      <c r="BSW24" s="109"/>
      <c r="BSX24" s="109"/>
      <c r="BSY24" s="109"/>
      <c r="BSZ24" s="109"/>
      <c r="BTA24" s="109"/>
      <c r="BTB24" s="109"/>
      <c r="BTC24" s="109"/>
      <c r="BTD24" s="109"/>
      <c r="BTE24" s="109"/>
      <c r="BTF24" s="109"/>
      <c r="BTG24" s="109"/>
      <c r="BTH24" s="109"/>
      <c r="BTI24" s="109"/>
      <c r="BTJ24" s="109"/>
      <c r="BTK24" s="109"/>
      <c r="BTL24" s="109"/>
      <c r="BTM24" s="109"/>
      <c r="BTN24" s="109"/>
      <c r="BTO24" s="109"/>
      <c r="BTP24" s="109"/>
      <c r="BTQ24" s="109"/>
      <c r="BTR24" s="109"/>
      <c r="BTS24" s="109"/>
      <c r="BTT24" s="109"/>
      <c r="BTU24" s="109"/>
      <c r="BTV24" s="109"/>
      <c r="BTW24" s="109"/>
      <c r="BTX24" s="109"/>
      <c r="BTY24" s="109"/>
      <c r="BTZ24" s="109"/>
      <c r="BUA24" s="109"/>
      <c r="BUB24" s="109"/>
      <c r="BUC24" s="109"/>
      <c r="BUD24" s="109"/>
      <c r="BUE24" s="109"/>
      <c r="BUF24" s="109"/>
      <c r="BUG24" s="109"/>
      <c r="BUH24" s="109"/>
      <c r="BUI24" s="109"/>
      <c r="BUJ24" s="109"/>
      <c r="BUK24" s="109"/>
      <c r="BUL24" s="109"/>
      <c r="BUM24" s="109"/>
      <c r="BUN24" s="109"/>
      <c r="BUO24" s="109"/>
      <c r="BUP24" s="109"/>
      <c r="BUQ24" s="109"/>
      <c r="BUR24" s="109"/>
      <c r="BUS24" s="109"/>
      <c r="BUT24" s="109"/>
      <c r="BUU24" s="109"/>
      <c r="BUV24" s="109"/>
      <c r="BUW24" s="109"/>
      <c r="BUX24" s="109"/>
      <c r="BUY24" s="109"/>
      <c r="BUZ24" s="109"/>
      <c r="BVA24" s="109"/>
      <c r="BVB24" s="109"/>
      <c r="BVC24" s="109"/>
      <c r="BVD24" s="109"/>
      <c r="BVE24" s="109"/>
      <c r="BVF24" s="109"/>
      <c r="BVG24" s="109"/>
      <c r="BVH24" s="109"/>
      <c r="BVI24" s="109"/>
      <c r="BVJ24" s="109"/>
      <c r="BVK24" s="109"/>
      <c r="BVL24" s="109"/>
      <c r="BVM24" s="109"/>
      <c r="BVN24" s="109"/>
      <c r="BVO24" s="109"/>
      <c r="BVP24" s="109"/>
      <c r="BVQ24" s="109"/>
      <c r="BVR24" s="109"/>
      <c r="BVS24" s="109"/>
      <c r="BVT24" s="109"/>
      <c r="BVU24" s="109"/>
      <c r="BVV24" s="109"/>
      <c r="BVW24" s="109"/>
      <c r="BVX24" s="109"/>
      <c r="BVY24" s="109"/>
      <c r="BVZ24" s="109"/>
      <c r="BWA24" s="109"/>
      <c r="BWB24" s="109"/>
      <c r="BWC24" s="109"/>
      <c r="BWD24" s="109"/>
      <c r="BWE24" s="109"/>
      <c r="BWF24" s="109"/>
      <c r="BWG24" s="109"/>
      <c r="BWH24" s="109"/>
      <c r="BWI24" s="109"/>
      <c r="BWJ24" s="109"/>
      <c r="BWK24" s="109"/>
      <c r="BWL24" s="109"/>
      <c r="BWM24" s="109"/>
      <c r="BWN24" s="109"/>
      <c r="BWO24" s="109"/>
      <c r="BWP24" s="109"/>
      <c r="BWQ24" s="109"/>
      <c r="BWR24" s="109"/>
      <c r="BWS24" s="109"/>
      <c r="BWT24" s="109"/>
      <c r="BWU24" s="109"/>
      <c r="BWV24" s="109"/>
      <c r="BWW24" s="109"/>
      <c r="BWX24" s="109"/>
      <c r="BWY24" s="109"/>
      <c r="BWZ24" s="109"/>
      <c r="BXA24" s="109"/>
      <c r="BXB24" s="109"/>
      <c r="BXC24" s="109"/>
      <c r="BXD24" s="109"/>
      <c r="BXE24" s="109"/>
      <c r="BXF24" s="109"/>
      <c r="BXG24" s="109"/>
      <c r="BXH24" s="109"/>
      <c r="BXI24" s="109"/>
      <c r="BXJ24" s="109"/>
      <c r="BXK24" s="109"/>
      <c r="BXL24" s="109"/>
      <c r="BXM24" s="109"/>
      <c r="BXN24" s="109"/>
      <c r="BXO24" s="109"/>
      <c r="BXP24" s="109"/>
      <c r="BXQ24" s="109"/>
      <c r="BXR24" s="109"/>
      <c r="BXS24" s="109"/>
      <c r="BXT24" s="109"/>
      <c r="BXU24" s="109"/>
      <c r="BXV24" s="109"/>
      <c r="BXW24" s="109"/>
      <c r="BXX24" s="109"/>
      <c r="BXY24" s="109"/>
      <c r="BXZ24" s="109"/>
      <c r="BYA24" s="109"/>
      <c r="BYB24" s="109"/>
      <c r="BYC24" s="109"/>
      <c r="BYD24" s="109"/>
      <c r="BYE24" s="109"/>
      <c r="BYF24" s="109"/>
      <c r="BYG24" s="109"/>
      <c r="BYH24" s="109"/>
      <c r="BYI24" s="109"/>
      <c r="BYJ24" s="109"/>
      <c r="BYK24" s="109"/>
      <c r="BYL24" s="109"/>
      <c r="BYM24" s="109"/>
      <c r="BYN24" s="109"/>
      <c r="BYO24" s="109"/>
      <c r="BYP24" s="109"/>
      <c r="BYQ24" s="109"/>
      <c r="BYR24" s="109"/>
      <c r="BYS24" s="109"/>
      <c r="BYT24" s="109"/>
      <c r="BYU24" s="109"/>
      <c r="BYV24" s="109"/>
      <c r="BYW24" s="109"/>
      <c r="BYX24" s="109"/>
      <c r="BYY24" s="109"/>
      <c r="BYZ24" s="109"/>
      <c r="BZA24" s="109"/>
      <c r="BZB24" s="109"/>
      <c r="BZC24" s="109"/>
      <c r="BZD24" s="109"/>
      <c r="BZE24" s="109"/>
      <c r="BZF24" s="109"/>
      <c r="BZG24" s="109"/>
      <c r="BZH24" s="109"/>
      <c r="BZI24" s="109"/>
      <c r="BZJ24" s="109"/>
      <c r="BZK24" s="109"/>
      <c r="BZL24" s="109"/>
      <c r="BZM24" s="109"/>
      <c r="BZN24" s="109"/>
      <c r="BZO24" s="109"/>
      <c r="BZP24" s="109"/>
      <c r="BZQ24" s="109"/>
      <c r="BZR24" s="109"/>
      <c r="BZS24" s="109"/>
      <c r="BZT24" s="109"/>
      <c r="BZU24" s="109"/>
      <c r="BZV24" s="109"/>
      <c r="BZW24" s="109"/>
      <c r="BZX24" s="109"/>
      <c r="BZY24" s="109"/>
      <c r="BZZ24" s="109"/>
      <c r="CAA24" s="109"/>
      <c r="CAB24" s="109"/>
      <c r="CAC24" s="109"/>
      <c r="CAD24" s="109"/>
      <c r="CAE24" s="109"/>
      <c r="CAF24" s="109"/>
      <c r="CAG24" s="109"/>
      <c r="CAH24" s="109"/>
      <c r="CAI24" s="109"/>
      <c r="CAJ24" s="109"/>
      <c r="CAK24" s="109"/>
      <c r="CAL24" s="109"/>
      <c r="CAM24" s="109"/>
      <c r="CAN24" s="109"/>
      <c r="CAO24" s="109"/>
      <c r="CAP24" s="109"/>
      <c r="CAQ24" s="109"/>
      <c r="CAR24" s="109"/>
      <c r="CAS24" s="109"/>
      <c r="CAT24" s="109"/>
      <c r="CAU24" s="109"/>
      <c r="CAV24" s="109"/>
      <c r="CAW24" s="109"/>
      <c r="CAX24" s="109"/>
      <c r="CAY24" s="109"/>
      <c r="CAZ24" s="109"/>
      <c r="CBA24" s="109"/>
      <c r="CBB24" s="109"/>
      <c r="CBC24" s="109"/>
      <c r="CBD24" s="109"/>
      <c r="CBE24" s="109"/>
      <c r="CBF24" s="109"/>
      <c r="CBG24" s="109"/>
      <c r="CBH24" s="109"/>
      <c r="CBI24" s="109"/>
      <c r="CBJ24" s="109"/>
      <c r="CBK24" s="109"/>
      <c r="CBL24" s="109"/>
      <c r="CBM24" s="109"/>
      <c r="CBN24" s="109"/>
      <c r="CBO24" s="109"/>
      <c r="CBP24" s="109"/>
      <c r="CBQ24" s="109"/>
      <c r="CBR24" s="109"/>
      <c r="CBS24" s="109"/>
      <c r="CBT24" s="109"/>
      <c r="CBU24" s="109"/>
      <c r="CBV24" s="109"/>
      <c r="CBW24" s="109"/>
      <c r="CBX24" s="109"/>
      <c r="CBY24" s="109"/>
      <c r="CBZ24" s="109"/>
      <c r="CCA24" s="109"/>
      <c r="CCB24" s="109"/>
      <c r="CCC24" s="109"/>
      <c r="CCD24" s="109"/>
      <c r="CCE24" s="109"/>
      <c r="CCF24" s="109"/>
      <c r="CCG24" s="109"/>
      <c r="CCH24" s="109"/>
      <c r="CCI24" s="109"/>
      <c r="CCJ24" s="109"/>
      <c r="CCK24" s="109"/>
      <c r="CCL24" s="109"/>
      <c r="CCM24" s="109"/>
      <c r="CCN24" s="109"/>
      <c r="CCO24" s="109"/>
      <c r="CCP24" s="109"/>
      <c r="CCQ24" s="109"/>
      <c r="CCR24" s="109"/>
      <c r="CCS24" s="109"/>
      <c r="CCT24" s="109"/>
      <c r="CCU24" s="109"/>
      <c r="CCV24" s="109"/>
      <c r="CCW24" s="109"/>
      <c r="CCX24" s="109"/>
      <c r="CCY24" s="109"/>
      <c r="CCZ24" s="109"/>
      <c r="CDA24" s="109"/>
      <c r="CDB24" s="109"/>
      <c r="CDC24" s="109"/>
      <c r="CDD24" s="109"/>
      <c r="CDE24" s="109"/>
      <c r="CDF24" s="109"/>
      <c r="CDG24" s="109"/>
      <c r="CDH24" s="109"/>
      <c r="CDI24" s="109"/>
      <c r="CDJ24" s="109"/>
      <c r="CDK24" s="109"/>
      <c r="CDL24" s="109"/>
      <c r="CDM24" s="109"/>
      <c r="CDN24" s="109"/>
      <c r="CDO24" s="109"/>
      <c r="CDP24" s="109"/>
      <c r="CDQ24" s="109"/>
      <c r="CDR24" s="109"/>
      <c r="CDS24" s="109"/>
      <c r="CDT24" s="109"/>
      <c r="CDU24" s="109"/>
      <c r="CDV24" s="109"/>
      <c r="CDW24" s="109"/>
      <c r="CDX24" s="109"/>
      <c r="CDY24" s="109"/>
      <c r="CDZ24" s="109"/>
      <c r="CEA24" s="109"/>
      <c r="CEB24" s="109"/>
      <c r="CEC24" s="109"/>
      <c r="CED24" s="109"/>
      <c r="CEE24" s="109"/>
      <c r="CEF24" s="109"/>
      <c r="CEG24" s="109"/>
      <c r="CEH24" s="109"/>
      <c r="CEI24" s="109"/>
      <c r="CEJ24" s="109"/>
      <c r="CEK24" s="109"/>
      <c r="CEL24" s="109"/>
      <c r="CEM24" s="109"/>
      <c r="CEN24" s="109"/>
      <c r="CEO24" s="109"/>
      <c r="CEP24" s="109"/>
      <c r="CEQ24" s="109"/>
      <c r="CER24" s="109"/>
      <c r="CES24" s="109"/>
      <c r="CET24" s="109"/>
      <c r="CEU24" s="109"/>
      <c r="CEV24" s="109"/>
      <c r="CEW24" s="109"/>
      <c r="CEX24" s="109"/>
      <c r="CEY24" s="109"/>
      <c r="CEZ24" s="109"/>
      <c r="CFA24" s="109"/>
      <c r="CFB24" s="109"/>
      <c r="CFC24" s="109"/>
      <c r="CFD24" s="109"/>
      <c r="CFE24" s="109"/>
      <c r="CFF24" s="109"/>
      <c r="CFG24" s="109"/>
      <c r="CFH24" s="109"/>
      <c r="CFI24" s="109"/>
      <c r="CFJ24" s="109"/>
      <c r="CFK24" s="109"/>
      <c r="CFL24" s="109"/>
      <c r="CFM24" s="109"/>
      <c r="CFN24" s="109"/>
      <c r="CFO24" s="109"/>
      <c r="CFP24" s="109"/>
      <c r="CFQ24" s="109"/>
      <c r="CFR24" s="109"/>
      <c r="CFS24" s="109"/>
      <c r="CFT24" s="109"/>
      <c r="CFU24" s="109"/>
      <c r="CFV24" s="109"/>
      <c r="CFW24" s="109"/>
      <c r="CFX24" s="109"/>
      <c r="CFY24" s="109"/>
      <c r="CFZ24" s="109"/>
      <c r="CGA24" s="109"/>
      <c r="CGB24" s="109"/>
      <c r="CGC24" s="109"/>
      <c r="CGD24" s="109"/>
      <c r="CGE24" s="109"/>
      <c r="CGF24" s="109"/>
      <c r="CGG24" s="109"/>
      <c r="CGH24" s="109"/>
      <c r="CGI24" s="109"/>
      <c r="CGJ24" s="109"/>
      <c r="CGK24" s="109"/>
      <c r="CGL24" s="109"/>
      <c r="CGM24" s="109"/>
      <c r="CGN24" s="109"/>
      <c r="CGO24" s="109"/>
      <c r="CGP24" s="109"/>
      <c r="CGQ24" s="109"/>
      <c r="CGR24" s="109"/>
      <c r="CGS24" s="109"/>
      <c r="CGT24" s="109"/>
      <c r="CGU24" s="109"/>
      <c r="CGV24" s="109"/>
      <c r="CGW24" s="109"/>
      <c r="CGX24" s="109"/>
      <c r="CGY24" s="109"/>
      <c r="CGZ24" s="109"/>
      <c r="CHA24" s="109"/>
      <c r="CHB24" s="109"/>
      <c r="CHC24" s="109"/>
      <c r="CHD24" s="109"/>
      <c r="CHE24" s="109"/>
      <c r="CHF24" s="109"/>
      <c r="CHG24" s="109"/>
      <c r="CHH24" s="109"/>
      <c r="CHI24" s="109"/>
      <c r="CHJ24" s="109"/>
      <c r="CHK24" s="109"/>
      <c r="CHL24" s="109"/>
      <c r="CHM24" s="109"/>
      <c r="CHN24" s="109"/>
      <c r="CHO24" s="109"/>
      <c r="CHP24" s="109"/>
      <c r="CHQ24" s="109"/>
      <c r="CHR24" s="109"/>
      <c r="CHS24" s="109"/>
      <c r="CHT24" s="109"/>
      <c r="CHU24" s="109"/>
      <c r="CHV24" s="109"/>
      <c r="CHW24" s="109"/>
      <c r="CHX24" s="109"/>
      <c r="CHY24" s="109"/>
      <c r="CHZ24" s="109"/>
      <c r="CIA24" s="109"/>
      <c r="CIB24" s="109"/>
      <c r="CIC24" s="109"/>
      <c r="CID24" s="109"/>
      <c r="CIE24" s="109"/>
      <c r="CIF24" s="109"/>
      <c r="CIG24" s="109"/>
      <c r="CIH24" s="109"/>
      <c r="CII24" s="109"/>
      <c r="CIJ24" s="109"/>
      <c r="CIK24" s="109"/>
      <c r="CIL24" s="109"/>
      <c r="CIM24" s="109"/>
      <c r="CIN24" s="109"/>
      <c r="CIO24" s="109"/>
      <c r="CIP24" s="109"/>
      <c r="CIQ24" s="109"/>
      <c r="CIR24" s="109"/>
      <c r="CIS24" s="109"/>
      <c r="CIT24" s="109"/>
      <c r="CIU24" s="109"/>
      <c r="CIV24" s="109"/>
      <c r="CIW24" s="109"/>
      <c r="CIX24" s="109"/>
      <c r="CIY24" s="109"/>
      <c r="CIZ24" s="109"/>
      <c r="CJA24" s="109"/>
      <c r="CJB24" s="109"/>
      <c r="CJC24" s="109"/>
      <c r="CJD24" s="109"/>
      <c r="CJE24" s="109"/>
      <c r="CJF24" s="109"/>
      <c r="CJG24" s="109"/>
      <c r="CJH24" s="109"/>
      <c r="CJI24" s="109"/>
      <c r="CJJ24" s="109"/>
      <c r="CJK24" s="109"/>
      <c r="CJL24" s="109"/>
      <c r="CJM24" s="109"/>
      <c r="CJN24" s="109"/>
      <c r="CJO24" s="109"/>
      <c r="CJP24" s="109"/>
      <c r="CJQ24" s="109"/>
      <c r="CJR24" s="109"/>
      <c r="CJS24" s="109"/>
      <c r="CJT24" s="109"/>
      <c r="CJU24" s="109"/>
      <c r="CJV24" s="109"/>
      <c r="CJW24" s="109"/>
      <c r="CJX24" s="109"/>
      <c r="CJY24" s="109"/>
      <c r="CJZ24" s="109"/>
      <c r="CKA24" s="109"/>
      <c r="CKB24" s="109"/>
      <c r="CKC24" s="109"/>
      <c r="CKD24" s="109"/>
      <c r="CKE24" s="109"/>
      <c r="CKF24" s="109"/>
      <c r="CKG24" s="109"/>
      <c r="CKH24" s="109"/>
      <c r="CKI24" s="109"/>
      <c r="CKJ24" s="109"/>
      <c r="CKK24" s="109"/>
      <c r="CKL24" s="109"/>
      <c r="CKM24" s="109"/>
      <c r="CKN24" s="109"/>
      <c r="CKO24" s="109"/>
      <c r="CKP24" s="109"/>
      <c r="CKQ24" s="109"/>
      <c r="CKR24" s="109"/>
      <c r="CKS24" s="109"/>
      <c r="CKT24" s="109"/>
      <c r="CKU24" s="109"/>
      <c r="CKV24" s="109"/>
      <c r="CKW24" s="109"/>
      <c r="CKX24" s="109"/>
      <c r="CKY24" s="109"/>
      <c r="CKZ24" s="109"/>
      <c r="CLA24" s="109"/>
      <c r="CLB24" s="109"/>
      <c r="CLC24" s="109"/>
      <c r="CLD24" s="109"/>
      <c r="CLE24" s="109"/>
      <c r="CLF24" s="109"/>
      <c r="CLG24" s="109"/>
      <c r="CLH24" s="109"/>
      <c r="CLI24" s="109"/>
      <c r="CLJ24" s="109"/>
      <c r="CLK24" s="109"/>
      <c r="CLL24" s="109"/>
      <c r="CLM24" s="109"/>
      <c r="CLN24" s="109"/>
      <c r="CLO24" s="109"/>
      <c r="CLP24" s="109"/>
      <c r="CLQ24" s="109"/>
      <c r="CLR24" s="109"/>
      <c r="CLS24" s="109"/>
      <c r="CLT24" s="109"/>
      <c r="CLU24" s="109"/>
      <c r="CLV24" s="109"/>
      <c r="CLW24" s="109"/>
      <c r="CLX24" s="109"/>
      <c r="CLY24" s="109"/>
      <c r="CLZ24" s="109"/>
      <c r="CMA24" s="109"/>
      <c r="CMB24" s="109"/>
      <c r="CMC24" s="109"/>
      <c r="CMD24" s="109"/>
      <c r="CME24" s="109"/>
      <c r="CMF24" s="109"/>
      <c r="CMG24" s="109"/>
      <c r="CMH24" s="109"/>
      <c r="CMI24" s="109"/>
      <c r="CMJ24" s="109"/>
      <c r="CMK24" s="109"/>
      <c r="CML24" s="109"/>
      <c r="CMM24" s="109"/>
      <c r="CMN24" s="109"/>
      <c r="CMO24" s="109"/>
      <c r="CMP24" s="109"/>
      <c r="CMQ24" s="109"/>
      <c r="CMR24" s="109"/>
      <c r="CMS24" s="109"/>
      <c r="CMT24" s="109"/>
      <c r="CMU24" s="109"/>
      <c r="CMV24" s="109"/>
      <c r="CMW24" s="109"/>
      <c r="CMX24" s="109"/>
      <c r="CMY24" s="109"/>
      <c r="CMZ24" s="109"/>
      <c r="CNA24" s="109"/>
      <c r="CNB24" s="109"/>
      <c r="CNC24" s="109"/>
      <c r="CND24" s="109"/>
      <c r="CNE24" s="109"/>
      <c r="CNF24" s="109"/>
      <c r="CNG24" s="109"/>
      <c r="CNH24" s="109"/>
      <c r="CNI24" s="109"/>
      <c r="CNJ24" s="109"/>
      <c r="CNK24" s="109"/>
      <c r="CNL24" s="109"/>
      <c r="CNM24" s="109"/>
      <c r="CNN24" s="109"/>
      <c r="CNO24" s="109"/>
      <c r="CNP24" s="109"/>
      <c r="CNQ24" s="109"/>
      <c r="CNR24" s="109"/>
      <c r="CNS24" s="109"/>
      <c r="CNT24" s="109"/>
      <c r="CNU24" s="109"/>
      <c r="CNV24" s="109"/>
      <c r="CNW24" s="109"/>
      <c r="CNX24" s="109"/>
      <c r="CNY24" s="109"/>
      <c r="CNZ24" s="109"/>
      <c r="COA24" s="109"/>
      <c r="COB24" s="109"/>
      <c r="COC24" s="109"/>
      <c r="COD24" s="109"/>
      <c r="COE24" s="109"/>
      <c r="COF24" s="109"/>
      <c r="COG24" s="109"/>
      <c r="COH24" s="109"/>
      <c r="COI24" s="109"/>
      <c r="COJ24" s="109"/>
      <c r="COK24" s="109"/>
      <c r="COL24" s="109"/>
      <c r="COM24" s="109"/>
      <c r="CON24" s="109"/>
      <c r="COO24" s="109"/>
      <c r="COP24" s="109"/>
      <c r="COQ24" s="109"/>
      <c r="COR24" s="109"/>
      <c r="COS24" s="109"/>
      <c r="COT24" s="109"/>
      <c r="COU24" s="109"/>
      <c r="COV24" s="109"/>
      <c r="COW24" s="109"/>
      <c r="COX24" s="109"/>
      <c r="COY24" s="109"/>
      <c r="COZ24" s="109"/>
      <c r="CPA24" s="109"/>
      <c r="CPB24" s="109"/>
      <c r="CPC24" s="109"/>
      <c r="CPD24" s="109"/>
      <c r="CPE24" s="109"/>
      <c r="CPF24" s="109"/>
      <c r="CPG24" s="109"/>
      <c r="CPH24" s="109"/>
      <c r="CPI24" s="109"/>
      <c r="CPJ24" s="109"/>
      <c r="CPK24" s="109"/>
      <c r="CPL24" s="109"/>
      <c r="CPM24" s="109"/>
      <c r="CPN24" s="109"/>
      <c r="CPO24" s="109"/>
      <c r="CPP24" s="109"/>
      <c r="CPQ24" s="109"/>
      <c r="CPR24" s="109"/>
      <c r="CPS24" s="109"/>
      <c r="CPT24" s="109"/>
      <c r="CPU24" s="109"/>
      <c r="CPV24" s="109"/>
      <c r="CPW24" s="109"/>
      <c r="CPX24" s="109"/>
      <c r="CPY24" s="109"/>
      <c r="CPZ24" s="109"/>
      <c r="CQA24" s="109"/>
      <c r="CQB24" s="109"/>
      <c r="CQC24" s="109"/>
      <c r="CQD24" s="109"/>
      <c r="CQE24" s="109"/>
      <c r="CQF24" s="109"/>
      <c r="CQG24" s="109"/>
      <c r="CQH24" s="109"/>
      <c r="CQI24" s="109"/>
      <c r="CQJ24" s="109"/>
      <c r="CQK24" s="109"/>
      <c r="CQL24" s="109"/>
      <c r="CQM24" s="109"/>
      <c r="CQN24" s="109"/>
      <c r="CQO24" s="109"/>
      <c r="CQP24" s="109"/>
      <c r="CQQ24" s="109"/>
      <c r="CQR24" s="109"/>
      <c r="CQS24" s="109"/>
      <c r="CQT24" s="109"/>
      <c r="CQU24" s="109"/>
      <c r="CQV24" s="109"/>
      <c r="CQW24" s="109"/>
      <c r="CQX24" s="109"/>
      <c r="CQY24" s="109"/>
      <c r="CQZ24" s="109"/>
      <c r="CRA24" s="109"/>
      <c r="CRB24" s="109"/>
      <c r="CRC24" s="109"/>
      <c r="CRD24" s="109"/>
      <c r="CRE24" s="109"/>
      <c r="CRF24" s="109"/>
      <c r="CRG24" s="109"/>
      <c r="CRH24" s="109"/>
      <c r="CRI24" s="109"/>
      <c r="CRJ24" s="109"/>
      <c r="CRK24" s="109"/>
      <c r="CRL24" s="109"/>
      <c r="CRM24" s="109"/>
      <c r="CRN24" s="109"/>
      <c r="CRO24" s="109"/>
      <c r="CRP24" s="109"/>
      <c r="CRQ24" s="109"/>
      <c r="CRR24" s="109"/>
      <c r="CRS24" s="109"/>
      <c r="CRT24" s="109"/>
      <c r="CRU24" s="109"/>
      <c r="CRV24" s="109"/>
      <c r="CRW24" s="109"/>
      <c r="CRX24" s="109"/>
      <c r="CRY24" s="109"/>
      <c r="CRZ24" s="109"/>
      <c r="CSA24" s="109"/>
      <c r="CSB24" s="109"/>
      <c r="CSC24" s="109"/>
      <c r="CSD24" s="109"/>
      <c r="CSE24" s="109"/>
      <c r="CSF24" s="109"/>
      <c r="CSG24" s="109"/>
      <c r="CSH24" s="109"/>
      <c r="CSI24" s="109"/>
      <c r="CSJ24" s="109"/>
      <c r="CSK24" s="109"/>
      <c r="CSL24" s="109"/>
      <c r="CSM24" s="109"/>
      <c r="CSN24" s="109"/>
      <c r="CSO24" s="109"/>
      <c r="CSP24" s="109"/>
      <c r="CSQ24" s="109"/>
      <c r="CSR24" s="109"/>
      <c r="CSS24" s="109"/>
      <c r="CST24" s="109"/>
      <c r="CSU24" s="109"/>
      <c r="CSV24" s="109"/>
      <c r="CSW24" s="109"/>
      <c r="CSX24" s="109"/>
      <c r="CSY24" s="109"/>
      <c r="CSZ24" s="109"/>
      <c r="CTA24" s="109"/>
      <c r="CTB24" s="109"/>
      <c r="CTC24" s="109"/>
      <c r="CTD24" s="109"/>
      <c r="CTE24" s="109"/>
      <c r="CTF24" s="109"/>
      <c r="CTG24" s="109"/>
      <c r="CTH24" s="109"/>
      <c r="CTI24" s="109"/>
      <c r="CTJ24" s="109"/>
      <c r="CTK24" s="109"/>
      <c r="CTL24" s="109"/>
      <c r="CTM24" s="109"/>
      <c r="CTN24" s="109"/>
      <c r="CTO24" s="109"/>
      <c r="CTP24" s="109"/>
      <c r="CTQ24" s="109"/>
      <c r="CTR24" s="109"/>
      <c r="CTS24" s="109"/>
      <c r="CTT24" s="109"/>
      <c r="CTU24" s="109"/>
      <c r="CTV24" s="109"/>
      <c r="CTW24" s="109"/>
      <c r="CTX24" s="109"/>
      <c r="CTY24" s="109"/>
      <c r="CTZ24" s="109"/>
      <c r="CUA24" s="109"/>
      <c r="CUB24" s="109"/>
      <c r="CUC24" s="109"/>
      <c r="CUD24" s="109"/>
      <c r="CUE24" s="109"/>
      <c r="CUF24" s="109"/>
      <c r="CUG24" s="109"/>
      <c r="CUH24" s="109"/>
      <c r="CUI24" s="109"/>
      <c r="CUJ24" s="109"/>
      <c r="CUK24" s="109"/>
      <c r="CUL24" s="109"/>
      <c r="CUM24" s="109"/>
      <c r="CUN24" s="109"/>
      <c r="CUO24" s="109"/>
      <c r="CUP24" s="109"/>
      <c r="CUQ24" s="109"/>
      <c r="CUR24" s="109"/>
      <c r="CUS24" s="109"/>
      <c r="CUT24" s="109"/>
      <c r="CUU24" s="109"/>
      <c r="CUV24" s="109"/>
      <c r="CUW24" s="109"/>
      <c r="CUX24" s="109"/>
      <c r="CUY24" s="109"/>
      <c r="CUZ24" s="109"/>
      <c r="CVA24" s="109"/>
      <c r="CVB24" s="109"/>
      <c r="CVC24" s="109"/>
      <c r="CVD24" s="109"/>
      <c r="CVE24" s="109"/>
      <c r="CVF24" s="109"/>
      <c r="CVG24" s="109"/>
      <c r="CVH24" s="109"/>
      <c r="CVI24" s="109"/>
      <c r="CVJ24" s="109"/>
      <c r="CVK24" s="109"/>
      <c r="CVL24" s="109"/>
      <c r="CVM24" s="109"/>
      <c r="CVN24" s="109"/>
      <c r="CVO24" s="109"/>
      <c r="CVP24" s="109"/>
      <c r="CVQ24" s="109"/>
      <c r="CVR24" s="109"/>
      <c r="CVS24" s="109"/>
      <c r="CVT24" s="109"/>
      <c r="CVU24" s="109"/>
      <c r="CVV24" s="109"/>
      <c r="CVW24" s="109"/>
      <c r="CVX24" s="109"/>
      <c r="CVY24" s="109"/>
      <c r="CVZ24" s="109"/>
      <c r="CWA24" s="109"/>
      <c r="CWB24" s="109"/>
      <c r="CWC24" s="109"/>
      <c r="CWD24" s="109"/>
      <c r="CWE24" s="109"/>
      <c r="CWF24" s="109"/>
      <c r="CWG24" s="109"/>
      <c r="CWH24" s="109"/>
      <c r="CWI24" s="109"/>
      <c r="CWJ24" s="109"/>
      <c r="CWK24" s="109"/>
      <c r="CWL24" s="109"/>
      <c r="CWM24" s="109"/>
      <c r="CWN24" s="109"/>
      <c r="CWO24" s="109"/>
      <c r="CWP24" s="109"/>
      <c r="CWQ24" s="109"/>
      <c r="CWR24" s="109"/>
      <c r="CWS24" s="109"/>
      <c r="CWT24" s="109"/>
      <c r="CWU24" s="109"/>
      <c r="CWV24" s="109"/>
      <c r="CWW24" s="109"/>
      <c r="CWX24" s="109"/>
      <c r="CWY24" s="109"/>
      <c r="CWZ24" s="109"/>
      <c r="CXA24" s="109"/>
      <c r="CXB24" s="109"/>
      <c r="CXC24" s="109"/>
      <c r="CXD24" s="109"/>
      <c r="CXE24" s="109"/>
      <c r="CXF24" s="109"/>
      <c r="CXG24" s="109"/>
      <c r="CXH24" s="109"/>
      <c r="CXI24" s="109"/>
      <c r="CXJ24" s="109"/>
      <c r="CXK24" s="109"/>
      <c r="CXL24" s="109"/>
      <c r="CXM24" s="109"/>
      <c r="CXN24" s="109"/>
      <c r="CXO24" s="109"/>
      <c r="CXP24" s="109"/>
      <c r="CXQ24" s="109"/>
      <c r="CXR24" s="109"/>
      <c r="CXS24" s="109"/>
      <c r="CXT24" s="109"/>
      <c r="CXU24" s="109"/>
      <c r="CXV24" s="109"/>
      <c r="CXW24" s="109"/>
      <c r="CXX24" s="109"/>
      <c r="CXY24" s="109"/>
      <c r="CXZ24" s="109"/>
      <c r="CYA24" s="109"/>
      <c r="CYB24" s="109"/>
      <c r="CYC24" s="109"/>
      <c r="CYD24" s="109"/>
      <c r="CYE24" s="109"/>
      <c r="CYF24" s="109"/>
      <c r="CYG24" s="109"/>
      <c r="CYH24" s="109"/>
      <c r="CYI24" s="109"/>
      <c r="CYJ24" s="109"/>
      <c r="CYK24" s="109"/>
      <c r="CYL24" s="109"/>
      <c r="CYM24" s="109"/>
      <c r="CYN24" s="109"/>
      <c r="CYO24" s="109"/>
      <c r="CYP24" s="109"/>
      <c r="CYQ24" s="109"/>
      <c r="CYR24" s="109"/>
      <c r="CYS24" s="109"/>
      <c r="CYT24" s="109"/>
      <c r="CYU24" s="109"/>
      <c r="CYV24" s="109"/>
      <c r="CYW24" s="109"/>
      <c r="CYX24" s="109"/>
      <c r="CYY24" s="109"/>
      <c r="CYZ24" s="109"/>
      <c r="CZA24" s="109"/>
      <c r="CZB24" s="109"/>
      <c r="CZC24" s="109"/>
      <c r="CZD24" s="109"/>
      <c r="CZE24" s="109"/>
      <c r="CZF24" s="109"/>
      <c r="CZG24" s="109"/>
      <c r="CZH24" s="109"/>
      <c r="CZI24" s="109"/>
      <c r="CZJ24" s="109"/>
      <c r="CZK24" s="109"/>
      <c r="CZL24" s="109"/>
      <c r="CZM24" s="109"/>
      <c r="CZN24" s="109"/>
      <c r="CZO24" s="109"/>
      <c r="CZP24" s="109"/>
      <c r="CZQ24" s="109"/>
      <c r="CZR24" s="109"/>
      <c r="CZS24" s="109"/>
      <c r="CZT24" s="109"/>
      <c r="CZU24" s="109"/>
      <c r="CZV24" s="109"/>
      <c r="CZW24" s="109"/>
      <c r="CZX24" s="109"/>
      <c r="CZY24" s="109"/>
      <c r="CZZ24" s="109"/>
      <c r="DAA24" s="109"/>
      <c r="DAB24" s="109"/>
      <c r="DAC24" s="109"/>
      <c r="DAD24" s="109"/>
      <c r="DAE24" s="109"/>
      <c r="DAF24" s="109"/>
      <c r="DAG24" s="109"/>
      <c r="DAH24" s="109"/>
      <c r="DAI24" s="109"/>
      <c r="DAJ24" s="109"/>
      <c r="DAK24" s="109"/>
      <c r="DAL24" s="109"/>
      <c r="DAM24" s="109"/>
      <c r="DAN24" s="109"/>
      <c r="DAO24" s="109"/>
      <c r="DAP24" s="109"/>
      <c r="DAQ24" s="109"/>
      <c r="DAR24" s="109"/>
      <c r="DAS24" s="109"/>
      <c r="DAT24" s="109"/>
      <c r="DAU24" s="109"/>
      <c r="DAV24" s="109"/>
      <c r="DAW24" s="109"/>
      <c r="DAX24" s="109"/>
      <c r="DAY24" s="109"/>
      <c r="DAZ24" s="109"/>
      <c r="DBA24" s="109"/>
      <c r="DBB24" s="109"/>
      <c r="DBC24" s="109"/>
      <c r="DBD24" s="109"/>
      <c r="DBE24" s="109"/>
      <c r="DBF24" s="109"/>
      <c r="DBG24" s="109"/>
      <c r="DBH24" s="109"/>
      <c r="DBI24" s="109"/>
      <c r="DBJ24" s="109"/>
      <c r="DBK24" s="109"/>
      <c r="DBL24" s="109"/>
      <c r="DBM24" s="109"/>
      <c r="DBN24" s="109"/>
      <c r="DBO24" s="109"/>
      <c r="DBP24" s="109"/>
      <c r="DBQ24" s="109"/>
      <c r="DBR24" s="109"/>
      <c r="DBS24" s="109"/>
      <c r="DBT24" s="109"/>
      <c r="DBU24" s="109"/>
      <c r="DBV24" s="109"/>
      <c r="DBW24" s="109"/>
      <c r="DBX24" s="109"/>
      <c r="DBY24" s="109"/>
      <c r="DBZ24" s="109"/>
      <c r="DCA24" s="109"/>
      <c r="DCB24" s="109"/>
      <c r="DCC24" s="109"/>
      <c r="DCD24" s="109"/>
      <c r="DCE24" s="109"/>
      <c r="DCF24" s="109"/>
      <c r="DCG24" s="109"/>
      <c r="DCH24" s="109"/>
      <c r="DCI24" s="109"/>
      <c r="DCJ24" s="109"/>
      <c r="DCK24" s="109"/>
      <c r="DCL24" s="109"/>
      <c r="DCM24" s="109"/>
      <c r="DCN24" s="109"/>
      <c r="DCO24" s="109"/>
      <c r="DCP24" s="109"/>
      <c r="DCQ24" s="109"/>
      <c r="DCR24" s="109"/>
      <c r="DCS24" s="109"/>
      <c r="DCT24" s="109"/>
      <c r="DCU24" s="109"/>
      <c r="DCV24" s="109"/>
      <c r="DCW24" s="109"/>
      <c r="DCX24" s="109"/>
      <c r="DCY24" s="109"/>
      <c r="DCZ24" s="109"/>
      <c r="DDA24" s="109"/>
      <c r="DDB24" s="109"/>
      <c r="DDC24" s="109"/>
      <c r="DDD24" s="109"/>
      <c r="DDE24" s="109"/>
      <c r="DDF24" s="109"/>
      <c r="DDG24" s="109"/>
      <c r="DDH24" s="109"/>
      <c r="DDI24" s="109"/>
      <c r="DDJ24" s="109"/>
      <c r="DDK24" s="109"/>
      <c r="DDL24" s="109"/>
      <c r="DDM24" s="109"/>
      <c r="DDN24" s="109"/>
      <c r="DDO24" s="109"/>
      <c r="DDP24" s="109"/>
      <c r="DDQ24" s="109"/>
      <c r="DDR24" s="109"/>
      <c r="DDS24" s="109"/>
      <c r="DDT24" s="109"/>
      <c r="DDU24" s="109"/>
      <c r="DDV24" s="109"/>
      <c r="DDW24" s="109"/>
      <c r="DDX24" s="109"/>
      <c r="DDY24" s="109"/>
      <c r="DDZ24" s="109"/>
      <c r="DEA24" s="109"/>
      <c r="DEB24" s="109"/>
      <c r="DEC24" s="109"/>
      <c r="DED24" s="109"/>
      <c r="DEE24" s="109"/>
      <c r="DEF24" s="109"/>
      <c r="DEG24" s="109"/>
      <c r="DEH24" s="109"/>
      <c r="DEI24" s="109"/>
      <c r="DEJ24" s="109"/>
      <c r="DEK24" s="109"/>
      <c r="DEL24" s="109"/>
      <c r="DEM24" s="109"/>
      <c r="DEN24" s="109"/>
      <c r="DEO24" s="109"/>
      <c r="DEP24" s="109"/>
      <c r="DEQ24" s="109"/>
      <c r="DER24" s="109"/>
      <c r="DES24" s="109"/>
      <c r="DET24" s="109"/>
      <c r="DEU24" s="109"/>
      <c r="DEV24" s="109"/>
      <c r="DEW24" s="109"/>
      <c r="DEX24" s="109"/>
      <c r="DEY24" s="109"/>
      <c r="DEZ24" s="109"/>
      <c r="DFA24" s="109"/>
      <c r="DFB24" s="109"/>
      <c r="DFC24" s="109"/>
      <c r="DFD24" s="109"/>
      <c r="DFE24" s="109"/>
      <c r="DFF24" s="109"/>
      <c r="DFG24" s="109"/>
      <c r="DFH24" s="109"/>
      <c r="DFI24" s="109"/>
      <c r="DFJ24" s="109"/>
      <c r="DFK24" s="109"/>
      <c r="DFL24" s="109"/>
      <c r="DFM24" s="109"/>
      <c r="DFN24" s="109"/>
      <c r="DFO24" s="109"/>
      <c r="DFP24" s="109"/>
      <c r="DFQ24" s="109"/>
      <c r="DFR24" s="109"/>
      <c r="DFS24" s="109"/>
      <c r="DFT24" s="109"/>
      <c r="DFU24" s="109"/>
      <c r="DFV24" s="109"/>
      <c r="DFW24" s="109"/>
      <c r="DFX24" s="109"/>
      <c r="DFY24" s="109"/>
      <c r="DFZ24" s="109"/>
      <c r="DGA24" s="109"/>
      <c r="DGB24" s="109"/>
      <c r="DGC24" s="109"/>
      <c r="DGD24" s="109"/>
      <c r="DGE24" s="109"/>
      <c r="DGF24" s="109"/>
      <c r="DGG24" s="109"/>
      <c r="DGH24" s="109"/>
      <c r="DGI24" s="109"/>
      <c r="DGJ24" s="109"/>
      <c r="DGK24" s="109"/>
      <c r="DGL24" s="109"/>
      <c r="DGM24" s="109"/>
      <c r="DGN24" s="109"/>
      <c r="DGO24" s="109"/>
      <c r="DGP24" s="109"/>
      <c r="DGQ24" s="109"/>
      <c r="DGR24" s="109"/>
      <c r="DGS24" s="109"/>
      <c r="DGT24" s="109"/>
      <c r="DGU24" s="109"/>
      <c r="DGV24" s="109"/>
      <c r="DGW24" s="109"/>
      <c r="DGX24" s="109"/>
      <c r="DGY24" s="109"/>
      <c r="DGZ24" s="109"/>
      <c r="DHA24" s="109"/>
      <c r="DHB24" s="109"/>
      <c r="DHC24" s="109"/>
      <c r="DHD24" s="109"/>
      <c r="DHE24" s="109"/>
      <c r="DHF24" s="109"/>
      <c r="DHG24" s="109"/>
      <c r="DHH24" s="109"/>
      <c r="DHI24" s="109"/>
      <c r="DHJ24" s="109"/>
      <c r="DHK24" s="109"/>
      <c r="DHL24" s="109"/>
      <c r="DHM24" s="109"/>
      <c r="DHN24" s="109"/>
      <c r="DHO24" s="109"/>
      <c r="DHP24" s="109"/>
      <c r="DHQ24" s="109"/>
      <c r="DHR24" s="109"/>
      <c r="DHS24" s="109"/>
      <c r="DHT24" s="109"/>
      <c r="DHU24" s="109"/>
      <c r="DHV24" s="109"/>
      <c r="DHW24" s="109"/>
      <c r="DHX24" s="109"/>
      <c r="DHY24" s="109"/>
      <c r="DHZ24" s="109"/>
      <c r="DIA24" s="109"/>
      <c r="DIB24" s="109"/>
      <c r="DIC24" s="109"/>
      <c r="DID24" s="109"/>
      <c r="DIE24" s="109"/>
      <c r="DIF24" s="109"/>
      <c r="DIG24" s="109"/>
      <c r="DIH24" s="109"/>
      <c r="DII24" s="109"/>
      <c r="DIJ24" s="109"/>
      <c r="DIK24" s="109"/>
      <c r="DIL24" s="109"/>
      <c r="DIM24" s="109"/>
      <c r="DIN24" s="109"/>
      <c r="DIO24" s="109"/>
      <c r="DIP24" s="109"/>
      <c r="DIQ24" s="109"/>
      <c r="DIR24" s="109"/>
      <c r="DIS24" s="109"/>
      <c r="DIT24" s="109"/>
      <c r="DIU24" s="109"/>
      <c r="DIV24" s="109"/>
      <c r="DIW24" s="109"/>
      <c r="DIX24" s="109"/>
      <c r="DIY24" s="109"/>
      <c r="DIZ24" s="109"/>
      <c r="DJA24" s="109"/>
      <c r="DJB24" s="109"/>
      <c r="DJC24" s="109"/>
      <c r="DJD24" s="109"/>
      <c r="DJE24" s="109"/>
      <c r="DJF24" s="109"/>
      <c r="DJG24" s="109"/>
      <c r="DJH24" s="109"/>
      <c r="DJI24" s="109"/>
      <c r="DJJ24" s="109"/>
      <c r="DJK24" s="109"/>
      <c r="DJL24" s="109"/>
      <c r="DJM24" s="109"/>
      <c r="DJN24" s="109"/>
      <c r="DJO24" s="109"/>
      <c r="DJP24" s="109"/>
      <c r="DJQ24" s="109"/>
      <c r="DJR24" s="109"/>
      <c r="DJS24" s="109"/>
      <c r="DJT24" s="109"/>
      <c r="DJU24" s="109"/>
      <c r="DJV24" s="109"/>
      <c r="DJW24" s="109"/>
      <c r="DJX24" s="109"/>
      <c r="DJY24" s="109"/>
      <c r="DJZ24" s="109"/>
      <c r="DKA24" s="109"/>
      <c r="DKB24" s="109"/>
      <c r="DKC24" s="109"/>
      <c r="DKD24" s="109"/>
      <c r="DKE24" s="109"/>
      <c r="DKF24" s="109"/>
      <c r="DKG24" s="109"/>
      <c r="DKH24" s="109"/>
      <c r="DKI24" s="109"/>
      <c r="DKJ24" s="109"/>
      <c r="DKK24" s="109"/>
      <c r="DKL24" s="109"/>
      <c r="DKM24" s="109"/>
      <c r="DKN24" s="109"/>
      <c r="DKO24" s="109"/>
      <c r="DKP24" s="109"/>
      <c r="DKQ24" s="109"/>
      <c r="DKR24" s="109"/>
      <c r="DKS24" s="109"/>
      <c r="DKT24" s="109"/>
      <c r="DKU24" s="109"/>
      <c r="DKV24" s="109"/>
      <c r="DKW24" s="109"/>
      <c r="DKX24" s="109"/>
      <c r="DKY24" s="109"/>
      <c r="DKZ24" s="109"/>
      <c r="DLA24" s="109"/>
      <c r="DLB24" s="109"/>
      <c r="DLC24" s="109"/>
      <c r="DLD24" s="109"/>
      <c r="DLE24" s="109"/>
      <c r="DLF24" s="109"/>
      <c r="DLG24" s="109"/>
      <c r="DLH24" s="109"/>
      <c r="DLI24" s="109"/>
      <c r="DLJ24" s="109"/>
      <c r="DLK24" s="109"/>
      <c r="DLL24" s="109"/>
      <c r="DLM24" s="109"/>
      <c r="DLN24" s="109"/>
      <c r="DLO24" s="109"/>
      <c r="DLP24" s="109"/>
      <c r="DLQ24" s="109"/>
      <c r="DLR24" s="109"/>
      <c r="DLS24" s="109"/>
      <c r="DLT24" s="109"/>
      <c r="DLU24" s="109"/>
      <c r="DLV24" s="109"/>
      <c r="DLW24" s="109"/>
      <c r="DLX24" s="109"/>
      <c r="DLY24" s="109"/>
      <c r="DLZ24" s="109"/>
      <c r="DMA24" s="109"/>
      <c r="DMB24" s="109"/>
      <c r="DMC24" s="109"/>
      <c r="DMD24" s="109"/>
      <c r="DME24" s="109"/>
      <c r="DMF24" s="109"/>
      <c r="DMG24" s="109"/>
      <c r="DMH24" s="109"/>
      <c r="DMI24" s="109"/>
      <c r="DMJ24" s="109"/>
      <c r="DMK24" s="109"/>
      <c r="DML24" s="109"/>
      <c r="DMM24" s="109"/>
      <c r="DMN24" s="109"/>
      <c r="DMO24" s="109"/>
      <c r="DMP24" s="109"/>
      <c r="DMQ24" s="109"/>
      <c r="DMR24" s="109"/>
      <c r="DMS24" s="109"/>
      <c r="DMT24" s="109"/>
      <c r="DMU24" s="109"/>
      <c r="DMV24" s="109"/>
      <c r="DMW24" s="109"/>
      <c r="DMX24" s="109"/>
      <c r="DMY24" s="109"/>
      <c r="DMZ24" s="109"/>
      <c r="DNA24" s="109"/>
      <c r="DNB24" s="109"/>
      <c r="DNC24" s="109"/>
      <c r="DND24" s="109"/>
      <c r="DNE24" s="109"/>
      <c r="DNF24" s="109"/>
      <c r="DNG24" s="109"/>
      <c r="DNH24" s="109"/>
      <c r="DNI24" s="109"/>
      <c r="DNJ24" s="109"/>
      <c r="DNK24" s="109"/>
      <c r="DNL24" s="109"/>
      <c r="DNM24" s="109"/>
      <c r="DNN24" s="109"/>
      <c r="DNO24" s="109"/>
      <c r="DNP24" s="109"/>
      <c r="DNQ24" s="109"/>
      <c r="DNR24" s="109"/>
      <c r="DNS24" s="109"/>
      <c r="DNT24" s="109"/>
      <c r="DNU24" s="109"/>
      <c r="DNV24" s="109"/>
      <c r="DNW24" s="109"/>
      <c r="DNX24" s="109"/>
      <c r="DNY24" s="109"/>
      <c r="DNZ24" s="109"/>
      <c r="DOA24" s="109"/>
      <c r="DOB24" s="109"/>
      <c r="DOC24" s="109"/>
      <c r="DOD24" s="109"/>
      <c r="DOE24" s="109"/>
      <c r="DOF24" s="109"/>
      <c r="DOG24" s="109"/>
      <c r="DOH24" s="109"/>
      <c r="DOI24" s="109"/>
      <c r="DOJ24" s="109"/>
      <c r="DOK24" s="109"/>
      <c r="DOL24" s="109"/>
      <c r="DOM24" s="109"/>
      <c r="DON24" s="109"/>
      <c r="DOO24" s="109"/>
      <c r="DOP24" s="109"/>
      <c r="DOQ24" s="109"/>
      <c r="DOR24" s="109"/>
      <c r="DOS24" s="109"/>
      <c r="DOT24" s="109"/>
      <c r="DOU24" s="109"/>
      <c r="DOV24" s="109"/>
      <c r="DOW24" s="109"/>
      <c r="DOX24" s="109"/>
      <c r="DOY24" s="109"/>
      <c r="DOZ24" s="109"/>
      <c r="DPA24" s="109"/>
      <c r="DPB24" s="109"/>
      <c r="DPC24" s="109"/>
      <c r="DPD24" s="109"/>
      <c r="DPE24" s="109"/>
      <c r="DPF24" s="109"/>
      <c r="DPG24" s="109"/>
      <c r="DPH24" s="109"/>
      <c r="DPI24" s="109"/>
      <c r="DPJ24" s="109"/>
      <c r="DPK24" s="109"/>
      <c r="DPL24" s="109"/>
      <c r="DPM24" s="109"/>
      <c r="DPN24" s="109"/>
      <c r="DPO24" s="109"/>
      <c r="DPP24" s="109"/>
      <c r="DPQ24" s="109"/>
      <c r="DPR24" s="109"/>
      <c r="DPS24" s="109"/>
      <c r="DPT24" s="109"/>
      <c r="DPU24" s="109"/>
      <c r="DPV24" s="109"/>
      <c r="DPW24" s="109"/>
      <c r="DPX24" s="109"/>
      <c r="DPY24" s="109"/>
      <c r="DPZ24" s="109"/>
      <c r="DQA24" s="109"/>
      <c r="DQB24" s="109"/>
      <c r="DQC24" s="109"/>
      <c r="DQD24" s="109"/>
      <c r="DQE24" s="109"/>
      <c r="DQF24" s="109"/>
      <c r="DQG24" s="109"/>
      <c r="DQH24" s="109"/>
      <c r="DQI24" s="109"/>
      <c r="DQJ24" s="109"/>
      <c r="DQK24" s="109"/>
      <c r="DQL24" s="109"/>
      <c r="DQM24" s="109"/>
      <c r="DQN24" s="109"/>
      <c r="DQO24" s="109"/>
      <c r="DQP24" s="109"/>
      <c r="DQQ24" s="109"/>
      <c r="DQR24" s="109"/>
      <c r="DQS24" s="109"/>
      <c r="DQT24" s="109"/>
      <c r="DQU24" s="109"/>
      <c r="DQV24" s="109"/>
      <c r="DQW24" s="109"/>
      <c r="DQX24" s="109"/>
      <c r="DQY24" s="109"/>
      <c r="DQZ24" s="109"/>
      <c r="DRA24" s="109"/>
      <c r="DRB24" s="109"/>
      <c r="DRC24" s="109"/>
      <c r="DRD24" s="109"/>
      <c r="DRE24" s="109"/>
      <c r="DRF24" s="109"/>
      <c r="DRG24" s="109"/>
      <c r="DRH24" s="109"/>
      <c r="DRI24" s="109"/>
      <c r="DRJ24" s="109"/>
      <c r="DRK24" s="109"/>
      <c r="DRL24" s="109"/>
      <c r="DRM24" s="109"/>
      <c r="DRN24" s="109"/>
      <c r="DRO24" s="109"/>
      <c r="DRP24" s="109"/>
      <c r="DRQ24" s="109"/>
      <c r="DRR24" s="109"/>
      <c r="DRS24" s="109"/>
      <c r="DRT24" s="109"/>
      <c r="DRU24" s="109"/>
      <c r="DRV24" s="109"/>
      <c r="DRW24" s="109"/>
      <c r="DRX24" s="109"/>
      <c r="DRY24" s="109"/>
      <c r="DRZ24" s="109"/>
      <c r="DSA24" s="109"/>
      <c r="DSB24" s="109"/>
      <c r="DSC24" s="109"/>
      <c r="DSD24" s="109"/>
      <c r="DSE24" s="109"/>
      <c r="DSF24" s="109"/>
      <c r="DSG24" s="109"/>
      <c r="DSH24" s="109"/>
      <c r="DSI24" s="109"/>
      <c r="DSJ24" s="109"/>
      <c r="DSK24" s="109"/>
      <c r="DSL24" s="109"/>
      <c r="DSM24" s="109"/>
      <c r="DSN24" s="109"/>
      <c r="DSO24" s="109"/>
      <c r="DSP24" s="109"/>
      <c r="DSQ24" s="109"/>
      <c r="DSR24" s="109"/>
      <c r="DSS24" s="109"/>
      <c r="DST24" s="109"/>
      <c r="DSU24" s="109"/>
      <c r="DSV24" s="109"/>
      <c r="DSW24" s="109"/>
      <c r="DSX24" s="109"/>
      <c r="DSY24" s="109"/>
      <c r="DSZ24" s="109"/>
      <c r="DTA24" s="109"/>
      <c r="DTB24" s="109"/>
      <c r="DTC24" s="109"/>
      <c r="DTD24" s="109"/>
      <c r="DTE24" s="109"/>
      <c r="DTF24" s="109"/>
      <c r="DTG24" s="109"/>
      <c r="DTH24" s="109"/>
      <c r="DTI24" s="109"/>
      <c r="DTJ24" s="109"/>
      <c r="DTK24" s="109"/>
      <c r="DTL24" s="109"/>
      <c r="DTM24" s="109"/>
      <c r="DTN24" s="109"/>
      <c r="DTO24" s="109"/>
      <c r="DTP24" s="109"/>
      <c r="DTQ24" s="109"/>
      <c r="DTR24" s="109"/>
      <c r="DTS24" s="109"/>
      <c r="DTT24" s="109"/>
      <c r="DTU24" s="109"/>
      <c r="DTV24" s="109"/>
      <c r="DTW24" s="109"/>
      <c r="DTX24" s="109"/>
      <c r="DTY24" s="109"/>
      <c r="DTZ24" s="109"/>
      <c r="DUA24" s="109"/>
      <c r="DUB24" s="109"/>
      <c r="DUC24" s="109"/>
      <c r="DUD24" s="109"/>
      <c r="DUE24" s="109"/>
      <c r="DUF24" s="109"/>
      <c r="DUG24" s="109"/>
      <c r="DUH24" s="109"/>
      <c r="DUI24" s="109"/>
      <c r="DUJ24" s="109"/>
      <c r="DUK24" s="109"/>
      <c r="DUL24" s="109"/>
      <c r="DUM24" s="109"/>
      <c r="DUN24" s="109"/>
      <c r="DUO24" s="109"/>
      <c r="DUP24" s="109"/>
      <c r="DUQ24" s="109"/>
      <c r="DUR24" s="109"/>
      <c r="DUS24" s="109"/>
      <c r="DUT24" s="109"/>
      <c r="DUU24" s="109"/>
      <c r="DUV24" s="109"/>
      <c r="DUW24" s="109"/>
      <c r="DUX24" s="109"/>
      <c r="DUY24" s="109"/>
      <c r="DUZ24" s="109"/>
      <c r="DVA24" s="109"/>
      <c r="DVB24" s="109"/>
      <c r="DVC24" s="109"/>
      <c r="DVD24" s="109"/>
      <c r="DVE24" s="109"/>
      <c r="DVF24" s="109"/>
      <c r="DVG24" s="109"/>
      <c r="DVH24" s="109"/>
      <c r="DVI24" s="109"/>
      <c r="DVJ24" s="109"/>
      <c r="DVK24" s="109"/>
      <c r="DVL24" s="109"/>
      <c r="DVM24" s="109"/>
      <c r="DVN24" s="109"/>
      <c r="DVO24" s="109"/>
      <c r="DVP24" s="109"/>
      <c r="DVQ24" s="109"/>
      <c r="DVR24" s="109"/>
      <c r="DVS24" s="109"/>
      <c r="DVT24" s="109"/>
      <c r="DVU24" s="109"/>
      <c r="DVV24" s="109"/>
      <c r="DVW24" s="109"/>
      <c r="DVX24" s="109"/>
      <c r="DVY24" s="109"/>
      <c r="DVZ24" s="109"/>
      <c r="DWA24" s="109"/>
      <c r="DWB24" s="109"/>
      <c r="DWC24" s="109"/>
      <c r="DWD24" s="109"/>
      <c r="DWE24" s="109"/>
      <c r="DWF24" s="109"/>
      <c r="DWG24" s="109"/>
      <c r="DWH24" s="109"/>
      <c r="DWI24" s="109"/>
      <c r="DWJ24" s="109"/>
      <c r="DWK24" s="109"/>
      <c r="DWL24" s="109"/>
      <c r="DWM24" s="109"/>
      <c r="DWN24" s="109"/>
      <c r="DWO24" s="109"/>
      <c r="DWP24" s="109"/>
      <c r="DWQ24" s="109"/>
      <c r="DWR24" s="109"/>
      <c r="DWS24" s="109"/>
      <c r="DWT24" s="109"/>
      <c r="DWU24" s="109"/>
      <c r="DWV24" s="109"/>
      <c r="DWW24" s="109"/>
      <c r="DWX24" s="109"/>
      <c r="DWY24" s="109"/>
      <c r="DWZ24" s="109"/>
      <c r="DXA24" s="109"/>
      <c r="DXB24" s="109"/>
      <c r="DXC24" s="109"/>
      <c r="DXD24" s="109"/>
      <c r="DXE24" s="109"/>
      <c r="DXF24" s="109"/>
      <c r="DXG24" s="109"/>
      <c r="DXH24" s="109"/>
      <c r="DXI24" s="109"/>
      <c r="DXJ24" s="109"/>
      <c r="DXK24" s="109"/>
      <c r="DXL24" s="109"/>
      <c r="DXM24" s="109"/>
      <c r="DXN24" s="109"/>
      <c r="DXO24" s="109"/>
      <c r="DXP24" s="109"/>
      <c r="DXQ24" s="109"/>
      <c r="DXR24" s="109"/>
      <c r="DXS24" s="109"/>
      <c r="DXT24" s="109"/>
      <c r="DXU24" s="109"/>
      <c r="DXV24" s="109"/>
      <c r="DXW24" s="109"/>
      <c r="DXX24" s="109"/>
      <c r="DXY24" s="109"/>
      <c r="DXZ24" s="109"/>
      <c r="DYA24" s="109"/>
      <c r="DYB24" s="109"/>
      <c r="DYC24" s="109"/>
      <c r="DYD24" s="109"/>
      <c r="DYE24" s="109"/>
      <c r="DYF24" s="109"/>
      <c r="DYG24" s="109"/>
      <c r="DYH24" s="109"/>
      <c r="DYI24" s="109"/>
      <c r="DYJ24" s="109"/>
      <c r="DYK24" s="109"/>
      <c r="DYL24" s="109"/>
      <c r="DYM24" s="109"/>
      <c r="DYN24" s="109"/>
      <c r="DYO24" s="109"/>
      <c r="DYP24" s="109"/>
      <c r="DYQ24" s="109"/>
      <c r="DYR24" s="109"/>
      <c r="DYS24" s="109"/>
      <c r="DYT24" s="109"/>
      <c r="DYU24" s="109"/>
      <c r="DYV24" s="109"/>
      <c r="DYW24" s="109"/>
      <c r="DYX24" s="109"/>
      <c r="DYY24" s="109"/>
      <c r="DYZ24" s="109"/>
      <c r="DZA24" s="109"/>
      <c r="DZB24" s="109"/>
      <c r="DZC24" s="109"/>
      <c r="DZD24" s="109"/>
      <c r="DZE24" s="109"/>
      <c r="DZF24" s="109"/>
      <c r="DZG24" s="109"/>
      <c r="DZH24" s="109"/>
      <c r="DZI24" s="109"/>
      <c r="DZJ24" s="109"/>
      <c r="DZK24" s="109"/>
      <c r="DZL24" s="109"/>
      <c r="DZM24" s="109"/>
      <c r="DZN24" s="109"/>
      <c r="DZO24" s="109"/>
      <c r="DZP24" s="109"/>
      <c r="DZQ24" s="109"/>
      <c r="DZR24" s="109"/>
      <c r="DZS24" s="109"/>
      <c r="DZT24" s="109"/>
      <c r="DZU24" s="109"/>
      <c r="DZV24" s="109"/>
      <c r="DZW24" s="109"/>
      <c r="DZX24" s="109"/>
      <c r="DZY24" s="109"/>
      <c r="DZZ24" s="109"/>
      <c r="EAA24" s="109"/>
      <c r="EAB24" s="109"/>
      <c r="EAC24" s="109"/>
      <c r="EAD24" s="109"/>
      <c r="EAE24" s="109"/>
      <c r="EAF24" s="109"/>
      <c r="EAG24" s="109"/>
      <c r="EAH24" s="109"/>
      <c r="EAI24" s="109"/>
      <c r="EAJ24" s="109"/>
      <c r="EAK24" s="109"/>
      <c r="EAL24" s="109"/>
      <c r="EAM24" s="109"/>
      <c r="EAN24" s="109"/>
      <c r="EAO24" s="109"/>
      <c r="EAP24" s="109"/>
      <c r="EAQ24" s="109"/>
      <c r="EAR24" s="109"/>
      <c r="EAS24" s="109"/>
      <c r="EAT24" s="109"/>
      <c r="EAU24" s="109"/>
      <c r="EAV24" s="109"/>
      <c r="EAW24" s="109"/>
      <c r="EAX24" s="109"/>
      <c r="EAY24" s="109"/>
      <c r="EAZ24" s="109"/>
      <c r="EBA24" s="109"/>
      <c r="EBB24" s="109"/>
      <c r="EBC24" s="109"/>
      <c r="EBD24" s="109"/>
      <c r="EBE24" s="109"/>
      <c r="EBF24" s="109"/>
      <c r="EBG24" s="109"/>
      <c r="EBH24" s="109"/>
      <c r="EBI24" s="109"/>
      <c r="EBJ24" s="109"/>
      <c r="EBK24" s="109"/>
      <c r="EBL24" s="109"/>
      <c r="EBM24" s="109"/>
      <c r="EBN24" s="109"/>
      <c r="EBO24" s="109"/>
      <c r="EBP24" s="109"/>
      <c r="EBQ24" s="109"/>
      <c r="EBR24" s="109"/>
      <c r="EBS24" s="109"/>
      <c r="EBT24" s="109"/>
      <c r="EBU24" s="109"/>
      <c r="EBV24" s="109"/>
      <c r="EBW24" s="109"/>
      <c r="EBX24" s="109"/>
      <c r="EBY24" s="109"/>
      <c r="EBZ24" s="109"/>
      <c r="ECA24" s="109"/>
      <c r="ECB24" s="109"/>
      <c r="ECC24" s="109"/>
      <c r="ECD24" s="109"/>
      <c r="ECE24" s="109"/>
      <c r="ECF24" s="109"/>
      <c r="ECG24" s="109"/>
      <c r="ECH24" s="109"/>
      <c r="ECI24" s="109"/>
      <c r="ECJ24" s="109"/>
      <c r="ECK24" s="109"/>
      <c r="ECL24" s="109"/>
      <c r="ECM24" s="109"/>
      <c r="ECN24" s="109"/>
      <c r="ECO24" s="109"/>
      <c r="ECP24" s="109"/>
      <c r="ECQ24" s="109"/>
      <c r="ECR24" s="109"/>
      <c r="ECS24" s="109"/>
      <c r="ECT24" s="109"/>
      <c r="ECU24" s="109"/>
      <c r="ECV24" s="109"/>
      <c r="ECW24" s="109"/>
      <c r="ECX24" s="109"/>
      <c r="ECY24" s="109"/>
      <c r="ECZ24" s="109"/>
      <c r="EDA24" s="109"/>
      <c r="EDB24" s="109"/>
      <c r="EDC24" s="109"/>
      <c r="EDD24" s="109"/>
      <c r="EDE24" s="109"/>
      <c r="EDF24" s="109"/>
      <c r="EDG24" s="109"/>
      <c r="EDH24" s="109"/>
      <c r="EDI24" s="109"/>
      <c r="EDJ24" s="109"/>
      <c r="EDK24" s="109"/>
      <c r="EDL24" s="109"/>
      <c r="EDM24" s="109"/>
      <c r="EDN24" s="109"/>
      <c r="EDO24" s="109"/>
      <c r="EDP24" s="109"/>
      <c r="EDQ24" s="109"/>
      <c r="EDR24" s="109"/>
      <c r="EDS24" s="109"/>
      <c r="EDT24" s="109"/>
      <c r="EDU24" s="109"/>
      <c r="EDV24" s="109"/>
      <c r="EDW24" s="109"/>
      <c r="EDX24" s="109"/>
      <c r="EDY24" s="109"/>
      <c r="EDZ24" s="109"/>
      <c r="EEA24" s="109"/>
      <c r="EEB24" s="109"/>
      <c r="EEC24" s="109"/>
      <c r="EED24" s="109"/>
      <c r="EEE24" s="109"/>
      <c r="EEF24" s="109"/>
      <c r="EEG24" s="109"/>
      <c r="EEH24" s="109"/>
      <c r="EEI24" s="109"/>
      <c r="EEJ24" s="109"/>
      <c r="EEK24" s="109"/>
      <c r="EEL24" s="109"/>
      <c r="EEM24" s="109"/>
      <c r="EEN24" s="109"/>
      <c r="EEO24" s="109"/>
      <c r="EEP24" s="109"/>
      <c r="EEQ24" s="109"/>
      <c r="EER24" s="109"/>
      <c r="EES24" s="109"/>
      <c r="EET24" s="109"/>
      <c r="EEU24" s="109"/>
      <c r="EEV24" s="109"/>
      <c r="EEW24" s="109"/>
      <c r="EEX24" s="109"/>
      <c r="EEY24" s="109"/>
      <c r="EEZ24" s="109"/>
      <c r="EFA24" s="109"/>
      <c r="EFB24" s="109"/>
      <c r="EFC24" s="109"/>
      <c r="EFD24" s="109"/>
      <c r="EFE24" s="109"/>
      <c r="EFF24" s="109"/>
      <c r="EFG24" s="109"/>
      <c r="EFH24" s="109"/>
      <c r="EFI24" s="109"/>
      <c r="EFJ24" s="109"/>
      <c r="EFK24" s="109"/>
      <c r="EFL24" s="109"/>
      <c r="EFM24" s="109"/>
      <c r="EFN24" s="109"/>
      <c r="EFO24" s="109"/>
      <c r="EFP24" s="109"/>
      <c r="EFQ24" s="109"/>
      <c r="EFR24" s="109"/>
      <c r="EFS24" s="109"/>
      <c r="EFT24" s="109"/>
      <c r="EFU24" s="109"/>
      <c r="EFV24" s="109"/>
      <c r="EFW24" s="109"/>
      <c r="EFX24" s="109"/>
      <c r="EFY24" s="109"/>
      <c r="EFZ24" s="109"/>
      <c r="EGA24" s="109"/>
      <c r="EGB24" s="109"/>
      <c r="EGC24" s="109"/>
      <c r="EGD24" s="109"/>
      <c r="EGE24" s="109"/>
      <c r="EGF24" s="109"/>
      <c r="EGG24" s="109"/>
      <c r="EGH24" s="109"/>
      <c r="EGI24" s="109"/>
      <c r="EGJ24" s="109"/>
      <c r="EGK24" s="109"/>
      <c r="EGL24" s="109"/>
      <c r="EGM24" s="109"/>
      <c r="EGN24" s="109"/>
      <c r="EGO24" s="109"/>
      <c r="EGP24" s="109"/>
      <c r="EGQ24" s="109"/>
      <c r="EGR24" s="109"/>
      <c r="EGS24" s="109"/>
      <c r="EGT24" s="109"/>
      <c r="EGU24" s="109"/>
      <c r="EGV24" s="109"/>
      <c r="EGW24" s="109"/>
      <c r="EGX24" s="109"/>
      <c r="EGY24" s="109"/>
      <c r="EGZ24" s="109"/>
      <c r="EHA24" s="109"/>
      <c r="EHB24" s="109"/>
      <c r="EHC24" s="109"/>
      <c r="EHD24" s="109"/>
      <c r="EHE24" s="109"/>
      <c r="EHF24" s="109"/>
      <c r="EHG24" s="109"/>
      <c r="EHH24" s="109"/>
      <c r="EHI24" s="109"/>
      <c r="EHJ24" s="109"/>
      <c r="EHK24" s="109"/>
      <c r="EHL24" s="109"/>
      <c r="EHM24" s="109"/>
      <c r="EHN24" s="109"/>
      <c r="EHO24" s="109"/>
      <c r="EHP24" s="109"/>
      <c r="EHQ24" s="109"/>
      <c r="EHR24" s="109"/>
      <c r="EHS24" s="109"/>
      <c r="EHT24" s="109"/>
      <c r="EHU24" s="109"/>
      <c r="EHV24" s="109"/>
      <c r="EHW24" s="109"/>
      <c r="EHX24" s="109"/>
      <c r="EHY24" s="109"/>
      <c r="EHZ24" s="109"/>
      <c r="EIA24" s="109"/>
      <c r="EIB24" s="109"/>
      <c r="EIC24" s="109"/>
      <c r="EID24" s="109"/>
      <c r="EIE24" s="109"/>
      <c r="EIF24" s="109"/>
      <c r="EIG24" s="109"/>
      <c r="EIH24" s="109"/>
      <c r="EII24" s="109"/>
      <c r="EIJ24" s="109"/>
      <c r="EIK24" s="109"/>
      <c r="EIL24" s="109"/>
      <c r="EIM24" s="109"/>
      <c r="EIN24" s="109"/>
      <c r="EIO24" s="109"/>
      <c r="EIP24" s="109"/>
      <c r="EIQ24" s="109"/>
      <c r="EIR24" s="109"/>
      <c r="EIS24" s="109"/>
      <c r="EIT24" s="109"/>
      <c r="EIU24" s="109"/>
      <c r="EIV24" s="109"/>
      <c r="EIW24" s="109"/>
      <c r="EIX24" s="109"/>
      <c r="EIY24" s="109"/>
      <c r="EIZ24" s="109"/>
      <c r="EJA24" s="109"/>
      <c r="EJB24" s="109"/>
      <c r="EJC24" s="109"/>
      <c r="EJD24" s="109"/>
      <c r="EJE24" s="109"/>
      <c r="EJF24" s="109"/>
      <c r="EJG24" s="109"/>
      <c r="EJH24" s="109"/>
      <c r="EJI24" s="109"/>
      <c r="EJJ24" s="109"/>
      <c r="EJK24" s="109"/>
      <c r="EJL24" s="109"/>
      <c r="EJM24" s="109"/>
      <c r="EJN24" s="109"/>
      <c r="EJO24" s="109"/>
      <c r="EJP24" s="109"/>
      <c r="EJQ24" s="109"/>
      <c r="EJR24" s="109"/>
      <c r="EJS24" s="109"/>
      <c r="EJT24" s="109"/>
      <c r="EJU24" s="109"/>
      <c r="EJV24" s="109"/>
      <c r="EJW24" s="109"/>
      <c r="EJX24" s="109"/>
      <c r="EJY24" s="109"/>
      <c r="EJZ24" s="109"/>
      <c r="EKA24" s="109"/>
      <c r="EKB24" s="109"/>
      <c r="EKC24" s="109"/>
      <c r="EKD24" s="109"/>
      <c r="EKE24" s="109"/>
      <c r="EKF24" s="109"/>
      <c r="EKG24" s="109"/>
      <c r="EKH24" s="109"/>
      <c r="EKI24" s="109"/>
      <c r="EKJ24" s="109"/>
      <c r="EKK24" s="109"/>
      <c r="EKL24" s="109"/>
      <c r="EKM24" s="109"/>
      <c r="EKN24" s="109"/>
      <c r="EKO24" s="109"/>
      <c r="EKP24" s="109"/>
      <c r="EKQ24" s="109"/>
      <c r="EKR24" s="109"/>
      <c r="EKS24" s="109"/>
      <c r="EKT24" s="109"/>
      <c r="EKU24" s="109"/>
      <c r="EKV24" s="109"/>
      <c r="EKW24" s="109"/>
      <c r="EKX24" s="109"/>
      <c r="EKY24" s="109"/>
      <c r="EKZ24" s="109"/>
      <c r="ELA24" s="109"/>
      <c r="ELB24" s="109"/>
      <c r="ELC24" s="109"/>
      <c r="ELD24" s="109"/>
      <c r="ELE24" s="109"/>
      <c r="ELF24" s="109"/>
      <c r="ELG24" s="109"/>
      <c r="ELH24" s="109"/>
      <c r="ELI24" s="109"/>
      <c r="ELJ24" s="109"/>
      <c r="ELK24" s="109"/>
      <c r="ELL24" s="109"/>
      <c r="ELM24" s="109"/>
      <c r="ELN24" s="109"/>
      <c r="ELO24" s="109"/>
      <c r="ELP24" s="109"/>
      <c r="ELQ24" s="109"/>
      <c r="ELR24" s="109"/>
      <c r="ELS24" s="109"/>
      <c r="ELT24" s="109"/>
      <c r="ELU24" s="109"/>
      <c r="ELV24" s="109"/>
      <c r="ELW24" s="109"/>
      <c r="ELX24" s="109"/>
      <c r="ELY24" s="109"/>
      <c r="ELZ24" s="109"/>
      <c r="EMA24" s="109"/>
      <c r="EMB24" s="109"/>
      <c r="EMC24" s="109"/>
      <c r="EMD24" s="109"/>
      <c r="EME24" s="109"/>
      <c r="EMF24" s="109"/>
      <c r="EMG24" s="109"/>
      <c r="EMH24" s="109"/>
      <c r="EMI24" s="109"/>
      <c r="EMJ24" s="109"/>
      <c r="EMK24" s="109"/>
      <c r="EML24" s="109"/>
      <c r="EMM24" s="109"/>
      <c r="EMN24" s="109"/>
      <c r="EMO24" s="109"/>
      <c r="EMP24" s="109"/>
      <c r="EMQ24" s="109"/>
      <c r="EMR24" s="109"/>
      <c r="EMS24" s="109"/>
      <c r="EMT24" s="109"/>
      <c r="EMU24" s="109"/>
      <c r="EMV24" s="109"/>
      <c r="EMW24" s="109"/>
      <c r="EMX24" s="109"/>
      <c r="EMY24" s="109"/>
      <c r="EMZ24" s="109"/>
      <c r="ENA24" s="109"/>
      <c r="ENB24" s="109"/>
      <c r="ENC24" s="109"/>
      <c r="END24" s="109"/>
      <c r="ENE24" s="109"/>
      <c r="ENF24" s="109"/>
      <c r="ENG24" s="109"/>
      <c r="ENH24" s="109"/>
      <c r="ENI24" s="109"/>
      <c r="ENJ24" s="109"/>
      <c r="ENK24" s="109"/>
      <c r="ENL24" s="109"/>
      <c r="ENM24" s="109"/>
      <c r="ENN24" s="109"/>
      <c r="ENO24" s="109"/>
      <c r="ENP24" s="109"/>
      <c r="ENQ24" s="109"/>
      <c r="ENR24" s="109"/>
      <c r="ENS24" s="109"/>
      <c r="ENT24" s="109"/>
      <c r="ENU24" s="109"/>
      <c r="ENV24" s="109"/>
      <c r="ENW24" s="109"/>
      <c r="ENX24" s="109"/>
      <c r="ENY24" s="109"/>
      <c r="ENZ24" s="109"/>
      <c r="EOA24" s="109"/>
      <c r="EOB24" s="109"/>
      <c r="EOC24" s="109"/>
      <c r="EOD24" s="109"/>
      <c r="EOE24" s="109"/>
      <c r="EOF24" s="109"/>
      <c r="EOG24" s="109"/>
      <c r="EOH24" s="109"/>
      <c r="EOI24" s="109"/>
      <c r="EOJ24" s="109"/>
      <c r="EOK24" s="109"/>
      <c r="EOL24" s="109"/>
      <c r="EOM24" s="109"/>
      <c r="EON24" s="109"/>
      <c r="EOO24" s="109"/>
      <c r="EOP24" s="109"/>
      <c r="EOQ24" s="109"/>
      <c r="EOR24" s="109"/>
      <c r="EOS24" s="109"/>
      <c r="EOT24" s="109"/>
      <c r="EOU24" s="109"/>
      <c r="EOV24" s="109"/>
      <c r="EOW24" s="109"/>
      <c r="EOX24" s="109"/>
      <c r="EOY24" s="109"/>
      <c r="EOZ24" s="109"/>
      <c r="EPA24" s="109"/>
      <c r="EPB24" s="109"/>
      <c r="EPC24" s="109"/>
      <c r="EPD24" s="109"/>
      <c r="EPE24" s="109"/>
      <c r="EPF24" s="109"/>
      <c r="EPG24" s="109"/>
      <c r="EPH24" s="109"/>
      <c r="EPI24" s="109"/>
      <c r="EPJ24" s="109"/>
      <c r="EPK24" s="109"/>
      <c r="EPL24" s="109"/>
      <c r="EPM24" s="109"/>
      <c r="EPN24" s="109"/>
      <c r="EPO24" s="109"/>
      <c r="EPP24" s="109"/>
      <c r="EPQ24" s="109"/>
      <c r="EPR24" s="109"/>
      <c r="EPS24" s="109"/>
      <c r="EPT24" s="109"/>
      <c r="EPU24" s="109"/>
      <c r="EPV24" s="109"/>
      <c r="EPW24" s="109"/>
      <c r="EPX24" s="109"/>
      <c r="EPY24" s="109"/>
      <c r="EPZ24" s="109"/>
      <c r="EQA24" s="109"/>
      <c r="EQB24" s="109"/>
      <c r="EQC24" s="109"/>
      <c r="EQD24" s="109"/>
      <c r="EQE24" s="109"/>
      <c r="EQF24" s="109"/>
      <c r="EQG24" s="109"/>
      <c r="EQH24" s="109"/>
      <c r="EQI24" s="109"/>
      <c r="EQJ24" s="109"/>
      <c r="EQK24" s="109"/>
      <c r="EQL24" s="109"/>
      <c r="EQM24" s="109"/>
      <c r="EQN24" s="109"/>
      <c r="EQO24" s="109"/>
      <c r="EQP24" s="109"/>
      <c r="EQQ24" s="109"/>
      <c r="EQR24" s="109"/>
      <c r="EQS24" s="109"/>
      <c r="EQT24" s="109"/>
      <c r="EQU24" s="109"/>
      <c r="EQV24" s="109"/>
      <c r="EQW24" s="109"/>
      <c r="EQX24" s="109"/>
      <c r="EQY24" s="109"/>
      <c r="EQZ24" s="109"/>
      <c r="ERA24" s="109"/>
      <c r="ERB24" s="109"/>
      <c r="ERC24" s="109"/>
      <c r="ERD24" s="109"/>
      <c r="ERE24" s="109"/>
      <c r="ERF24" s="109"/>
      <c r="ERG24" s="109"/>
      <c r="ERH24" s="109"/>
      <c r="ERI24" s="109"/>
      <c r="ERJ24" s="109"/>
      <c r="ERK24" s="109"/>
      <c r="ERL24" s="109"/>
      <c r="ERM24" s="109"/>
      <c r="ERN24" s="109"/>
      <c r="ERO24" s="109"/>
      <c r="ERP24" s="109"/>
      <c r="ERQ24" s="109"/>
      <c r="ERR24" s="109"/>
      <c r="ERS24" s="109"/>
      <c r="ERT24" s="109"/>
      <c r="ERU24" s="109"/>
      <c r="ERV24" s="109"/>
      <c r="ERW24" s="109"/>
      <c r="ERX24" s="109"/>
      <c r="ERY24" s="109"/>
      <c r="ERZ24" s="109"/>
      <c r="ESA24" s="109"/>
      <c r="ESB24" s="109"/>
      <c r="ESC24" s="109"/>
      <c r="ESD24" s="109"/>
      <c r="ESE24" s="109"/>
      <c r="ESF24" s="109"/>
      <c r="ESG24" s="109"/>
      <c r="ESH24" s="109"/>
      <c r="ESI24" s="109"/>
      <c r="ESJ24" s="109"/>
      <c r="ESK24" s="109"/>
      <c r="ESL24" s="109"/>
      <c r="ESM24" s="109"/>
      <c r="ESN24" s="109"/>
      <c r="ESO24" s="109"/>
      <c r="ESP24" s="109"/>
      <c r="ESQ24" s="109"/>
      <c r="ESR24" s="109"/>
      <c r="ESS24" s="109"/>
      <c r="EST24" s="109"/>
      <c r="ESU24" s="109"/>
      <c r="ESV24" s="109"/>
      <c r="ESW24" s="109"/>
      <c r="ESX24" s="109"/>
      <c r="ESY24" s="109"/>
      <c r="ESZ24" s="109"/>
      <c r="ETA24" s="109"/>
      <c r="ETB24" s="109"/>
      <c r="ETC24" s="109"/>
      <c r="ETD24" s="109"/>
      <c r="ETE24" s="109"/>
      <c r="ETF24" s="109"/>
      <c r="ETG24" s="109"/>
      <c r="ETH24" s="109"/>
      <c r="ETI24" s="109"/>
      <c r="ETJ24" s="109"/>
      <c r="ETK24" s="109"/>
      <c r="ETL24" s="109"/>
      <c r="ETM24" s="109"/>
      <c r="ETN24" s="109"/>
      <c r="ETO24" s="109"/>
      <c r="ETP24" s="109"/>
      <c r="ETQ24" s="109"/>
      <c r="ETR24" s="109"/>
      <c r="ETS24" s="109"/>
      <c r="ETT24" s="109"/>
      <c r="ETU24" s="109"/>
      <c r="ETV24" s="109"/>
      <c r="ETW24" s="109"/>
      <c r="ETX24" s="109"/>
      <c r="ETY24" s="109"/>
      <c r="ETZ24" s="109"/>
      <c r="EUA24" s="109"/>
      <c r="EUB24" s="109"/>
      <c r="EUC24" s="109"/>
      <c r="EUD24" s="109"/>
      <c r="EUE24" s="109"/>
      <c r="EUF24" s="109"/>
      <c r="EUG24" s="109"/>
      <c r="EUH24" s="109"/>
      <c r="EUI24" s="109"/>
      <c r="EUJ24" s="109"/>
      <c r="EUK24" s="109"/>
      <c r="EUL24" s="109"/>
      <c r="EUM24" s="109"/>
      <c r="EUN24" s="109"/>
      <c r="EUO24" s="109"/>
      <c r="EUP24" s="109"/>
      <c r="EUQ24" s="109"/>
      <c r="EUR24" s="109"/>
      <c r="EUS24" s="109"/>
      <c r="EUT24" s="109"/>
      <c r="EUU24" s="109"/>
      <c r="EUV24" s="109"/>
      <c r="EUW24" s="109"/>
      <c r="EUX24" s="109"/>
      <c r="EUY24" s="109"/>
      <c r="EUZ24" s="109"/>
      <c r="EVA24" s="109"/>
      <c r="EVB24" s="109"/>
      <c r="EVC24" s="109"/>
      <c r="EVD24" s="109"/>
      <c r="EVE24" s="109"/>
      <c r="EVF24" s="109"/>
      <c r="EVG24" s="109"/>
      <c r="EVH24" s="109"/>
      <c r="EVI24" s="109"/>
      <c r="EVJ24" s="109"/>
      <c r="EVK24" s="109"/>
      <c r="EVL24" s="109"/>
      <c r="EVM24" s="109"/>
      <c r="EVN24" s="109"/>
      <c r="EVO24" s="109"/>
      <c r="EVP24" s="109"/>
      <c r="EVQ24" s="109"/>
      <c r="EVR24" s="109"/>
      <c r="EVS24" s="109"/>
      <c r="EVT24" s="109"/>
      <c r="EVU24" s="109"/>
      <c r="EVV24" s="109"/>
      <c r="EVW24" s="109"/>
      <c r="EVX24" s="109"/>
      <c r="EVY24" s="109"/>
      <c r="EVZ24" s="109"/>
      <c r="EWA24" s="109"/>
      <c r="EWB24" s="109"/>
      <c r="EWC24" s="109"/>
      <c r="EWD24" s="109"/>
      <c r="EWE24" s="109"/>
      <c r="EWF24" s="109"/>
      <c r="EWG24" s="109"/>
      <c r="EWH24" s="109"/>
      <c r="EWI24" s="109"/>
      <c r="EWJ24" s="109"/>
      <c r="EWK24" s="109"/>
      <c r="EWL24" s="109"/>
      <c r="EWM24" s="109"/>
      <c r="EWN24" s="109"/>
      <c r="EWO24" s="109"/>
      <c r="EWP24" s="109"/>
      <c r="EWQ24" s="109"/>
      <c r="EWR24" s="109"/>
      <c r="EWS24" s="109"/>
      <c r="EWT24" s="109"/>
      <c r="EWU24" s="109"/>
      <c r="EWV24" s="109"/>
      <c r="EWW24" s="109"/>
      <c r="EWX24" s="109"/>
      <c r="EWY24" s="109"/>
      <c r="EWZ24" s="109"/>
      <c r="EXA24" s="109"/>
      <c r="EXB24" s="109"/>
      <c r="EXC24" s="109"/>
      <c r="EXD24" s="109"/>
      <c r="EXE24" s="109"/>
      <c r="EXF24" s="109"/>
      <c r="EXG24" s="109"/>
      <c r="EXH24" s="109"/>
      <c r="EXI24" s="109"/>
      <c r="EXJ24" s="109"/>
      <c r="EXK24" s="109"/>
      <c r="EXL24" s="109"/>
      <c r="EXM24" s="109"/>
      <c r="EXN24" s="109"/>
      <c r="EXO24" s="109"/>
      <c r="EXP24" s="109"/>
      <c r="EXQ24" s="109"/>
      <c r="EXR24" s="109"/>
      <c r="EXS24" s="109"/>
      <c r="EXT24" s="109"/>
      <c r="EXU24" s="109"/>
      <c r="EXV24" s="109"/>
      <c r="EXW24" s="109"/>
      <c r="EXX24" s="109"/>
      <c r="EXY24" s="109"/>
      <c r="EXZ24" s="109"/>
      <c r="EYA24" s="109"/>
      <c r="EYB24" s="109"/>
      <c r="EYC24" s="109"/>
      <c r="EYD24" s="109"/>
      <c r="EYE24" s="109"/>
      <c r="EYF24" s="109"/>
      <c r="EYG24" s="109"/>
      <c r="EYH24" s="109"/>
      <c r="EYI24" s="109"/>
      <c r="EYJ24" s="109"/>
      <c r="EYK24" s="109"/>
      <c r="EYL24" s="109"/>
      <c r="EYM24" s="109"/>
      <c r="EYN24" s="109"/>
      <c r="EYO24" s="109"/>
      <c r="EYP24" s="109"/>
      <c r="EYQ24" s="109"/>
      <c r="EYR24" s="109"/>
      <c r="EYS24" s="109"/>
      <c r="EYT24" s="109"/>
      <c r="EYU24" s="109"/>
      <c r="EYV24" s="109"/>
      <c r="EYW24" s="109"/>
      <c r="EYX24" s="109"/>
      <c r="EYY24" s="109"/>
      <c r="EYZ24" s="109"/>
      <c r="EZA24" s="109"/>
      <c r="EZB24" s="109"/>
      <c r="EZC24" s="109"/>
      <c r="EZD24" s="109"/>
      <c r="EZE24" s="109"/>
      <c r="EZF24" s="109"/>
      <c r="EZG24" s="109"/>
      <c r="EZH24" s="109"/>
      <c r="EZI24" s="109"/>
      <c r="EZJ24" s="109"/>
      <c r="EZK24" s="109"/>
      <c r="EZL24" s="109"/>
      <c r="EZM24" s="109"/>
      <c r="EZN24" s="109"/>
      <c r="EZO24" s="109"/>
      <c r="EZP24" s="109"/>
      <c r="EZQ24" s="109"/>
      <c r="EZR24" s="109"/>
      <c r="EZS24" s="109"/>
      <c r="EZT24" s="109"/>
      <c r="EZU24" s="109"/>
      <c r="EZV24" s="109"/>
      <c r="EZW24" s="109"/>
      <c r="EZX24" s="109"/>
      <c r="EZY24" s="109"/>
      <c r="EZZ24" s="109"/>
      <c r="FAA24" s="109"/>
      <c r="FAB24" s="109"/>
      <c r="FAC24" s="109"/>
      <c r="FAD24" s="109"/>
      <c r="FAE24" s="109"/>
      <c r="FAF24" s="109"/>
      <c r="FAG24" s="109"/>
      <c r="FAH24" s="109"/>
      <c r="FAI24" s="109"/>
      <c r="FAJ24" s="109"/>
      <c r="FAK24" s="109"/>
      <c r="FAL24" s="109"/>
      <c r="FAM24" s="109"/>
      <c r="FAN24" s="109"/>
      <c r="FAO24" s="109"/>
      <c r="FAP24" s="109"/>
      <c r="FAQ24" s="109"/>
      <c r="FAR24" s="109"/>
      <c r="FAS24" s="109"/>
      <c r="FAT24" s="109"/>
      <c r="FAU24" s="109"/>
      <c r="FAV24" s="109"/>
      <c r="FAW24" s="109"/>
      <c r="FAX24" s="109"/>
      <c r="FAY24" s="109"/>
      <c r="FAZ24" s="109"/>
      <c r="FBA24" s="109"/>
      <c r="FBB24" s="109"/>
      <c r="FBC24" s="109"/>
      <c r="FBD24" s="109"/>
      <c r="FBE24" s="109"/>
      <c r="FBF24" s="109"/>
      <c r="FBG24" s="109"/>
      <c r="FBH24" s="109"/>
      <c r="FBI24" s="109"/>
      <c r="FBJ24" s="109"/>
      <c r="FBK24" s="109"/>
      <c r="FBL24" s="109"/>
      <c r="FBM24" s="109"/>
      <c r="FBN24" s="109"/>
      <c r="FBO24" s="109"/>
      <c r="FBP24" s="109"/>
      <c r="FBQ24" s="109"/>
      <c r="FBR24" s="109"/>
      <c r="FBS24" s="109"/>
      <c r="FBT24" s="109"/>
      <c r="FBU24" s="109"/>
      <c r="FBV24" s="109"/>
      <c r="FBW24" s="109"/>
      <c r="FBX24" s="109"/>
      <c r="FBY24" s="109"/>
      <c r="FBZ24" s="109"/>
      <c r="FCA24" s="109"/>
      <c r="FCB24" s="109"/>
      <c r="FCC24" s="109"/>
      <c r="FCD24" s="109"/>
      <c r="FCE24" s="109"/>
      <c r="FCF24" s="109"/>
      <c r="FCG24" s="109"/>
      <c r="FCH24" s="109"/>
      <c r="FCI24" s="109"/>
      <c r="FCJ24" s="109"/>
      <c r="FCK24" s="109"/>
      <c r="FCL24" s="109"/>
      <c r="FCM24" s="109"/>
      <c r="FCN24" s="109"/>
      <c r="FCO24" s="109"/>
      <c r="FCP24" s="109"/>
      <c r="FCQ24" s="109"/>
      <c r="FCR24" s="109"/>
      <c r="FCS24" s="109"/>
      <c r="FCT24" s="109"/>
      <c r="FCU24" s="109"/>
      <c r="FCV24" s="109"/>
      <c r="FCW24" s="109"/>
      <c r="FCX24" s="109"/>
      <c r="FCY24" s="109"/>
      <c r="FCZ24" s="109"/>
      <c r="FDA24" s="109"/>
      <c r="FDB24" s="109"/>
      <c r="FDC24" s="109"/>
      <c r="FDD24" s="109"/>
      <c r="FDE24" s="109"/>
      <c r="FDF24" s="109"/>
      <c r="FDG24" s="109"/>
      <c r="FDH24" s="109"/>
      <c r="FDI24" s="109"/>
      <c r="FDJ24" s="109"/>
      <c r="FDK24" s="109"/>
      <c r="FDL24" s="109"/>
      <c r="FDM24" s="109"/>
      <c r="FDN24" s="109"/>
      <c r="FDO24" s="109"/>
      <c r="FDP24" s="109"/>
      <c r="FDQ24" s="109"/>
      <c r="FDR24" s="109"/>
      <c r="FDS24" s="109"/>
      <c r="FDT24" s="109"/>
      <c r="FDU24" s="109"/>
      <c r="FDV24" s="109"/>
      <c r="FDW24" s="109"/>
      <c r="FDX24" s="109"/>
      <c r="FDY24" s="109"/>
      <c r="FDZ24" s="109"/>
      <c r="FEA24" s="109"/>
      <c r="FEB24" s="109"/>
      <c r="FEC24" s="109"/>
      <c r="FED24" s="109"/>
      <c r="FEE24" s="109"/>
      <c r="FEF24" s="109"/>
      <c r="FEG24" s="109"/>
      <c r="FEH24" s="109"/>
      <c r="FEI24" s="109"/>
      <c r="FEJ24" s="109"/>
      <c r="FEK24" s="109"/>
      <c r="FEL24" s="109"/>
      <c r="FEM24" s="109"/>
      <c r="FEN24" s="109"/>
      <c r="FEO24" s="109"/>
      <c r="FEP24" s="109"/>
      <c r="FEQ24" s="109"/>
      <c r="FER24" s="109"/>
      <c r="FES24" s="109"/>
      <c r="FET24" s="109"/>
      <c r="FEU24" s="109"/>
      <c r="FEV24" s="109"/>
      <c r="FEW24" s="109"/>
      <c r="FEX24" s="109"/>
      <c r="FEY24" s="109"/>
      <c r="FEZ24" s="109"/>
      <c r="FFA24" s="109"/>
      <c r="FFB24" s="109"/>
      <c r="FFC24" s="109"/>
      <c r="FFD24" s="109"/>
      <c r="FFE24" s="109"/>
      <c r="FFF24" s="109"/>
      <c r="FFG24" s="109"/>
      <c r="FFH24" s="109"/>
      <c r="FFI24" s="109"/>
      <c r="FFJ24" s="109"/>
      <c r="FFK24" s="109"/>
      <c r="FFL24" s="109"/>
      <c r="FFM24" s="109"/>
      <c r="FFN24" s="109"/>
      <c r="FFO24" s="109"/>
      <c r="FFP24" s="109"/>
      <c r="FFQ24" s="109"/>
      <c r="FFR24" s="109"/>
      <c r="FFS24" s="109"/>
      <c r="FFT24" s="109"/>
      <c r="FFU24" s="109"/>
      <c r="FFV24" s="109"/>
      <c r="FFW24" s="109"/>
      <c r="FFX24" s="109"/>
      <c r="FFY24" s="109"/>
      <c r="FFZ24" s="109"/>
      <c r="FGA24" s="109"/>
      <c r="FGB24" s="109"/>
      <c r="FGC24" s="109"/>
      <c r="FGD24" s="109"/>
      <c r="FGE24" s="109"/>
      <c r="FGF24" s="109"/>
      <c r="FGG24" s="109"/>
      <c r="FGH24" s="109"/>
      <c r="FGI24" s="109"/>
      <c r="FGJ24" s="109"/>
      <c r="FGK24" s="109"/>
      <c r="FGL24" s="109"/>
      <c r="FGM24" s="109"/>
      <c r="FGN24" s="109"/>
      <c r="FGO24" s="109"/>
      <c r="FGP24" s="109"/>
      <c r="FGQ24" s="109"/>
      <c r="FGR24" s="109"/>
      <c r="FGS24" s="109"/>
      <c r="FGT24" s="109"/>
      <c r="FGU24" s="109"/>
      <c r="FGV24" s="109"/>
      <c r="FGW24" s="109"/>
      <c r="FGX24" s="109"/>
      <c r="FGY24" s="109"/>
      <c r="FGZ24" s="109"/>
      <c r="FHA24" s="109"/>
      <c r="FHB24" s="109"/>
      <c r="FHC24" s="109"/>
      <c r="FHD24" s="109"/>
      <c r="FHE24" s="109"/>
      <c r="FHF24" s="109"/>
      <c r="FHG24" s="109"/>
      <c r="FHH24" s="109"/>
      <c r="FHI24" s="109"/>
      <c r="FHJ24" s="109"/>
      <c r="FHK24" s="109"/>
      <c r="FHL24" s="109"/>
      <c r="FHM24" s="109"/>
      <c r="FHN24" s="109"/>
      <c r="FHO24" s="109"/>
      <c r="FHP24" s="109"/>
      <c r="FHQ24" s="109"/>
      <c r="FHR24" s="109"/>
      <c r="FHS24" s="109"/>
      <c r="FHT24" s="109"/>
      <c r="FHU24" s="109"/>
      <c r="FHV24" s="109"/>
      <c r="FHW24" s="109"/>
      <c r="FHX24" s="109"/>
      <c r="FHY24" s="109"/>
      <c r="FHZ24" s="109"/>
      <c r="FIA24" s="109"/>
      <c r="FIB24" s="109"/>
      <c r="FIC24" s="109"/>
      <c r="FID24" s="109"/>
      <c r="FIE24" s="109"/>
      <c r="FIF24" s="109"/>
      <c r="FIG24" s="109"/>
      <c r="FIH24" s="109"/>
      <c r="FII24" s="109"/>
      <c r="FIJ24" s="109"/>
      <c r="FIK24" s="109"/>
      <c r="FIL24" s="109"/>
      <c r="FIM24" s="109"/>
      <c r="FIN24" s="109"/>
      <c r="FIO24" s="109"/>
      <c r="FIP24" s="109"/>
      <c r="FIQ24" s="109"/>
      <c r="FIR24" s="109"/>
      <c r="FIS24" s="109"/>
      <c r="FIT24" s="109"/>
      <c r="FIU24" s="109"/>
      <c r="FIV24" s="109"/>
      <c r="FIW24" s="109"/>
      <c r="FIX24" s="109"/>
      <c r="FIY24" s="109"/>
      <c r="FIZ24" s="109"/>
      <c r="FJA24" s="109"/>
      <c r="FJB24" s="109"/>
      <c r="FJC24" s="109"/>
      <c r="FJD24" s="109"/>
      <c r="FJE24" s="109"/>
      <c r="FJF24" s="109"/>
      <c r="FJG24" s="109"/>
      <c r="FJH24" s="109"/>
      <c r="FJI24" s="109"/>
      <c r="FJJ24" s="109"/>
      <c r="FJK24" s="109"/>
      <c r="FJL24" s="109"/>
      <c r="FJM24" s="109"/>
      <c r="FJN24" s="109"/>
      <c r="FJO24" s="109"/>
      <c r="FJP24" s="109"/>
      <c r="FJQ24" s="109"/>
      <c r="FJR24" s="109"/>
      <c r="FJS24" s="109"/>
      <c r="FJT24" s="109"/>
      <c r="FJU24" s="109"/>
      <c r="FJV24" s="109"/>
      <c r="FJW24" s="109"/>
      <c r="FJX24" s="109"/>
      <c r="FJY24" s="109"/>
      <c r="FJZ24" s="109"/>
      <c r="FKA24" s="109"/>
      <c r="FKB24" s="109"/>
      <c r="FKC24" s="109"/>
      <c r="FKD24" s="109"/>
      <c r="FKE24" s="109"/>
      <c r="FKF24" s="109"/>
      <c r="FKG24" s="109"/>
      <c r="FKH24" s="109"/>
      <c r="FKI24" s="109"/>
      <c r="FKJ24" s="109"/>
      <c r="FKK24" s="109"/>
      <c r="FKL24" s="109"/>
      <c r="FKM24" s="109"/>
      <c r="FKN24" s="109"/>
      <c r="FKO24" s="109"/>
      <c r="FKP24" s="109"/>
      <c r="FKQ24" s="109"/>
      <c r="FKR24" s="109"/>
      <c r="FKS24" s="109"/>
      <c r="FKT24" s="109"/>
      <c r="FKU24" s="109"/>
      <c r="FKV24" s="109"/>
      <c r="FKW24" s="109"/>
      <c r="FKX24" s="109"/>
      <c r="FKY24" s="109"/>
      <c r="FKZ24" s="109"/>
      <c r="FLA24" s="109"/>
      <c r="FLB24" s="109"/>
      <c r="FLC24" s="109"/>
      <c r="FLD24" s="109"/>
      <c r="FLE24" s="109"/>
      <c r="FLF24" s="109"/>
      <c r="FLG24" s="109"/>
      <c r="FLH24" s="109"/>
      <c r="FLI24" s="109"/>
      <c r="FLJ24" s="109"/>
      <c r="FLK24" s="109"/>
      <c r="FLL24" s="109"/>
      <c r="FLM24" s="109"/>
      <c r="FLN24" s="109"/>
      <c r="FLO24" s="109"/>
      <c r="FLP24" s="109"/>
      <c r="FLQ24" s="109"/>
      <c r="FLR24" s="109"/>
      <c r="FLS24" s="109"/>
      <c r="FLT24" s="109"/>
      <c r="FLU24" s="109"/>
      <c r="FLV24" s="109"/>
      <c r="FLW24" s="109"/>
      <c r="FLX24" s="109"/>
      <c r="FLY24" s="109"/>
      <c r="FLZ24" s="109"/>
      <c r="FMA24" s="109"/>
      <c r="FMB24" s="109"/>
      <c r="FMC24" s="109"/>
      <c r="FMD24" s="109"/>
      <c r="FME24" s="109"/>
      <c r="FMF24" s="109"/>
      <c r="FMG24" s="109"/>
      <c r="FMH24" s="109"/>
      <c r="FMI24" s="109"/>
      <c r="FMJ24" s="109"/>
      <c r="FMK24" s="109"/>
      <c r="FML24" s="109"/>
      <c r="FMM24" s="109"/>
      <c r="FMN24" s="109"/>
      <c r="FMO24" s="109"/>
      <c r="FMP24" s="109"/>
      <c r="FMQ24" s="109"/>
      <c r="FMR24" s="109"/>
      <c r="FMS24" s="109"/>
      <c r="FMT24" s="109"/>
      <c r="FMU24" s="109"/>
      <c r="FMV24" s="109"/>
      <c r="FMW24" s="109"/>
      <c r="FMX24" s="109"/>
      <c r="FMY24" s="109"/>
      <c r="FMZ24" s="109"/>
      <c r="FNA24" s="109"/>
      <c r="FNB24" s="109"/>
      <c r="FNC24" s="109"/>
      <c r="FND24" s="109"/>
      <c r="FNE24" s="109"/>
      <c r="FNF24" s="109"/>
      <c r="FNG24" s="109"/>
      <c r="FNH24" s="109"/>
      <c r="FNI24" s="109"/>
      <c r="FNJ24" s="109"/>
      <c r="FNK24" s="109"/>
      <c r="FNL24" s="109"/>
      <c r="FNM24" s="109"/>
      <c r="FNN24" s="109"/>
      <c r="FNO24" s="109"/>
      <c r="FNP24" s="109"/>
      <c r="FNQ24" s="109"/>
      <c r="FNR24" s="109"/>
      <c r="FNS24" s="109"/>
      <c r="FNT24" s="109"/>
      <c r="FNU24" s="109"/>
      <c r="FNV24" s="109"/>
      <c r="FNW24" s="109"/>
      <c r="FNX24" s="109"/>
      <c r="FNY24" s="109"/>
      <c r="FNZ24" s="109"/>
      <c r="FOA24" s="109"/>
      <c r="FOB24" s="109"/>
      <c r="FOC24" s="109"/>
      <c r="FOD24" s="109"/>
      <c r="FOE24" s="109"/>
      <c r="FOF24" s="109"/>
      <c r="FOG24" s="109"/>
      <c r="FOH24" s="109"/>
      <c r="FOI24" s="109"/>
      <c r="FOJ24" s="109"/>
      <c r="FOK24" s="109"/>
      <c r="FOL24" s="109"/>
      <c r="FOM24" s="109"/>
      <c r="FON24" s="109"/>
      <c r="FOO24" s="109"/>
      <c r="FOP24" s="109"/>
      <c r="FOQ24" s="109"/>
      <c r="FOR24" s="109"/>
      <c r="FOS24" s="109"/>
      <c r="FOT24" s="109"/>
      <c r="FOU24" s="109"/>
      <c r="FOV24" s="109"/>
      <c r="FOW24" s="109"/>
      <c r="FOX24" s="109"/>
      <c r="FOY24" s="109"/>
      <c r="FOZ24" s="109"/>
      <c r="FPA24" s="109"/>
      <c r="FPB24" s="109"/>
      <c r="FPC24" s="109"/>
      <c r="FPD24" s="109"/>
      <c r="FPE24" s="109"/>
      <c r="FPF24" s="109"/>
      <c r="FPG24" s="109"/>
      <c r="FPH24" s="109"/>
      <c r="FPI24" s="109"/>
      <c r="FPJ24" s="109"/>
      <c r="FPK24" s="109"/>
      <c r="FPL24" s="109"/>
      <c r="FPM24" s="109"/>
      <c r="FPN24" s="109"/>
      <c r="FPO24" s="109"/>
      <c r="FPP24" s="109"/>
      <c r="FPQ24" s="109"/>
      <c r="FPR24" s="109"/>
      <c r="FPS24" s="109"/>
      <c r="FPT24" s="109"/>
      <c r="FPU24" s="109"/>
      <c r="FPV24" s="109"/>
      <c r="FPW24" s="109"/>
      <c r="FPX24" s="109"/>
      <c r="FPY24" s="109"/>
      <c r="FPZ24" s="109"/>
      <c r="FQA24" s="109"/>
      <c r="FQB24" s="109"/>
      <c r="FQC24" s="109"/>
      <c r="FQD24" s="109"/>
      <c r="FQE24" s="109"/>
      <c r="FQF24" s="109"/>
      <c r="FQG24" s="109"/>
      <c r="FQH24" s="109"/>
      <c r="FQI24" s="109"/>
      <c r="FQJ24" s="109"/>
      <c r="FQK24" s="109"/>
      <c r="FQL24" s="109"/>
      <c r="FQM24" s="109"/>
      <c r="FQN24" s="109"/>
      <c r="FQO24" s="109"/>
      <c r="FQP24" s="109"/>
      <c r="FQQ24" s="109"/>
      <c r="FQR24" s="109"/>
      <c r="FQS24" s="109"/>
      <c r="FQT24" s="109"/>
      <c r="FQU24" s="109"/>
      <c r="FQV24" s="109"/>
      <c r="FQW24" s="109"/>
      <c r="FQX24" s="109"/>
      <c r="FQY24" s="109"/>
      <c r="FQZ24" s="109"/>
      <c r="FRA24" s="109"/>
      <c r="FRB24" s="109"/>
      <c r="FRC24" s="109"/>
      <c r="FRD24" s="109"/>
      <c r="FRE24" s="109"/>
      <c r="FRF24" s="109"/>
      <c r="FRG24" s="109"/>
      <c r="FRH24" s="109"/>
      <c r="FRI24" s="109"/>
      <c r="FRJ24" s="109"/>
      <c r="FRK24" s="109"/>
      <c r="FRL24" s="109"/>
      <c r="FRM24" s="109"/>
      <c r="FRN24" s="109"/>
      <c r="FRO24" s="109"/>
      <c r="FRP24" s="109"/>
      <c r="FRQ24" s="109"/>
      <c r="FRR24" s="109"/>
      <c r="FRS24" s="109"/>
      <c r="FRT24" s="109"/>
      <c r="FRU24" s="109"/>
      <c r="FRV24" s="109"/>
      <c r="FRW24" s="109"/>
      <c r="FRX24" s="109"/>
      <c r="FRY24" s="109"/>
      <c r="FRZ24" s="109"/>
      <c r="FSA24" s="109"/>
      <c r="FSB24" s="109"/>
      <c r="FSC24" s="109"/>
      <c r="FSD24" s="109"/>
      <c r="FSE24" s="109"/>
      <c r="FSF24" s="109"/>
      <c r="FSG24" s="109"/>
      <c r="FSH24" s="109"/>
      <c r="FSI24" s="109"/>
      <c r="FSJ24" s="109"/>
      <c r="FSK24" s="109"/>
      <c r="FSL24" s="109"/>
      <c r="FSM24" s="109"/>
      <c r="FSN24" s="109"/>
      <c r="FSO24" s="109"/>
      <c r="FSP24" s="109"/>
      <c r="FSQ24" s="109"/>
      <c r="FSR24" s="109"/>
      <c r="FSS24" s="109"/>
      <c r="FST24" s="109"/>
      <c r="FSU24" s="109"/>
      <c r="FSV24" s="109"/>
      <c r="FSW24" s="109"/>
      <c r="FSX24" s="109"/>
      <c r="FSY24" s="109"/>
      <c r="FSZ24" s="109"/>
      <c r="FTA24" s="109"/>
      <c r="FTB24" s="109"/>
      <c r="FTC24" s="109"/>
      <c r="FTD24" s="109"/>
      <c r="FTE24" s="109"/>
      <c r="FTF24" s="109"/>
      <c r="FTG24" s="109"/>
      <c r="FTH24" s="109"/>
      <c r="FTI24" s="109"/>
      <c r="FTJ24" s="109"/>
      <c r="FTK24" s="109"/>
      <c r="FTL24" s="109"/>
      <c r="FTM24" s="109"/>
      <c r="FTN24" s="109"/>
      <c r="FTO24" s="109"/>
      <c r="FTP24" s="109"/>
      <c r="FTQ24" s="109"/>
      <c r="FTR24" s="109"/>
      <c r="FTS24" s="109"/>
      <c r="FTT24" s="109"/>
      <c r="FTU24" s="109"/>
      <c r="FTV24" s="109"/>
      <c r="FTW24" s="109"/>
      <c r="FTX24" s="109"/>
      <c r="FTY24" s="109"/>
      <c r="FTZ24" s="109"/>
      <c r="FUA24" s="109"/>
      <c r="FUB24" s="109"/>
      <c r="FUC24" s="109"/>
      <c r="FUD24" s="109"/>
      <c r="FUE24" s="109"/>
      <c r="FUF24" s="109"/>
      <c r="FUG24" s="109"/>
      <c r="FUH24" s="109"/>
      <c r="FUI24" s="109"/>
      <c r="FUJ24" s="109"/>
      <c r="FUK24" s="109"/>
      <c r="FUL24" s="109"/>
      <c r="FUM24" s="109"/>
      <c r="FUN24" s="109"/>
      <c r="FUO24" s="109"/>
      <c r="FUP24" s="109"/>
      <c r="FUQ24" s="109"/>
      <c r="FUR24" s="109"/>
      <c r="FUS24" s="109"/>
      <c r="FUT24" s="109"/>
      <c r="FUU24" s="109"/>
      <c r="FUV24" s="109"/>
      <c r="FUW24" s="109"/>
      <c r="FUX24" s="109"/>
      <c r="FUY24" s="109"/>
      <c r="FUZ24" s="109"/>
      <c r="FVA24" s="109"/>
      <c r="FVB24" s="109"/>
      <c r="FVC24" s="109"/>
      <c r="FVD24" s="109"/>
      <c r="FVE24" s="109"/>
      <c r="FVF24" s="109"/>
      <c r="FVG24" s="109"/>
      <c r="FVH24" s="109"/>
      <c r="FVI24" s="109"/>
      <c r="FVJ24" s="109"/>
      <c r="FVK24" s="109"/>
      <c r="FVL24" s="109"/>
      <c r="FVM24" s="109"/>
      <c r="FVN24" s="109"/>
      <c r="FVO24" s="109"/>
      <c r="FVP24" s="109"/>
      <c r="FVQ24" s="109"/>
      <c r="FVR24" s="109"/>
      <c r="FVS24" s="109"/>
      <c r="FVT24" s="109"/>
      <c r="FVU24" s="109"/>
      <c r="FVV24" s="109"/>
      <c r="FVW24" s="109"/>
      <c r="FVX24" s="109"/>
      <c r="FVY24" s="109"/>
      <c r="FVZ24" s="109"/>
      <c r="FWA24" s="109"/>
      <c r="FWB24" s="109"/>
      <c r="FWC24" s="109"/>
      <c r="FWD24" s="109"/>
      <c r="FWE24" s="109"/>
      <c r="FWF24" s="109"/>
      <c r="FWG24" s="109"/>
      <c r="FWH24" s="109"/>
      <c r="FWI24" s="109"/>
      <c r="FWJ24" s="109"/>
      <c r="FWK24" s="109"/>
      <c r="FWL24" s="109"/>
      <c r="FWM24" s="109"/>
      <c r="FWN24" s="109"/>
      <c r="FWO24" s="109"/>
      <c r="FWP24" s="109"/>
      <c r="FWQ24" s="109"/>
      <c r="FWR24" s="109"/>
      <c r="FWS24" s="109"/>
      <c r="FWT24" s="109"/>
      <c r="FWU24" s="109"/>
      <c r="FWV24" s="109"/>
      <c r="FWW24" s="109"/>
      <c r="FWX24" s="109"/>
      <c r="FWY24" s="109"/>
      <c r="FWZ24" s="109"/>
      <c r="FXA24" s="109"/>
      <c r="FXB24" s="109"/>
      <c r="FXC24" s="109"/>
      <c r="FXD24" s="109"/>
      <c r="FXE24" s="109"/>
      <c r="FXF24" s="109"/>
      <c r="FXG24" s="109"/>
      <c r="FXH24" s="109"/>
      <c r="FXI24" s="109"/>
      <c r="FXJ24" s="109"/>
      <c r="FXK24" s="109"/>
      <c r="FXL24" s="109"/>
      <c r="FXM24" s="109"/>
      <c r="FXN24" s="109"/>
      <c r="FXO24" s="109"/>
      <c r="FXP24" s="109"/>
      <c r="FXQ24" s="109"/>
      <c r="FXR24" s="109"/>
      <c r="FXS24" s="109"/>
      <c r="FXT24" s="109"/>
      <c r="FXU24" s="109"/>
      <c r="FXV24" s="109"/>
      <c r="FXW24" s="109"/>
      <c r="FXX24" s="109"/>
      <c r="FXY24" s="109"/>
      <c r="FXZ24" s="109"/>
      <c r="FYA24" s="109"/>
      <c r="FYB24" s="109"/>
      <c r="FYC24" s="109"/>
      <c r="FYD24" s="109"/>
      <c r="FYE24" s="109"/>
      <c r="FYF24" s="109"/>
      <c r="FYG24" s="109"/>
      <c r="FYH24" s="109"/>
      <c r="FYI24" s="109"/>
      <c r="FYJ24" s="109"/>
      <c r="FYK24" s="109"/>
      <c r="FYL24" s="109"/>
      <c r="FYM24" s="109"/>
      <c r="FYN24" s="109"/>
      <c r="FYO24" s="109"/>
      <c r="FYP24" s="109"/>
      <c r="FYQ24" s="109"/>
      <c r="FYR24" s="109"/>
      <c r="FYS24" s="109"/>
      <c r="FYT24" s="109"/>
      <c r="FYU24" s="109"/>
      <c r="FYV24" s="109"/>
      <c r="FYW24" s="109"/>
      <c r="FYX24" s="109"/>
      <c r="FYY24" s="109"/>
      <c r="FYZ24" s="109"/>
      <c r="FZA24" s="109"/>
      <c r="FZB24" s="109"/>
      <c r="FZC24" s="109"/>
      <c r="FZD24" s="109"/>
      <c r="FZE24" s="109"/>
      <c r="FZF24" s="109"/>
      <c r="FZG24" s="109"/>
      <c r="FZH24" s="109"/>
      <c r="FZI24" s="109"/>
      <c r="FZJ24" s="109"/>
      <c r="FZK24" s="109"/>
      <c r="FZL24" s="109"/>
      <c r="FZM24" s="109"/>
      <c r="FZN24" s="109"/>
      <c r="FZO24" s="109"/>
      <c r="FZP24" s="109"/>
      <c r="FZQ24" s="109"/>
      <c r="FZR24" s="109"/>
      <c r="FZS24" s="109"/>
      <c r="FZT24" s="109"/>
      <c r="FZU24" s="109"/>
      <c r="FZV24" s="109"/>
      <c r="FZW24" s="109"/>
      <c r="FZX24" s="109"/>
      <c r="FZY24" s="109"/>
      <c r="FZZ24" s="109"/>
      <c r="GAA24" s="109"/>
      <c r="GAB24" s="109"/>
      <c r="GAC24" s="109"/>
      <c r="GAD24" s="109"/>
      <c r="GAE24" s="109"/>
      <c r="GAF24" s="109"/>
      <c r="GAG24" s="109"/>
      <c r="GAH24" s="109"/>
      <c r="GAI24" s="109"/>
      <c r="GAJ24" s="109"/>
      <c r="GAK24" s="109"/>
      <c r="GAL24" s="109"/>
      <c r="GAM24" s="109"/>
      <c r="GAN24" s="109"/>
      <c r="GAO24" s="109"/>
      <c r="GAP24" s="109"/>
      <c r="GAQ24" s="109"/>
      <c r="GAR24" s="109"/>
      <c r="GAS24" s="109"/>
      <c r="GAT24" s="109"/>
      <c r="GAU24" s="109"/>
      <c r="GAV24" s="109"/>
      <c r="GAW24" s="109"/>
      <c r="GAX24" s="109"/>
      <c r="GAY24" s="109"/>
      <c r="GAZ24" s="109"/>
      <c r="GBA24" s="109"/>
      <c r="GBB24" s="109"/>
      <c r="GBC24" s="109"/>
      <c r="GBD24" s="109"/>
      <c r="GBE24" s="109"/>
      <c r="GBF24" s="109"/>
      <c r="GBG24" s="109"/>
      <c r="GBH24" s="109"/>
      <c r="GBI24" s="109"/>
      <c r="GBJ24" s="109"/>
      <c r="GBK24" s="109"/>
      <c r="GBL24" s="109"/>
      <c r="GBM24" s="109"/>
      <c r="GBN24" s="109"/>
      <c r="GBO24" s="109"/>
      <c r="GBP24" s="109"/>
      <c r="GBQ24" s="109"/>
      <c r="GBR24" s="109"/>
      <c r="GBS24" s="109"/>
      <c r="GBT24" s="109"/>
      <c r="GBU24" s="109"/>
      <c r="GBV24" s="109"/>
      <c r="GBW24" s="109"/>
      <c r="GBX24" s="109"/>
      <c r="GBY24" s="109"/>
      <c r="GBZ24" s="109"/>
      <c r="GCA24" s="109"/>
      <c r="GCB24" s="109"/>
      <c r="GCC24" s="109"/>
      <c r="GCD24" s="109"/>
      <c r="GCE24" s="109"/>
      <c r="GCF24" s="109"/>
      <c r="GCG24" s="109"/>
      <c r="GCH24" s="109"/>
      <c r="GCI24" s="109"/>
      <c r="GCJ24" s="109"/>
      <c r="GCK24" s="109"/>
      <c r="GCL24" s="109"/>
      <c r="GCM24" s="109"/>
      <c r="GCN24" s="109"/>
      <c r="GCO24" s="109"/>
      <c r="GCP24" s="109"/>
      <c r="GCQ24" s="109"/>
      <c r="GCR24" s="109"/>
      <c r="GCS24" s="109"/>
      <c r="GCT24" s="109"/>
      <c r="GCU24" s="109"/>
      <c r="GCV24" s="109"/>
      <c r="GCW24" s="109"/>
      <c r="GCX24" s="109"/>
      <c r="GCY24" s="109"/>
      <c r="GCZ24" s="109"/>
      <c r="GDA24" s="109"/>
      <c r="GDB24" s="109"/>
      <c r="GDC24" s="109"/>
      <c r="GDD24" s="109"/>
      <c r="GDE24" s="109"/>
      <c r="GDF24" s="109"/>
      <c r="GDG24" s="109"/>
      <c r="GDH24" s="109"/>
      <c r="GDI24" s="109"/>
      <c r="GDJ24" s="109"/>
      <c r="GDK24" s="109"/>
      <c r="GDL24" s="109"/>
      <c r="GDM24" s="109"/>
      <c r="GDN24" s="109"/>
      <c r="GDO24" s="109"/>
      <c r="GDP24" s="109"/>
      <c r="GDQ24" s="109"/>
      <c r="GDR24" s="109"/>
      <c r="GDS24" s="109"/>
      <c r="GDT24" s="109"/>
      <c r="GDU24" s="109"/>
      <c r="GDV24" s="109"/>
      <c r="GDW24" s="109"/>
      <c r="GDX24" s="109"/>
      <c r="GDY24" s="109"/>
      <c r="GDZ24" s="109"/>
      <c r="GEA24" s="109"/>
      <c r="GEB24" s="109"/>
      <c r="GEC24" s="109"/>
      <c r="GED24" s="109"/>
      <c r="GEE24" s="109"/>
      <c r="GEF24" s="109"/>
      <c r="GEG24" s="109"/>
      <c r="GEH24" s="109"/>
      <c r="GEI24" s="109"/>
      <c r="GEJ24" s="109"/>
      <c r="GEK24" s="109"/>
      <c r="GEL24" s="109"/>
      <c r="GEM24" s="109"/>
      <c r="GEN24" s="109"/>
      <c r="GEO24" s="109"/>
      <c r="GEP24" s="109"/>
      <c r="GEQ24" s="109"/>
      <c r="GER24" s="109"/>
      <c r="GES24" s="109"/>
      <c r="GET24" s="109"/>
      <c r="GEU24" s="109"/>
      <c r="GEV24" s="109"/>
      <c r="GEW24" s="109"/>
      <c r="GEX24" s="109"/>
      <c r="GEY24" s="109"/>
      <c r="GEZ24" s="109"/>
      <c r="GFA24" s="109"/>
      <c r="GFB24" s="109"/>
      <c r="GFC24" s="109"/>
      <c r="GFD24" s="109"/>
      <c r="GFE24" s="109"/>
      <c r="GFF24" s="109"/>
      <c r="GFG24" s="109"/>
      <c r="GFH24" s="109"/>
      <c r="GFI24" s="109"/>
      <c r="GFJ24" s="109"/>
      <c r="GFK24" s="109"/>
      <c r="GFL24" s="109"/>
      <c r="GFM24" s="109"/>
      <c r="GFN24" s="109"/>
      <c r="GFO24" s="109"/>
      <c r="GFP24" s="109"/>
      <c r="GFQ24" s="109"/>
      <c r="GFR24" s="109"/>
      <c r="GFS24" s="109"/>
      <c r="GFT24" s="109"/>
      <c r="GFU24" s="109"/>
      <c r="GFV24" s="109"/>
      <c r="GFW24" s="109"/>
      <c r="GFX24" s="109"/>
      <c r="GFY24" s="109"/>
      <c r="GFZ24" s="109"/>
      <c r="GGA24" s="109"/>
      <c r="GGB24" s="109"/>
      <c r="GGC24" s="109"/>
      <c r="GGD24" s="109"/>
      <c r="GGE24" s="109"/>
      <c r="GGF24" s="109"/>
      <c r="GGG24" s="109"/>
      <c r="GGH24" s="109"/>
      <c r="GGI24" s="109"/>
      <c r="GGJ24" s="109"/>
      <c r="GGK24" s="109"/>
      <c r="GGL24" s="109"/>
      <c r="GGM24" s="109"/>
      <c r="GGN24" s="109"/>
      <c r="GGO24" s="109"/>
      <c r="GGP24" s="109"/>
      <c r="GGQ24" s="109"/>
      <c r="GGR24" s="109"/>
      <c r="GGS24" s="109"/>
      <c r="GGT24" s="109"/>
      <c r="GGU24" s="109"/>
      <c r="GGV24" s="109"/>
      <c r="GGW24" s="109"/>
      <c r="GGX24" s="109"/>
      <c r="GGY24" s="109"/>
      <c r="GGZ24" s="109"/>
      <c r="GHA24" s="109"/>
      <c r="GHB24" s="109"/>
      <c r="GHC24" s="109"/>
      <c r="GHD24" s="109"/>
      <c r="GHE24" s="109"/>
      <c r="GHF24" s="109"/>
      <c r="GHG24" s="109"/>
      <c r="GHH24" s="109"/>
      <c r="GHI24" s="109"/>
      <c r="GHJ24" s="109"/>
      <c r="GHK24" s="109"/>
      <c r="GHL24" s="109"/>
      <c r="GHM24" s="109"/>
      <c r="GHN24" s="109"/>
      <c r="GHO24" s="109"/>
      <c r="GHP24" s="109"/>
      <c r="GHQ24" s="109"/>
      <c r="GHR24" s="109"/>
      <c r="GHS24" s="109"/>
      <c r="GHT24" s="109"/>
      <c r="GHU24" s="109"/>
      <c r="GHV24" s="109"/>
      <c r="GHW24" s="109"/>
      <c r="GHX24" s="109"/>
      <c r="GHY24" s="109"/>
      <c r="GHZ24" s="109"/>
      <c r="GIA24" s="109"/>
      <c r="GIB24" s="109"/>
      <c r="GIC24" s="109"/>
      <c r="GID24" s="109"/>
      <c r="GIE24" s="109"/>
      <c r="GIF24" s="109"/>
      <c r="GIG24" s="109"/>
      <c r="GIH24" s="109"/>
      <c r="GII24" s="109"/>
      <c r="GIJ24" s="109"/>
      <c r="GIK24" s="109"/>
      <c r="GIL24" s="109"/>
      <c r="GIM24" s="109"/>
      <c r="GIN24" s="109"/>
      <c r="GIO24" s="109"/>
      <c r="GIP24" s="109"/>
      <c r="GIQ24" s="109"/>
      <c r="GIR24" s="109"/>
      <c r="GIS24" s="109"/>
      <c r="GIT24" s="109"/>
      <c r="GIU24" s="109"/>
      <c r="GIV24" s="109"/>
      <c r="GIW24" s="109"/>
      <c r="GIX24" s="109"/>
      <c r="GIY24" s="109"/>
      <c r="GIZ24" s="109"/>
      <c r="GJA24" s="109"/>
      <c r="GJB24" s="109"/>
      <c r="GJC24" s="109"/>
      <c r="GJD24" s="109"/>
      <c r="GJE24" s="109"/>
      <c r="GJF24" s="109"/>
      <c r="GJG24" s="109"/>
      <c r="GJH24" s="109"/>
      <c r="GJI24" s="109"/>
      <c r="GJJ24" s="109"/>
      <c r="GJK24" s="109"/>
      <c r="GJL24" s="109"/>
      <c r="GJM24" s="109"/>
      <c r="GJN24" s="109"/>
      <c r="GJO24" s="109"/>
      <c r="GJP24" s="109"/>
      <c r="GJQ24" s="109"/>
      <c r="GJR24" s="109"/>
      <c r="GJS24" s="109"/>
      <c r="GJT24" s="109"/>
      <c r="GJU24" s="109"/>
      <c r="GJV24" s="109"/>
      <c r="GJW24" s="109"/>
      <c r="GJX24" s="109"/>
      <c r="GJY24" s="109"/>
      <c r="GJZ24" s="109"/>
      <c r="GKA24" s="109"/>
      <c r="GKB24" s="109"/>
      <c r="GKC24" s="109"/>
      <c r="GKD24" s="109"/>
      <c r="GKE24" s="109"/>
      <c r="GKF24" s="109"/>
      <c r="GKG24" s="109"/>
      <c r="GKH24" s="109"/>
      <c r="GKI24" s="109"/>
      <c r="GKJ24" s="109"/>
      <c r="GKK24" s="109"/>
      <c r="GKL24" s="109"/>
      <c r="GKM24" s="109"/>
      <c r="GKN24" s="109"/>
      <c r="GKO24" s="109"/>
      <c r="GKP24" s="109"/>
      <c r="GKQ24" s="109"/>
      <c r="GKR24" s="109"/>
      <c r="GKS24" s="109"/>
      <c r="GKT24" s="109"/>
      <c r="GKU24" s="109"/>
      <c r="GKV24" s="109"/>
      <c r="GKW24" s="109"/>
      <c r="GKX24" s="109"/>
      <c r="GKY24" s="109"/>
      <c r="GKZ24" s="109"/>
      <c r="GLA24" s="109"/>
      <c r="GLB24" s="109"/>
      <c r="GLC24" s="109"/>
      <c r="GLD24" s="109"/>
      <c r="GLE24" s="109"/>
      <c r="GLF24" s="109"/>
      <c r="GLG24" s="109"/>
      <c r="GLH24" s="109"/>
      <c r="GLI24" s="109"/>
      <c r="GLJ24" s="109"/>
      <c r="GLK24" s="109"/>
      <c r="GLL24" s="109"/>
      <c r="GLM24" s="109"/>
      <c r="GLN24" s="109"/>
      <c r="GLO24" s="109"/>
      <c r="GLP24" s="109"/>
      <c r="GLQ24" s="109"/>
      <c r="GLR24" s="109"/>
      <c r="GLS24" s="109"/>
      <c r="GLT24" s="109"/>
      <c r="GLU24" s="109"/>
      <c r="GLV24" s="109"/>
      <c r="GLW24" s="109"/>
      <c r="GLX24" s="109"/>
      <c r="GLY24" s="109"/>
      <c r="GLZ24" s="109"/>
      <c r="GMA24" s="109"/>
      <c r="GMB24" s="109"/>
      <c r="GMC24" s="109"/>
      <c r="GMD24" s="109"/>
      <c r="GME24" s="109"/>
      <c r="GMF24" s="109"/>
      <c r="GMG24" s="109"/>
      <c r="GMH24" s="109"/>
      <c r="GMI24" s="109"/>
      <c r="GMJ24" s="109"/>
      <c r="GMK24" s="109"/>
      <c r="GML24" s="109"/>
      <c r="GMM24" s="109"/>
      <c r="GMN24" s="109"/>
      <c r="GMO24" s="109"/>
      <c r="GMP24" s="109"/>
      <c r="GMQ24" s="109"/>
      <c r="GMR24" s="109"/>
      <c r="GMS24" s="109"/>
      <c r="GMT24" s="109"/>
      <c r="GMU24" s="109"/>
      <c r="GMV24" s="109"/>
      <c r="GMW24" s="109"/>
      <c r="GMX24" s="109"/>
      <c r="GMY24" s="109"/>
      <c r="GMZ24" s="109"/>
      <c r="GNA24" s="109"/>
      <c r="GNB24" s="109"/>
      <c r="GNC24" s="109"/>
      <c r="GND24" s="109"/>
      <c r="GNE24" s="109"/>
      <c r="GNF24" s="109"/>
      <c r="GNG24" s="109"/>
      <c r="GNH24" s="109"/>
      <c r="GNI24" s="109"/>
      <c r="GNJ24" s="109"/>
      <c r="GNK24" s="109"/>
      <c r="GNL24" s="109"/>
      <c r="GNM24" s="109"/>
      <c r="GNN24" s="109"/>
      <c r="GNO24" s="109"/>
      <c r="GNP24" s="109"/>
      <c r="GNQ24" s="109"/>
      <c r="GNR24" s="109"/>
      <c r="GNS24" s="109"/>
      <c r="GNT24" s="109"/>
      <c r="GNU24" s="109"/>
      <c r="GNV24" s="109"/>
      <c r="GNW24" s="109"/>
      <c r="GNX24" s="109"/>
      <c r="GNY24" s="109"/>
      <c r="GNZ24" s="109"/>
      <c r="GOA24" s="109"/>
      <c r="GOB24" s="109"/>
      <c r="GOC24" s="109"/>
      <c r="GOD24" s="109"/>
      <c r="GOE24" s="109"/>
      <c r="GOF24" s="109"/>
      <c r="GOG24" s="109"/>
      <c r="GOH24" s="109"/>
      <c r="GOI24" s="109"/>
      <c r="GOJ24" s="109"/>
      <c r="GOK24" s="109"/>
      <c r="GOL24" s="109"/>
      <c r="GOM24" s="109"/>
      <c r="GON24" s="109"/>
      <c r="GOO24" s="109"/>
      <c r="GOP24" s="109"/>
      <c r="GOQ24" s="109"/>
      <c r="GOR24" s="109"/>
      <c r="GOS24" s="109"/>
      <c r="GOT24" s="109"/>
      <c r="GOU24" s="109"/>
      <c r="GOV24" s="109"/>
      <c r="GOW24" s="109"/>
      <c r="GOX24" s="109"/>
      <c r="GOY24" s="109"/>
      <c r="GOZ24" s="109"/>
      <c r="GPA24" s="109"/>
      <c r="GPB24" s="109"/>
      <c r="GPC24" s="109"/>
      <c r="GPD24" s="109"/>
      <c r="GPE24" s="109"/>
      <c r="GPF24" s="109"/>
      <c r="GPG24" s="109"/>
      <c r="GPH24" s="109"/>
      <c r="GPI24" s="109"/>
      <c r="GPJ24" s="109"/>
      <c r="GPK24" s="109"/>
      <c r="GPL24" s="109"/>
      <c r="GPM24" s="109"/>
      <c r="GPN24" s="109"/>
      <c r="GPO24" s="109"/>
      <c r="GPP24" s="109"/>
      <c r="GPQ24" s="109"/>
      <c r="GPR24" s="109"/>
      <c r="GPS24" s="109"/>
      <c r="GPT24" s="109"/>
      <c r="GPU24" s="109"/>
      <c r="GPV24" s="109"/>
      <c r="GPW24" s="109"/>
      <c r="GPX24" s="109"/>
      <c r="GPY24" s="109"/>
      <c r="GPZ24" s="109"/>
      <c r="GQA24" s="109"/>
      <c r="GQB24" s="109"/>
      <c r="GQC24" s="109"/>
      <c r="GQD24" s="109"/>
      <c r="GQE24" s="109"/>
      <c r="GQF24" s="109"/>
      <c r="GQG24" s="109"/>
      <c r="GQH24" s="109"/>
      <c r="GQI24" s="109"/>
      <c r="GQJ24" s="109"/>
      <c r="GQK24" s="109"/>
      <c r="GQL24" s="109"/>
      <c r="GQM24" s="109"/>
      <c r="GQN24" s="109"/>
      <c r="GQO24" s="109"/>
      <c r="GQP24" s="109"/>
      <c r="GQQ24" s="109"/>
      <c r="GQR24" s="109"/>
      <c r="GQS24" s="109"/>
      <c r="GQT24" s="109"/>
      <c r="GQU24" s="109"/>
      <c r="GQV24" s="109"/>
      <c r="GQW24" s="109"/>
      <c r="GQX24" s="109"/>
      <c r="GQY24" s="109"/>
      <c r="GQZ24" s="109"/>
      <c r="GRA24" s="109"/>
      <c r="GRB24" s="109"/>
      <c r="GRC24" s="109"/>
      <c r="GRD24" s="109"/>
      <c r="GRE24" s="109"/>
      <c r="GRF24" s="109"/>
      <c r="GRG24" s="109"/>
      <c r="GRH24" s="109"/>
      <c r="GRI24" s="109"/>
      <c r="GRJ24" s="109"/>
      <c r="GRK24" s="109"/>
      <c r="GRL24" s="109"/>
      <c r="GRM24" s="109"/>
      <c r="GRN24" s="109"/>
      <c r="GRO24" s="109"/>
      <c r="GRP24" s="109"/>
      <c r="GRQ24" s="109"/>
      <c r="GRR24" s="109"/>
      <c r="GRS24" s="109"/>
      <c r="GRT24" s="109"/>
      <c r="GRU24" s="109"/>
      <c r="GRV24" s="109"/>
      <c r="GRW24" s="109"/>
      <c r="GRX24" s="109"/>
      <c r="GRY24" s="109"/>
      <c r="GRZ24" s="109"/>
      <c r="GSA24" s="109"/>
      <c r="GSB24" s="109"/>
      <c r="GSC24" s="109"/>
      <c r="GSD24" s="109"/>
      <c r="GSE24" s="109"/>
      <c r="GSF24" s="109"/>
      <c r="GSG24" s="109"/>
      <c r="GSH24" s="109"/>
      <c r="GSI24" s="109"/>
      <c r="GSJ24" s="109"/>
      <c r="GSK24" s="109"/>
      <c r="GSL24" s="109"/>
      <c r="GSM24" s="109"/>
      <c r="GSN24" s="109"/>
      <c r="GSO24" s="109"/>
      <c r="GSP24" s="109"/>
      <c r="GSQ24" s="109"/>
      <c r="GSR24" s="109"/>
      <c r="GSS24" s="109"/>
      <c r="GST24" s="109"/>
      <c r="GSU24" s="109"/>
      <c r="GSV24" s="109"/>
      <c r="GSW24" s="109"/>
      <c r="GSX24" s="109"/>
      <c r="GSY24" s="109"/>
      <c r="GSZ24" s="109"/>
      <c r="GTA24" s="109"/>
      <c r="GTB24" s="109"/>
      <c r="GTC24" s="109"/>
      <c r="GTD24" s="109"/>
      <c r="GTE24" s="109"/>
      <c r="GTF24" s="109"/>
      <c r="GTG24" s="109"/>
      <c r="GTH24" s="109"/>
      <c r="GTI24" s="109"/>
      <c r="GTJ24" s="109"/>
      <c r="GTK24" s="109"/>
      <c r="GTL24" s="109"/>
      <c r="GTM24" s="109"/>
      <c r="GTN24" s="109"/>
      <c r="GTO24" s="109"/>
      <c r="GTP24" s="109"/>
      <c r="GTQ24" s="109"/>
      <c r="GTR24" s="109"/>
      <c r="GTS24" s="109"/>
      <c r="GTT24" s="109"/>
      <c r="GTU24" s="109"/>
      <c r="GTV24" s="109"/>
      <c r="GTW24" s="109"/>
      <c r="GTX24" s="109"/>
      <c r="GTY24" s="109"/>
      <c r="GTZ24" s="109"/>
      <c r="GUA24" s="109"/>
      <c r="GUB24" s="109"/>
      <c r="GUC24" s="109"/>
      <c r="GUD24" s="109"/>
      <c r="GUE24" s="109"/>
      <c r="GUF24" s="109"/>
      <c r="GUG24" s="109"/>
      <c r="GUH24" s="109"/>
      <c r="GUI24" s="109"/>
      <c r="GUJ24" s="109"/>
      <c r="GUK24" s="109"/>
      <c r="GUL24" s="109"/>
      <c r="GUM24" s="109"/>
      <c r="GUN24" s="109"/>
      <c r="GUO24" s="109"/>
      <c r="GUP24" s="109"/>
      <c r="GUQ24" s="109"/>
      <c r="GUR24" s="109"/>
      <c r="GUS24" s="109"/>
      <c r="GUT24" s="109"/>
      <c r="GUU24" s="109"/>
      <c r="GUV24" s="109"/>
      <c r="GUW24" s="109"/>
      <c r="GUX24" s="109"/>
      <c r="GUY24" s="109"/>
      <c r="GUZ24" s="109"/>
      <c r="GVA24" s="109"/>
      <c r="GVB24" s="109"/>
      <c r="GVC24" s="109"/>
      <c r="GVD24" s="109"/>
      <c r="GVE24" s="109"/>
      <c r="GVF24" s="109"/>
      <c r="GVG24" s="109"/>
      <c r="GVH24" s="109"/>
      <c r="GVI24" s="109"/>
      <c r="GVJ24" s="109"/>
      <c r="GVK24" s="109"/>
      <c r="GVL24" s="109"/>
      <c r="GVM24" s="109"/>
      <c r="GVN24" s="109"/>
      <c r="GVO24" s="109"/>
      <c r="GVP24" s="109"/>
      <c r="GVQ24" s="109"/>
      <c r="GVR24" s="109"/>
      <c r="GVS24" s="109"/>
      <c r="GVT24" s="109"/>
      <c r="GVU24" s="109"/>
      <c r="GVV24" s="109"/>
      <c r="GVW24" s="109"/>
      <c r="GVX24" s="109"/>
      <c r="GVY24" s="109"/>
      <c r="GVZ24" s="109"/>
      <c r="GWA24" s="109"/>
      <c r="GWB24" s="109"/>
      <c r="GWC24" s="109"/>
      <c r="GWD24" s="109"/>
      <c r="GWE24" s="109"/>
      <c r="GWF24" s="109"/>
      <c r="GWG24" s="109"/>
      <c r="GWH24" s="109"/>
      <c r="GWI24" s="109"/>
      <c r="GWJ24" s="109"/>
      <c r="GWK24" s="109"/>
      <c r="GWL24" s="109"/>
      <c r="GWM24" s="109"/>
      <c r="GWN24" s="109"/>
      <c r="GWO24" s="109"/>
      <c r="GWP24" s="109"/>
      <c r="GWQ24" s="109"/>
      <c r="GWR24" s="109"/>
      <c r="GWS24" s="109"/>
      <c r="GWT24" s="109"/>
      <c r="GWU24" s="109"/>
      <c r="GWV24" s="109"/>
      <c r="GWW24" s="109"/>
      <c r="GWX24" s="109"/>
      <c r="GWY24" s="109"/>
      <c r="GWZ24" s="109"/>
      <c r="GXA24" s="109"/>
      <c r="GXB24" s="109"/>
      <c r="GXC24" s="109"/>
      <c r="GXD24" s="109"/>
      <c r="GXE24" s="109"/>
      <c r="GXF24" s="109"/>
      <c r="GXG24" s="109"/>
      <c r="GXH24" s="109"/>
      <c r="GXI24" s="109"/>
      <c r="GXJ24" s="109"/>
      <c r="GXK24" s="109"/>
      <c r="GXL24" s="109"/>
      <c r="GXM24" s="109"/>
      <c r="GXN24" s="109"/>
      <c r="GXO24" s="109"/>
      <c r="GXP24" s="109"/>
      <c r="GXQ24" s="109"/>
      <c r="GXR24" s="109"/>
      <c r="GXS24" s="109"/>
      <c r="GXT24" s="109"/>
      <c r="GXU24" s="109"/>
      <c r="GXV24" s="109"/>
      <c r="GXW24" s="109"/>
      <c r="GXX24" s="109"/>
      <c r="GXY24" s="109"/>
      <c r="GXZ24" s="109"/>
      <c r="GYA24" s="109"/>
      <c r="GYB24" s="109"/>
      <c r="GYC24" s="109"/>
      <c r="GYD24" s="109"/>
      <c r="GYE24" s="109"/>
      <c r="GYF24" s="109"/>
      <c r="GYG24" s="109"/>
      <c r="GYH24" s="109"/>
      <c r="GYI24" s="109"/>
      <c r="GYJ24" s="109"/>
      <c r="GYK24" s="109"/>
      <c r="GYL24" s="109"/>
      <c r="GYM24" s="109"/>
      <c r="GYN24" s="109"/>
      <c r="GYO24" s="109"/>
      <c r="GYP24" s="109"/>
      <c r="GYQ24" s="109"/>
      <c r="GYR24" s="109"/>
      <c r="GYS24" s="109"/>
      <c r="GYT24" s="109"/>
      <c r="GYU24" s="109"/>
      <c r="GYV24" s="109"/>
      <c r="GYW24" s="109"/>
      <c r="GYX24" s="109"/>
      <c r="GYY24" s="109"/>
      <c r="GYZ24" s="109"/>
      <c r="GZA24" s="109"/>
      <c r="GZB24" s="109"/>
      <c r="GZC24" s="109"/>
      <c r="GZD24" s="109"/>
      <c r="GZE24" s="109"/>
      <c r="GZF24" s="109"/>
      <c r="GZG24" s="109"/>
      <c r="GZH24" s="109"/>
      <c r="GZI24" s="109"/>
      <c r="GZJ24" s="109"/>
      <c r="GZK24" s="109"/>
      <c r="GZL24" s="109"/>
      <c r="GZM24" s="109"/>
      <c r="GZN24" s="109"/>
      <c r="GZO24" s="109"/>
      <c r="GZP24" s="109"/>
      <c r="GZQ24" s="109"/>
      <c r="GZR24" s="109"/>
      <c r="GZS24" s="109"/>
      <c r="GZT24" s="109"/>
      <c r="GZU24" s="109"/>
      <c r="GZV24" s="109"/>
      <c r="GZW24" s="109"/>
      <c r="GZX24" s="109"/>
      <c r="GZY24" s="109"/>
      <c r="GZZ24" s="109"/>
      <c r="HAA24" s="109"/>
      <c r="HAB24" s="109"/>
      <c r="HAC24" s="109"/>
      <c r="HAD24" s="109"/>
      <c r="HAE24" s="109"/>
      <c r="HAF24" s="109"/>
      <c r="HAG24" s="109"/>
      <c r="HAH24" s="109"/>
      <c r="HAI24" s="109"/>
      <c r="HAJ24" s="109"/>
      <c r="HAK24" s="109"/>
      <c r="HAL24" s="109"/>
      <c r="HAM24" s="109"/>
      <c r="HAN24" s="109"/>
      <c r="HAO24" s="109"/>
      <c r="HAP24" s="109"/>
      <c r="HAQ24" s="109"/>
      <c r="HAR24" s="109"/>
      <c r="HAS24" s="109"/>
      <c r="HAT24" s="109"/>
      <c r="HAU24" s="109"/>
      <c r="HAV24" s="109"/>
      <c r="HAW24" s="109"/>
      <c r="HAX24" s="109"/>
      <c r="HAY24" s="109"/>
      <c r="HAZ24" s="109"/>
      <c r="HBA24" s="109"/>
      <c r="HBB24" s="109"/>
      <c r="HBC24" s="109"/>
      <c r="HBD24" s="109"/>
      <c r="HBE24" s="109"/>
      <c r="HBF24" s="109"/>
      <c r="HBG24" s="109"/>
      <c r="HBH24" s="109"/>
      <c r="HBI24" s="109"/>
      <c r="HBJ24" s="109"/>
      <c r="HBK24" s="109"/>
      <c r="HBL24" s="109"/>
      <c r="HBM24" s="109"/>
      <c r="HBN24" s="109"/>
      <c r="HBO24" s="109"/>
      <c r="HBP24" s="109"/>
      <c r="HBQ24" s="109"/>
      <c r="HBR24" s="109"/>
      <c r="HBS24" s="109"/>
      <c r="HBT24" s="109"/>
      <c r="HBU24" s="109"/>
      <c r="HBV24" s="109"/>
      <c r="HBW24" s="109"/>
      <c r="HBX24" s="109"/>
      <c r="HBY24" s="109"/>
      <c r="HBZ24" s="109"/>
      <c r="HCA24" s="109"/>
      <c r="HCB24" s="109"/>
      <c r="HCC24" s="109"/>
      <c r="HCD24" s="109"/>
      <c r="HCE24" s="109"/>
      <c r="HCF24" s="109"/>
      <c r="HCG24" s="109"/>
      <c r="HCH24" s="109"/>
      <c r="HCI24" s="109"/>
      <c r="HCJ24" s="109"/>
      <c r="HCK24" s="109"/>
      <c r="HCL24" s="109"/>
      <c r="HCM24" s="109"/>
      <c r="HCN24" s="109"/>
      <c r="HCO24" s="109"/>
      <c r="HCP24" s="109"/>
      <c r="HCQ24" s="109"/>
      <c r="HCR24" s="109"/>
      <c r="HCS24" s="109"/>
      <c r="HCT24" s="109"/>
      <c r="HCU24" s="109"/>
      <c r="HCV24" s="109"/>
      <c r="HCW24" s="109"/>
      <c r="HCX24" s="109"/>
      <c r="HCY24" s="109"/>
      <c r="HCZ24" s="109"/>
      <c r="HDA24" s="109"/>
      <c r="HDB24" s="109"/>
      <c r="HDC24" s="109"/>
      <c r="HDD24" s="109"/>
      <c r="HDE24" s="109"/>
      <c r="HDF24" s="109"/>
      <c r="HDG24" s="109"/>
      <c r="HDH24" s="109"/>
      <c r="HDI24" s="109"/>
      <c r="HDJ24" s="109"/>
      <c r="HDK24" s="109"/>
      <c r="HDL24" s="109"/>
      <c r="HDM24" s="109"/>
      <c r="HDN24" s="109"/>
      <c r="HDO24" s="109"/>
      <c r="HDP24" s="109"/>
      <c r="HDQ24" s="109"/>
      <c r="HDR24" s="109"/>
      <c r="HDS24" s="109"/>
      <c r="HDT24" s="109"/>
      <c r="HDU24" s="109"/>
      <c r="HDV24" s="109"/>
      <c r="HDW24" s="109"/>
      <c r="HDX24" s="109"/>
      <c r="HDY24" s="109"/>
      <c r="HDZ24" s="109"/>
      <c r="HEA24" s="109"/>
      <c r="HEB24" s="109"/>
      <c r="HEC24" s="109"/>
      <c r="HED24" s="109"/>
      <c r="HEE24" s="109"/>
      <c r="HEF24" s="109"/>
      <c r="HEG24" s="109"/>
      <c r="HEH24" s="109"/>
      <c r="HEI24" s="109"/>
      <c r="HEJ24" s="109"/>
      <c r="HEK24" s="109"/>
      <c r="HEL24" s="109"/>
      <c r="HEM24" s="109"/>
      <c r="HEN24" s="109"/>
      <c r="HEO24" s="109"/>
      <c r="HEP24" s="109"/>
      <c r="HEQ24" s="109"/>
      <c r="HER24" s="109"/>
      <c r="HES24" s="109"/>
      <c r="HET24" s="109"/>
      <c r="HEU24" s="109"/>
      <c r="HEV24" s="109"/>
      <c r="HEW24" s="109"/>
      <c r="HEX24" s="109"/>
      <c r="HEY24" s="109"/>
      <c r="HEZ24" s="109"/>
      <c r="HFA24" s="109"/>
      <c r="HFB24" s="109"/>
      <c r="HFC24" s="109"/>
      <c r="HFD24" s="109"/>
      <c r="HFE24" s="109"/>
      <c r="HFF24" s="109"/>
      <c r="HFG24" s="109"/>
      <c r="HFH24" s="109"/>
      <c r="HFI24" s="109"/>
      <c r="HFJ24" s="109"/>
      <c r="HFK24" s="109"/>
      <c r="HFL24" s="109"/>
      <c r="HFM24" s="109"/>
      <c r="HFN24" s="109"/>
      <c r="HFO24" s="109"/>
      <c r="HFP24" s="109"/>
      <c r="HFQ24" s="109"/>
      <c r="HFR24" s="109"/>
      <c r="HFS24" s="109"/>
      <c r="HFT24" s="109"/>
      <c r="HFU24" s="109"/>
      <c r="HFV24" s="109"/>
      <c r="HFW24" s="109"/>
      <c r="HFX24" s="109"/>
      <c r="HFY24" s="109"/>
      <c r="HFZ24" s="109"/>
      <c r="HGA24" s="109"/>
      <c r="HGB24" s="109"/>
      <c r="HGC24" s="109"/>
      <c r="HGD24" s="109"/>
      <c r="HGE24" s="109"/>
      <c r="HGF24" s="109"/>
      <c r="HGG24" s="109"/>
      <c r="HGH24" s="109"/>
      <c r="HGI24" s="109"/>
      <c r="HGJ24" s="109"/>
      <c r="HGK24" s="109"/>
      <c r="HGL24" s="109"/>
      <c r="HGM24" s="109"/>
      <c r="HGN24" s="109"/>
      <c r="HGO24" s="109"/>
      <c r="HGP24" s="109"/>
      <c r="HGQ24" s="109"/>
      <c r="HGR24" s="109"/>
      <c r="HGS24" s="109"/>
      <c r="HGT24" s="109"/>
      <c r="HGU24" s="109"/>
      <c r="HGV24" s="109"/>
      <c r="HGW24" s="109"/>
      <c r="HGX24" s="109"/>
      <c r="HGY24" s="109"/>
      <c r="HGZ24" s="109"/>
      <c r="HHA24" s="109"/>
      <c r="HHB24" s="109"/>
      <c r="HHC24" s="109"/>
      <c r="HHD24" s="109"/>
      <c r="HHE24" s="109"/>
      <c r="HHF24" s="109"/>
      <c r="HHG24" s="109"/>
      <c r="HHH24" s="109"/>
      <c r="HHI24" s="109"/>
      <c r="HHJ24" s="109"/>
      <c r="HHK24" s="109"/>
      <c r="HHL24" s="109"/>
      <c r="HHM24" s="109"/>
      <c r="HHN24" s="109"/>
      <c r="HHO24" s="109"/>
      <c r="HHP24" s="109"/>
      <c r="HHQ24" s="109"/>
      <c r="HHR24" s="109"/>
      <c r="HHS24" s="109"/>
      <c r="HHT24" s="109"/>
      <c r="HHU24" s="109"/>
      <c r="HHV24" s="109"/>
      <c r="HHW24" s="109"/>
      <c r="HHX24" s="109"/>
      <c r="HHY24" s="109"/>
      <c r="HHZ24" s="109"/>
      <c r="HIA24" s="109"/>
      <c r="HIB24" s="109"/>
      <c r="HIC24" s="109"/>
      <c r="HID24" s="109"/>
      <c r="HIE24" s="109"/>
      <c r="HIF24" s="109"/>
      <c r="HIG24" s="109"/>
      <c r="HIH24" s="109"/>
      <c r="HII24" s="109"/>
      <c r="HIJ24" s="109"/>
      <c r="HIK24" s="109"/>
      <c r="HIL24" s="109"/>
      <c r="HIM24" s="109"/>
      <c r="HIN24" s="109"/>
      <c r="HIO24" s="109"/>
      <c r="HIP24" s="109"/>
      <c r="HIQ24" s="109"/>
      <c r="HIR24" s="109"/>
      <c r="HIS24" s="109"/>
      <c r="HIT24" s="109"/>
      <c r="HIU24" s="109"/>
      <c r="HIV24" s="109"/>
      <c r="HIW24" s="109"/>
      <c r="HIX24" s="109"/>
      <c r="HIY24" s="109"/>
      <c r="HIZ24" s="109"/>
      <c r="HJA24" s="109"/>
      <c r="HJB24" s="109"/>
      <c r="HJC24" s="109"/>
      <c r="HJD24" s="109"/>
      <c r="HJE24" s="109"/>
      <c r="HJF24" s="109"/>
      <c r="HJG24" s="109"/>
      <c r="HJH24" s="109"/>
      <c r="HJI24" s="109"/>
      <c r="HJJ24" s="109"/>
      <c r="HJK24" s="109"/>
      <c r="HJL24" s="109"/>
      <c r="HJM24" s="109"/>
      <c r="HJN24" s="109"/>
      <c r="HJO24" s="109"/>
      <c r="HJP24" s="109"/>
      <c r="HJQ24" s="109"/>
      <c r="HJR24" s="109"/>
      <c r="HJS24" s="109"/>
      <c r="HJT24" s="109"/>
      <c r="HJU24" s="109"/>
      <c r="HJV24" s="109"/>
      <c r="HJW24" s="109"/>
      <c r="HJX24" s="109"/>
      <c r="HJY24" s="109"/>
      <c r="HJZ24" s="109"/>
      <c r="HKA24" s="109"/>
      <c r="HKB24" s="109"/>
      <c r="HKC24" s="109"/>
      <c r="HKD24" s="109"/>
      <c r="HKE24" s="109"/>
      <c r="HKF24" s="109"/>
      <c r="HKG24" s="109"/>
      <c r="HKH24" s="109"/>
      <c r="HKI24" s="109"/>
      <c r="HKJ24" s="109"/>
      <c r="HKK24" s="109"/>
      <c r="HKL24" s="109"/>
      <c r="HKM24" s="109"/>
      <c r="HKN24" s="109"/>
      <c r="HKO24" s="109"/>
      <c r="HKP24" s="109"/>
      <c r="HKQ24" s="109"/>
      <c r="HKR24" s="109"/>
      <c r="HKS24" s="109"/>
      <c r="HKT24" s="109"/>
      <c r="HKU24" s="109"/>
      <c r="HKV24" s="109"/>
      <c r="HKW24" s="109"/>
      <c r="HKX24" s="109"/>
      <c r="HKY24" s="109"/>
      <c r="HKZ24" s="109"/>
      <c r="HLA24" s="109"/>
      <c r="HLB24" s="109"/>
      <c r="HLC24" s="109"/>
      <c r="HLD24" s="109"/>
      <c r="HLE24" s="109"/>
      <c r="HLF24" s="109"/>
      <c r="HLG24" s="109"/>
      <c r="HLH24" s="109"/>
      <c r="HLI24" s="109"/>
      <c r="HLJ24" s="109"/>
      <c r="HLK24" s="109"/>
      <c r="HLL24" s="109"/>
      <c r="HLM24" s="109"/>
      <c r="HLN24" s="109"/>
      <c r="HLO24" s="109"/>
      <c r="HLP24" s="109"/>
      <c r="HLQ24" s="109"/>
      <c r="HLR24" s="109"/>
      <c r="HLS24" s="109"/>
      <c r="HLT24" s="109"/>
      <c r="HLU24" s="109"/>
      <c r="HLV24" s="109"/>
      <c r="HLW24" s="109"/>
      <c r="HLX24" s="109"/>
      <c r="HLY24" s="109"/>
      <c r="HLZ24" s="109"/>
      <c r="HMA24" s="109"/>
      <c r="HMB24" s="109"/>
      <c r="HMC24" s="109"/>
      <c r="HMD24" s="109"/>
      <c r="HME24" s="109"/>
      <c r="HMF24" s="109"/>
      <c r="HMG24" s="109"/>
      <c r="HMH24" s="109"/>
      <c r="HMI24" s="109"/>
      <c r="HMJ24" s="109"/>
      <c r="HMK24" s="109"/>
      <c r="HML24" s="109"/>
      <c r="HMM24" s="109"/>
      <c r="HMN24" s="109"/>
      <c r="HMO24" s="109"/>
      <c r="HMP24" s="109"/>
      <c r="HMQ24" s="109"/>
      <c r="HMR24" s="109"/>
      <c r="HMS24" s="109"/>
      <c r="HMT24" s="109"/>
      <c r="HMU24" s="109"/>
      <c r="HMV24" s="109"/>
      <c r="HMW24" s="109"/>
      <c r="HMX24" s="109"/>
      <c r="HMY24" s="109"/>
      <c r="HMZ24" s="109"/>
      <c r="HNA24" s="109"/>
      <c r="HNB24" s="109"/>
      <c r="HNC24" s="109"/>
      <c r="HND24" s="109"/>
      <c r="HNE24" s="109"/>
      <c r="HNF24" s="109"/>
      <c r="HNG24" s="109"/>
      <c r="HNH24" s="109"/>
      <c r="HNI24" s="109"/>
      <c r="HNJ24" s="109"/>
      <c r="HNK24" s="109"/>
      <c r="HNL24" s="109"/>
      <c r="HNM24" s="109"/>
      <c r="HNN24" s="109"/>
      <c r="HNO24" s="109"/>
      <c r="HNP24" s="109"/>
      <c r="HNQ24" s="109"/>
      <c r="HNR24" s="109"/>
      <c r="HNS24" s="109"/>
      <c r="HNT24" s="109"/>
      <c r="HNU24" s="109"/>
      <c r="HNV24" s="109"/>
      <c r="HNW24" s="109"/>
      <c r="HNX24" s="109"/>
      <c r="HNY24" s="109"/>
      <c r="HNZ24" s="109"/>
      <c r="HOA24" s="109"/>
      <c r="HOB24" s="109"/>
      <c r="HOC24" s="109"/>
      <c r="HOD24" s="109"/>
      <c r="HOE24" s="109"/>
      <c r="HOF24" s="109"/>
      <c r="HOG24" s="109"/>
      <c r="HOH24" s="109"/>
      <c r="HOI24" s="109"/>
      <c r="HOJ24" s="109"/>
      <c r="HOK24" s="109"/>
      <c r="HOL24" s="109"/>
      <c r="HOM24" s="109"/>
      <c r="HON24" s="109"/>
      <c r="HOO24" s="109"/>
      <c r="HOP24" s="109"/>
      <c r="HOQ24" s="109"/>
      <c r="HOR24" s="109"/>
      <c r="HOS24" s="109"/>
      <c r="HOT24" s="109"/>
      <c r="HOU24" s="109"/>
      <c r="HOV24" s="109"/>
      <c r="HOW24" s="109"/>
      <c r="HOX24" s="109"/>
      <c r="HOY24" s="109"/>
      <c r="HOZ24" s="109"/>
      <c r="HPA24" s="109"/>
      <c r="HPB24" s="109"/>
      <c r="HPC24" s="109"/>
      <c r="HPD24" s="109"/>
      <c r="HPE24" s="109"/>
      <c r="HPF24" s="109"/>
      <c r="HPG24" s="109"/>
      <c r="HPH24" s="109"/>
      <c r="HPI24" s="109"/>
      <c r="HPJ24" s="109"/>
      <c r="HPK24" s="109"/>
      <c r="HPL24" s="109"/>
      <c r="HPM24" s="109"/>
      <c r="HPN24" s="109"/>
      <c r="HPO24" s="109"/>
      <c r="HPP24" s="109"/>
      <c r="HPQ24" s="109"/>
      <c r="HPR24" s="109"/>
      <c r="HPS24" s="109"/>
      <c r="HPT24" s="109"/>
      <c r="HPU24" s="109"/>
      <c r="HPV24" s="109"/>
      <c r="HPW24" s="109"/>
      <c r="HPX24" s="109"/>
      <c r="HPY24" s="109"/>
      <c r="HPZ24" s="109"/>
      <c r="HQA24" s="109"/>
      <c r="HQB24" s="109"/>
      <c r="HQC24" s="109"/>
      <c r="HQD24" s="109"/>
      <c r="HQE24" s="109"/>
      <c r="HQF24" s="109"/>
      <c r="HQG24" s="109"/>
      <c r="HQH24" s="109"/>
      <c r="HQI24" s="109"/>
      <c r="HQJ24" s="109"/>
      <c r="HQK24" s="109"/>
      <c r="HQL24" s="109"/>
      <c r="HQM24" s="109"/>
      <c r="HQN24" s="109"/>
      <c r="HQO24" s="109"/>
      <c r="HQP24" s="109"/>
      <c r="HQQ24" s="109"/>
      <c r="HQR24" s="109"/>
      <c r="HQS24" s="109"/>
      <c r="HQT24" s="109"/>
      <c r="HQU24" s="109"/>
      <c r="HQV24" s="109"/>
      <c r="HQW24" s="109"/>
      <c r="HQX24" s="109"/>
      <c r="HQY24" s="109"/>
      <c r="HQZ24" s="109"/>
      <c r="HRA24" s="109"/>
      <c r="HRB24" s="109"/>
      <c r="HRC24" s="109"/>
      <c r="HRD24" s="109"/>
      <c r="HRE24" s="109"/>
      <c r="HRF24" s="109"/>
      <c r="HRG24" s="109"/>
      <c r="HRH24" s="109"/>
      <c r="HRI24" s="109"/>
      <c r="HRJ24" s="109"/>
      <c r="HRK24" s="109"/>
      <c r="HRL24" s="109"/>
      <c r="HRM24" s="109"/>
      <c r="HRN24" s="109"/>
      <c r="HRO24" s="109"/>
      <c r="HRP24" s="109"/>
      <c r="HRQ24" s="109"/>
      <c r="HRR24" s="109"/>
      <c r="HRS24" s="109"/>
      <c r="HRT24" s="109"/>
      <c r="HRU24" s="109"/>
      <c r="HRV24" s="109"/>
      <c r="HRW24" s="109"/>
      <c r="HRX24" s="109"/>
      <c r="HRY24" s="109"/>
      <c r="HRZ24" s="109"/>
      <c r="HSA24" s="109"/>
      <c r="HSB24" s="109"/>
      <c r="HSC24" s="109"/>
      <c r="HSD24" s="109"/>
      <c r="HSE24" s="109"/>
      <c r="HSF24" s="109"/>
      <c r="HSG24" s="109"/>
      <c r="HSH24" s="109"/>
      <c r="HSI24" s="109"/>
      <c r="HSJ24" s="109"/>
      <c r="HSK24" s="109"/>
      <c r="HSL24" s="109"/>
      <c r="HSM24" s="109"/>
      <c r="HSN24" s="109"/>
      <c r="HSO24" s="109"/>
      <c r="HSP24" s="109"/>
      <c r="HSQ24" s="109"/>
      <c r="HSR24" s="109"/>
      <c r="HSS24" s="109"/>
      <c r="HST24" s="109"/>
      <c r="HSU24" s="109"/>
      <c r="HSV24" s="109"/>
      <c r="HSW24" s="109"/>
      <c r="HSX24" s="109"/>
      <c r="HSY24" s="109"/>
      <c r="HSZ24" s="109"/>
      <c r="HTA24" s="109"/>
      <c r="HTB24" s="109"/>
      <c r="HTC24" s="109"/>
      <c r="HTD24" s="109"/>
      <c r="HTE24" s="109"/>
      <c r="HTF24" s="109"/>
      <c r="HTG24" s="109"/>
      <c r="HTH24" s="109"/>
      <c r="HTI24" s="109"/>
      <c r="HTJ24" s="109"/>
      <c r="HTK24" s="109"/>
      <c r="HTL24" s="109"/>
      <c r="HTM24" s="109"/>
      <c r="HTN24" s="109"/>
      <c r="HTO24" s="109"/>
      <c r="HTP24" s="109"/>
      <c r="HTQ24" s="109"/>
      <c r="HTR24" s="109"/>
      <c r="HTS24" s="109"/>
      <c r="HTT24" s="109"/>
      <c r="HTU24" s="109"/>
      <c r="HTV24" s="109"/>
      <c r="HTW24" s="109"/>
      <c r="HTX24" s="109"/>
      <c r="HTY24" s="109"/>
      <c r="HTZ24" s="109"/>
      <c r="HUA24" s="109"/>
      <c r="HUB24" s="109"/>
      <c r="HUC24" s="109"/>
      <c r="HUD24" s="109"/>
      <c r="HUE24" s="109"/>
      <c r="HUF24" s="109"/>
      <c r="HUG24" s="109"/>
      <c r="HUH24" s="109"/>
      <c r="HUI24" s="109"/>
      <c r="HUJ24" s="109"/>
      <c r="HUK24" s="109"/>
      <c r="HUL24" s="109"/>
      <c r="HUM24" s="109"/>
      <c r="HUN24" s="109"/>
      <c r="HUO24" s="109"/>
      <c r="HUP24" s="109"/>
      <c r="HUQ24" s="109"/>
      <c r="HUR24" s="109"/>
      <c r="HUS24" s="109"/>
      <c r="HUT24" s="109"/>
      <c r="HUU24" s="109"/>
      <c r="HUV24" s="109"/>
      <c r="HUW24" s="109"/>
      <c r="HUX24" s="109"/>
      <c r="HUY24" s="109"/>
      <c r="HUZ24" s="109"/>
      <c r="HVA24" s="109"/>
      <c r="HVB24" s="109"/>
      <c r="HVC24" s="109"/>
      <c r="HVD24" s="109"/>
      <c r="HVE24" s="109"/>
      <c r="HVF24" s="109"/>
      <c r="HVG24" s="109"/>
      <c r="HVH24" s="109"/>
      <c r="HVI24" s="109"/>
      <c r="HVJ24" s="109"/>
      <c r="HVK24" s="109"/>
      <c r="HVL24" s="109"/>
      <c r="HVM24" s="109"/>
      <c r="HVN24" s="109"/>
      <c r="HVO24" s="109"/>
      <c r="HVP24" s="109"/>
      <c r="HVQ24" s="109"/>
      <c r="HVR24" s="109"/>
      <c r="HVS24" s="109"/>
      <c r="HVT24" s="109"/>
      <c r="HVU24" s="109"/>
      <c r="HVV24" s="109"/>
      <c r="HVW24" s="109"/>
      <c r="HVX24" s="109"/>
      <c r="HVY24" s="109"/>
      <c r="HVZ24" s="109"/>
      <c r="HWA24" s="109"/>
      <c r="HWB24" s="109"/>
      <c r="HWC24" s="109"/>
      <c r="HWD24" s="109"/>
      <c r="HWE24" s="109"/>
      <c r="HWF24" s="109"/>
      <c r="HWG24" s="109"/>
      <c r="HWH24" s="109"/>
      <c r="HWI24" s="109"/>
      <c r="HWJ24" s="109"/>
      <c r="HWK24" s="109"/>
      <c r="HWL24" s="109"/>
      <c r="HWM24" s="109"/>
      <c r="HWN24" s="109"/>
      <c r="HWO24" s="109"/>
      <c r="HWP24" s="109"/>
      <c r="HWQ24" s="109"/>
      <c r="HWR24" s="109"/>
      <c r="HWS24" s="109"/>
      <c r="HWT24" s="109"/>
      <c r="HWU24" s="109"/>
      <c r="HWV24" s="109"/>
      <c r="HWW24" s="109"/>
      <c r="HWX24" s="109"/>
      <c r="HWY24" s="109"/>
      <c r="HWZ24" s="109"/>
      <c r="HXA24" s="109"/>
      <c r="HXB24" s="109"/>
      <c r="HXC24" s="109"/>
      <c r="HXD24" s="109"/>
      <c r="HXE24" s="109"/>
      <c r="HXF24" s="109"/>
      <c r="HXG24" s="109"/>
      <c r="HXH24" s="109"/>
      <c r="HXI24" s="109"/>
      <c r="HXJ24" s="109"/>
      <c r="HXK24" s="109"/>
      <c r="HXL24" s="109"/>
      <c r="HXM24" s="109"/>
      <c r="HXN24" s="109"/>
      <c r="HXO24" s="109"/>
      <c r="HXP24" s="109"/>
      <c r="HXQ24" s="109"/>
      <c r="HXR24" s="109"/>
      <c r="HXS24" s="109"/>
      <c r="HXT24" s="109"/>
      <c r="HXU24" s="109"/>
      <c r="HXV24" s="109"/>
      <c r="HXW24" s="109"/>
      <c r="HXX24" s="109"/>
      <c r="HXY24" s="109"/>
      <c r="HXZ24" s="109"/>
      <c r="HYA24" s="109"/>
      <c r="HYB24" s="109"/>
      <c r="HYC24" s="109"/>
      <c r="HYD24" s="109"/>
      <c r="HYE24" s="109"/>
      <c r="HYF24" s="109"/>
      <c r="HYG24" s="109"/>
      <c r="HYH24" s="109"/>
      <c r="HYI24" s="109"/>
      <c r="HYJ24" s="109"/>
      <c r="HYK24" s="109"/>
      <c r="HYL24" s="109"/>
      <c r="HYM24" s="109"/>
      <c r="HYN24" s="109"/>
      <c r="HYO24" s="109"/>
      <c r="HYP24" s="109"/>
      <c r="HYQ24" s="109"/>
      <c r="HYR24" s="109"/>
      <c r="HYS24" s="109"/>
      <c r="HYT24" s="109"/>
      <c r="HYU24" s="109"/>
      <c r="HYV24" s="109"/>
      <c r="HYW24" s="109"/>
      <c r="HYX24" s="109"/>
      <c r="HYY24" s="109"/>
      <c r="HYZ24" s="109"/>
      <c r="HZA24" s="109"/>
      <c r="HZB24" s="109"/>
      <c r="HZC24" s="109"/>
      <c r="HZD24" s="109"/>
      <c r="HZE24" s="109"/>
      <c r="HZF24" s="109"/>
      <c r="HZG24" s="109"/>
      <c r="HZH24" s="109"/>
      <c r="HZI24" s="109"/>
      <c r="HZJ24" s="109"/>
      <c r="HZK24" s="109"/>
      <c r="HZL24" s="109"/>
      <c r="HZM24" s="109"/>
      <c r="HZN24" s="109"/>
      <c r="HZO24" s="109"/>
      <c r="HZP24" s="109"/>
      <c r="HZQ24" s="109"/>
      <c r="HZR24" s="109"/>
      <c r="HZS24" s="109"/>
      <c r="HZT24" s="109"/>
      <c r="HZU24" s="109"/>
      <c r="HZV24" s="109"/>
      <c r="HZW24" s="109"/>
      <c r="HZX24" s="109"/>
      <c r="HZY24" s="109"/>
      <c r="HZZ24" s="109"/>
      <c r="IAA24" s="109"/>
      <c r="IAB24" s="109"/>
      <c r="IAC24" s="109"/>
      <c r="IAD24" s="109"/>
      <c r="IAE24" s="109"/>
      <c r="IAF24" s="109"/>
      <c r="IAG24" s="109"/>
      <c r="IAH24" s="109"/>
      <c r="IAI24" s="109"/>
      <c r="IAJ24" s="109"/>
      <c r="IAK24" s="109"/>
      <c r="IAL24" s="109"/>
      <c r="IAM24" s="109"/>
      <c r="IAN24" s="109"/>
      <c r="IAO24" s="109"/>
      <c r="IAP24" s="109"/>
      <c r="IAQ24" s="109"/>
      <c r="IAR24" s="109"/>
      <c r="IAS24" s="109"/>
      <c r="IAT24" s="109"/>
      <c r="IAU24" s="109"/>
      <c r="IAV24" s="109"/>
      <c r="IAW24" s="109"/>
      <c r="IAX24" s="109"/>
      <c r="IAY24" s="109"/>
      <c r="IAZ24" s="109"/>
      <c r="IBA24" s="109"/>
      <c r="IBB24" s="109"/>
      <c r="IBC24" s="109"/>
      <c r="IBD24" s="109"/>
      <c r="IBE24" s="109"/>
      <c r="IBF24" s="109"/>
      <c r="IBG24" s="109"/>
      <c r="IBH24" s="109"/>
      <c r="IBI24" s="109"/>
      <c r="IBJ24" s="109"/>
      <c r="IBK24" s="109"/>
      <c r="IBL24" s="109"/>
      <c r="IBM24" s="109"/>
      <c r="IBN24" s="109"/>
      <c r="IBO24" s="109"/>
      <c r="IBP24" s="109"/>
      <c r="IBQ24" s="109"/>
      <c r="IBR24" s="109"/>
      <c r="IBS24" s="109"/>
      <c r="IBT24" s="109"/>
      <c r="IBU24" s="109"/>
      <c r="IBV24" s="109"/>
      <c r="IBW24" s="109"/>
      <c r="IBX24" s="109"/>
      <c r="IBY24" s="109"/>
      <c r="IBZ24" s="109"/>
      <c r="ICA24" s="109"/>
      <c r="ICB24" s="109"/>
      <c r="ICC24" s="109"/>
      <c r="ICD24" s="109"/>
      <c r="ICE24" s="109"/>
      <c r="ICF24" s="109"/>
      <c r="ICG24" s="109"/>
      <c r="ICH24" s="109"/>
      <c r="ICI24" s="109"/>
      <c r="ICJ24" s="109"/>
      <c r="ICK24" s="109"/>
      <c r="ICL24" s="109"/>
      <c r="ICM24" s="109"/>
      <c r="ICN24" s="109"/>
      <c r="ICO24" s="109"/>
      <c r="ICP24" s="109"/>
      <c r="ICQ24" s="109"/>
      <c r="ICR24" s="109"/>
      <c r="ICS24" s="109"/>
      <c r="ICT24" s="109"/>
      <c r="ICU24" s="109"/>
      <c r="ICV24" s="109"/>
      <c r="ICW24" s="109"/>
      <c r="ICX24" s="109"/>
      <c r="ICY24" s="109"/>
      <c r="ICZ24" s="109"/>
      <c r="IDA24" s="109"/>
      <c r="IDB24" s="109"/>
      <c r="IDC24" s="109"/>
      <c r="IDD24" s="109"/>
      <c r="IDE24" s="109"/>
      <c r="IDF24" s="109"/>
      <c r="IDG24" s="109"/>
      <c r="IDH24" s="109"/>
      <c r="IDI24" s="109"/>
      <c r="IDJ24" s="109"/>
      <c r="IDK24" s="109"/>
      <c r="IDL24" s="109"/>
      <c r="IDM24" s="109"/>
      <c r="IDN24" s="109"/>
      <c r="IDO24" s="109"/>
      <c r="IDP24" s="109"/>
      <c r="IDQ24" s="109"/>
      <c r="IDR24" s="109"/>
      <c r="IDS24" s="109"/>
      <c r="IDT24" s="109"/>
      <c r="IDU24" s="109"/>
      <c r="IDV24" s="109"/>
      <c r="IDW24" s="109"/>
      <c r="IDX24" s="109"/>
      <c r="IDY24" s="109"/>
      <c r="IDZ24" s="109"/>
      <c r="IEA24" s="109"/>
      <c r="IEB24" s="109"/>
      <c r="IEC24" s="109"/>
      <c r="IED24" s="109"/>
      <c r="IEE24" s="109"/>
      <c r="IEF24" s="109"/>
      <c r="IEG24" s="109"/>
      <c r="IEH24" s="109"/>
      <c r="IEI24" s="109"/>
      <c r="IEJ24" s="109"/>
      <c r="IEK24" s="109"/>
      <c r="IEL24" s="109"/>
      <c r="IEM24" s="109"/>
      <c r="IEN24" s="109"/>
      <c r="IEO24" s="109"/>
      <c r="IEP24" s="109"/>
      <c r="IEQ24" s="109"/>
      <c r="IER24" s="109"/>
      <c r="IES24" s="109"/>
      <c r="IET24" s="109"/>
      <c r="IEU24" s="109"/>
      <c r="IEV24" s="109"/>
      <c r="IEW24" s="109"/>
      <c r="IEX24" s="109"/>
      <c r="IEY24" s="109"/>
      <c r="IEZ24" s="109"/>
      <c r="IFA24" s="109"/>
      <c r="IFB24" s="109"/>
      <c r="IFC24" s="109"/>
      <c r="IFD24" s="109"/>
      <c r="IFE24" s="109"/>
      <c r="IFF24" s="109"/>
      <c r="IFG24" s="109"/>
      <c r="IFH24" s="109"/>
      <c r="IFI24" s="109"/>
      <c r="IFJ24" s="109"/>
      <c r="IFK24" s="109"/>
      <c r="IFL24" s="109"/>
      <c r="IFM24" s="109"/>
      <c r="IFN24" s="109"/>
      <c r="IFO24" s="109"/>
      <c r="IFP24" s="109"/>
      <c r="IFQ24" s="109"/>
      <c r="IFR24" s="109"/>
      <c r="IFS24" s="109"/>
      <c r="IFT24" s="109"/>
      <c r="IFU24" s="109"/>
      <c r="IFV24" s="109"/>
      <c r="IFW24" s="109"/>
      <c r="IFX24" s="109"/>
      <c r="IFY24" s="109"/>
      <c r="IFZ24" s="109"/>
      <c r="IGA24" s="109"/>
      <c r="IGB24" s="109"/>
      <c r="IGC24" s="109"/>
      <c r="IGD24" s="109"/>
      <c r="IGE24" s="109"/>
      <c r="IGF24" s="109"/>
      <c r="IGG24" s="109"/>
      <c r="IGH24" s="109"/>
      <c r="IGI24" s="109"/>
      <c r="IGJ24" s="109"/>
      <c r="IGK24" s="109"/>
      <c r="IGL24" s="109"/>
      <c r="IGM24" s="109"/>
      <c r="IGN24" s="109"/>
      <c r="IGO24" s="109"/>
      <c r="IGP24" s="109"/>
      <c r="IGQ24" s="109"/>
      <c r="IGR24" s="109"/>
      <c r="IGS24" s="109"/>
      <c r="IGT24" s="109"/>
      <c r="IGU24" s="109"/>
      <c r="IGV24" s="109"/>
      <c r="IGW24" s="109"/>
      <c r="IGX24" s="109"/>
      <c r="IGY24" s="109"/>
      <c r="IGZ24" s="109"/>
      <c r="IHA24" s="109"/>
      <c r="IHB24" s="109"/>
      <c r="IHC24" s="109"/>
      <c r="IHD24" s="109"/>
      <c r="IHE24" s="109"/>
      <c r="IHF24" s="109"/>
      <c r="IHG24" s="109"/>
      <c r="IHH24" s="109"/>
      <c r="IHI24" s="109"/>
      <c r="IHJ24" s="109"/>
      <c r="IHK24" s="109"/>
      <c r="IHL24" s="109"/>
      <c r="IHM24" s="109"/>
      <c r="IHN24" s="109"/>
      <c r="IHO24" s="109"/>
      <c r="IHP24" s="109"/>
      <c r="IHQ24" s="109"/>
      <c r="IHR24" s="109"/>
      <c r="IHS24" s="109"/>
      <c r="IHT24" s="109"/>
      <c r="IHU24" s="109"/>
      <c r="IHV24" s="109"/>
      <c r="IHW24" s="109"/>
      <c r="IHX24" s="109"/>
      <c r="IHY24" s="109"/>
      <c r="IHZ24" s="109"/>
      <c r="IIA24" s="109"/>
      <c r="IIB24" s="109"/>
      <c r="IIC24" s="109"/>
      <c r="IID24" s="109"/>
      <c r="IIE24" s="109"/>
      <c r="IIF24" s="109"/>
      <c r="IIG24" s="109"/>
      <c r="IIH24" s="109"/>
      <c r="III24" s="109"/>
      <c r="IIJ24" s="109"/>
      <c r="IIK24" s="109"/>
      <c r="IIL24" s="109"/>
      <c r="IIM24" s="109"/>
      <c r="IIN24" s="109"/>
      <c r="IIO24" s="109"/>
      <c r="IIP24" s="109"/>
      <c r="IIQ24" s="109"/>
      <c r="IIR24" s="109"/>
      <c r="IIS24" s="109"/>
      <c r="IIT24" s="109"/>
      <c r="IIU24" s="109"/>
      <c r="IIV24" s="109"/>
      <c r="IIW24" s="109"/>
      <c r="IIX24" s="109"/>
      <c r="IIY24" s="109"/>
      <c r="IIZ24" s="109"/>
      <c r="IJA24" s="109"/>
      <c r="IJB24" s="109"/>
      <c r="IJC24" s="109"/>
      <c r="IJD24" s="109"/>
      <c r="IJE24" s="109"/>
      <c r="IJF24" s="109"/>
      <c r="IJG24" s="109"/>
      <c r="IJH24" s="109"/>
      <c r="IJI24" s="109"/>
      <c r="IJJ24" s="109"/>
      <c r="IJK24" s="109"/>
      <c r="IJL24" s="109"/>
      <c r="IJM24" s="109"/>
      <c r="IJN24" s="109"/>
      <c r="IJO24" s="109"/>
      <c r="IJP24" s="109"/>
      <c r="IJQ24" s="109"/>
      <c r="IJR24" s="109"/>
      <c r="IJS24" s="109"/>
      <c r="IJT24" s="109"/>
      <c r="IJU24" s="109"/>
      <c r="IJV24" s="109"/>
      <c r="IJW24" s="109"/>
      <c r="IJX24" s="109"/>
      <c r="IJY24" s="109"/>
      <c r="IJZ24" s="109"/>
      <c r="IKA24" s="109"/>
      <c r="IKB24" s="109"/>
      <c r="IKC24" s="109"/>
      <c r="IKD24" s="109"/>
      <c r="IKE24" s="109"/>
      <c r="IKF24" s="109"/>
      <c r="IKG24" s="109"/>
      <c r="IKH24" s="109"/>
      <c r="IKI24" s="109"/>
      <c r="IKJ24" s="109"/>
      <c r="IKK24" s="109"/>
      <c r="IKL24" s="109"/>
      <c r="IKM24" s="109"/>
      <c r="IKN24" s="109"/>
      <c r="IKO24" s="109"/>
      <c r="IKP24" s="109"/>
      <c r="IKQ24" s="109"/>
      <c r="IKR24" s="109"/>
      <c r="IKS24" s="109"/>
      <c r="IKT24" s="109"/>
      <c r="IKU24" s="109"/>
      <c r="IKV24" s="109"/>
      <c r="IKW24" s="109"/>
      <c r="IKX24" s="109"/>
      <c r="IKY24" s="109"/>
      <c r="IKZ24" s="109"/>
      <c r="ILA24" s="109"/>
      <c r="ILB24" s="109"/>
      <c r="ILC24" s="109"/>
      <c r="ILD24" s="109"/>
      <c r="ILE24" s="109"/>
      <c r="ILF24" s="109"/>
      <c r="ILG24" s="109"/>
      <c r="ILH24" s="109"/>
      <c r="ILI24" s="109"/>
      <c r="ILJ24" s="109"/>
      <c r="ILK24" s="109"/>
      <c r="ILL24" s="109"/>
      <c r="ILM24" s="109"/>
      <c r="ILN24" s="109"/>
      <c r="ILO24" s="109"/>
      <c r="ILP24" s="109"/>
      <c r="ILQ24" s="109"/>
      <c r="ILR24" s="109"/>
      <c r="ILS24" s="109"/>
      <c r="ILT24" s="109"/>
      <c r="ILU24" s="109"/>
      <c r="ILV24" s="109"/>
      <c r="ILW24" s="109"/>
      <c r="ILX24" s="109"/>
      <c r="ILY24" s="109"/>
      <c r="ILZ24" s="109"/>
      <c r="IMA24" s="109"/>
      <c r="IMB24" s="109"/>
      <c r="IMC24" s="109"/>
      <c r="IMD24" s="109"/>
      <c r="IME24" s="109"/>
      <c r="IMF24" s="109"/>
      <c r="IMG24" s="109"/>
      <c r="IMH24" s="109"/>
      <c r="IMI24" s="109"/>
      <c r="IMJ24" s="109"/>
      <c r="IMK24" s="109"/>
      <c r="IML24" s="109"/>
      <c r="IMM24" s="109"/>
      <c r="IMN24" s="109"/>
      <c r="IMO24" s="109"/>
      <c r="IMP24" s="109"/>
      <c r="IMQ24" s="109"/>
      <c r="IMR24" s="109"/>
      <c r="IMS24" s="109"/>
      <c r="IMT24" s="109"/>
      <c r="IMU24" s="109"/>
      <c r="IMV24" s="109"/>
      <c r="IMW24" s="109"/>
      <c r="IMX24" s="109"/>
      <c r="IMY24" s="109"/>
      <c r="IMZ24" s="109"/>
      <c r="INA24" s="109"/>
      <c r="INB24" s="109"/>
      <c r="INC24" s="109"/>
      <c r="IND24" s="109"/>
      <c r="INE24" s="109"/>
      <c r="INF24" s="109"/>
      <c r="ING24" s="109"/>
      <c r="INH24" s="109"/>
      <c r="INI24" s="109"/>
      <c r="INJ24" s="109"/>
      <c r="INK24" s="109"/>
      <c r="INL24" s="109"/>
      <c r="INM24" s="109"/>
      <c r="INN24" s="109"/>
      <c r="INO24" s="109"/>
      <c r="INP24" s="109"/>
      <c r="INQ24" s="109"/>
      <c r="INR24" s="109"/>
      <c r="INS24" s="109"/>
      <c r="INT24" s="109"/>
      <c r="INU24" s="109"/>
      <c r="INV24" s="109"/>
      <c r="INW24" s="109"/>
      <c r="INX24" s="109"/>
      <c r="INY24" s="109"/>
      <c r="INZ24" s="109"/>
      <c r="IOA24" s="109"/>
      <c r="IOB24" s="109"/>
      <c r="IOC24" s="109"/>
      <c r="IOD24" s="109"/>
      <c r="IOE24" s="109"/>
      <c r="IOF24" s="109"/>
      <c r="IOG24" s="109"/>
      <c r="IOH24" s="109"/>
      <c r="IOI24" s="109"/>
      <c r="IOJ24" s="109"/>
      <c r="IOK24" s="109"/>
      <c r="IOL24" s="109"/>
      <c r="IOM24" s="109"/>
      <c r="ION24" s="109"/>
      <c r="IOO24" s="109"/>
      <c r="IOP24" s="109"/>
      <c r="IOQ24" s="109"/>
      <c r="IOR24" s="109"/>
      <c r="IOS24" s="109"/>
      <c r="IOT24" s="109"/>
      <c r="IOU24" s="109"/>
      <c r="IOV24" s="109"/>
      <c r="IOW24" s="109"/>
      <c r="IOX24" s="109"/>
      <c r="IOY24" s="109"/>
      <c r="IOZ24" s="109"/>
      <c r="IPA24" s="109"/>
      <c r="IPB24" s="109"/>
      <c r="IPC24" s="109"/>
      <c r="IPD24" s="109"/>
      <c r="IPE24" s="109"/>
      <c r="IPF24" s="109"/>
      <c r="IPG24" s="109"/>
      <c r="IPH24" s="109"/>
      <c r="IPI24" s="109"/>
      <c r="IPJ24" s="109"/>
      <c r="IPK24" s="109"/>
      <c r="IPL24" s="109"/>
      <c r="IPM24" s="109"/>
      <c r="IPN24" s="109"/>
      <c r="IPO24" s="109"/>
      <c r="IPP24" s="109"/>
      <c r="IPQ24" s="109"/>
      <c r="IPR24" s="109"/>
      <c r="IPS24" s="109"/>
      <c r="IPT24" s="109"/>
      <c r="IPU24" s="109"/>
      <c r="IPV24" s="109"/>
      <c r="IPW24" s="109"/>
      <c r="IPX24" s="109"/>
      <c r="IPY24" s="109"/>
      <c r="IPZ24" s="109"/>
      <c r="IQA24" s="109"/>
      <c r="IQB24" s="109"/>
      <c r="IQC24" s="109"/>
      <c r="IQD24" s="109"/>
      <c r="IQE24" s="109"/>
      <c r="IQF24" s="109"/>
      <c r="IQG24" s="109"/>
      <c r="IQH24" s="109"/>
      <c r="IQI24" s="109"/>
      <c r="IQJ24" s="109"/>
      <c r="IQK24" s="109"/>
      <c r="IQL24" s="109"/>
      <c r="IQM24" s="109"/>
      <c r="IQN24" s="109"/>
      <c r="IQO24" s="109"/>
      <c r="IQP24" s="109"/>
      <c r="IQQ24" s="109"/>
      <c r="IQR24" s="109"/>
      <c r="IQS24" s="109"/>
      <c r="IQT24" s="109"/>
      <c r="IQU24" s="109"/>
      <c r="IQV24" s="109"/>
      <c r="IQW24" s="109"/>
      <c r="IQX24" s="109"/>
      <c r="IQY24" s="109"/>
      <c r="IQZ24" s="109"/>
      <c r="IRA24" s="109"/>
      <c r="IRB24" s="109"/>
      <c r="IRC24" s="109"/>
      <c r="IRD24" s="109"/>
      <c r="IRE24" s="109"/>
      <c r="IRF24" s="109"/>
      <c r="IRG24" s="109"/>
      <c r="IRH24" s="109"/>
      <c r="IRI24" s="109"/>
      <c r="IRJ24" s="109"/>
      <c r="IRK24" s="109"/>
      <c r="IRL24" s="109"/>
      <c r="IRM24" s="109"/>
      <c r="IRN24" s="109"/>
      <c r="IRO24" s="109"/>
      <c r="IRP24" s="109"/>
      <c r="IRQ24" s="109"/>
      <c r="IRR24" s="109"/>
      <c r="IRS24" s="109"/>
      <c r="IRT24" s="109"/>
      <c r="IRU24" s="109"/>
      <c r="IRV24" s="109"/>
      <c r="IRW24" s="109"/>
      <c r="IRX24" s="109"/>
      <c r="IRY24" s="109"/>
      <c r="IRZ24" s="109"/>
      <c r="ISA24" s="109"/>
      <c r="ISB24" s="109"/>
      <c r="ISC24" s="109"/>
      <c r="ISD24" s="109"/>
      <c r="ISE24" s="109"/>
      <c r="ISF24" s="109"/>
      <c r="ISG24" s="109"/>
      <c r="ISH24" s="109"/>
      <c r="ISI24" s="109"/>
      <c r="ISJ24" s="109"/>
      <c r="ISK24" s="109"/>
      <c r="ISL24" s="109"/>
      <c r="ISM24" s="109"/>
      <c r="ISN24" s="109"/>
      <c r="ISO24" s="109"/>
      <c r="ISP24" s="109"/>
      <c r="ISQ24" s="109"/>
      <c r="ISR24" s="109"/>
      <c r="ISS24" s="109"/>
      <c r="IST24" s="109"/>
      <c r="ISU24" s="109"/>
      <c r="ISV24" s="109"/>
      <c r="ISW24" s="109"/>
      <c r="ISX24" s="109"/>
      <c r="ISY24" s="109"/>
      <c r="ISZ24" s="109"/>
      <c r="ITA24" s="109"/>
      <c r="ITB24" s="109"/>
      <c r="ITC24" s="109"/>
      <c r="ITD24" s="109"/>
      <c r="ITE24" s="109"/>
      <c r="ITF24" s="109"/>
      <c r="ITG24" s="109"/>
      <c r="ITH24" s="109"/>
      <c r="ITI24" s="109"/>
      <c r="ITJ24" s="109"/>
      <c r="ITK24" s="109"/>
      <c r="ITL24" s="109"/>
      <c r="ITM24" s="109"/>
      <c r="ITN24" s="109"/>
      <c r="ITO24" s="109"/>
      <c r="ITP24" s="109"/>
      <c r="ITQ24" s="109"/>
      <c r="ITR24" s="109"/>
      <c r="ITS24" s="109"/>
      <c r="ITT24" s="109"/>
      <c r="ITU24" s="109"/>
      <c r="ITV24" s="109"/>
      <c r="ITW24" s="109"/>
      <c r="ITX24" s="109"/>
      <c r="ITY24" s="109"/>
      <c r="ITZ24" s="109"/>
      <c r="IUA24" s="109"/>
      <c r="IUB24" s="109"/>
      <c r="IUC24" s="109"/>
      <c r="IUD24" s="109"/>
      <c r="IUE24" s="109"/>
      <c r="IUF24" s="109"/>
      <c r="IUG24" s="109"/>
      <c r="IUH24" s="109"/>
      <c r="IUI24" s="109"/>
      <c r="IUJ24" s="109"/>
      <c r="IUK24" s="109"/>
      <c r="IUL24" s="109"/>
      <c r="IUM24" s="109"/>
      <c r="IUN24" s="109"/>
      <c r="IUO24" s="109"/>
      <c r="IUP24" s="109"/>
      <c r="IUQ24" s="109"/>
      <c r="IUR24" s="109"/>
      <c r="IUS24" s="109"/>
      <c r="IUT24" s="109"/>
      <c r="IUU24" s="109"/>
      <c r="IUV24" s="109"/>
      <c r="IUW24" s="109"/>
      <c r="IUX24" s="109"/>
      <c r="IUY24" s="109"/>
      <c r="IUZ24" s="109"/>
      <c r="IVA24" s="109"/>
      <c r="IVB24" s="109"/>
      <c r="IVC24" s="109"/>
      <c r="IVD24" s="109"/>
      <c r="IVE24" s="109"/>
      <c r="IVF24" s="109"/>
      <c r="IVG24" s="109"/>
      <c r="IVH24" s="109"/>
      <c r="IVI24" s="109"/>
      <c r="IVJ24" s="109"/>
      <c r="IVK24" s="109"/>
      <c r="IVL24" s="109"/>
      <c r="IVM24" s="109"/>
      <c r="IVN24" s="109"/>
      <c r="IVO24" s="109"/>
      <c r="IVP24" s="109"/>
      <c r="IVQ24" s="109"/>
      <c r="IVR24" s="109"/>
      <c r="IVS24" s="109"/>
      <c r="IVT24" s="109"/>
      <c r="IVU24" s="109"/>
      <c r="IVV24" s="109"/>
      <c r="IVW24" s="109"/>
      <c r="IVX24" s="109"/>
      <c r="IVY24" s="109"/>
      <c r="IVZ24" s="109"/>
      <c r="IWA24" s="109"/>
      <c r="IWB24" s="109"/>
      <c r="IWC24" s="109"/>
      <c r="IWD24" s="109"/>
      <c r="IWE24" s="109"/>
      <c r="IWF24" s="109"/>
      <c r="IWG24" s="109"/>
      <c r="IWH24" s="109"/>
      <c r="IWI24" s="109"/>
      <c r="IWJ24" s="109"/>
      <c r="IWK24" s="109"/>
      <c r="IWL24" s="109"/>
      <c r="IWM24" s="109"/>
      <c r="IWN24" s="109"/>
      <c r="IWO24" s="109"/>
      <c r="IWP24" s="109"/>
      <c r="IWQ24" s="109"/>
      <c r="IWR24" s="109"/>
      <c r="IWS24" s="109"/>
      <c r="IWT24" s="109"/>
      <c r="IWU24" s="109"/>
      <c r="IWV24" s="109"/>
      <c r="IWW24" s="109"/>
      <c r="IWX24" s="109"/>
      <c r="IWY24" s="109"/>
      <c r="IWZ24" s="109"/>
      <c r="IXA24" s="109"/>
      <c r="IXB24" s="109"/>
      <c r="IXC24" s="109"/>
      <c r="IXD24" s="109"/>
      <c r="IXE24" s="109"/>
      <c r="IXF24" s="109"/>
      <c r="IXG24" s="109"/>
      <c r="IXH24" s="109"/>
      <c r="IXI24" s="109"/>
      <c r="IXJ24" s="109"/>
      <c r="IXK24" s="109"/>
      <c r="IXL24" s="109"/>
      <c r="IXM24" s="109"/>
      <c r="IXN24" s="109"/>
      <c r="IXO24" s="109"/>
      <c r="IXP24" s="109"/>
      <c r="IXQ24" s="109"/>
      <c r="IXR24" s="109"/>
      <c r="IXS24" s="109"/>
      <c r="IXT24" s="109"/>
      <c r="IXU24" s="109"/>
      <c r="IXV24" s="109"/>
      <c r="IXW24" s="109"/>
      <c r="IXX24" s="109"/>
      <c r="IXY24" s="109"/>
      <c r="IXZ24" s="109"/>
      <c r="IYA24" s="109"/>
      <c r="IYB24" s="109"/>
      <c r="IYC24" s="109"/>
      <c r="IYD24" s="109"/>
      <c r="IYE24" s="109"/>
      <c r="IYF24" s="109"/>
      <c r="IYG24" s="109"/>
      <c r="IYH24" s="109"/>
      <c r="IYI24" s="109"/>
      <c r="IYJ24" s="109"/>
      <c r="IYK24" s="109"/>
      <c r="IYL24" s="109"/>
      <c r="IYM24" s="109"/>
      <c r="IYN24" s="109"/>
      <c r="IYO24" s="109"/>
      <c r="IYP24" s="109"/>
      <c r="IYQ24" s="109"/>
      <c r="IYR24" s="109"/>
      <c r="IYS24" s="109"/>
      <c r="IYT24" s="109"/>
      <c r="IYU24" s="109"/>
      <c r="IYV24" s="109"/>
      <c r="IYW24" s="109"/>
      <c r="IYX24" s="109"/>
      <c r="IYY24" s="109"/>
      <c r="IYZ24" s="109"/>
      <c r="IZA24" s="109"/>
      <c r="IZB24" s="109"/>
      <c r="IZC24" s="109"/>
      <c r="IZD24" s="109"/>
      <c r="IZE24" s="109"/>
      <c r="IZF24" s="109"/>
      <c r="IZG24" s="109"/>
      <c r="IZH24" s="109"/>
      <c r="IZI24" s="109"/>
      <c r="IZJ24" s="109"/>
      <c r="IZK24" s="109"/>
      <c r="IZL24" s="109"/>
      <c r="IZM24" s="109"/>
      <c r="IZN24" s="109"/>
      <c r="IZO24" s="109"/>
      <c r="IZP24" s="109"/>
      <c r="IZQ24" s="109"/>
      <c r="IZR24" s="109"/>
      <c r="IZS24" s="109"/>
      <c r="IZT24" s="109"/>
      <c r="IZU24" s="109"/>
      <c r="IZV24" s="109"/>
      <c r="IZW24" s="109"/>
      <c r="IZX24" s="109"/>
      <c r="IZY24" s="109"/>
      <c r="IZZ24" s="109"/>
      <c r="JAA24" s="109"/>
      <c r="JAB24" s="109"/>
      <c r="JAC24" s="109"/>
      <c r="JAD24" s="109"/>
      <c r="JAE24" s="109"/>
      <c r="JAF24" s="109"/>
      <c r="JAG24" s="109"/>
      <c r="JAH24" s="109"/>
      <c r="JAI24" s="109"/>
      <c r="JAJ24" s="109"/>
      <c r="JAK24" s="109"/>
      <c r="JAL24" s="109"/>
      <c r="JAM24" s="109"/>
      <c r="JAN24" s="109"/>
      <c r="JAO24" s="109"/>
      <c r="JAP24" s="109"/>
      <c r="JAQ24" s="109"/>
      <c r="JAR24" s="109"/>
      <c r="JAS24" s="109"/>
      <c r="JAT24" s="109"/>
      <c r="JAU24" s="109"/>
      <c r="JAV24" s="109"/>
      <c r="JAW24" s="109"/>
      <c r="JAX24" s="109"/>
      <c r="JAY24" s="109"/>
      <c r="JAZ24" s="109"/>
      <c r="JBA24" s="109"/>
      <c r="JBB24" s="109"/>
      <c r="JBC24" s="109"/>
      <c r="JBD24" s="109"/>
      <c r="JBE24" s="109"/>
      <c r="JBF24" s="109"/>
      <c r="JBG24" s="109"/>
      <c r="JBH24" s="109"/>
      <c r="JBI24" s="109"/>
      <c r="JBJ24" s="109"/>
      <c r="JBK24" s="109"/>
      <c r="JBL24" s="109"/>
      <c r="JBM24" s="109"/>
      <c r="JBN24" s="109"/>
      <c r="JBO24" s="109"/>
      <c r="JBP24" s="109"/>
      <c r="JBQ24" s="109"/>
      <c r="JBR24" s="109"/>
      <c r="JBS24" s="109"/>
      <c r="JBT24" s="109"/>
      <c r="JBU24" s="109"/>
      <c r="JBV24" s="109"/>
      <c r="JBW24" s="109"/>
      <c r="JBX24" s="109"/>
      <c r="JBY24" s="109"/>
      <c r="JBZ24" s="109"/>
      <c r="JCA24" s="109"/>
      <c r="JCB24" s="109"/>
      <c r="JCC24" s="109"/>
      <c r="JCD24" s="109"/>
      <c r="JCE24" s="109"/>
      <c r="JCF24" s="109"/>
      <c r="JCG24" s="109"/>
      <c r="JCH24" s="109"/>
      <c r="JCI24" s="109"/>
      <c r="JCJ24" s="109"/>
      <c r="JCK24" s="109"/>
      <c r="JCL24" s="109"/>
      <c r="JCM24" s="109"/>
      <c r="JCN24" s="109"/>
      <c r="JCO24" s="109"/>
      <c r="JCP24" s="109"/>
      <c r="JCQ24" s="109"/>
      <c r="JCR24" s="109"/>
      <c r="JCS24" s="109"/>
      <c r="JCT24" s="109"/>
      <c r="JCU24" s="109"/>
      <c r="JCV24" s="109"/>
      <c r="JCW24" s="109"/>
      <c r="JCX24" s="109"/>
      <c r="JCY24" s="109"/>
      <c r="JCZ24" s="109"/>
      <c r="JDA24" s="109"/>
      <c r="JDB24" s="109"/>
      <c r="JDC24" s="109"/>
      <c r="JDD24" s="109"/>
      <c r="JDE24" s="109"/>
      <c r="JDF24" s="109"/>
      <c r="JDG24" s="109"/>
      <c r="JDH24" s="109"/>
      <c r="JDI24" s="109"/>
      <c r="JDJ24" s="109"/>
      <c r="JDK24" s="109"/>
      <c r="JDL24" s="109"/>
      <c r="JDM24" s="109"/>
      <c r="JDN24" s="109"/>
      <c r="JDO24" s="109"/>
      <c r="JDP24" s="109"/>
      <c r="JDQ24" s="109"/>
      <c r="JDR24" s="109"/>
      <c r="JDS24" s="109"/>
      <c r="JDT24" s="109"/>
      <c r="JDU24" s="109"/>
      <c r="JDV24" s="109"/>
      <c r="JDW24" s="109"/>
      <c r="JDX24" s="109"/>
      <c r="JDY24" s="109"/>
      <c r="JDZ24" s="109"/>
      <c r="JEA24" s="109"/>
      <c r="JEB24" s="109"/>
      <c r="JEC24" s="109"/>
      <c r="JED24" s="109"/>
      <c r="JEE24" s="109"/>
      <c r="JEF24" s="109"/>
      <c r="JEG24" s="109"/>
      <c r="JEH24" s="109"/>
      <c r="JEI24" s="109"/>
      <c r="JEJ24" s="109"/>
      <c r="JEK24" s="109"/>
      <c r="JEL24" s="109"/>
      <c r="JEM24" s="109"/>
      <c r="JEN24" s="109"/>
      <c r="JEO24" s="109"/>
      <c r="JEP24" s="109"/>
      <c r="JEQ24" s="109"/>
      <c r="JER24" s="109"/>
      <c r="JES24" s="109"/>
      <c r="JET24" s="109"/>
      <c r="JEU24" s="109"/>
      <c r="JEV24" s="109"/>
      <c r="JEW24" s="109"/>
      <c r="JEX24" s="109"/>
      <c r="JEY24" s="109"/>
      <c r="JEZ24" s="109"/>
      <c r="JFA24" s="109"/>
      <c r="JFB24" s="109"/>
      <c r="JFC24" s="109"/>
      <c r="JFD24" s="109"/>
      <c r="JFE24" s="109"/>
      <c r="JFF24" s="109"/>
      <c r="JFG24" s="109"/>
      <c r="JFH24" s="109"/>
      <c r="JFI24" s="109"/>
      <c r="JFJ24" s="109"/>
      <c r="JFK24" s="109"/>
      <c r="JFL24" s="109"/>
      <c r="JFM24" s="109"/>
      <c r="JFN24" s="109"/>
      <c r="JFO24" s="109"/>
      <c r="JFP24" s="109"/>
      <c r="JFQ24" s="109"/>
      <c r="JFR24" s="109"/>
      <c r="JFS24" s="109"/>
      <c r="JFT24" s="109"/>
      <c r="JFU24" s="109"/>
      <c r="JFV24" s="109"/>
      <c r="JFW24" s="109"/>
      <c r="JFX24" s="109"/>
      <c r="JFY24" s="109"/>
      <c r="JFZ24" s="109"/>
      <c r="JGA24" s="109"/>
      <c r="JGB24" s="109"/>
      <c r="JGC24" s="109"/>
      <c r="JGD24" s="109"/>
      <c r="JGE24" s="109"/>
      <c r="JGF24" s="109"/>
      <c r="JGG24" s="109"/>
      <c r="JGH24" s="109"/>
      <c r="JGI24" s="109"/>
      <c r="JGJ24" s="109"/>
      <c r="JGK24" s="109"/>
      <c r="JGL24" s="109"/>
      <c r="JGM24" s="109"/>
      <c r="JGN24" s="109"/>
      <c r="JGO24" s="109"/>
      <c r="JGP24" s="109"/>
      <c r="JGQ24" s="109"/>
      <c r="JGR24" s="109"/>
      <c r="JGS24" s="109"/>
      <c r="JGT24" s="109"/>
      <c r="JGU24" s="109"/>
      <c r="JGV24" s="109"/>
      <c r="JGW24" s="109"/>
      <c r="JGX24" s="109"/>
      <c r="JGY24" s="109"/>
      <c r="JGZ24" s="109"/>
      <c r="JHA24" s="109"/>
      <c r="JHB24" s="109"/>
      <c r="JHC24" s="109"/>
      <c r="JHD24" s="109"/>
      <c r="JHE24" s="109"/>
      <c r="JHF24" s="109"/>
      <c r="JHG24" s="109"/>
      <c r="JHH24" s="109"/>
      <c r="JHI24" s="109"/>
      <c r="JHJ24" s="109"/>
      <c r="JHK24" s="109"/>
      <c r="JHL24" s="109"/>
      <c r="JHM24" s="109"/>
      <c r="JHN24" s="109"/>
      <c r="JHO24" s="109"/>
      <c r="JHP24" s="109"/>
      <c r="JHQ24" s="109"/>
      <c r="JHR24" s="109"/>
      <c r="JHS24" s="109"/>
      <c r="JHT24" s="109"/>
      <c r="JHU24" s="109"/>
      <c r="JHV24" s="109"/>
      <c r="JHW24" s="109"/>
      <c r="JHX24" s="109"/>
      <c r="JHY24" s="109"/>
      <c r="JHZ24" s="109"/>
      <c r="JIA24" s="109"/>
      <c r="JIB24" s="109"/>
      <c r="JIC24" s="109"/>
      <c r="JID24" s="109"/>
      <c r="JIE24" s="109"/>
      <c r="JIF24" s="109"/>
      <c r="JIG24" s="109"/>
      <c r="JIH24" s="109"/>
      <c r="JII24" s="109"/>
      <c r="JIJ24" s="109"/>
      <c r="JIK24" s="109"/>
      <c r="JIL24" s="109"/>
      <c r="JIM24" s="109"/>
      <c r="JIN24" s="109"/>
      <c r="JIO24" s="109"/>
      <c r="JIP24" s="109"/>
      <c r="JIQ24" s="109"/>
      <c r="JIR24" s="109"/>
      <c r="JIS24" s="109"/>
      <c r="JIT24" s="109"/>
      <c r="JIU24" s="109"/>
      <c r="JIV24" s="109"/>
      <c r="JIW24" s="109"/>
      <c r="JIX24" s="109"/>
      <c r="JIY24" s="109"/>
      <c r="JIZ24" s="109"/>
      <c r="JJA24" s="109"/>
      <c r="JJB24" s="109"/>
      <c r="JJC24" s="109"/>
      <c r="JJD24" s="109"/>
      <c r="JJE24" s="109"/>
      <c r="JJF24" s="109"/>
      <c r="JJG24" s="109"/>
      <c r="JJH24" s="109"/>
      <c r="JJI24" s="109"/>
      <c r="JJJ24" s="109"/>
      <c r="JJK24" s="109"/>
      <c r="JJL24" s="109"/>
      <c r="JJM24" s="109"/>
      <c r="JJN24" s="109"/>
      <c r="JJO24" s="109"/>
      <c r="JJP24" s="109"/>
      <c r="JJQ24" s="109"/>
      <c r="JJR24" s="109"/>
      <c r="JJS24" s="109"/>
      <c r="JJT24" s="109"/>
      <c r="JJU24" s="109"/>
      <c r="JJV24" s="109"/>
      <c r="JJW24" s="109"/>
      <c r="JJX24" s="109"/>
      <c r="JJY24" s="109"/>
      <c r="JJZ24" s="109"/>
      <c r="JKA24" s="109"/>
      <c r="JKB24" s="109"/>
      <c r="JKC24" s="109"/>
      <c r="JKD24" s="109"/>
      <c r="JKE24" s="109"/>
      <c r="JKF24" s="109"/>
      <c r="JKG24" s="109"/>
      <c r="JKH24" s="109"/>
      <c r="JKI24" s="109"/>
      <c r="JKJ24" s="109"/>
      <c r="JKK24" s="109"/>
      <c r="JKL24" s="109"/>
      <c r="JKM24" s="109"/>
      <c r="JKN24" s="109"/>
      <c r="JKO24" s="109"/>
      <c r="JKP24" s="109"/>
      <c r="JKQ24" s="109"/>
      <c r="JKR24" s="109"/>
      <c r="JKS24" s="109"/>
      <c r="JKT24" s="109"/>
      <c r="JKU24" s="109"/>
      <c r="JKV24" s="109"/>
      <c r="JKW24" s="109"/>
      <c r="JKX24" s="109"/>
      <c r="JKY24" s="109"/>
      <c r="JKZ24" s="109"/>
      <c r="JLA24" s="109"/>
      <c r="JLB24" s="109"/>
      <c r="JLC24" s="109"/>
      <c r="JLD24" s="109"/>
      <c r="JLE24" s="109"/>
      <c r="JLF24" s="109"/>
      <c r="JLG24" s="109"/>
      <c r="JLH24" s="109"/>
      <c r="JLI24" s="109"/>
      <c r="JLJ24" s="109"/>
      <c r="JLK24" s="109"/>
      <c r="JLL24" s="109"/>
      <c r="JLM24" s="109"/>
      <c r="JLN24" s="109"/>
      <c r="JLO24" s="109"/>
      <c r="JLP24" s="109"/>
      <c r="JLQ24" s="109"/>
      <c r="JLR24" s="109"/>
      <c r="JLS24" s="109"/>
      <c r="JLT24" s="109"/>
      <c r="JLU24" s="109"/>
      <c r="JLV24" s="109"/>
      <c r="JLW24" s="109"/>
      <c r="JLX24" s="109"/>
      <c r="JLY24" s="109"/>
      <c r="JLZ24" s="109"/>
      <c r="JMA24" s="109"/>
      <c r="JMB24" s="109"/>
      <c r="JMC24" s="109"/>
      <c r="JMD24" s="109"/>
      <c r="JME24" s="109"/>
      <c r="JMF24" s="109"/>
      <c r="JMG24" s="109"/>
      <c r="JMH24" s="109"/>
      <c r="JMI24" s="109"/>
      <c r="JMJ24" s="109"/>
      <c r="JMK24" s="109"/>
      <c r="JML24" s="109"/>
      <c r="JMM24" s="109"/>
      <c r="JMN24" s="109"/>
      <c r="JMO24" s="109"/>
      <c r="JMP24" s="109"/>
      <c r="JMQ24" s="109"/>
      <c r="JMR24" s="109"/>
      <c r="JMS24" s="109"/>
      <c r="JMT24" s="109"/>
      <c r="JMU24" s="109"/>
      <c r="JMV24" s="109"/>
      <c r="JMW24" s="109"/>
      <c r="JMX24" s="109"/>
      <c r="JMY24" s="109"/>
      <c r="JMZ24" s="109"/>
      <c r="JNA24" s="109"/>
      <c r="JNB24" s="109"/>
      <c r="JNC24" s="109"/>
      <c r="JND24" s="109"/>
      <c r="JNE24" s="109"/>
      <c r="JNF24" s="109"/>
      <c r="JNG24" s="109"/>
      <c r="JNH24" s="109"/>
      <c r="JNI24" s="109"/>
      <c r="JNJ24" s="109"/>
      <c r="JNK24" s="109"/>
      <c r="JNL24" s="109"/>
      <c r="JNM24" s="109"/>
      <c r="JNN24" s="109"/>
      <c r="JNO24" s="109"/>
      <c r="JNP24" s="109"/>
      <c r="JNQ24" s="109"/>
      <c r="JNR24" s="109"/>
      <c r="JNS24" s="109"/>
      <c r="JNT24" s="109"/>
      <c r="JNU24" s="109"/>
      <c r="JNV24" s="109"/>
      <c r="JNW24" s="109"/>
      <c r="JNX24" s="109"/>
      <c r="JNY24" s="109"/>
      <c r="JNZ24" s="109"/>
      <c r="JOA24" s="109"/>
      <c r="JOB24" s="109"/>
      <c r="JOC24" s="109"/>
      <c r="JOD24" s="109"/>
      <c r="JOE24" s="109"/>
      <c r="JOF24" s="109"/>
      <c r="JOG24" s="109"/>
      <c r="JOH24" s="109"/>
      <c r="JOI24" s="109"/>
      <c r="JOJ24" s="109"/>
      <c r="JOK24" s="109"/>
      <c r="JOL24" s="109"/>
      <c r="JOM24" s="109"/>
      <c r="JON24" s="109"/>
      <c r="JOO24" s="109"/>
      <c r="JOP24" s="109"/>
      <c r="JOQ24" s="109"/>
      <c r="JOR24" s="109"/>
      <c r="JOS24" s="109"/>
      <c r="JOT24" s="109"/>
      <c r="JOU24" s="109"/>
      <c r="JOV24" s="109"/>
      <c r="JOW24" s="109"/>
      <c r="JOX24" s="109"/>
      <c r="JOY24" s="109"/>
      <c r="JOZ24" s="109"/>
      <c r="JPA24" s="109"/>
      <c r="JPB24" s="109"/>
      <c r="JPC24" s="109"/>
      <c r="JPD24" s="109"/>
      <c r="JPE24" s="109"/>
      <c r="JPF24" s="109"/>
      <c r="JPG24" s="109"/>
      <c r="JPH24" s="109"/>
      <c r="JPI24" s="109"/>
      <c r="JPJ24" s="109"/>
      <c r="JPK24" s="109"/>
      <c r="JPL24" s="109"/>
      <c r="JPM24" s="109"/>
      <c r="JPN24" s="109"/>
      <c r="JPO24" s="109"/>
      <c r="JPP24" s="109"/>
      <c r="JPQ24" s="109"/>
      <c r="JPR24" s="109"/>
      <c r="JPS24" s="109"/>
      <c r="JPT24" s="109"/>
      <c r="JPU24" s="109"/>
      <c r="JPV24" s="109"/>
      <c r="JPW24" s="109"/>
      <c r="JPX24" s="109"/>
      <c r="JPY24" s="109"/>
      <c r="JPZ24" s="109"/>
      <c r="JQA24" s="109"/>
      <c r="JQB24" s="109"/>
      <c r="JQC24" s="109"/>
      <c r="JQD24" s="109"/>
      <c r="JQE24" s="109"/>
      <c r="JQF24" s="109"/>
      <c r="JQG24" s="109"/>
      <c r="JQH24" s="109"/>
      <c r="JQI24" s="109"/>
      <c r="JQJ24" s="109"/>
      <c r="JQK24" s="109"/>
      <c r="JQL24" s="109"/>
      <c r="JQM24" s="109"/>
      <c r="JQN24" s="109"/>
      <c r="JQO24" s="109"/>
      <c r="JQP24" s="109"/>
      <c r="JQQ24" s="109"/>
      <c r="JQR24" s="109"/>
      <c r="JQS24" s="109"/>
      <c r="JQT24" s="109"/>
      <c r="JQU24" s="109"/>
      <c r="JQV24" s="109"/>
      <c r="JQW24" s="109"/>
      <c r="JQX24" s="109"/>
      <c r="JQY24" s="109"/>
      <c r="JQZ24" s="109"/>
      <c r="JRA24" s="109"/>
      <c r="JRB24" s="109"/>
      <c r="JRC24" s="109"/>
      <c r="JRD24" s="109"/>
      <c r="JRE24" s="109"/>
      <c r="JRF24" s="109"/>
      <c r="JRG24" s="109"/>
      <c r="JRH24" s="109"/>
      <c r="JRI24" s="109"/>
      <c r="JRJ24" s="109"/>
      <c r="JRK24" s="109"/>
      <c r="JRL24" s="109"/>
      <c r="JRM24" s="109"/>
      <c r="JRN24" s="109"/>
      <c r="JRO24" s="109"/>
      <c r="JRP24" s="109"/>
      <c r="JRQ24" s="109"/>
      <c r="JRR24" s="109"/>
      <c r="JRS24" s="109"/>
      <c r="JRT24" s="109"/>
      <c r="JRU24" s="109"/>
      <c r="JRV24" s="109"/>
      <c r="JRW24" s="109"/>
      <c r="JRX24" s="109"/>
      <c r="JRY24" s="109"/>
      <c r="JRZ24" s="109"/>
      <c r="JSA24" s="109"/>
      <c r="JSB24" s="109"/>
      <c r="JSC24" s="109"/>
      <c r="JSD24" s="109"/>
      <c r="JSE24" s="109"/>
      <c r="JSF24" s="109"/>
      <c r="JSG24" s="109"/>
      <c r="JSH24" s="109"/>
      <c r="JSI24" s="109"/>
      <c r="JSJ24" s="109"/>
      <c r="JSK24" s="109"/>
      <c r="JSL24" s="109"/>
      <c r="JSM24" s="109"/>
      <c r="JSN24" s="109"/>
      <c r="JSO24" s="109"/>
      <c r="JSP24" s="109"/>
      <c r="JSQ24" s="109"/>
      <c r="JSR24" s="109"/>
      <c r="JSS24" s="109"/>
      <c r="JST24" s="109"/>
      <c r="JSU24" s="109"/>
      <c r="JSV24" s="109"/>
      <c r="JSW24" s="109"/>
      <c r="JSX24" s="109"/>
      <c r="JSY24" s="109"/>
      <c r="JSZ24" s="109"/>
      <c r="JTA24" s="109"/>
      <c r="JTB24" s="109"/>
      <c r="JTC24" s="109"/>
      <c r="JTD24" s="109"/>
      <c r="JTE24" s="109"/>
      <c r="JTF24" s="109"/>
      <c r="JTG24" s="109"/>
      <c r="JTH24" s="109"/>
      <c r="JTI24" s="109"/>
      <c r="JTJ24" s="109"/>
      <c r="JTK24" s="109"/>
      <c r="JTL24" s="109"/>
      <c r="JTM24" s="109"/>
      <c r="JTN24" s="109"/>
      <c r="JTO24" s="109"/>
      <c r="JTP24" s="109"/>
      <c r="JTQ24" s="109"/>
      <c r="JTR24" s="109"/>
      <c r="JTS24" s="109"/>
      <c r="JTT24" s="109"/>
      <c r="JTU24" s="109"/>
      <c r="JTV24" s="109"/>
      <c r="JTW24" s="109"/>
      <c r="JTX24" s="109"/>
      <c r="JTY24" s="109"/>
      <c r="JTZ24" s="109"/>
      <c r="JUA24" s="109"/>
      <c r="JUB24" s="109"/>
      <c r="JUC24" s="109"/>
      <c r="JUD24" s="109"/>
      <c r="JUE24" s="109"/>
      <c r="JUF24" s="109"/>
      <c r="JUG24" s="109"/>
      <c r="JUH24" s="109"/>
      <c r="JUI24" s="109"/>
      <c r="JUJ24" s="109"/>
      <c r="JUK24" s="109"/>
      <c r="JUL24" s="109"/>
      <c r="JUM24" s="109"/>
      <c r="JUN24" s="109"/>
      <c r="JUO24" s="109"/>
      <c r="JUP24" s="109"/>
      <c r="JUQ24" s="109"/>
      <c r="JUR24" s="109"/>
      <c r="JUS24" s="109"/>
      <c r="JUT24" s="109"/>
      <c r="JUU24" s="109"/>
      <c r="JUV24" s="109"/>
      <c r="JUW24" s="109"/>
      <c r="JUX24" s="109"/>
      <c r="JUY24" s="109"/>
      <c r="JUZ24" s="109"/>
      <c r="JVA24" s="109"/>
      <c r="JVB24" s="109"/>
      <c r="JVC24" s="109"/>
      <c r="JVD24" s="109"/>
      <c r="JVE24" s="109"/>
      <c r="JVF24" s="109"/>
      <c r="JVG24" s="109"/>
      <c r="JVH24" s="109"/>
      <c r="JVI24" s="109"/>
      <c r="JVJ24" s="109"/>
      <c r="JVK24" s="109"/>
      <c r="JVL24" s="109"/>
      <c r="JVM24" s="109"/>
      <c r="JVN24" s="109"/>
      <c r="JVO24" s="109"/>
      <c r="JVP24" s="109"/>
      <c r="JVQ24" s="109"/>
      <c r="JVR24" s="109"/>
      <c r="JVS24" s="109"/>
      <c r="JVT24" s="109"/>
      <c r="JVU24" s="109"/>
      <c r="JVV24" s="109"/>
      <c r="JVW24" s="109"/>
      <c r="JVX24" s="109"/>
      <c r="JVY24" s="109"/>
      <c r="JVZ24" s="109"/>
      <c r="JWA24" s="109"/>
      <c r="JWB24" s="109"/>
      <c r="JWC24" s="109"/>
      <c r="JWD24" s="109"/>
      <c r="JWE24" s="109"/>
      <c r="JWF24" s="109"/>
      <c r="JWG24" s="109"/>
      <c r="JWH24" s="109"/>
      <c r="JWI24" s="109"/>
      <c r="JWJ24" s="109"/>
      <c r="JWK24" s="109"/>
      <c r="JWL24" s="109"/>
      <c r="JWM24" s="109"/>
      <c r="JWN24" s="109"/>
      <c r="JWO24" s="109"/>
      <c r="JWP24" s="109"/>
      <c r="JWQ24" s="109"/>
      <c r="JWR24" s="109"/>
      <c r="JWS24" s="109"/>
      <c r="JWT24" s="109"/>
      <c r="JWU24" s="109"/>
      <c r="JWV24" s="109"/>
      <c r="JWW24" s="109"/>
      <c r="JWX24" s="109"/>
      <c r="JWY24" s="109"/>
      <c r="JWZ24" s="109"/>
      <c r="JXA24" s="109"/>
      <c r="JXB24" s="109"/>
      <c r="JXC24" s="109"/>
      <c r="JXD24" s="109"/>
      <c r="JXE24" s="109"/>
      <c r="JXF24" s="109"/>
      <c r="JXG24" s="109"/>
      <c r="JXH24" s="109"/>
      <c r="JXI24" s="109"/>
      <c r="JXJ24" s="109"/>
      <c r="JXK24" s="109"/>
      <c r="JXL24" s="109"/>
      <c r="JXM24" s="109"/>
      <c r="JXN24" s="109"/>
      <c r="JXO24" s="109"/>
      <c r="JXP24" s="109"/>
      <c r="JXQ24" s="109"/>
      <c r="JXR24" s="109"/>
      <c r="JXS24" s="109"/>
      <c r="JXT24" s="109"/>
      <c r="JXU24" s="109"/>
      <c r="JXV24" s="109"/>
      <c r="JXW24" s="109"/>
      <c r="JXX24" s="109"/>
      <c r="JXY24" s="109"/>
      <c r="JXZ24" s="109"/>
      <c r="JYA24" s="109"/>
      <c r="JYB24" s="109"/>
      <c r="JYC24" s="109"/>
      <c r="JYD24" s="109"/>
      <c r="JYE24" s="109"/>
      <c r="JYF24" s="109"/>
      <c r="JYG24" s="109"/>
      <c r="JYH24" s="109"/>
      <c r="JYI24" s="109"/>
      <c r="JYJ24" s="109"/>
      <c r="JYK24" s="109"/>
      <c r="JYL24" s="109"/>
      <c r="JYM24" s="109"/>
      <c r="JYN24" s="109"/>
      <c r="JYO24" s="109"/>
      <c r="JYP24" s="109"/>
      <c r="JYQ24" s="109"/>
      <c r="JYR24" s="109"/>
      <c r="JYS24" s="109"/>
      <c r="JYT24" s="109"/>
      <c r="JYU24" s="109"/>
      <c r="JYV24" s="109"/>
      <c r="JYW24" s="109"/>
      <c r="JYX24" s="109"/>
      <c r="JYY24" s="109"/>
      <c r="JYZ24" s="109"/>
      <c r="JZA24" s="109"/>
      <c r="JZB24" s="109"/>
      <c r="JZC24" s="109"/>
      <c r="JZD24" s="109"/>
      <c r="JZE24" s="109"/>
      <c r="JZF24" s="109"/>
      <c r="JZG24" s="109"/>
      <c r="JZH24" s="109"/>
      <c r="JZI24" s="109"/>
      <c r="JZJ24" s="109"/>
      <c r="JZK24" s="109"/>
      <c r="JZL24" s="109"/>
      <c r="JZM24" s="109"/>
      <c r="JZN24" s="109"/>
      <c r="JZO24" s="109"/>
      <c r="JZP24" s="109"/>
      <c r="JZQ24" s="109"/>
      <c r="JZR24" s="109"/>
      <c r="JZS24" s="109"/>
      <c r="JZT24" s="109"/>
      <c r="JZU24" s="109"/>
      <c r="JZV24" s="109"/>
      <c r="JZW24" s="109"/>
      <c r="JZX24" s="109"/>
      <c r="JZY24" s="109"/>
      <c r="JZZ24" s="109"/>
      <c r="KAA24" s="109"/>
      <c r="KAB24" s="109"/>
      <c r="KAC24" s="109"/>
      <c r="KAD24" s="109"/>
      <c r="KAE24" s="109"/>
      <c r="KAF24" s="109"/>
      <c r="KAG24" s="109"/>
      <c r="KAH24" s="109"/>
      <c r="KAI24" s="109"/>
      <c r="KAJ24" s="109"/>
      <c r="KAK24" s="109"/>
      <c r="KAL24" s="109"/>
      <c r="KAM24" s="109"/>
      <c r="KAN24" s="109"/>
      <c r="KAO24" s="109"/>
      <c r="KAP24" s="109"/>
      <c r="KAQ24" s="109"/>
      <c r="KAR24" s="109"/>
      <c r="KAS24" s="109"/>
      <c r="KAT24" s="109"/>
      <c r="KAU24" s="109"/>
      <c r="KAV24" s="109"/>
      <c r="KAW24" s="109"/>
      <c r="KAX24" s="109"/>
      <c r="KAY24" s="109"/>
      <c r="KAZ24" s="109"/>
      <c r="KBA24" s="109"/>
      <c r="KBB24" s="109"/>
      <c r="KBC24" s="109"/>
      <c r="KBD24" s="109"/>
      <c r="KBE24" s="109"/>
      <c r="KBF24" s="109"/>
      <c r="KBG24" s="109"/>
      <c r="KBH24" s="109"/>
      <c r="KBI24" s="109"/>
      <c r="KBJ24" s="109"/>
      <c r="KBK24" s="109"/>
      <c r="KBL24" s="109"/>
      <c r="KBM24" s="109"/>
      <c r="KBN24" s="109"/>
      <c r="KBO24" s="109"/>
      <c r="KBP24" s="109"/>
      <c r="KBQ24" s="109"/>
      <c r="KBR24" s="109"/>
      <c r="KBS24" s="109"/>
      <c r="KBT24" s="109"/>
      <c r="KBU24" s="109"/>
      <c r="KBV24" s="109"/>
      <c r="KBW24" s="109"/>
      <c r="KBX24" s="109"/>
      <c r="KBY24" s="109"/>
      <c r="KBZ24" s="109"/>
      <c r="KCA24" s="109"/>
      <c r="KCB24" s="109"/>
      <c r="KCC24" s="109"/>
      <c r="KCD24" s="109"/>
      <c r="KCE24" s="109"/>
      <c r="KCF24" s="109"/>
      <c r="KCG24" s="109"/>
      <c r="KCH24" s="109"/>
      <c r="KCI24" s="109"/>
      <c r="KCJ24" s="109"/>
      <c r="KCK24" s="109"/>
      <c r="KCL24" s="109"/>
      <c r="KCM24" s="109"/>
      <c r="KCN24" s="109"/>
      <c r="KCO24" s="109"/>
      <c r="KCP24" s="109"/>
      <c r="KCQ24" s="109"/>
      <c r="KCR24" s="109"/>
      <c r="KCS24" s="109"/>
      <c r="KCT24" s="109"/>
      <c r="KCU24" s="109"/>
      <c r="KCV24" s="109"/>
      <c r="KCW24" s="109"/>
      <c r="KCX24" s="109"/>
      <c r="KCY24" s="109"/>
      <c r="KCZ24" s="109"/>
      <c r="KDA24" s="109"/>
      <c r="KDB24" s="109"/>
      <c r="KDC24" s="109"/>
      <c r="KDD24" s="109"/>
      <c r="KDE24" s="109"/>
      <c r="KDF24" s="109"/>
      <c r="KDG24" s="109"/>
      <c r="KDH24" s="109"/>
      <c r="KDI24" s="109"/>
      <c r="KDJ24" s="109"/>
      <c r="KDK24" s="109"/>
      <c r="KDL24" s="109"/>
      <c r="KDM24" s="109"/>
      <c r="KDN24" s="109"/>
      <c r="KDO24" s="109"/>
      <c r="KDP24" s="109"/>
      <c r="KDQ24" s="109"/>
      <c r="KDR24" s="109"/>
      <c r="KDS24" s="109"/>
      <c r="KDT24" s="109"/>
      <c r="KDU24" s="109"/>
      <c r="KDV24" s="109"/>
      <c r="KDW24" s="109"/>
      <c r="KDX24" s="109"/>
      <c r="KDY24" s="109"/>
      <c r="KDZ24" s="109"/>
      <c r="KEA24" s="109"/>
      <c r="KEB24" s="109"/>
      <c r="KEC24" s="109"/>
      <c r="KED24" s="109"/>
      <c r="KEE24" s="109"/>
      <c r="KEF24" s="109"/>
      <c r="KEG24" s="109"/>
      <c r="KEH24" s="109"/>
      <c r="KEI24" s="109"/>
      <c r="KEJ24" s="109"/>
      <c r="KEK24" s="109"/>
      <c r="KEL24" s="109"/>
      <c r="KEM24" s="109"/>
      <c r="KEN24" s="109"/>
      <c r="KEO24" s="109"/>
      <c r="KEP24" s="109"/>
      <c r="KEQ24" s="109"/>
      <c r="KER24" s="109"/>
      <c r="KES24" s="109"/>
      <c r="KET24" s="109"/>
      <c r="KEU24" s="109"/>
      <c r="KEV24" s="109"/>
      <c r="KEW24" s="109"/>
      <c r="KEX24" s="109"/>
      <c r="KEY24" s="109"/>
      <c r="KEZ24" s="109"/>
      <c r="KFA24" s="109"/>
      <c r="KFB24" s="109"/>
      <c r="KFC24" s="109"/>
      <c r="KFD24" s="109"/>
      <c r="KFE24" s="109"/>
      <c r="KFF24" s="109"/>
      <c r="KFG24" s="109"/>
      <c r="KFH24" s="109"/>
      <c r="KFI24" s="109"/>
      <c r="KFJ24" s="109"/>
      <c r="KFK24" s="109"/>
      <c r="KFL24" s="109"/>
      <c r="KFM24" s="109"/>
      <c r="KFN24" s="109"/>
      <c r="KFO24" s="109"/>
      <c r="KFP24" s="109"/>
      <c r="KFQ24" s="109"/>
      <c r="KFR24" s="109"/>
      <c r="KFS24" s="109"/>
      <c r="KFT24" s="109"/>
      <c r="KFU24" s="109"/>
      <c r="KFV24" s="109"/>
      <c r="KFW24" s="109"/>
      <c r="KFX24" s="109"/>
      <c r="KFY24" s="109"/>
      <c r="KFZ24" s="109"/>
      <c r="KGA24" s="109"/>
      <c r="KGB24" s="109"/>
      <c r="KGC24" s="109"/>
      <c r="KGD24" s="109"/>
      <c r="KGE24" s="109"/>
      <c r="KGF24" s="109"/>
      <c r="KGG24" s="109"/>
      <c r="KGH24" s="109"/>
      <c r="KGI24" s="109"/>
      <c r="KGJ24" s="109"/>
      <c r="KGK24" s="109"/>
      <c r="KGL24" s="109"/>
      <c r="KGM24" s="109"/>
      <c r="KGN24" s="109"/>
      <c r="KGO24" s="109"/>
      <c r="KGP24" s="109"/>
      <c r="KGQ24" s="109"/>
      <c r="KGR24" s="109"/>
      <c r="KGS24" s="109"/>
      <c r="KGT24" s="109"/>
      <c r="KGU24" s="109"/>
      <c r="KGV24" s="109"/>
      <c r="KGW24" s="109"/>
      <c r="KGX24" s="109"/>
      <c r="KGY24" s="109"/>
      <c r="KGZ24" s="109"/>
      <c r="KHA24" s="109"/>
      <c r="KHB24" s="109"/>
      <c r="KHC24" s="109"/>
      <c r="KHD24" s="109"/>
      <c r="KHE24" s="109"/>
      <c r="KHF24" s="109"/>
      <c r="KHG24" s="109"/>
      <c r="KHH24" s="109"/>
      <c r="KHI24" s="109"/>
      <c r="KHJ24" s="109"/>
      <c r="KHK24" s="109"/>
      <c r="KHL24" s="109"/>
      <c r="KHM24" s="109"/>
      <c r="KHN24" s="109"/>
      <c r="KHO24" s="109"/>
      <c r="KHP24" s="109"/>
      <c r="KHQ24" s="109"/>
      <c r="KHR24" s="109"/>
      <c r="KHS24" s="109"/>
      <c r="KHT24" s="109"/>
      <c r="KHU24" s="109"/>
      <c r="KHV24" s="109"/>
      <c r="KHW24" s="109"/>
      <c r="KHX24" s="109"/>
      <c r="KHY24" s="109"/>
      <c r="KHZ24" s="109"/>
      <c r="KIA24" s="109"/>
      <c r="KIB24" s="109"/>
      <c r="KIC24" s="109"/>
      <c r="KID24" s="109"/>
      <c r="KIE24" s="109"/>
      <c r="KIF24" s="109"/>
      <c r="KIG24" s="109"/>
      <c r="KIH24" s="109"/>
      <c r="KII24" s="109"/>
      <c r="KIJ24" s="109"/>
      <c r="KIK24" s="109"/>
      <c r="KIL24" s="109"/>
      <c r="KIM24" s="109"/>
      <c r="KIN24" s="109"/>
      <c r="KIO24" s="109"/>
      <c r="KIP24" s="109"/>
      <c r="KIQ24" s="109"/>
      <c r="KIR24" s="109"/>
      <c r="KIS24" s="109"/>
      <c r="KIT24" s="109"/>
      <c r="KIU24" s="109"/>
      <c r="KIV24" s="109"/>
      <c r="KIW24" s="109"/>
      <c r="KIX24" s="109"/>
      <c r="KIY24" s="109"/>
      <c r="KIZ24" s="109"/>
      <c r="KJA24" s="109"/>
      <c r="KJB24" s="109"/>
      <c r="KJC24" s="109"/>
      <c r="KJD24" s="109"/>
      <c r="KJE24" s="109"/>
      <c r="KJF24" s="109"/>
      <c r="KJG24" s="109"/>
      <c r="KJH24" s="109"/>
      <c r="KJI24" s="109"/>
      <c r="KJJ24" s="109"/>
      <c r="KJK24" s="109"/>
      <c r="KJL24" s="109"/>
      <c r="KJM24" s="109"/>
      <c r="KJN24" s="109"/>
      <c r="KJO24" s="109"/>
      <c r="KJP24" s="109"/>
      <c r="KJQ24" s="109"/>
      <c r="KJR24" s="109"/>
      <c r="KJS24" s="109"/>
      <c r="KJT24" s="109"/>
      <c r="KJU24" s="109"/>
      <c r="KJV24" s="109"/>
      <c r="KJW24" s="109"/>
      <c r="KJX24" s="109"/>
      <c r="KJY24" s="109"/>
      <c r="KJZ24" s="109"/>
      <c r="KKA24" s="109"/>
      <c r="KKB24" s="109"/>
      <c r="KKC24" s="109"/>
      <c r="KKD24" s="109"/>
      <c r="KKE24" s="109"/>
      <c r="KKF24" s="109"/>
      <c r="KKG24" s="109"/>
      <c r="KKH24" s="109"/>
      <c r="KKI24" s="109"/>
      <c r="KKJ24" s="109"/>
      <c r="KKK24" s="109"/>
      <c r="KKL24" s="109"/>
      <c r="KKM24" s="109"/>
      <c r="KKN24" s="109"/>
      <c r="KKO24" s="109"/>
      <c r="KKP24" s="109"/>
      <c r="KKQ24" s="109"/>
      <c r="KKR24" s="109"/>
      <c r="KKS24" s="109"/>
      <c r="KKT24" s="109"/>
      <c r="KKU24" s="109"/>
      <c r="KKV24" s="109"/>
      <c r="KKW24" s="109"/>
      <c r="KKX24" s="109"/>
      <c r="KKY24" s="109"/>
      <c r="KKZ24" s="109"/>
      <c r="KLA24" s="109"/>
      <c r="KLB24" s="109"/>
      <c r="KLC24" s="109"/>
      <c r="KLD24" s="109"/>
      <c r="KLE24" s="109"/>
      <c r="KLF24" s="109"/>
      <c r="KLG24" s="109"/>
      <c r="KLH24" s="109"/>
      <c r="KLI24" s="109"/>
      <c r="KLJ24" s="109"/>
      <c r="KLK24" s="109"/>
      <c r="KLL24" s="109"/>
      <c r="KLM24" s="109"/>
      <c r="KLN24" s="109"/>
      <c r="KLO24" s="109"/>
      <c r="KLP24" s="109"/>
      <c r="KLQ24" s="109"/>
      <c r="KLR24" s="109"/>
      <c r="KLS24" s="109"/>
      <c r="KLT24" s="109"/>
      <c r="KLU24" s="109"/>
      <c r="KLV24" s="109"/>
      <c r="KLW24" s="109"/>
      <c r="KLX24" s="109"/>
      <c r="KLY24" s="109"/>
      <c r="KLZ24" s="109"/>
      <c r="KMA24" s="109"/>
      <c r="KMB24" s="109"/>
      <c r="KMC24" s="109"/>
      <c r="KMD24" s="109"/>
      <c r="KME24" s="109"/>
      <c r="KMF24" s="109"/>
      <c r="KMG24" s="109"/>
      <c r="KMH24" s="109"/>
      <c r="KMI24" s="109"/>
      <c r="KMJ24" s="109"/>
      <c r="KMK24" s="109"/>
      <c r="KML24" s="109"/>
      <c r="KMM24" s="109"/>
      <c r="KMN24" s="109"/>
      <c r="KMO24" s="109"/>
      <c r="KMP24" s="109"/>
      <c r="KMQ24" s="109"/>
      <c r="KMR24" s="109"/>
      <c r="KMS24" s="109"/>
      <c r="KMT24" s="109"/>
      <c r="KMU24" s="109"/>
      <c r="KMV24" s="109"/>
      <c r="KMW24" s="109"/>
      <c r="KMX24" s="109"/>
      <c r="KMY24" s="109"/>
      <c r="KMZ24" s="109"/>
      <c r="KNA24" s="109"/>
      <c r="KNB24" s="109"/>
      <c r="KNC24" s="109"/>
      <c r="KND24" s="109"/>
      <c r="KNE24" s="109"/>
      <c r="KNF24" s="109"/>
      <c r="KNG24" s="109"/>
      <c r="KNH24" s="109"/>
      <c r="KNI24" s="109"/>
      <c r="KNJ24" s="109"/>
      <c r="KNK24" s="109"/>
      <c r="KNL24" s="109"/>
      <c r="KNM24" s="109"/>
      <c r="KNN24" s="109"/>
      <c r="KNO24" s="109"/>
      <c r="KNP24" s="109"/>
      <c r="KNQ24" s="109"/>
      <c r="KNR24" s="109"/>
      <c r="KNS24" s="109"/>
      <c r="KNT24" s="109"/>
      <c r="KNU24" s="109"/>
      <c r="KNV24" s="109"/>
      <c r="KNW24" s="109"/>
      <c r="KNX24" s="109"/>
      <c r="KNY24" s="109"/>
      <c r="KNZ24" s="109"/>
      <c r="KOA24" s="109"/>
      <c r="KOB24" s="109"/>
      <c r="KOC24" s="109"/>
      <c r="KOD24" s="109"/>
      <c r="KOE24" s="109"/>
      <c r="KOF24" s="109"/>
      <c r="KOG24" s="109"/>
      <c r="KOH24" s="109"/>
      <c r="KOI24" s="109"/>
      <c r="KOJ24" s="109"/>
      <c r="KOK24" s="109"/>
      <c r="KOL24" s="109"/>
      <c r="KOM24" s="109"/>
      <c r="KON24" s="109"/>
      <c r="KOO24" s="109"/>
      <c r="KOP24" s="109"/>
      <c r="KOQ24" s="109"/>
      <c r="KOR24" s="109"/>
      <c r="KOS24" s="109"/>
      <c r="KOT24" s="109"/>
      <c r="KOU24" s="109"/>
      <c r="KOV24" s="109"/>
      <c r="KOW24" s="109"/>
      <c r="KOX24" s="109"/>
      <c r="KOY24" s="109"/>
      <c r="KOZ24" s="109"/>
      <c r="KPA24" s="109"/>
      <c r="KPB24" s="109"/>
      <c r="KPC24" s="109"/>
      <c r="KPD24" s="109"/>
      <c r="KPE24" s="109"/>
      <c r="KPF24" s="109"/>
      <c r="KPG24" s="109"/>
      <c r="KPH24" s="109"/>
      <c r="KPI24" s="109"/>
      <c r="KPJ24" s="109"/>
      <c r="KPK24" s="109"/>
      <c r="KPL24" s="109"/>
      <c r="KPM24" s="109"/>
      <c r="KPN24" s="109"/>
      <c r="KPO24" s="109"/>
      <c r="KPP24" s="109"/>
      <c r="KPQ24" s="109"/>
      <c r="KPR24" s="109"/>
      <c r="KPS24" s="109"/>
      <c r="KPT24" s="109"/>
      <c r="KPU24" s="109"/>
      <c r="KPV24" s="109"/>
      <c r="KPW24" s="109"/>
      <c r="KPX24" s="109"/>
      <c r="KPY24" s="109"/>
      <c r="KPZ24" s="109"/>
      <c r="KQA24" s="109"/>
      <c r="KQB24" s="109"/>
      <c r="KQC24" s="109"/>
      <c r="KQD24" s="109"/>
      <c r="KQE24" s="109"/>
      <c r="KQF24" s="109"/>
      <c r="KQG24" s="109"/>
      <c r="KQH24" s="109"/>
      <c r="KQI24" s="109"/>
      <c r="KQJ24" s="109"/>
      <c r="KQK24" s="109"/>
      <c r="KQL24" s="109"/>
      <c r="KQM24" s="109"/>
      <c r="KQN24" s="109"/>
      <c r="KQO24" s="109"/>
      <c r="KQP24" s="109"/>
      <c r="KQQ24" s="109"/>
      <c r="KQR24" s="109"/>
      <c r="KQS24" s="109"/>
      <c r="KQT24" s="109"/>
      <c r="KQU24" s="109"/>
      <c r="KQV24" s="109"/>
      <c r="KQW24" s="109"/>
      <c r="KQX24" s="109"/>
      <c r="KQY24" s="109"/>
      <c r="KQZ24" s="109"/>
      <c r="KRA24" s="109"/>
      <c r="KRB24" s="109"/>
      <c r="KRC24" s="109"/>
      <c r="KRD24" s="109"/>
      <c r="KRE24" s="109"/>
      <c r="KRF24" s="109"/>
      <c r="KRG24" s="109"/>
      <c r="KRH24" s="109"/>
      <c r="KRI24" s="109"/>
      <c r="KRJ24" s="109"/>
      <c r="KRK24" s="109"/>
      <c r="KRL24" s="109"/>
      <c r="KRM24" s="109"/>
      <c r="KRN24" s="109"/>
      <c r="KRO24" s="109"/>
      <c r="KRP24" s="109"/>
      <c r="KRQ24" s="109"/>
      <c r="KRR24" s="109"/>
      <c r="KRS24" s="109"/>
      <c r="KRT24" s="109"/>
      <c r="KRU24" s="109"/>
      <c r="KRV24" s="109"/>
      <c r="KRW24" s="109"/>
      <c r="KRX24" s="109"/>
      <c r="KRY24" s="109"/>
      <c r="KRZ24" s="109"/>
      <c r="KSA24" s="109"/>
      <c r="KSB24" s="109"/>
      <c r="KSC24" s="109"/>
      <c r="KSD24" s="109"/>
      <c r="KSE24" s="109"/>
      <c r="KSF24" s="109"/>
      <c r="KSG24" s="109"/>
      <c r="KSH24" s="109"/>
      <c r="KSI24" s="109"/>
      <c r="KSJ24" s="109"/>
      <c r="KSK24" s="109"/>
      <c r="KSL24" s="109"/>
      <c r="KSM24" s="109"/>
      <c r="KSN24" s="109"/>
      <c r="KSO24" s="109"/>
      <c r="KSP24" s="109"/>
      <c r="KSQ24" s="109"/>
      <c r="KSR24" s="109"/>
      <c r="KSS24" s="109"/>
      <c r="KST24" s="109"/>
      <c r="KSU24" s="109"/>
      <c r="KSV24" s="109"/>
      <c r="KSW24" s="109"/>
      <c r="KSX24" s="109"/>
      <c r="KSY24" s="109"/>
      <c r="KSZ24" s="109"/>
      <c r="KTA24" s="109"/>
      <c r="KTB24" s="109"/>
      <c r="KTC24" s="109"/>
      <c r="KTD24" s="109"/>
      <c r="KTE24" s="109"/>
      <c r="KTF24" s="109"/>
      <c r="KTG24" s="109"/>
      <c r="KTH24" s="109"/>
      <c r="KTI24" s="109"/>
      <c r="KTJ24" s="109"/>
      <c r="KTK24" s="109"/>
      <c r="KTL24" s="109"/>
      <c r="KTM24" s="109"/>
      <c r="KTN24" s="109"/>
      <c r="KTO24" s="109"/>
      <c r="KTP24" s="109"/>
      <c r="KTQ24" s="109"/>
      <c r="KTR24" s="109"/>
      <c r="KTS24" s="109"/>
      <c r="KTT24" s="109"/>
      <c r="KTU24" s="109"/>
      <c r="KTV24" s="109"/>
      <c r="KTW24" s="109"/>
      <c r="KTX24" s="109"/>
      <c r="KTY24" s="109"/>
      <c r="KTZ24" s="109"/>
      <c r="KUA24" s="109"/>
      <c r="KUB24" s="109"/>
      <c r="KUC24" s="109"/>
      <c r="KUD24" s="109"/>
      <c r="KUE24" s="109"/>
      <c r="KUF24" s="109"/>
      <c r="KUG24" s="109"/>
      <c r="KUH24" s="109"/>
      <c r="KUI24" s="109"/>
      <c r="KUJ24" s="109"/>
      <c r="KUK24" s="109"/>
      <c r="KUL24" s="109"/>
      <c r="KUM24" s="109"/>
      <c r="KUN24" s="109"/>
      <c r="KUO24" s="109"/>
      <c r="KUP24" s="109"/>
      <c r="KUQ24" s="109"/>
      <c r="KUR24" s="109"/>
      <c r="KUS24" s="109"/>
      <c r="KUT24" s="109"/>
      <c r="KUU24" s="109"/>
      <c r="KUV24" s="109"/>
      <c r="KUW24" s="109"/>
      <c r="KUX24" s="109"/>
      <c r="KUY24" s="109"/>
      <c r="KUZ24" s="109"/>
      <c r="KVA24" s="109"/>
      <c r="KVB24" s="109"/>
      <c r="KVC24" s="109"/>
      <c r="KVD24" s="109"/>
      <c r="KVE24" s="109"/>
      <c r="KVF24" s="109"/>
      <c r="KVG24" s="109"/>
      <c r="KVH24" s="109"/>
      <c r="KVI24" s="109"/>
      <c r="KVJ24" s="109"/>
      <c r="KVK24" s="109"/>
      <c r="KVL24" s="109"/>
      <c r="KVM24" s="109"/>
      <c r="KVN24" s="109"/>
      <c r="KVO24" s="109"/>
      <c r="KVP24" s="109"/>
      <c r="KVQ24" s="109"/>
      <c r="KVR24" s="109"/>
      <c r="KVS24" s="109"/>
      <c r="KVT24" s="109"/>
      <c r="KVU24" s="109"/>
      <c r="KVV24" s="109"/>
      <c r="KVW24" s="109"/>
      <c r="KVX24" s="109"/>
      <c r="KVY24" s="109"/>
      <c r="KVZ24" s="109"/>
      <c r="KWA24" s="109"/>
      <c r="KWB24" s="109"/>
      <c r="KWC24" s="109"/>
      <c r="KWD24" s="109"/>
      <c r="KWE24" s="109"/>
      <c r="KWF24" s="109"/>
      <c r="KWG24" s="109"/>
      <c r="KWH24" s="109"/>
      <c r="KWI24" s="109"/>
      <c r="KWJ24" s="109"/>
      <c r="KWK24" s="109"/>
      <c r="KWL24" s="109"/>
      <c r="KWM24" s="109"/>
      <c r="KWN24" s="109"/>
      <c r="KWO24" s="109"/>
      <c r="KWP24" s="109"/>
      <c r="KWQ24" s="109"/>
      <c r="KWR24" s="109"/>
      <c r="KWS24" s="109"/>
      <c r="KWT24" s="109"/>
      <c r="KWU24" s="109"/>
      <c r="KWV24" s="109"/>
      <c r="KWW24" s="109"/>
      <c r="KWX24" s="109"/>
      <c r="KWY24" s="109"/>
      <c r="KWZ24" s="109"/>
      <c r="KXA24" s="109"/>
      <c r="KXB24" s="109"/>
      <c r="KXC24" s="109"/>
      <c r="KXD24" s="109"/>
      <c r="KXE24" s="109"/>
      <c r="KXF24" s="109"/>
      <c r="KXG24" s="109"/>
      <c r="KXH24" s="109"/>
      <c r="KXI24" s="109"/>
      <c r="KXJ24" s="109"/>
      <c r="KXK24" s="109"/>
      <c r="KXL24" s="109"/>
      <c r="KXM24" s="109"/>
      <c r="KXN24" s="109"/>
      <c r="KXO24" s="109"/>
      <c r="KXP24" s="109"/>
      <c r="KXQ24" s="109"/>
      <c r="KXR24" s="109"/>
      <c r="KXS24" s="109"/>
      <c r="KXT24" s="109"/>
      <c r="KXU24" s="109"/>
      <c r="KXV24" s="109"/>
      <c r="KXW24" s="109"/>
      <c r="KXX24" s="109"/>
      <c r="KXY24" s="109"/>
      <c r="KXZ24" s="109"/>
      <c r="KYA24" s="109"/>
      <c r="KYB24" s="109"/>
      <c r="KYC24" s="109"/>
      <c r="KYD24" s="109"/>
      <c r="KYE24" s="109"/>
      <c r="KYF24" s="109"/>
      <c r="KYG24" s="109"/>
      <c r="KYH24" s="109"/>
      <c r="KYI24" s="109"/>
      <c r="KYJ24" s="109"/>
      <c r="KYK24" s="109"/>
      <c r="KYL24" s="109"/>
      <c r="KYM24" s="109"/>
      <c r="KYN24" s="109"/>
      <c r="KYO24" s="109"/>
      <c r="KYP24" s="109"/>
      <c r="KYQ24" s="109"/>
      <c r="KYR24" s="109"/>
      <c r="KYS24" s="109"/>
      <c r="KYT24" s="109"/>
      <c r="KYU24" s="109"/>
      <c r="KYV24" s="109"/>
      <c r="KYW24" s="109"/>
      <c r="KYX24" s="109"/>
      <c r="KYY24" s="109"/>
      <c r="KYZ24" s="109"/>
      <c r="KZA24" s="109"/>
      <c r="KZB24" s="109"/>
      <c r="KZC24" s="109"/>
      <c r="KZD24" s="109"/>
      <c r="KZE24" s="109"/>
      <c r="KZF24" s="109"/>
      <c r="KZG24" s="109"/>
      <c r="KZH24" s="109"/>
      <c r="KZI24" s="109"/>
      <c r="KZJ24" s="109"/>
      <c r="KZK24" s="109"/>
      <c r="KZL24" s="109"/>
      <c r="KZM24" s="109"/>
      <c r="KZN24" s="109"/>
      <c r="KZO24" s="109"/>
      <c r="KZP24" s="109"/>
      <c r="KZQ24" s="109"/>
      <c r="KZR24" s="109"/>
      <c r="KZS24" s="109"/>
      <c r="KZT24" s="109"/>
      <c r="KZU24" s="109"/>
      <c r="KZV24" s="109"/>
      <c r="KZW24" s="109"/>
      <c r="KZX24" s="109"/>
      <c r="KZY24" s="109"/>
      <c r="KZZ24" s="109"/>
      <c r="LAA24" s="109"/>
      <c r="LAB24" s="109"/>
      <c r="LAC24" s="109"/>
      <c r="LAD24" s="109"/>
      <c r="LAE24" s="109"/>
      <c r="LAF24" s="109"/>
      <c r="LAG24" s="109"/>
      <c r="LAH24" s="109"/>
      <c r="LAI24" s="109"/>
      <c r="LAJ24" s="109"/>
      <c r="LAK24" s="109"/>
      <c r="LAL24" s="109"/>
      <c r="LAM24" s="109"/>
      <c r="LAN24" s="109"/>
      <c r="LAO24" s="109"/>
      <c r="LAP24" s="109"/>
      <c r="LAQ24" s="109"/>
      <c r="LAR24" s="109"/>
      <c r="LAS24" s="109"/>
      <c r="LAT24" s="109"/>
      <c r="LAU24" s="109"/>
      <c r="LAV24" s="109"/>
      <c r="LAW24" s="109"/>
      <c r="LAX24" s="109"/>
      <c r="LAY24" s="109"/>
      <c r="LAZ24" s="109"/>
      <c r="LBA24" s="109"/>
      <c r="LBB24" s="109"/>
      <c r="LBC24" s="109"/>
      <c r="LBD24" s="109"/>
      <c r="LBE24" s="109"/>
      <c r="LBF24" s="109"/>
      <c r="LBG24" s="109"/>
      <c r="LBH24" s="109"/>
      <c r="LBI24" s="109"/>
      <c r="LBJ24" s="109"/>
      <c r="LBK24" s="109"/>
      <c r="LBL24" s="109"/>
      <c r="LBM24" s="109"/>
      <c r="LBN24" s="109"/>
      <c r="LBO24" s="109"/>
      <c r="LBP24" s="109"/>
      <c r="LBQ24" s="109"/>
      <c r="LBR24" s="109"/>
      <c r="LBS24" s="109"/>
      <c r="LBT24" s="109"/>
      <c r="LBU24" s="109"/>
      <c r="LBV24" s="109"/>
      <c r="LBW24" s="109"/>
      <c r="LBX24" s="109"/>
      <c r="LBY24" s="109"/>
      <c r="LBZ24" s="109"/>
      <c r="LCA24" s="109"/>
      <c r="LCB24" s="109"/>
      <c r="LCC24" s="109"/>
      <c r="LCD24" s="109"/>
      <c r="LCE24" s="109"/>
      <c r="LCF24" s="109"/>
      <c r="LCG24" s="109"/>
      <c r="LCH24" s="109"/>
      <c r="LCI24" s="109"/>
      <c r="LCJ24" s="109"/>
      <c r="LCK24" s="109"/>
      <c r="LCL24" s="109"/>
      <c r="LCM24" s="109"/>
      <c r="LCN24" s="109"/>
      <c r="LCO24" s="109"/>
      <c r="LCP24" s="109"/>
      <c r="LCQ24" s="109"/>
      <c r="LCR24" s="109"/>
      <c r="LCS24" s="109"/>
      <c r="LCT24" s="109"/>
      <c r="LCU24" s="109"/>
      <c r="LCV24" s="109"/>
      <c r="LCW24" s="109"/>
      <c r="LCX24" s="109"/>
      <c r="LCY24" s="109"/>
      <c r="LCZ24" s="109"/>
      <c r="LDA24" s="109"/>
      <c r="LDB24" s="109"/>
      <c r="LDC24" s="109"/>
      <c r="LDD24" s="109"/>
      <c r="LDE24" s="109"/>
      <c r="LDF24" s="109"/>
      <c r="LDG24" s="109"/>
      <c r="LDH24" s="109"/>
      <c r="LDI24" s="109"/>
      <c r="LDJ24" s="109"/>
      <c r="LDK24" s="109"/>
      <c r="LDL24" s="109"/>
      <c r="LDM24" s="109"/>
      <c r="LDN24" s="109"/>
      <c r="LDO24" s="109"/>
      <c r="LDP24" s="109"/>
      <c r="LDQ24" s="109"/>
      <c r="LDR24" s="109"/>
      <c r="LDS24" s="109"/>
      <c r="LDT24" s="109"/>
      <c r="LDU24" s="109"/>
      <c r="LDV24" s="109"/>
      <c r="LDW24" s="109"/>
      <c r="LDX24" s="109"/>
      <c r="LDY24" s="109"/>
      <c r="LDZ24" s="109"/>
      <c r="LEA24" s="109"/>
      <c r="LEB24" s="109"/>
      <c r="LEC24" s="109"/>
      <c r="LED24" s="109"/>
      <c r="LEE24" s="109"/>
      <c r="LEF24" s="109"/>
      <c r="LEG24" s="109"/>
      <c r="LEH24" s="109"/>
      <c r="LEI24" s="109"/>
      <c r="LEJ24" s="109"/>
      <c r="LEK24" s="109"/>
      <c r="LEL24" s="109"/>
      <c r="LEM24" s="109"/>
      <c r="LEN24" s="109"/>
      <c r="LEO24" s="109"/>
      <c r="LEP24" s="109"/>
      <c r="LEQ24" s="109"/>
      <c r="LER24" s="109"/>
      <c r="LES24" s="109"/>
      <c r="LET24" s="109"/>
      <c r="LEU24" s="109"/>
      <c r="LEV24" s="109"/>
      <c r="LEW24" s="109"/>
      <c r="LEX24" s="109"/>
      <c r="LEY24" s="109"/>
      <c r="LEZ24" s="109"/>
      <c r="LFA24" s="109"/>
      <c r="LFB24" s="109"/>
      <c r="LFC24" s="109"/>
      <c r="LFD24" s="109"/>
      <c r="LFE24" s="109"/>
      <c r="LFF24" s="109"/>
      <c r="LFG24" s="109"/>
      <c r="LFH24" s="109"/>
      <c r="LFI24" s="109"/>
      <c r="LFJ24" s="109"/>
      <c r="LFK24" s="109"/>
      <c r="LFL24" s="109"/>
      <c r="LFM24" s="109"/>
      <c r="LFN24" s="109"/>
      <c r="LFO24" s="109"/>
      <c r="LFP24" s="109"/>
      <c r="LFQ24" s="109"/>
      <c r="LFR24" s="109"/>
      <c r="LFS24" s="109"/>
      <c r="LFT24" s="109"/>
      <c r="LFU24" s="109"/>
      <c r="LFV24" s="109"/>
      <c r="LFW24" s="109"/>
      <c r="LFX24" s="109"/>
      <c r="LFY24" s="109"/>
      <c r="LFZ24" s="109"/>
      <c r="LGA24" s="109"/>
      <c r="LGB24" s="109"/>
      <c r="LGC24" s="109"/>
      <c r="LGD24" s="109"/>
      <c r="LGE24" s="109"/>
      <c r="LGF24" s="109"/>
      <c r="LGG24" s="109"/>
      <c r="LGH24" s="109"/>
      <c r="LGI24" s="109"/>
      <c r="LGJ24" s="109"/>
      <c r="LGK24" s="109"/>
      <c r="LGL24" s="109"/>
      <c r="LGM24" s="109"/>
      <c r="LGN24" s="109"/>
      <c r="LGO24" s="109"/>
      <c r="LGP24" s="109"/>
      <c r="LGQ24" s="109"/>
      <c r="LGR24" s="109"/>
      <c r="LGS24" s="109"/>
      <c r="LGT24" s="109"/>
      <c r="LGU24" s="109"/>
      <c r="LGV24" s="109"/>
      <c r="LGW24" s="109"/>
      <c r="LGX24" s="109"/>
      <c r="LGY24" s="109"/>
      <c r="LGZ24" s="109"/>
      <c r="LHA24" s="109"/>
      <c r="LHB24" s="109"/>
      <c r="LHC24" s="109"/>
      <c r="LHD24" s="109"/>
      <c r="LHE24" s="109"/>
      <c r="LHF24" s="109"/>
      <c r="LHG24" s="109"/>
      <c r="LHH24" s="109"/>
      <c r="LHI24" s="109"/>
      <c r="LHJ24" s="109"/>
      <c r="LHK24" s="109"/>
      <c r="LHL24" s="109"/>
      <c r="LHM24" s="109"/>
      <c r="LHN24" s="109"/>
      <c r="LHO24" s="109"/>
      <c r="LHP24" s="109"/>
      <c r="LHQ24" s="109"/>
      <c r="LHR24" s="109"/>
      <c r="LHS24" s="109"/>
      <c r="LHT24" s="109"/>
      <c r="LHU24" s="109"/>
      <c r="LHV24" s="109"/>
      <c r="LHW24" s="109"/>
      <c r="LHX24" s="109"/>
      <c r="LHY24" s="109"/>
      <c r="LHZ24" s="109"/>
      <c r="LIA24" s="109"/>
      <c r="LIB24" s="109"/>
      <c r="LIC24" s="109"/>
      <c r="LID24" s="109"/>
      <c r="LIE24" s="109"/>
      <c r="LIF24" s="109"/>
      <c r="LIG24" s="109"/>
      <c r="LIH24" s="109"/>
      <c r="LII24" s="109"/>
      <c r="LIJ24" s="109"/>
      <c r="LIK24" s="109"/>
      <c r="LIL24" s="109"/>
      <c r="LIM24" s="109"/>
      <c r="LIN24" s="109"/>
      <c r="LIO24" s="109"/>
      <c r="LIP24" s="109"/>
      <c r="LIQ24" s="109"/>
      <c r="LIR24" s="109"/>
      <c r="LIS24" s="109"/>
      <c r="LIT24" s="109"/>
      <c r="LIU24" s="109"/>
      <c r="LIV24" s="109"/>
      <c r="LIW24" s="109"/>
      <c r="LIX24" s="109"/>
      <c r="LIY24" s="109"/>
      <c r="LIZ24" s="109"/>
      <c r="LJA24" s="109"/>
      <c r="LJB24" s="109"/>
      <c r="LJC24" s="109"/>
      <c r="LJD24" s="109"/>
      <c r="LJE24" s="109"/>
      <c r="LJF24" s="109"/>
      <c r="LJG24" s="109"/>
      <c r="LJH24" s="109"/>
      <c r="LJI24" s="109"/>
      <c r="LJJ24" s="109"/>
      <c r="LJK24" s="109"/>
      <c r="LJL24" s="109"/>
      <c r="LJM24" s="109"/>
      <c r="LJN24" s="109"/>
      <c r="LJO24" s="109"/>
      <c r="LJP24" s="109"/>
      <c r="LJQ24" s="109"/>
      <c r="LJR24" s="109"/>
      <c r="LJS24" s="109"/>
      <c r="LJT24" s="109"/>
      <c r="LJU24" s="109"/>
      <c r="LJV24" s="109"/>
      <c r="LJW24" s="109"/>
      <c r="LJX24" s="109"/>
      <c r="LJY24" s="109"/>
      <c r="LJZ24" s="109"/>
      <c r="LKA24" s="109"/>
      <c r="LKB24" s="109"/>
      <c r="LKC24" s="109"/>
      <c r="LKD24" s="109"/>
      <c r="LKE24" s="109"/>
      <c r="LKF24" s="109"/>
      <c r="LKG24" s="109"/>
      <c r="LKH24" s="109"/>
      <c r="LKI24" s="109"/>
      <c r="LKJ24" s="109"/>
      <c r="LKK24" s="109"/>
      <c r="LKL24" s="109"/>
      <c r="LKM24" s="109"/>
      <c r="LKN24" s="109"/>
      <c r="LKO24" s="109"/>
      <c r="LKP24" s="109"/>
      <c r="LKQ24" s="109"/>
      <c r="LKR24" s="109"/>
      <c r="LKS24" s="109"/>
      <c r="LKT24" s="109"/>
      <c r="LKU24" s="109"/>
      <c r="LKV24" s="109"/>
      <c r="LKW24" s="109"/>
      <c r="LKX24" s="109"/>
      <c r="LKY24" s="109"/>
      <c r="LKZ24" s="109"/>
      <c r="LLA24" s="109"/>
      <c r="LLB24" s="109"/>
      <c r="LLC24" s="109"/>
      <c r="LLD24" s="109"/>
      <c r="LLE24" s="109"/>
      <c r="LLF24" s="109"/>
      <c r="LLG24" s="109"/>
      <c r="LLH24" s="109"/>
      <c r="LLI24" s="109"/>
      <c r="LLJ24" s="109"/>
      <c r="LLK24" s="109"/>
      <c r="LLL24" s="109"/>
      <c r="LLM24" s="109"/>
      <c r="LLN24" s="109"/>
      <c r="LLO24" s="109"/>
      <c r="LLP24" s="109"/>
      <c r="LLQ24" s="109"/>
      <c r="LLR24" s="109"/>
      <c r="LLS24" s="109"/>
      <c r="LLT24" s="109"/>
      <c r="LLU24" s="109"/>
      <c r="LLV24" s="109"/>
      <c r="LLW24" s="109"/>
      <c r="LLX24" s="109"/>
      <c r="LLY24" s="109"/>
      <c r="LLZ24" s="109"/>
      <c r="LMA24" s="109"/>
      <c r="LMB24" s="109"/>
      <c r="LMC24" s="109"/>
      <c r="LMD24" s="109"/>
      <c r="LME24" s="109"/>
      <c r="LMF24" s="109"/>
      <c r="LMG24" s="109"/>
      <c r="LMH24" s="109"/>
      <c r="LMI24" s="109"/>
      <c r="LMJ24" s="109"/>
      <c r="LMK24" s="109"/>
      <c r="LML24" s="109"/>
      <c r="LMM24" s="109"/>
      <c r="LMN24" s="109"/>
      <c r="LMO24" s="109"/>
      <c r="LMP24" s="109"/>
      <c r="LMQ24" s="109"/>
      <c r="LMR24" s="109"/>
      <c r="LMS24" s="109"/>
      <c r="LMT24" s="109"/>
      <c r="LMU24" s="109"/>
      <c r="LMV24" s="109"/>
      <c r="LMW24" s="109"/>
      <c r="LMX24" s="109"/>
      <c r="LMY24" s="109"/>
      <c r="LMZ24" s="109"/>
      <c r="LNA24" s="109"/>
      <c r="LNB24" s="109"/>
      <c r="LNC24" s="109"/>
      <c r="LND24" s="109"/>
      <c r="LNE24" s="109"/>
      <c r="LNF24" s="109"/>
      <c r="LNG24" s="109"/>
      <c r="LNH24" s="109"/>
      <c r="LNI24" s="109"/>
      <c r="LNJ24" s="109"/>
      <c r="LNK24" s="109"/>
      <c r="LNL24" s="109"/>
      <c r="LNM24" s="109"/>
      <c r="LNN24" s="109"/>
      <c r="LNO24" s="109"/>
      <c r="LNP24" s="109"/>
      <c r="LNQ24" s="109"/>
      <c r="LNR24" s="109"/>
      <c r="LNS24" s="109"/>
      <c r="LNT24" s="109"/>
      <c r="LNU24" s="109"/>
      <c r="LNV24" s="109"/>
      <c r="LNW24" s="109"/>
      <c r="LNX24" s="109"/>
      <c r="LNY24" s="109"/>
      <c r="LNZ24" s="109"/>
      <c r="LOA24" s="109"/>
      <c r="LOB24" s="109"/>
      <c r="LOC24" s="109"/>
      <c r="LOD24" s="109"/>
      <c r="LOE24" s="109"/>
      <c r="LOF24" s="109"/>
      <c r="LOG24" s="109"/>
      <c r="LOH24" s="109"/>
      <c r="LOI24" s="109"/>
      <c r="LOJ24" s="109"/>
      <c r="LOK24" s="109"/>
      <c r="LOL24" s="109"/>
      <c r="LOM24" s="109"/>
      <c r="LON24" s="109"/>
      <c r="LOO24" s="109"/>
      <c r="LOP24" s="109"/>
      <c r="LOQ24" s="109"/>
      <c r="LOR24" s="109"/>
      <c r="LOS24" s="109"/>
      <c r="LOT24" s="109"/>
      <c r="LOU24" s="109"/>
      <c r="LOV24" s="109"/>
      <c r="LOW24" s="109"/>
      <c r="LOX24" s="109"/>
      <c r="LOY24" s="109"/>
      <c r="LOZ24" s="109"/>
      <c r="LPA24" s="109"/>
      <c r="LPB24" s="109"/>
      <c r="LPC24" s="109"/>
      <c r="LPD24" s="109"/>
      <c r="LPE24" s="109"/>
      <c r="LPF24" s="109"/>
      <c r="LPG24" s="109"/>
      <c r="LPH24" s="109"/>
      <c r="LPI24" s="109"/>
      <c r="LPJ24" s="109"/>
      <c r="LPK24" s="109"/>
      <c r="LPL24" s="109"/>
      <c r="LPM24" s="109"/>
      <c r="LPN24" s="109"/>
      <c r="LPO24" s="109"/>
      <c r="LPP24" s="109"/>
      <c r="LPQ24" s="109"/>
      <c r="LPR24" s="109"/>
      <c r="LPS24" s="109"/>
      <c r="LPT24" s="109"/>
      <c r="LPU24" s="109"/>
      <c r="LPV24" s="109"/>
      <c r="LPW24" s="109"/>
      <c r="LPX24" s="109"/>
      <c r="LPY24" s="109"/>
      <c r="LPZ24" s="109"/>
      <c r="LQA24" s="109"/>
      <c r="LQB24" s="109"/>
      <c r="LQC24" s="109"/>
      <c r="LQD24" s="109"/>
      <c r="LQE24" s="109"/>
      <c r="LQF24" s="109"/>
      <c r="LQG24" s="109"/>
      <c r="LQH24" s="109"/>
      <c r="LQI24" s="109"/>
      <c r="LQJ24" s="109"/>
      <c r="LQK24" s="109"/>
      <c r="LQL24" s="109"/>
      <c r="LQM24" s="109"/>
      <c r="LQN24" s="109"/>
      <c r="LQO24" s="109"/>
      <c r="LQP24" s="109"/>
      <c r="LQQ24" s="109"/>
      <c r="LQR24" s="109"/>
      <c r="LQS24" s="109"/>
      <c r="LQT24" s="109"/>
      <c r="LQU24" s="109"/>
      <c r="LQV24" s="109"/>
      <c r="LQW24" s="109"/>
      <c r="LQX24" s="109"/>
      <c r="LQY24" s="109"/>
      <c r="LQZ24" s="109"/>
      <c r="LRA24" s="109"/>
      <c r="LRB24" s="109"/>
      <c r="LRC24" s="109"/>
      <c r="LRD24" s="109"/>
      <c r="LRE24" s="109"/>
      <c r="LRF24" s="109"/>
      <c r="LRG24" s="109"/>
      <c r="LRH24" s="109"/>
      <c r="LRI24" s="109"/>
      <c r="LRJ24" s="109"/>
      <c r="LRK24" s="109"/>
      <c r="LRL24" s="109"/>
      <c r="LRM24" s="109"/>
      <c r="LRN24" s="109"/>
      <c r="LRO24" s="109"/>
      <c r="LRP24" s="109"/>
      <c r="LRQ24" s="109"/>
      <c r="LRR24" s="109"/>
      <c r="LRS24" s="109"/>
      <c r="LRT24" s="109"/>
      <c r="LRU24" s="109"/>
      <c r="LRV24" s="109"/>
      <c r="LRW24" s="109"/>
      <c r="LRX24" s="109"/>
      <c r="LRY24" s="109"/>
      <c r="LRZ24" s="109"/>
      <c r="LSA24" s="109"/>
      <c r="LSB24" s="109"/>
      <c r="LSC24" s="109"/>
      <c r="LSD24" s="109"/>
      <c r="LSE24" s="109"/>
      <c r="LSF24" s="109"/>
      <c r="LSG24" s="109"/>
      <c r="LSH24" s="109"/>
      <c r="LSI24" s="109"/>
      <c r="LSJ24" s="109"/>
      <c r="LSK24" s="109"/>
      <c r="LSL24" s="109"/>
      <c r="LSM24" s="109"/>
      <c r="LSN24" s="109"/>
      <c r="LSO24" s="109"/>
      <c r="LSP24" s="109"/>
      <c r="LSQ24" s="109"/>
      <c r="LSR24" s="109"/>
      <c r="LSS24" s="109"/>
      <c r="LST24" s="109"/>
      <c r="LSU24" s="109"/>
      <c r="LSV24" s="109"/>
      <c r="LSW24" s="109"/>
      <c r="LSX24" s="109"/>
      <c r="LSY24" s="109"/>
      <c r="LSZ24" s="109"/>
      <c r="LTA24" s="109"/>
      <c r="LTB24" s="109"/>
      <c r="LTC24" s="109"/>
      <c r="LTD24" s="109"/>
      <c r="LTE24" s="109"/>
      <c r="LTF24" s="109"/>
      <c r="LTG24" s="109"/>
      <c r="LTH24" s="109"/>
      <c r="LTI24" s="109"/>
      <c r="LTJ24" s="109"/>
      <c r="LTK24" s="109"/>
      <c r="LTL24" s="109"/>
      <c r="LTM24" s="109"/>
      <c r="LTN24" s="109"/>
      <c r="LTO24" s="109"/>
      <c r="LTP24" s="109"/>
      <c r="LTQ24" s="109"/>
      <c r="LTR24" s="109"/>
      <c r="LTS24" s="109"/>
      <c r="LTT24" s="109"/>
      <c r="LTU24" s="109"/>
      <c r="LTV24" s="109"/>
      <c r="LTW24" s="109"/>
      <c r="LTX24" s="109"/>
      <c r="LTY24" s="109"/>
      <c r="LTZ24" s="109"/>
      <c r="LUA24" s="109"/>
      <c r="LUB24" s="109"/>
      <c r="LUC24" s="109"/>
      <c r="LUD24" s="109"/>
      <c r="LUE24" s="109"/>
      <c r="LUF24" s="109"/>
      <c r="LUG24" s="109"/>
      <c r="LUH24" s="109"/>
      <c r="LUI24" s="109"/>
      <c r="LUJ24" s="109"/>
      <c r="LUK24" s="109"/>
      <c r="LUL24" s="109"/>
      <c r="LUM24" s="109"/>
      <c r="LUN24" s="109"/>
      <c r="LUO24" s="109"/>
      <c r="LUP24" s="109"/>
      <c r="LUQ24" s="109"/>
      <c r="LUR24" s="109"/>
      <c r="LUS24" s="109"/>
      <c r="LUT24" s="109"/>
      <c r="LUU24" s="109"/>
      <c r="LUV24" s="109"/>
      <c r="LUW24" s="109"/>
      <c r="LUX24" s="109"/>
      <c r="LUY24" s="109"/>
      <c r="LUZ24" s="109"/>
      <c r="LVA24" s="109"/>
      <c r="LVB24" s="109"/>
      <c r="LVC24" s="109"/>
      <c r="LVD24" s="109"/>
      <c r="LVE24" s="109"/>
      <c r="LVF24" s="109"/>
      <c r="LVG24" s="109"/>
      <c r="LVH24" s="109"/>
      <c r="LVI24" s="109"/>
      <c r="LVJ24" s="109"/>
      <c r="LVK24" s="109"/>
      <c r="LVL24" s="109"/>
      <c r="LVM24" s="109"/>
      <c r="LVN24" s="109"/>
      <c r="LVO24" s="109"/>
      <c r="LVP24" s="109"/>
      <c r="LVQ24" s="109"/>
      <c r="LVR24" s="109"/>
      <c r="LVS24" s="109"/>
      <c r="LVT24" s="109"/>
      <c r="LVU24" s="109"/>
      <c r="LVV24" s="109"/>
      <c r="LVW24" s="109"/>
      <c r="LVX24" s="109"/>
      <c r="LVY24" s="109"/>
      <c r="LVZ24" s="109"/>
      <c r="LWA24" s="109"/>
      <c r="LWB24" s="109"/>
      <c r="LWC24" s="109"/>
      <c r="LWD24" s="109"/>
      <c r="LWE24" s="109"/>
      <c r="LWF24" s="109"/>
      <c r="LWG24" s="109"/>
      <c r="LWH24" s="109"/>
      <c r="LWI24" s="109"/>
      <c r="LWJ24" s="109"/>
      <c r="LWK24" s="109"/>
      <c r="LWL24" s="109"/>
      <c r="LWM24" s="109"/>
      <c r="LWN24" s="109"/>
      <c r="LWO24" s="109"/>
      <c r="LWP24" s="109"/>
      <c r="LWQ24" s="109"/>
      <c r="LWR24" s="109"/>
      <c r="LWS24" s="109"/>
      <c r="LWT24" s="109"/>
      <c r="LWU24" s="109"/>
      <c r="LWV24" s="109"/>
      <c r="LWW24" s="109"/>
      <c r="LWX24" s="109"/>
      <c r="LWY24" s="109"/>
      <c r="LWZ24" s="109"/>
      <c r="LXA24" s="109"/>
      <c r="LXB24" s="109"/>
      <c r="LXC24" s="109"/>
      <c r="LXD24" s="109"/>
      <c r="LXE24" s="109"/>
      <c r="LXF24" s="109"/>
      <c r="LXG24" s="109"/>
      <c r="LXH24" s="109"/>
      <c r="LXI24" s="109"/>
      <c r="LXJ24" s="109"/>
      <c r="LXK24" s="109"/>
      <c r="LXL24" s="109"/>
      <c r="LXM24" s="109"/>
      <c r="LXN24" s="109"/>
      <c r="LXO24" s="109"/>
      <c r="LXP24" s="109"/>
      <c r="LXQ24" s="109"/>
      <c r="LXR24" s="109"/>
      <c r="LXS24" s="109"/>
      <c r="LXT24" s="109"/>
      <c r="LXU24" s="109"/>
      <c r="LXV24" s="109"/>
      <c r="LXW24" s="109"/>
      <c r="LXX24" s="109"/>
      <c r="LXY24" s="109"/>
      <c r="LXZ24" s="109"/>
      <c r="LYA24" s="109"/>
      <c r="LYB24" s="109"/>
      <c r="LYC24" s="109"/>
      <c r="LYD24" s="109"/>
      <c r="LYE24" s="109"/>
      <c r="LYF24" s="109"/>
      <c r="LYG24" s="109"/>
      <c r="LYH24" s="109"/>
      <c r="LYI24" s="109"/>
      <c r="LYJ24" s="109"/>
      <c r="LYK24" s="109"/>
      <c r="LYL24" s="109"/>
      <c r="LYM24" s="109"/>
      <c r="LYN24" s="109"/>
      <c r="LYO24" s="109"/>
      <c r="LYP24" s="109"/>
      <c r="LYQ24" s="109"/>
      <c r="LYR24" s="109"/>
      <c r="LYS24" s="109"/>
      <c r="LYT24" s="109"/>
      <c r="LYU24" s="109"/>
      <c r="LYV24" s="109"/>
      <c r="LYW24" s="109"/>
      <c r="LYX24" s="109"/>
      <c r="LYY24" s="109"/>
      <c r="LYZ24" s="109"/>
      <c r="LZA24" s="109"/>
      <c r="LZB24" s="109"/>
      <c r="LZC24" s="109"/>
      <c r="LZD24" s="109"/>
      <c r="LZE24" s="109"/>
      <c r="LZF24" s="109"/>
      <c r="LZG24" s="109"/>
      <c r="LZH24" s="109"/>
      <c r="LZI24" s="109"/>
      <c r="LZJ24" s="109"/>
      <c r="LZK24" s="109"/>
      <c r="LZL24" s="109"/>
      <c r="LZM24" s="109"/>
      <c r="LZN24" s="109"/>
      <c r="LZO24" s="109"/>
      <c r="LZP24" s="109"/>
      <c r="LZQ24" s="109"/>
      <c r="LZR24" s="109"/>
      <c r="LZS24" s="109"/>
      <c r="LZT24" s="109"/>
      <c r="LZU24" s="109"/>
      <c r="LZV24" s="109"/>
      <c r="LZW24" s="109"/>
      <c r="LZX24" s="109"/>
      <c r="LZY24" s="109"/>
      <c r="LZZ24" s="109"/>
      <c r="MAA24" s="109"/>
      <c r="MAB24" s="109"/>
      <c r="MAC24" s="109"/>
      <c r="MAD24" s="109"/>
      <c r="MAE24" s="109"/>
      <c r="MAF24" s="109"/>
      <c r="MAG24" s="109"/>
      <c r="MAH24" s="109"/>
      <c r="MAI24" s="109"/>
      <c r="MAJ24" s="109"/>
      <c r="MAK24" s="109"/>
      <c r="MAL24" s="109"/>
      <c r="MAM24" s="109"/>
      <c r="MAN24" s="109"/>
      <c r="MAO24" s="109"/>
      <c r="MAP24" s="109"/>
      <c r="MAQ24" s="109"/>
      <c r="MAR24" s="109"/>
      <c r="MAS24" s="109"/>
      <c r="MAT24" s="109"/>
      <c r="MAU24" s="109"/>
      <c r="MAV24" s="109"/>
      <c r="MAW24" s="109"/>
      <c r="MAX24" s="109"/>
      <c r="MAY24" s="109"/>
      <c r="MAZ24" s="109"/>
      <c r="MBA24" s="109"/>
      <c r="MBB24" s="109"/>
      <c r="MBC24" s="109"/>
      <c r="MBD24" s="109"/>
      <c r="MBE24" s="109"/>
      <c r="MBF24" s="109"/>
      <c r="MBG24" s="109"/>
      <c r="MBH24" s="109"/>
      <c r="MBI24" s="109"/>
      <c r="MBJ24" s="109"/>
      <c r="MBK24" s="109"/>
      <c r="MBL24" s="109"/>
      <c r="MBM24" s="109"/>
      <c r="MBN24" s="109"/>
      <c r="MBO24" s="109"/>
      <c r="MBP24" s="109"/>
      <c r="MBQ24" s="109"/>
      <c r="MBR24" s="109"/>
      <c r="MBS24" s="109"/>
      <c r="MBT24" s="109"/>
      <c r="MBU24" s="109"/>
      <c r="MBV24" s="109"/>
      <c r="MBW24" s="109"/>
      <c r="MBX24" s="109"/>
      <c r="MBY24" s="109"/>
      <c r="MBZ24" s="109"/>
      <c r="MCA24" s="109"/>
      <c r="MCB24" s="109"/>
      <c r="MCC24" s="109"/>
      <c r="MCD24" s="109"/>
      <c r="MCE24" s="109"/>
      <c r="MCF24" s="109"/>
      <c r="MCG24" s="109"/>
      <c r="MCH24" s="109"/>
      <c r="MCI24" s="109"/>
      <c r="MCJ24" s="109"/>
      <c r="MCK24" s="109"/>
      <c r="MCL24" s="109"/>
      <c r="MCM24" s="109"/>
      <c r="MCN24" s="109"/>
      <c r="MCO24" s="109"/>
      <c r="MCP24" s="109"/>
      <c r="MCQ24" s="109"/>
      <c r="MCR24" s="109"/>
      <c r="MCS24" s="109"/>
      <c r="MCT24" s="109"/>
      <c r="MCU24" s="109"/>
      <c r="MCV24" s="109"/>
      <c r="MCW24" s="109"/>
      <c r="MCX24" s="109"/>
      <c r="MCY24" s="109"/>
      <c r="MCZ24" s="109"/>
      <c r="MDA24" s="109"/>
      <c r="MDB24" s="109"/>
      <c r="MDC24" s="109"/>
      <c r="MDD24" s="109"/>
      <c r="MDE24" s="109"/>
      <c r="MDF24" s="109"/>
      <c r="MDG24" s="109"/>
      <c r="MDH24" s="109"/>
      <c r="MDI24" s="109"/>
      <c r="MDJ24" s="109"/>
      <c r="MDK24" s="109"/>
      <c r="MDL24" s="109"/>
      <c r="MDM24" s="109"/>
      <c r="MDN24" s="109"/>
      <c r="MDO24" s="109"/>
      <c r="MDP24" s="109"/>
      <c r="MDQ24" s="109"/>
      <c r="MDR24" s="109"/>
      <c r="MDS24" s="109"/>
      <c r="MDT24" s="109"/>
      <c r="MDU24" s="109"/>
      <c r="MDV24" s="109"/>
      <c r="MDW24" s="109"/>
      <c r="MDX24" s="109"/>
      <c r="MDY24" s="109"/>
      <c r="MDZ24" s="109"/>
      <c r="MEA24" s="109"/>
      <c r="MEB24" s="109"/>
      <c r="MEC24" s="109"/>
      <c r="MED24" s="109"/>
      <c r="MEE24" s="109"/>
      <c r="MEF24" s="109"/>
      <c r="MEG24" s="109"/>
      <c r="MEH24" s="109"/>
      <c r="MEI24" s="109"/>
      <c r="MEJ24" s="109"/>
      <c r="MEK24" s="109"/>
      <c r="MEL24" s="109"/>
      <c r="MEM24" s="109"/>
      <c r="MEN24" s="109"/>
      <c r="MEO24" s="109"/>
      <c r="MEP24" s="109"/>
      <c r="MEQ24" s="109"/>
      <c r="MER24" s="109"/>
      <c r="MES24" s="109"/>
      <c r="MET24" s="109"/>
      <c r="MEU24" s="109"/>
      <c r="MEV24" s="109"/>
      <c r="MEW24" s="109"/>
      <c r="MEX24" s="109"/>
      <c r="MEY24" s="109"/>
      <c r="MEZ24" s="109"/>
      <c r="MFA24" s="109"/>
      <c r="MFB24" s="109"/>
      <c r="MFC24" s="109"/>
      <c r="MFD24" s="109"/>
      <c r="MFE24" s="109"/>
      <c r="MFF24" s="109"/>
      <c r="MFG24" s="109"/>
      <c r="MFH24" s="109"/>
      <c r="MFI24" s="109"/>
      <c r="MFJ24" s="109"/>
      <c r="MFK24" s="109"/>
      <c r="MFL24" s="109"/>
      <c r="MFM24" s="109"/>
      <c r="MFN24" s="109"/>
      <c r="MFO24" s="109"/>
      <c r="MFP24" s="109"/>
      <c r="MFQ24" s="109"/>
      <c r="MFR24" s="109"/>
      <c r="MFS24" s="109"/>
      <c r="MFT24" s="109"/>
      <c r="MFU24" s="109"/>
      <c r="MFV24" s="109"/>
      <c r="MFW24" s="109"/>
      <c r="MFX24" s="109"/>
      <c r="MFY24" s="109"/>
      <c r="MFZ24" s="109"/>
      <c r="MGA24" s="109"/>
      <c r="MGB24" s="109"/>
      <c r="MGC24" s="109"/>
      <c r="MGD24" s="109"/>
      <c r="MGE24" s="109"/>
      <c r="MGF24" s="109"/>
      <c r="MGG24" s="109"/>
      <c r="MGH24" s="109"/>
      <c r="MGI24" s="109"/>
      <c r="MGJ24" s="109"/>
      <c r="MGK24" s="109"/>
      <c r="MGL24" s="109"/>
      <c r="MGM24" s="109"/>
      <c r="MGN24" s="109"/>
      <c r="MGO24" s="109"/>
      <c r="MGP24" s="109"/>
      <c r="MGQ24" s="109"/>
      <c r="MGR24" s="109"/>
      <c r="MGS24" s="109"/>
      <c r="MGT24" s="109"/>
      <c r="MGU24" s="109"/>
      <c r="MGV24" s="109"/>
      <c r="MGW24" s="109"/>
      <c r="MGX24" s="109"/>
      <c r="MGY24" s="109"/>
      <c r="MGZ24" s="109"/>
      <c r="MHA24" s="109"/>
      <c r="MHB24" s="109"/>
      <c r="MHC24" s="109"/>
      <c r="MHD24" s="109"/>
      <c r="MHE24" s="109"/>
      <c r="MHF24" s="109"/>
      <c r="MHG24" s="109"/>
      <c r="MHH24" s="109"/>
      <c r="MHI24" s="109"/>
      <c r="MHJ24" s="109"/>
      <c r="MHK24" s="109"/>
      <c r="MHL24" s="109"/>
      <c r="MHM24" s="109"/>
      <c r="MHN24" s="109"/>
      <c r="MHO24" s="109"/>
      <c r="MHP24" s="109"/>
      <c r="MHQ24" s="109"/>
      <c r="MHR24" s="109"/>
      <c r="MHS24" s="109"/>
      <c r="MHT24" s="109"/>
      <c r="MHU24" s="109"/>
      <c r="MHV24" s="109"/>
      <c r="MHW24" s="109"/>
      <c r="MHX24" s="109"/>
      <c r="MHY24" s="109"/>
      <c r="MHZ24" s="109"/>
      <c r="MIA24" s="109"/>
      <c r="MIB24" s="109"/>
      <c r="MIC24" s="109"/>
      <c r="MID24" s="109"/>
      <c r="MIE24" s="109"/>
      <c r="MIF24" s="109"/>
      <c r="MIG24" s="109"/>
      <c r="MIH24" s="109"/>
      <c r="MII24" s="109"/>
      <c r="MIJ24" s="109"/>
      <c r="MIK24" s="109"/>
      <c r="MIL24" s="109"/>
      <c r="MIM24" s="109"/>
      <c r="MIN24" s="109"/>
      <c r="MIO24" s="109"/>
      <c r="MIP24" s="109"/>
      <c r="MIQ24" s="109"/>
      <c r="MIR24" s="109"/>
      <c r="MIS24" s="109"/>
      <c r="MIT24" s="109"/>
      <c r="MIU24" s="109"/>
      <c r="MIV24" s="109"/>
      <c r="MIW24" s="109"/>
      <c r="MIX24" s="109"/>
      <c r="MIY24" s="109"/>
      <c r="MIZ24" s="109"/>
      <c r="MJA24" s="109"/>
      <c r="MJB24" s="109"/>
      <c r="MJC24" s="109"/>
      <c r="MJD24" s="109"/>
      <c r="MJE24" s="109"/>
      <c r="MJF24" s="109"/>
      <c r="MJG24" s="109"/>
      <c r="MJH24" s="109"/>
      <c r="MJI24" s="109"/>
      <c r="MJJ24" s="109"/>
      <c r="MJK24" s="109"/>
      <c r="MJL24" s="109"/>
      <c r="MJM24" s="109"/>
      <c r="MJN24" s="109"/>
      <c r="MJO24" s="109"/>
      <c r="MJP24" s="109"/>
      <c r="MJQ24" s="109"/>
      <c r="MJR24" s="109"/>
      <c r="MJS24" s="109"/>
      <c r="MJT24" s="109"/>
      <c r="MJU24" s="109"/>
      <c r="MJV24" s="109"/>
      <c r="MJW24" s="109"/>
      <c r="MJX24" s="109"/>
      <c r="MJY24" s="109"/>
      <c r="MJZ24" s="109"/>
      <c r="MKA24" s="109"/>
      <c r="MKB24" s="109"/>
      <c r="MKC24" s="109"/>
      <c r="MKD24" s="109"/>
      <c r="MKE24" s="109"/>
      <c r="MKF24" s="109"/>
      <c r="MKG24" s="109"/>
      <c r="MKH24" s="109"/>
      <c r="MKI24" s="109"/>
      <c r="MKJ24" s="109"/>
      <c r="MKK24" s="109"/>
      <c r="MKL24" s="109"/>
      <c r="MKM24" s="109"/>
      <c r="MKN24" s="109"/>
      <c r="MKO24" s="109"/>
      <c r="MKP24" s="109"/>
      <c r="MKQ24" s="109"/>
      <c r="MKR24" s="109"/>
      <c r="MKS24" s="109"/>
      <c r="MKT24" s="109"/>
      <c r="MKU24" s="109"/>
      <c r="MKV24" s="109"/>
      <c r="MKW24" s="109"/>
      <c r="MKX24" s="109"/>
      <c r="MKY24" s="109"/>
      <c r="MKZ24" s="109"/>
      <c r="MLA24" s="109"/>
      <c r="MLB24" s="109"/>
      <c r="MLC24" s="109"/>
      <c r="MLD24" s="109"/>
      <c r="MLE24" s="109"/>
      <c r="MLF24" s="109"/>
      <c r="MLG24" s="109"/>
      <c r="MLH24" s="109"/>
      <c r="MLI24" s="109"/>
      <c r="MLJ24" s="109"/>
      <c r="MLK24" s="109"/>
      <c r="MLL24" s="109"/>
      <c r="MLM24" s="109"/>
      <c r="MLN24" s="109"/>
      <c r="MLO24" s="109"/>
      <c r="MLP24" s="109"/>
      <c r="MLQ24" s="109"/>
      <c r="MLR24" s="109"/>
      <c r="MLS24" s="109"/>
      <c r="MLT24" s="109"/>
      <c r="MLU24" s="109"/>
      <c r="MLV24" s="109"/>
      <c r="MLW24" s="109"/>
      <c r="MLX24" s="109"/>
      <c r="MLY24" s="109"/>
      <c r="MLZ24" s="109"/>
      <c r="MMA24" s="109"/>
      <c r="MMB24" s="109"/>
      <c r="MMC24" s="109"/>
      <c r="MMD24" s="109"/>
      <c r="MME24" s="109"/>
      <c r="MMF24" s="109"/>
      <c r="MMG24" s="109"/>
      <c r="MMH24" s="109"/>
      <c r="MMI24" s="109"/>
      <c r="MMJ24" s="109"/>
      <c r="MMK24" s="109"/>
      <c r="MML24" s="109"/>
      <c r="MMM24" s="109"/>
      <c r="MMN24" s="109"/>
      <c r="MMO24" s="109"/>
      <c r="MMP24" s="109"/>
      <c r="MMQ24" s="109"/>
      <c r="MMR24" s="109"/>
      <c r="MMS24" s="109"/>
      <c r="MMT24" s="109"/>
      <c r="MMU24" s="109"/>
      <c r="MMV24" s="109"/>
      <c r="MMW24" s="109"/>
      <c r="MMX24" s="109"/>
      <c r="MMY24" s="109"/>
      <c r="MMZ24" s="109"/>
      <c r="MNA24" s="109"/>
      <c r="MNB24" s="109"/>
      <c r="MNC24" s="109"/>
      <c r="MND24" s="109"/>
      <c r="MNE24" s="109"/>
      <c r="MNF24" s="109"/>
      <c r="MNG24" s="109"/>
      <c r="MNH24" s="109"/>
      <c r="MNI24" s="109"/>
      <c r="MNJ24" s="109"/>
      <c r="MNK24" s="109"/>
      <c r="MNL24" s="109"/>
      <c r="MNM24" s="109"/>
      <c r="MNN24" s="109"/>
      <c r="MNO24" s="109"/>
      <c r="MNP24" s="109"/>
      <c r="MNQ24" s="109"/>
      <c r="MNR24" s="109"/>
      <c r="MNS24" s="109"/>
      <c r="MNT24" s="109"/>
      <c r="MNU24" s="109"/>
      <c r="MNV24" s="109"/>
      <c r="MNW24" s="109"/>
      <c r="MNX24" s="109"/>
      <c r="MNY24" s="109"/>
      <c r="MNZ24" s="109"/>
      <c r="MOA24" s="109"/>
      <c r="MOB24" s="109"/>
      <c r="MOC24" s="109"/>
      <c r="MOD24" s="109"/>
      <c r="MOE24" s="109"/>
      <c r="MOF24" s="109"/>
      <c r="MOG24" s="109"/>
      <c r="MOH24" s="109"/>
      <c r="MOI24" s="109"/>
      <c r="MOJ24" s="109"/>
      <c r="MOK24" s="109"/>
      <c r="MOL24" s="109"/>
      <c r="MOM24" s="109"/>
      <c r="MON24" s="109"/>
      <c r="MOO24" s="109"/>
      <c r="MOP24" s="109"/>
      <c r="MOQ24" s="109"/>
      <c r="MOR24" s="109"/>
      <c r="MOS24" s="109"/>
      <c r="MOT24" s="109"/>
      <c r="MOU24" s="109"/>
      <c r="MOV24" s="109"/>
      <c r="MOW24" s="109"/>
      <c r="MOX24" s="109"/>
      <c r="MOY24" s="109"/>
      <c r="MOZ24" s="109"/>
      <c r="MPA24" s="109"/>
      <c r="MPB24" s="109"/>
      <c r="MPC24" s="109"/>
      <c r="MPD24" s="109"/>
      <c r="MPE24" s="109"/>
      <c r="MPF24" s="109"/>
      <c r="MPG24" s="109"/>
      <c r="MPH24" s="109"/>
      <c r="MPI24" s="109"/>
      <c r="MPJ24" s="109"/>
      <c r="MPK24" s="109"/>
      <c r="MPL24" s="109"/>
      <c r="MPM24" s="109"/>
      <c r="MPN24" s="109"/>
      <c r="MPO24" s="109"/>
      <c r="MPP24" s="109"/>
      <c r="MPQ24" s="109"/>
      <c r="MPR24" s="109"/>
      <c r="MPS24" s="109"/>
      <c r="MPT24" s="109"/>
      <c r="MPU24" s="109"/>
      <c r="MPV24" s="109"/>
      <c r="MPW24" s="109"/>
      <c r="MPX24" s="109"/>
      <c r="MPY24" s="109"/>
      <c r="MPZ24" s="109"/>
      <c r="MQA24" s="109"/>
      <c r="MQB24" s="109"/>
      <c r="MQC24" s="109"/>
      <c r="MQD24" s="109"/>
      <c r="MQE24" s="109"/>
      <c r="MQF24" s="109"/>
      <c r="MQG24" s="109"/>
      <c r="MQH24" s="109"/>
      <c r="MQI24" s="109"/>
      <c r="MQJ24" s="109"/>
      <c r="MQK24" s="109"/>
      <c r="MQL24" s="109"/>
      <c r="MQM24" s="109"/>
      <c r="MQN24" s="109"/>
      <c r="MQO24" s="109"/>
      <c r="MQP24" s="109"/>
      <c r="MQQ24" s="109"/>
      <c r="MQR24" s="109"/>
      <c r="MQS24" s="109"/>
      <c r="MQT24" s="109"/>
      <c r="MQU24" s="109"/>
      <c r="MQV24" s="109"/>
      <c r="MQW24" s="109"/>
      <c r="MQX24" s="109"/>
      <c r="MQY24" s="109"/>
      <c r="MQZ24" s="109"/>
      <c r="MRA24" s="109"/>
      <c r="MRB24" s="109"/>
      <c r="MRC24" s="109"/>
      <c r="MRD24" s="109"/>
      <c r="MRE24" s="109"/>
      <c r="MRF24" s="109"/>
      <c r="MRG24" s="109"/>
      <c r="MRH24" s="109"/>
      <c r="MRI24" s="109"/>
      <c r="MRJ24" s="109"/>
      <c r="MRK24" s="109"/>
      <c r="MRL24" s="109"/>
      <c r="MRM24" s="109"/>
      <c r="MRN24" s="109"/>
      <c r="MRO24" s="109"/>
      <c r="MRP24" s="109"/>
      <c r="MRQ24" s="109"/>
      <c r="MRR24" s="109"/>
      <c r="MRS24" s="109"/>
      <c r="MRT24" s="109"/>
      <c r="MRU24" s="109"/>
      <c r="MRV24" s="109"/>
      <c r="MRW24" s="109"/>
      <c r="MRX24" s="109"/>
      <c r="MRY24" s="109"/>
      <c r="MRZ24" s="109"/>
      <c r="MSA24" s="109"/>
      <c r="MSB24" s="109"/>
      <c r="MSC24" s="109"/>
      <c r="MSD24" s="109"/>
      <c r="MSE24" s="109"/>
      <c r="MSF24" s="109"/>
      <c r="MSG24" s="109"/>
      <c r="MSH24" s="109"/>
      <c r="MSI24" s="109"/>
      <c r="MSJ24" s="109"/>
      <c r="MSK24" s="109"/>
      <c r="MSL24" s="109"/>
      <c r="MSM24" s="109"/>
      <c r="MSN24" s="109"/>
      <c r="MSO24" s="109"/>
      <c r="MSP24" s="109"/>
      <c r="MSQ24" s="109"/>
      <c r="MSR24" s="109"/>
      <c r="MSS24" s="109"/>
      <c r="MST24" s="109"/>
      <c r="MSU24" s="109"/>
      <c r="MSV24" s="109"/>
      <c r="MSW24" s="109"/>
      <c r="MSX24" s="109"/>
      <c r="MSY24" s="109"/>
      <c r="MSZ24" s="109"/>
      <c r="MTA24" s="109"/>
      <c r="MTB24" s="109"/>
      <c r="MTC24" s="109"/>
      <c r="MTD24" s="109"/>
      <c r="MTE24" s="109"/>
      <c r="MTF24" s="109"/>
      <c r="MTG24" s="109"/>
      <c r="MTH24" s="109"/>
      <c r="MTI24" s="109"/>
      <c r="MTJ24" s="109"/>
      <c r="MTK24" s="109"/>
      <c r="MTL24" s="109"/>
      <c r="MTM24" s="109"/>
      <c r="MTN24" s="109"/>
      <c r="MTO24" s="109"/>
      <c r="MTP24" s="109"/>
      <c r="MTQ24" s="109"/>
      <c r="MTR24" s="109"/>
      <c r="MTS24" s="109"/>
      <c r="MTT24" s="109"/>
      <c r="MTU24" s="109"/>
      <c r="MTV24" s="109"/>
      <c r="MTW24" s="109"/>
      <c r="MTX24" s="109"/>
      <c r="MTY24" s="109"/>
      <c r="MTZ24" s="109"/>
      <c r="MUA24" s="109"/>
      <c r="MUB24" s="109"/>
      <c r="MUC24" s="109"/>
      <c r="MUD24" s="109"/>
      <c r="MUE24" s="109"/>
      <c r="MUF24" s="109"/>
      <c r="MUG24" s="109"/>
      <c r="MUH24" s="109"/>
      <c r="MUI24" s="109"/>
      <c r="MUJ24" s="109"/>
      <c r="MUK24" s="109"/>
      <c r="MUL24" s="109"/>
      <c r="MUM24" s="109"/>
      <c r="MUN24" s="109"/>
      <c r="MUO24" s="109"/>
      <c r="MUP24" s="109"/>
      <c r="MUQ24" s="109"/>
      <c r="MUR24" s="109"/>
      <c r="MUS24" s="109"/>
      <c r="MUT24" s="109"/>
      <c r="MUU24" s="109"/>
      <c r="MUV24" s="109"/>
      <c r="MUW24" s="109"/>
      <c r="MUX24" s="109"/>
      <c r="MUY24" s="109"/>
      <c r="MUZ24" s="109"/>
      <c r="MVA24" s="109"/>
      <c r="MVB24" s="109"/>
      <c r="MVC24" s="109"/>
      <c r="MVD24" s="109"/>
      <c r="MVE24" s="109"/>
      <c r="MVF24" s="109"/>
      <c r="MVG24" s="109"/>
      <c r="MVH24" s="109"/>
      <c r="MVI24" s="109"/>
      <c r="MVJ24" s="109"/>
      <c r="MVK24" s="109"/>
      <c r="MVL24" s="109"/>
      <c r="MVM24" s="109"/>
      <c r="MVN24" s="109"/>
      <c r="MVO24" s="109"/>
      <c r="MVP24" s="109"/>
      <c r="MVQ24" s="109"/>
      <c r="MVR24" s="109"/>
      <c r="MVS24" s="109"/>
      <c r="MVT24" s="109"/>
      <c r="MVU24" s="109"/>
      <c r="MVV24" s="109"/>
      <c r="MVW24" s="109"/>
      <c r="MVX24" s="109"/>
      <c r="MVY24" s="109"/>
      <c r="MVZ24" s="109"/>
      <c r="MWA24" s="109"/>
      <c r="MWB24" s="109"/>
      <c r="MWC24" s="109"/>
      <c r="MWD24" s="109"/>
      <c r="MWE24" s="109"/>
      <c r="MWF24" s="109"/>
      <c r="MWG24" s="109"/>
      <c r="MWH24" s="109"/>
      <c r="MWI24" s="109"/>
      <c r="MWJ24" s="109"/>
      <c r="MWK24" s="109"/>
      <c r="MWL24" s="109"/>
      <c r="MWM24" s="109"/>
      <c r="MWN24" s="109"/>
      <c r="MWO24" s="109"/>
      <c r="MWP24" s="109"/>
      <c r="MWQ24" s="109"/>
      <c r="MWR24" s="109"/>
      <c r="MWS24" s="109"/>
      <c r="MWT24" s="109"/>
      <c r="MWU24" s="109"/>
      <c r="MWV24" s="109"/>
      <c r="MWW24" s="109"/>
      <c r="MWX24" s="109"/>
      <c r="MWY24" s="109"/>
      <c r="MWZ24" s="109"/>
      <c r="MXA24" s="109"/>
      <c r="MXB24" s="109"/>
      <c r="MXC24" s="109"/>
      <c r="MXD24" s="109"/>
      <c r="MXE24" s="109"/>
      <c r="MXF24" s="109"/>
      <c r="MXG24" s="109"/>
      <c r="MXH24" s="109"/>
      <c r="MXI24" s="109"/>
      <c r="MXJ24" s="109"/>
      <c r="MXK24" s="109"/>
      <c r="MXL24" s="109"/>
      <c r="MXM24" s="109"/>
      <c r="MXN24" s="109"/>
      <c r="MXO24" s="109"/>
      <c r="MXP24" s="109"/>
      <c r="MXQ24" s="109"/>
      <c r="MXR24" s="109"/>
      <c r="MXS24" s="109"/>
      <c r="MXT24" s="109"/>
      <c r="MXU24" s="109"/>
      <c r="MXV24" s="109"/>
      <c r="MXW24" s="109"/>
      <c r="MXX24" s="109"/>
      <c r="MXY24" s="109"/>
      <c r="MXZ24" s="109"/>
      <c r="MYA24" s="109"/>
      <c r="MYB24" s="109"/>
      <c r="MYC24" s="109"/>
      <c r="MYD24" s="109"/>
      <c r="MYE24" s="109"/>
      <c r="MYF24" s="109"/>
      <c r="MYG24" s="109"/>
      <c r="MYH24" s="109"/>
      <c r="MYI24" s="109"/>
      <c r="MYJ24" s="109"/>
      <c r="MYK24" s="109"/>
      <c r="MYL24" s="109"/>
      <c r="MYM24" s="109"/>
      <c r="MYN24" s="109"/>
      <c r="MYO24" s="109"/>
      <c r="MYP24" s="109"/>
      <c r="MYQ24" s="109"/>
      <c r="MYR24" s="109"/>
      <c r="MYS24" s="109"/>
      <c r="MYT24" s="109"/>
      <c r="MYU24" s="109"/>
      <c r="MYV24" s="109"/>
      <c r="MYW24" s="109"/>
      <c r="MYX24" s="109"/>
      <c r="MYY24" s="109"/>
      <c r="MYZ24" s="109"/>
      <c r="MZA24" s="109"/>
      <c r="MZB24" s="109"/>
      <c r="MZC24" s="109"/>
      <c r="MZD24" s="109"/>
      <c r="MZE24" s="109"/>
      <c r="MZF24" s="109"/>
      <c r="MZG24" s="109"/>
      <c r="MZH24" s="109"/>
      <c r="MZI24" s="109"/>
      <c r="MZJ24" s="109"/>
      <c r="MZK24" s="109"/>
      <c r="MZL24" s="109"/>
      <c r="MZM24" s="109"/>
      <c r="MZN24" s="109"/>
      <c r="MZO24" s="109"/>
      <c r="MZP24" s="109"/>
      <c r="MZQ24" s="109"/>
      <c r="MZR24" s="109"/>
      <c r="MZS24" s="109"/>
      <c r="MZT24" s="109"/>
      <c r="MZU24" s="109"/>
      <c r="MZV24" s="109"/>
      <c r="MZW24" s="109"/>
      <c r="MZX24" s="109"/>
      <c r="MZY24" s="109"/>
      <c r="MZZ24" s="109"/>
      <c r="NAA24" s="109"/>
      <c r="NAB24" s="109"/>
      <c r="NAC24" s="109"/>
      <c r="NAD24" s="109"/>
      <c r="NAE24" s="109"/>
      <c r="NAF24" s="109"/>
      <c r="NAG24" s="109"/>
      <c r="NAH24" s="109"/>
      <c r="NAI24" s="109"/>
      <c r="NAJ24" s="109"/>
      <c r="NAK24" s="109"/>
      <c r="NAL24" s="109"/>
      <c r="NAM24" s="109"/>
      <c r="NAN24" s="109"/>
      <c r="NAO24" s="109"/>
      <c r="NAP24" s="109"/>
      <c r="NAQ24" s="109"/>
      <c r="NAR24" s="109"/>
      <c r="NAS24" s="109"/>
      <c r="NAT24" s="109"/>
      <c r="NAU24" s="109"/>
      <c r="NAV24" s="109"/>
      <c r="NAW24" s="109"/>
      <c r="NAX24" s="109"/>
      <c r="NAY24" s="109"/>
      <c r="NAZ24" s="109"/>
      <c r="NBA24" s="109"/>
      <c r="NBB24" s="109"/>
      <c r="NBC24" s="109"/>
      <c r="NBD24" s="109"/>
      <c r="NBE24" s="109"/>
      <c r="NBF24" s="109"/>
      <c r="NBG24" s="109"/>
      <c r="NBH24" s="109"/>
      <c r="NBI24" s="109"/>
      <c r="NBJ24" s="109"/>
      <c r="NBK24" s="109"/>
      <c r="NBL24" s="109"/>
      <c r="NBM24" s="109"/>
      <c r="NBN24" s="109"/>
      <c r="NBO24" s="109"/>
      <c r="NBP24" s="109"/>
      <c r="NBQ24" s="109"/>
      <c r="NBR24" s="109"/>
      <c r="NBS24" s="109"/>
      <c r="NBT24" s="109"/>
      <c r="NBU24" s="109"/>
      <c r="NBV24" s="109"/>
      <c r="NBW24" s="109"/>
      <c r="NBX24" s="109"/>
      <c r="NBY24" s="109"/>
      <c r="NBZ24" s="109"/>
      <c r="NCA24" s="109"/>
      <c r="NCB24" s="109"/>
      <c r="NCC24" s="109"/>
      <c r="NCD24" s="109"/>
      <c r="NCE24" s="109"/>
      <c r="NCF24" s="109"/>
      <c r="NCG24" s="109"/>
      <c r="NCH24" s="109"/>
      <c r="NCI24" s="109"/>
      <c r="NCJ24" s="109"/>
      <c r="NCK24" s="109"/>
      <c r="NCL24" s="109"/>
      <c r="NCM24" s="109"/>
      <c r="NCN24" s="109"/>
      <c r="NCO24" s="109"/>
      <c r="NCP24" s="109"/>
      <c r="NCQ24" s="109"/>
      <c r="NCR24" s="109"/>
      <c r="NCS24" s="109"/>
      <c r="NCT24" s="109"/>
      <c r="NCU24" s="109"/>
      <c r="NCV24" s="109"/>
      <c r="NCW24" s="109"/>
      <c r="NCX24" s="109"/>
      <c r="NCY24" s="109"/>
      <c r="NCZ24" s="109"/>
      <c r="NDA24" s="109"/>
      <c r="NDB24" s="109"/>
      <c r="NDC24" s="109"/>
      <c r="NDD24" s="109"/>
      <c r="NDE24" s="109"/>
      <c r="NDF24" s="109"/>
      <c r="NDG24" s="109"/>
      <c r="NDH24" s="109"/>
      <c r="NDI24" s="109"/>
      <c r="NDJ24" s="109"/>
      <c r="NDK24" s="109"/>
      <c r="NDL24" s="109"/>
      <c r="NDM24" s="109"/>
      <c r="NDN24" s="109"/>
      <c r="NDO24" s="109"/>
      <c r="NDP24" s="109"/>
      <c r="NDQ24" s="109"/>
      <c r="NDR24" s="109"/>
      <c r="NDS24" s="109"/>
      <c r="NDT24" s="109"/>
      <c r="NDU24" s="109"/>
      <c r="NDV24" s="109"/>
      <c r="NDW24" s="109"/>
      <c r="NDX24" s="109"/>
      <c r="NDY24" s="109"/>
      <c r="NDZ24" s="109"/>
      <c r="NEA24" s="109"/>
      <c r="NEB24" s="109"/>
      <c r="NEC24" s="109"/>
      <c r="NED24" s="109"/>
      <c r="NEE24" s="109"/>
      <c r="NEF24" s="109"/>
      <c r="NEG24" s="109"/>
      <c r="NEH24" s="109"/>
      <c r="NEI24" s="109"/>
      <c r="NEJ24" s="109"/>
      <c r="NEK24" s="109"/>
      <c r="NEL24" s="109"/>
      <c r="NEM24" s="109"/>
      <c r="NEN24" s="109"/>
      <c r="NEO24" s="109"/>
      <c r="NEP24" s="109"/>
      <c r="NEQ24" s="109"/>
      <c r="NER24" s="109"/>
      <c r="NES24" s="109"/>
      <c r="NET24" s="109"/>
      <c r="NEU24" s="109"/>
      <c r="NEV24" s="109"/>
      <c r="NEW24" s="109"/>
      <c r="NEX24" s="109"/>
      <c r="NEY24" s="109"/>
      <c r="NEZ24" s="109"/>
      <c r="NFA24" s="109"/>
      <c r="NFB24" s="109"/>
      <c r="NFC24" s="109"/>
      <c r="NFD24" s="109"/>
      <c r="NFE24" s="109"/>
      <c r="NFF24" s="109"/>
      <c r="NFG24" s="109"/>
      <c r="NFH24" s="109"/>
      <c r="NFI24" s="109"/>
      <c r="NFJ24" s="109"/>
      <c r="NFK24" s="109"/>
      <c r="NFL24" s="109"/>
      <c r="NFM24" s="109"/>
      <c r="NFN24" s="109"/>
      <c r="NFO24" s="109"/>
      <c r="NFP24" s="109"/>
      <c r="NFQ24" s="109"/>
      <c r="NFR24" s="109"/>
      <c r="NFS24" s="109"/>
      <c r="NFT24" s="109"/>
      <c r="NFU24" s="109"/>
      <c r="NFV24" s="109"/>
      <c r="NFW24" s="109"/>
      <c r="NFX24" s="109"/>
      <c r="NFY24" s="109"/>
      <c r="NFZ24" s="109"/>
      <c r="NGA24" s="109"/>
      <c r="NGB24" s="109"/>
      <c r="NGC24" s="109"/>
      <c r="NGD24" s="109"/>
      <c r="NGE24" s="109"/>
      <c r="NGF24" s="109"/>
      <c r="NGG24" s="109"/>
      <c r="NGH24" s="109"/>
      <c r="NGI24" s="109"/>
      <c r="NGJ24" s="109"/>
      <c r="NGK24" s="109"/>
      <c r="NGL24" s="109"/>
      <c r="NGM24" s="109"/>
      <c r="NGN24" s="109"/>
      <c r="NGO24" s="109"/>
      <c r="NGP24" s="109"/>
      <c r="NGQ24" s="109"/>
      <c r="NGR24" s="109"/>
      <c r="NGS24" s="109"/>
      <c r="NGT24" s="109"/>
      <c r="NGU24" s="109"/>
      <c r="NGV24" s="109"/>
      <c r="NGW24" s="109"/>
      <c r="NGX24" s="109"/>
      <c r="NGY24" s="109"/>
      <c r="NGZ24" s="109"/>
      <c r="NHA24" s="109"/>
      <c r="NHB24" s="109"/>
      <c r="NHC24" s="109"/>
      <c r="NHD24" s="109"/>
      <c r="NHE24" s="109"/>
      <c r="NHF24" s="109"/>
      <c r="NHG24" s="109"/>
      <c r="NHH24" s="109"/>
      <c r="NHI24" s="109"/>
      <c r="NHJ24" s="109"/>
      <c r="NHK24" s="109"/>
      <c r="NHL24" s="109"/>
      <c r="NHM24" s="109"/>
      <c r="NHN24" s="109"/>
      <c r="NHO24" s="109"/>
      <c r="NHP24" s="109"/>
      <c r="NHQ24" s="109"/>
      <c r="NHR24" s="109"/>
      <c r="NHS24" s="109"/>
      <c r="NHT24" s="109"/>
      <c r="NHU24" s="109"/>
      <c r="NHV24" s="109"/>
      <c r="NHW24" s="109"/>
      <c r="NHX24" s="109"/>
      <c r="NHY24" s="109"/>
      <c r="NHZ24" s="109"/>
      <c r="NIA24" s="109"/>
      <c r="NIB24" s="109"/>
      <c r="NIC24" s="109"/>
      <c r="NID24" s="109"/>
      <c r="NIE24" s="109"/>
      <c r="NIF24" s="109"/>
      <c r="NIG24" s="109"/>
      <c r="NIH24" s="109"/>
      <c r="NII24" s="109"/>
      <c r="NIJ24" s="109"/>
      <c r="NIK24" s="109"/>
      <c r="NIL24" s="109"/>
      <c r="NIM24" s="109"/>
      <c r="NIN24" s="109"/>
      <c r="NIO24" s="109"/>
      <c r="NIP24" s="109"/>
      <c r="NIQ24" s="109"/>
      <c r="NIR24" s="109"/>
      <c r="NIS24" s="109"/>
      <c r="NIT24" s="109"/>
      <c r="NIU24" s="109"/>
      <c r="NIV24" s="109"/>
      <c r="NIW24" s="109"/>
      <c r="NIX24" s="109"/>
      <c r="NIY24" s="109"/>
      <c r="NIZ24" s="109"/>
      <c r="NJA24" s="109"/>
      <c r="NJB24" s="109"/>
      <c r="NJC24" s="109"/>
      <c r="NJD24" s="109"/>
      <c r="NJE24" s="109"/>
      <c r="NJF24" s="109"/>
      <c r="NJG24" s="109"/>
      <c r="NJH24" s="109"/>
      <c r="NJI24" s="109"/>
      <c r="NJJ24" s="109"/>
      <c r="NJK24" s="109"/>
      <c r="NJL24" s="109"/>
      <c r="NJM24" s="109"/>
      <c r="NJN24" s="109"/>
      <c r="NJO24" s="109"/>
      <c r="NJP24" s="109"/>
      <c r="NJQ24" s="109"/>
      <c r="NJR24" s="109"/>
      <c r="NJS24" s="109"/>
      <c r="NJT24" s="109"/>
      <c r="NJU24" s="109"/>
      <c r="NJV24" s="109"/>
      <c r="NJW24" s="109"/>
      <c r="NJX24" s="109"/>
      <c r="NJY24" s="109"/>
      <c r="NJZ24" s="109"/>
      <c r="NKA24" s="109"/>
      <c r="NKB24" s="109"/>
      <c r="NKC24" s="109"/>
      <c r="NKD24" s="109"/>
      <c r="NKE24" s="109"/>
      <c r="NKF24" s="109"/>
      <c r="NKG24" s="109"/>
      <c r="NKH24" s="109"/>
      <c r="NKI24" s="109"/>
      <c r="NKJ24" s="109"/>
      <c r="NKK24" s="109"/>
      <c r="NKL24" s="109"/>
      <c r="NKM24" s="109"/>
      <c r="NKN24" s="109"/>
      <c r="NKO24" s="109"/>
      <c r="NKP24" s="109"/>
      <c r="NKQ24" s="109"/>
      <c r="NKR24" s="109"/>
      <c r="NKS24" s="109"/>
      <c r="NKT24" s="109"/>
      <c r="NKU24" s="109"/>
      <c r="NKV24" s="109"/>
      <c r="NKW24" s="109"/>
      <c r="NKX24" s="109"/>
      <c r="NKY24" s="109"/>
      <c r="NKZ24" s="109"/>
      <c r="NLA24" s="109"/>
      <c r="NLB24" s="109"/>
      <c r="NLC24" s="109"/>
      <c r="NLD24" s="109"/>
      <c r="NLE24" s="109"/>
      <c r="NLF24" s="109"/>
      <c r="NLG24" s="109"/>
      <c r="NLH24" s="109"/>
      <c r="NLI24" s="109"/>
      <c r="NLJ24" s="109"/>
      <c r="NLK24" s="109"/>
      <c r="NLL24" s="109"/>
      <c r="NLM24" s="109"/>
      <c r="NLN24" s="109"/>
      <c r="NLO24" s="109"/>
      <c r="NLP24" s="109"/>
      <c r="NLQ24" s="109"/>
      <c r="NLR24" s="109"/>
      <c r="NLS24" s="109"/>
      <c r="NLT24" s="109"/>
      <c r="NLU24" s="109"/>
      <c r="NLV24" s="109"/>
      <c r="NLW24" s="109"/>
      <c r="NLX24" s="109"/>
      <c r="NLY24" s="109"/>
      <c r="NLZ24" s="109"/>
      <c r="NMA24" s="109"/>
      <c r="NMB24" s="109"/>
      <c r="NMC24" s="109"/>
      <c r="NMD24" s="109"/>
      <c r="NME24" s="109"/>
      <c r="NMF24" s="109"/>
      <c r="NMG24" s="109"/>
      <c r="NMH24" s="109"/>
      <c r="NMI24" s="109"/>
      <c r="NMJ24" s="109"/>
      <c r="NMK24" s="109"/>
      <c r="NML24" s="109"/>
      <c r="NMM24" s="109"/>
      <c r="NMN24" s="109"/>
      <c r="NMO24" s="109"/>
      <c r="NMP24" s="109"/>
      <c r="NMQ24" s="109"/>
      <c r="NMR24" s="109"/>
      <c r="NMS24" s="109"/>
      <c r="NMT24" s="109"/>
      <c r="NMU24" s="109"/>
      <c r="NMV24" s="109"/>
      <c r="NMW24" s="109"/>
      <c r="NMX24" s="109"/>
      <c r="NMY24" s="109"/>
      <c r="NMZ24" s="109"/>
      <c r="NNA24" s="109"/>
      <c r="NNB24" s="109"/>
      <c r="NNC24" s="109"/>
      <c r="NND24" s="109"/>
      <c r="NNE24" s="109"/>
      <c r="NNF24" s="109"/>
      <c r="NNG24" s="109"/>
      <c r="NNH24" s="109"/>
      <c r="NNI24" s="109"/>
      <c r="NNJ24" s="109"/>
      <c r="NNK24" s="109"/>
      <c r="NNL24" s="109"/>
      <c r="NNM24" s="109"/>
      <c r="NNN24" s="109"/>
      <c r="NNO24" s="109"/>
      <c r="NNP24" s="109"/>
      <c r="NNQ24" s="109"/>
      <c r="NNR24" s="109"/>
      <c r="NNS24" s="109"/>
      <c r="NNT24" s="109"/>
      <c r="NNU24" s="109"/>
      <c r="NNV24" s="109"/>
      <c r="NNW24" s="109"/>
      <c r="NNX24" s="109"/>
      <c r="NNY24" s="109"/>
      <c r="NNZ24" s="109"/>
      <c r="NOA24" s="109"/>
      <c r="NOB24" s="109"/>
      <c r="NOC24" s="109"/>
      <c r="NOD24" s="109"/>
      <c r="NOE24" s="109"/>
      <c r="NOF24" s="109"/>
      <c r="NOG24" s="109"/>
      <c r="NOH24" s="109"/>
      <c r="NOI24" s="109"/>
      <c r="NOJ24" s="109"/>
      <c r="NOK24" s="109"/>
      <c r="NOL24" s="109"/>
      <c r="NOM24" s="109"/>
      <c r="NON24" s="109"/>
      <c r="NOO24" s="109"/>
      <c r="NOP24" s="109"/>
      <c r="NOQ24" s="109"/>
      <c r="NOR24" s="109"/>
      <c r="NOS24" s="109"/>
      <c r="NOT24" s="109"/>
      <c r="NOU24" s="109"/>
      <c r="NOV24" s="109"/>
      <c r="NOW24" s="109"/>
      <c r="NOX24" s="109"/>
      <c r="NOY24" s="109"/>
      <c r="NOZ24" s="109"/>
      <c r="NPA24" s="109"/>
      <c r="NPB24" s="109"/>
      <c r="NPC24" s="109"/>
      <c r="NPD24" s="109"/>
      <c r="NPE24" s="109"/>
      <c r="NPF24" s="109"/>
      <c r="NPG24" s="109"/>
      <c r="NPH24" s="109"/>
      <c r="NPI24" s="109"/>
      <c r="NPJ24" s="109"/>
      <c r="NPK24" s="109"/>
      <c r="NPL24" s="109"/>
      <c r="NPM24" s="109"/>
      <c r="NPN24" s="109"/>
      <c r="NPO24" s="109"/>
      <c r="NPP24" s="109"/>
      <c r="NPQ24" s="109"/>
      <c r="NPR24" s="109"/>
      <c r="NPS24" s="109"/>
      <c r="NPT24" s="109"/>
      <c r="NPU24" s="109"/>
      <c r="NPV24" s="109"/>
      <c r="NPW24" s="109"/>
      <c r="NPX24" s="109"/>
      <c r="NPY24" s="109"/>
      <c r="NPZ24" s="109"/>
      <c r="NQA24" s="109"/>
      <c r="NQB24" s="109"/>
      <c r="NQC24" s="109"/>
      <c r="NQD24" s="109"/>
      <c r="NQE24" s="109"/>
      <c r="NQF24" s="109"/>
      <c r="NQG24" s="109"/>
      <c r="NQH24" s="109"/>
      <c r="NQI24" s="109"/>
      <c r="NQJ24" s="109"/>
      <c r="NQK24" s="109"/>
      <c r="NQL24" s="109"/>
      <c r="NQM24" s="109"/>
      <c r="NQN24" s="109"/>
      <c r="NQO24" s="109"/>
      <c r="NQP24" s="109"/>
      <c r="NQQ24" s="109"/>
      <c r="NQR24" s="109"/>
      <c r="NQS24" s="109"/>
      <c r="NQT24" s="109"/>
      <c r="NQU24" s="109"/>
      <c r="NQV24" s="109"/>
      <c r="NQW24" s="109"/>
      <c r="NQX24" s="109"/>
      <c r="NQY24" s="109"/>
      <c r="NQZ24" s="109"/>
      <c r="NRA24" s="109"/>
      <c r="NRB24" s="109"/>
      <c r="NRC24" s="109"/>
      <c r="NRD24" s="109"/>
      <c r="NRE24" s="109"/>
      <c r="NRF24" s="109"/>
      <c r="NRG24" s="109"/>
      <c r="NRH24" s="109"/>
      <c r="NRI24" s="109"/>
      <c r="NRJ24" s="109"/>
      <c r="NRK24" s="109"/>
      <c r="NRL24" s="109"/>
      <c r="NRM24" s="109"/>
      <c r="NRN24" s="109"/>
      <c r="NRO24" s="109"/>
      <c r="NRP24" s="109"/>
      <c r="NRQ24" s="109"/>
      <c r="NRR24" s="109"/>
      <c r="NRS24" s="109"/>
      <c r="NRT24" s="109"/>
      <c r="NRU24" s="109"/>
      <c r="NRV24" s="109"/>
      <c r="NRW24" s="109"/>
      <c r="NRX24" s="109"/>
      <c r="NRY24" s="109"/>
      <c r="NRZ24" s="109"/>
      <c r="NSA24" s="109"/>
      <c r="NSB24" s="109"/>
      <c r="NSC24" s="109"/>
      <c r="NSD24" s="109"/>
      <c r="NSE24" s="109"/>
      <c r="NSF24" s="109"/>
      <c r="NSG24" s="109"/>
      <c r="NSH24" s="109"/>
      <c r="NSI24" s="109"/>
      <c r="NSJ24" s="109"/>
      <c r="NSK24" s="109"/>
      <c r="NSL24" s="109"/>
      <c r="NSM24" s="109"/>
      <c r="NSN24" s="109"/>
      <c r="NSO24" s="109"/>
      <c r="NSP24" s="109"/>
      <c r="NSQ24" s="109"/>
      <c r="NSR24" s="109"/>
      <c r="NSS24" s="109"/>
      <c r="NST24" s="109"/>
      <c r="NSU24" s="109"/>
      <c r="NSV24" s="109"/>
      <c r="NSW24" s="109"/>
      <c r="NSX24" s="109"/>
      <c r="NSY24" s="109"/>
      <c r="NSZ24" s="109"/>
      <c r="NTA24" s="109"/>
      <c r="NTB24" s="109"/>
      <c r="NTC24" s="109"/>
      <c r="NTD24" s="109"/>
      <c r="NTE24" s="109"/>
      <c r="NTF24" s="109"/>
      <c r="NTG24" s="109"/>
      <c r="NTH24" s="109"/>
      <c r="NTI24" s="109"/>
      <c r="NTJ24" s="109"/>
      <c r="NTK24" s="109"/>
      <c r="NTL24" s="109"/>
      <c r="NTM24" s="109"/>
      <c r="NTN24" s="109"/>
      <c r="NTO24" s="109"/>
      <c r="NTP24" s="109"/>
      <c r="NTQ24" s="109"/>
      <c r="NTR24" s="109"/>
      <c r="NTS24" s="109"/>
      <c r="NTT24" s="109"/>
      <c r="NTU24" s="109"/>
      <c r="NTV24" s="109"/>
      <c r="NTW24" s="109"/>
      <c r="NTX24" s="109"/>
      <c r="NTY24" s="109"/>
      <c r="NTZ24" s="109"/>
      <c r="NUA24" s="109"/>
      <c r="NUB24" s="109"/>
      <c r="NUC24" s="109"/>
      <c r="NUD24" s="109"/>
      <c r="NUE24" s="109"/>
      <c r="NUF24" s="109"/>
      <c r="NUG24" s="109"/>
      <c r="NUH24" s="109"/>
      <c r="NUI24" s="109"/>
      <c r="NUJ24" s="109"/>
      <c r="NUK24" s="109"/>
      <c r="NUL24" s="109"/>
      <c r="NUM24" s="109"/>
      <c r="NUN24" s="109"/>
      <c r="NUO24" s="109"/>
      <c r="NUP24" s="109"/>
      <c r="NUQ24" s="109"/>
      <c r="NUR24" s="109"/>
      <c r="NUS24" s="109"/>
      <c r="NUT24" s="109"/>
      <c r="NUU24" s="109"/>
      <c r="NUV24" s="109"/>
      <c r="NUW24" s="109"/>
      <c r="NUX24" s="109"/>
      <c r="NUY24" s="109"/>
      <c r="NUZ24" s="109"/>
      <c r="NVA24" s="109"/>
      <c r="NVB24" s="109"/>
      <c r="NVC24" s="109"/>
      <c r="NVD24" s="109"/>
      <c r="NVE24" s="109"/>
      <c r="NVF24" s="109"/>
      <c r="NVG24" s="109"/>
      <c r="NVH24" s="109"/>
      <c r="NVI24" s="109"/>
      <c r="NVJ24" s="109"/>
      <c r="NVK24" s="109"/>
      <c r="NVL24" s="109"/>
      <c r="NVM24" s="109"/>
      <c r="NVN24" s="109"/>
      <c r="NVO24" s="109"/>
      <c r="NVP24" s="109"/>
      <c r="NVQ24" s="109"/>
      <c r="NVR24" s="109"/>
      <c r="NVS24" s="109"/>
      <c r="NVT24" s="109"/>
      <c r="NVU24" s="109"/>
      <c r="NVV24" s="109"/>
      <c r="NVW24" s="109"/>
      <c r="NVX24" s="109"/>
      <c r="NVY24" s="109"/>
      <c r="NVZ24" s="109"/>
      <c r="NWA24" s="109"/>
      <c r="NWB24" s="109"/>
      <c r="NWC24" s="109"/>
      <c r="NWD24" s="109"/>
      <c r="NWE24" s="109"/>
      <c r="NWF24" s="109"/>
      <c r="NWG24" s="109"/>
      <c r="NWH24" s="109"/>
      <c r="NWI24" s="109"/>
      <c r="NWJ24" s="109"/>
      <c r="NWK24" s="109"/>
      <c r="NWL24" s="109"/>
      <c r="NWM24" s="109"/>
      <c r="NWN24" s="109"/>
      <c r="NWO24" s="109"/>
      <c r="NWP24" s="109"/>
      <c r="NWQ24" s="109"/>
      <c r="NWR24" s="109"/>
      <c r="NWS24" s="109"/>
      <c r="NWT24" s="109"/>
      <c r="NWU24" s="109"/>
      <c r="NWV24" s="109"/>
      <c r="NWW24" s="109"/>
      <c r="NWX24" s="109"/>
      <c r="NWY24" s="109"/>
      <c r="NWZ24" s="109"/>
      <c r="NXA24" s="109"/>
      <c r="NXB24" s="109"/>
      <c r="NXC24" s="109"/>
      <c r="NXD24" s="109"/>
      <c r="NXE24" s="109"/>
      <c r="NXF24" s="109"/>
      <c r="NXG24" s="109"/>
      <c r="NXH24" s="109"/>
      <c r="NXI24" s="109"/>
      <c r="NXJ24" s="109"/>
      <c r="NXK24" s="109"/>
      <c r="NXL24" s="109"/>
      <c r="NXM24" s="109"/>
      <c r="NXN24" s="109"/>
      <c r="NXO24" s="109"/>
      <c r="NXP24" s="109"/>
      <c r="NXQ24" s="109"/>
      <c r="NXR24" s="109"/>
      <c r="NXS24" s="109"/>
      <c r="NXT24" s="109"/>
      <c r="NXU24" s="109"/>
      <c r="NXV24" s="109"/>
      <c r="NXW24" s="109"/>
      <c r="NXX24" s="109"/>
      <c r="NXY24" s="109"/>
      <c r="NXZ24" s="109"/>
      <c r="NYA24" s="109"/>
      <c r="NYB24" s="109"/>
      <c r="NYC24" s="109"/>
      <c r="NYD24" s="109"/>
      <c r="NYE24" s="109"/>
      <c r="NYF24" s="109"/>
      <c r="NYG24" s="109"/>
      <c r="NYH24" s="109"/>
      <c r="NYI24" s="109"/>
      <c r="NYJ24" s="109"/>
      <c r="NYK24" s="109"/>
      <c r="NYL24" s="109"/>
      <c r="NYM24" s="109"/>
      <c r="NYN24" s="109"/>
      <c r="NYO24" s="109"/>
      <c r="NYP24" s="109"/>
      <c r="NYQ24" s="109"/>
      <c r="NYR24" s="109"/>
      <c r="NYS24" s="109"/>
      <c r="NYT24" s="109"/>
      <c r="NYU24" s="109"/>
      <c r="NYV24" s="109"/>
      <c r="NYW24" s="109"/>
      <c r="NYX24" s="109"/>
      <c r="NYY24" s="109"/>
      <c r="NYZ24" s="109"/>
      <c r="NZA24" s="109"/>
      <c r="NZB24" s="109"/>
      <c r="NZC24" s="109"/>
      <c r="NZD24" s="109"/>
      <c r="NZE24" s="109"/>
      <c r="NZF24" s="109"/>
      <c r="NZG24" s="109"/>
      <c r="NZH24" s="109"/>
      <c r="NZI24" s="109"/>
      <c r="NZJ24" s="109"/>
      <c r="NZK24" s="109"/>
      <c r="NZL24" s="109"/>
      <c r="NZM24" s="109"/>
      <c r="NZN24" s="109"/>
      <c r="NZO24" s="109"/>
      <c r="NZP24" s="109"/>
      <c r="NZQ24" s="109"/>
      <c r="NZR24" s="109"/>
      <c r="NZS24" s="109"/>
      <c r="NZT24" s="109"/>
      <c r="NZU24" s="109"/>
      <c r="NZV24" s="109"/>
      <c r="NZW24" s="109"/>
      <c r="NZX24" s="109"/>
      <c r="NZY24" s="109"/>
      <c r="NZZ24" s="109"/>
      <c r="OAA24" s="109"/>
      <c r="OAB24" s="109"/>
      <c r="OAC24" s="109"/>
      <c r="OAD24" s="109"/>
      <c r="OAE24" s="109"/>
      <c r="OAF24" s="109"/>
      <c r="OAG24" s="109"/>
      <c r="OAH24" s="109"/>
      <c r="OAI24" s="109"/>
      <c r="OAJ24" s="109"/>
      <c r="OAK24" s="109"/>
      <c r="OAL24" s="109"/>
      <c r="OAM24" s="109"/>
      <c r="OAN24" s="109"/>
      <c r="OAO24" s="109"/>
      <c r="OAP24" s="109"/>
      <c r="OAQ24" s="109"/>
      <c r="OAR24" s="109"/>
      <c r="OAS24" s="109"/>
      <c r="OAT24" s="109"/>
      <c r="OAU24" s="109"/>
      <c r="OAV24" s="109"/>
      <c r="OAW24" s="109"/>
      <c r="OAX24" s="109"/>
      <c r="OAY24" s="109"/>
      <c r="OAZ24" s="109"/>
      <c r="OBA24" s="109"/>
      <c r="OBB24" s="109"/>
      <c r="OBC24" s="109"/>
      <c r="OBD24" s="109"/>
      <c r="OBE24" s="109"/>
      <c r="OBF24" s="109"/>
      <c r="OBG24" s="109"/>
      <c r="OBH24" s="109"/>
      <c r="OBI24" s="109"/>
      <c r="OBJ24" s="109"/>
      <c r="OBK24" s="109"/>
      <c r="OBL24" s="109"/>
      <c r="OBM24" s="109"/>
      <c r="OBN24" s="109"/>
      <c r="OBO24" s="109"/>
      <c r="OBP24" s="109"/>
      <c r="OBQ24" s="109"/>
      <c r="OBR24" s="109"/>
      <c r="OBS24" s="109"/>
      <c r="OBT24" s="109"/>
      <c r="OBU24" s="109"/>
      <c r="OBV24" s="109"/>
      <c r="OBW24" s="109"/>
      <c r="OBX24" s="109"/>
      <c r="OBY24" s="109"/>
      <c r="OBZ24" s="109"/>
      <c r="OCA24" s="109"/>
      <c r="OCB24" s="109"/>
      <c r="OCC24" s="109"/>
      <c r="OCD24" s="109"/>
      <c r="OCE24" s="109"/>
      <c r="OCF24" s="109"/>
      <c r="OCG24" s="109"/>
      <c r="OCH24" s="109"/>
      <c r="OCI24" s="109"/>
      <c r="OCJ24" s="109"/>
      <c r="OCK24" s="109"/>
      <c r="OCL24" s="109"/>
      <c r="OCM24" s="109"/>
      <c r="OCN24" s="109"/>
      <c r="OCO24" s="109"/>
      <c r="OCP24" s="109"/>
      <c r="OCQ24" s="109"/>
      <c r="OCR24" s="109"/>
      <c r="OCS24" s="109"/>
      <c r="OCT24" s="109"/>
      <c r="OCU24" s="109"/>
      <c r="OCV24" s="109"/>
      <c r="OCW24" s="109"/>
      <c r="OCX24" s="109"/>
      <c r="OCY24" s="109"/>
      <c r="OCZ24" s="109"/>
      <c r="ODA24" s="109"/>
      <c r="ODB24" s="109"/>
      <c r="ODC24" s="109"/>
      <c r="ODD24" s="109"/>
      <c r="ODE24" s="109"/>
      <c r="ODF24" s="109"/>
      <c r="ODG24" s="109"/>
      <c r="ODH24" s="109"/>
      <c r="ODI24" s="109"/>
      <c r="ODJ24" s="109"/>
      <c r="ODK24" s="109"/>
      <c r="ODL24" s="109"/>
      <c r="ODM24" s="109"/>
      <c r="ODN24" s="109"/>
      <c r="ODO24" s="109"/>
      <c r="ODP24" s="109"/>
      <c r="ODQ24" s="109"/>
      <c r="ODR24" s="109"/>
      <c r="ODS24" s="109"/>
      <c r="ODT24" s="109"/>
      <c r="ODU24" s="109"/>
      <c r="ODV24" s="109"/>
      <c r="ODW24" s="109"/>
      <c r="ODX24" s="109"/>
      <c r="ODY24" s="109"/>
      <c r="ODZ24" s="109"/>
      <c r="OEA24" s="109"/>
      <c r="OEB24" s="109"/>
      <c r="OEC24" s="109"/>
      <c r="OED24" s="109"/>
      <c r="OEE24" s="109"/>
      <c r="OEF24" s="109"/>
      <c r="OEG24" s="109"/>
      <c r="OEH24" s="109"/>
      <c r="OEI24" s="109"/>
      <c r="OEJ24" s="109"/>
      <c r="OEK24" s="109"/>
      <c r="OEL24" s="109"/>
      <c r="OEM24" s="109"/>
      <c r="OEN24" s="109"/>
      <c r="OEO24" s="109"/>
      <c r="OEP24" s="109"/>
      <c r="OEQ24" s="109"/>
      <c r="OER24" s="109"/>
      <c r="OES24" s="109"/>
      <c r="OET24" s="109"/>
      <c r="OEU24" s="109"/>
      <c r="OEV24" s="109"/>
      <c r="OEW24" s="109"/>
      <c r="OEX24" s="109"/>
      <c r="OEY24" s="109"/>
      <c r="OEZ24" s="109"/>
      <c r="OFA24" s="109"/>
      <c r="OFB24" s="109"/>
      <c r="OFC24" s="109"/>
      <c r="OFD24" s="109"/>
      <c r="OFE24" s="109"/>
      <c r="OFF24" s="109"/>
      <c r="OFG24" s="109"/>
      <c r="OFH24" s="109"/>
      <c r="OFI24" s="109"/>
      <c r="OFJ24" s="109"/>
      <c r="OFK24" s="109"/>
      <c r="OFL24" s="109"/>
      <c r="OFM24" s="109"/>
      <c r="OFN24" s="109"/>
      <c r="OFO24" s="109"/>
      <c r="OFP24" s="109"/>
      <c r="OFQ24" s="109"/>
      <c r="OFR24" s="109"/>
      <c r="OFS24" s="109"/>
      <c r="OFT24" s="109"/>
      <c r="OFU24" s="109"/>
      <c r="OFV24" s="109"/>
      <c r="OFW24" s="109"/>
      <c r="OFX24" s="109"/>
      <c r="OFY24" s="109"/>
      <c r="OFZ24" s="109"/>
      <c r="OGA24" s="109"/>
      <c r="OGB24" s="109"/>
      <c r="OGC24" s="109"/>
      <c r="OGD24" s="109"/>
      <c r="OGE24" s="109"/>
      <c r="OGF24" s="109"/>
      <c r="OGG24" s="109"/>
      <c r="OGH24" s="109"/>
      <c r="OGI24" s="109"/>
      <c r="OGJ24" s="109"/>
      <c r="OGK24" s="109"/>
      <c r="OGL24" s="109"/>
      <c r="OGM24" s="109"/>
      <c r="OGN24" s="109"/>
      <c r="OGO24" s="109"/>
      <c r="OGP24" s="109"/>
      <c r="OGQ24" s="109"/>
      <c r="OGR24" s="109"/>
      <c r="OGS24" s="109"/>
      <c r="OGT24" s="109"/>
      <c r="OGU24" s="109"/>
      <c r="OGV24" s="109"/>
      <c r="OGW24" s="109"/>
      <c r="OGX24" s="109"/>
      <c r="OGY24" s="109"/>
      <c r="OGZ24" s="109"/>
      <c r="OHA24" s="109"/>
      <c r="OHB24" s="109"/>
      <c r="OHC24" s="109"/>
      <c r="OHD24" s="109"/>
      <c r="OHE24" s="109"/>
      <c r="OHF24" s="109"/>
      <c r="OHG24" s="109"/>
      <c r="OHH24" s="109"/>
      <c r="OHI24" s="109"/>
      <c r="OHJ24" s="109"/>
      <c r="OHK24" s="109"/>
      <c r="OHL24" s="109"/>
      <c r="OHM24" s="109"/>
      <c r="OHN24" s="109"/>
      <c r="OHO24" s="109"/>
      <c r="OHP24" s="109"/>
      <c r="OHQ24" s="109"/>
      <c r="OHR24" s="109"/>
      <c r="OHS24" s="109"/>
      <c r="OHT24" s="109"/>
      <c r="OHU24" s="109"/>
      <c r="OHV24" s="109"/>
      <c r="OHW24" s="109"/>
      <c r="OHX24" s="109"/>
      <c r="OHY24" s="109"/>
      <c r="OHZ24" s="109"/>
      <c r="OIA24" s="109"/>
      <c r="OIB24" s="109"/>
      <c r="OIC24" s="109"/>
      <c r="OID24" s="109"/>
      <c r="OIE24" s="109"/>
      <c r="OIF24" s="109"/>
      <c r="OIG24" s="109"/>
      <c r="OIH24" s="109"/>
      <c r="OII24" s="109"/>
      <c r="OIJ24" s="109"/>
      <c r="OIK24" s="109"/>
      <c r="OIL24" s="109"/>
      <c r="OIM24" s="109"/>
      <c r="OIN24" s="109"/>
      <c r="OIO24" s="109"/>
      <c r="OIP24" s="109"/>
      <c r="OIQ24" s="109"/>
      <c r="OIR24" s="109"/>
      <c r="OIS24" s="109"/>
      <c r="OIT24" s="109"/>
      <c r="OIU24" s="109"/>
      <c r="OIV24" s="109"/>
      <c r="OIW24" s="109"/>
      <c r="OIX24" s="109"/>
      <c r="OIY24" s="109"/>
      <c r="OIZ24" s="109"/>
      <c r="OJA24" s="109"/>
      <c r="OJB24" s="109"/>
      <c r="OJC24" s="109"/>
      <c r="OJD24" s="109"/>
      <c r="OJE24" s="109"/>
      <c r="OJF24" s="109"/>
      <c r="OJG24" s="109"/>
      <c r="OJH24" s="109"/>
      <c r="OJI24" s="109"/>
      <c r="OJJ24" s="109"/>
      <c r="OJK24" s="109"/>
      <c r="OJL24" s="109"/>
      <c r="OJM24" s="109"/>
      <c r="OJN24" s="109"/>
      <c r="OJO24" s="109"/>
      <c r="OJP24" s="109"/>
      <c r="OJQ24" s="109"/>
      <c r="OJR24" s="109"/>
      <c r="OJS24" s="109"/>
      <c r="OJT24" s="109"/>
      <c r="OJU24" s="109"/>
      <c r="OJV24" s="109"/>
      <c r="OJW24" s="109"/>
      <c r="OJX24" s="109"/>
      <c r="OJY24" s="109"/>
      <c r="OJZ24" s="109"/>
      <c r="OKA24" s="109"/>
      <c r="OKB24" s="109"/>
      <c r="OKC24" s="109"/>
      <c r="OKD24" s="109"/>
      <c r="OKE24" s="109"/>
      <c r="OKF24" s="109"/>
      <c r="OKG24" s="109"/>
      <c r="OKH24" s="109"/>
      <c r="OKI24" s="109"/>
      <c r="OKJ24" s="109"/>
      <c r="OKK24" s="109"/>
      <c r="OKL24" s="109"/>
      <c r="OKM24" s="109"/>
      <c r="OKN24" s="109"/>
      <c r="OKO24" s="109"/>
      <c r="OKP24" s="109"/>
      <c r="OKQ24" s="109"/>
      <c r="OKR24" s="109"/>
      <c r="OKS24" s="109"/>
      <c r="OKT24" s="109"/>
      <c r="OKU24" s="109"/>
      <c r="OKV24" s="109"/>
      <c r="OKW24" s="109"/>
      <c r="OKX24" s="109"/>
      <c r="OKY24" s="109"/>
      <c r="OKZ24" s="109"/>
      <c r="OLA24" s="109"/>
      <c r="OLB24" s="109"/>
      <c r="OLC24" s="109"/>
      <c r="OLD24" s="109"/>
      <c r="OLE24" s="109"/>
      <c r="OLF24" s="109"/>
      <c r="OLG24" s="109"/>
      <c r="OLH24" s="109"/>
      <c r="OLI24" s="109"/>
      <c r="OLJ24" s="109"/>
      <c r="OLK24" s="109"/>
      <c r="OLL24" s="109"/>
      <c r="OLM24" s="109"/>
      <c r="OLN24" s="109"/>
      <c r="OLO24" s="109"/>
      <c r="OLP24" s="109"/>
      <c r="OLQ24" s="109"/>
      <c r="OLR24" s="109"/>
      <c r="OLS24" s="109"/>
      <c r="OLT24" s="109"/>
      <c r="OLU24" s="109"/>
      <c r="OLV24" s="109"/>
      <c r="OLW24" s="109"/>
      <c r="OLX24" s="109"/>
      <c r="OLY24" s="109"/>
      <c r="OLZ24" s="109"/>
      <c r="OMA24" s="109"/>
      <c r="OMB24" s="109"/>
      <c r="OMC24" s="109"/>
      <c r="OMD24" s="109"/>
      <c r="OME24" s="109"/>
      <c r="OMF24" s="109"/>
      <c r="OMG24" s="109"/>
      <c r="OMH24" s="109"/>
      <c r="OMI24" s="109"/>
      <c r="OMJ24" s="109"/>
      <c r="OMK24" s="109"/>
      <c r="OML24" s="109"/>
      <c r="OMM24" s="109"/>
      <c r="OMN24" s="109"/>
      <c r="OMO24" s="109"/>
      <c r="OMP24" s="109"/>
      <c r="OMQ24" s="109"/>
      <c r="OMR24" s="109"/>
      <c r="OMS24" s="109"/>
      <c r="OMT24" s="109"/>
      <c r="OMU24" s="109"/>
      <c r="OMV24" s="109"/>
      <c r="OMW24" s="109"/>
      <c r="OMX24" s="109"/>
      <c r="OMY24" s="109"/>
      <c r="OMZ24" s="109"/>
      <c r="ONA24" s="109"/>
      <c r="ONB24" s="109"/>
      <c r="ONC24" s="109"/>
      <c r="OND24" s="109"/>
      <c r="ONE24" s="109"/>
      <c r="ONF24" s="109"/>
      <c r="ONG24" s="109"/>
      <c r="ONH24" s="109"/>
      <c r="ONI24" s="109"/>
      <c r="ONJ24" s="109"/>
      <c r="ONK24" s="109"/>
      <c r="ONL24" s="109"/>
      <c r="ONM24" s="109"/>
      <c r="ONN24" s="109"/>
      <c r="ONO24" s="109"/>
      <c r="ONP24" s="109"/>
      <c r="ONQ24" s="109"/>
      <c r="ONR24" s="109"/>
      <c r="ONS24" s="109"/>
      <c r="ONT24" s="109"/>
      <c r="ONU24" s="109"/>
      <c r="ONV24" s="109"/>
      <c r="ONW24" s="109"/>
      <c r="ONX24" s="109"/>
      <c r="ONY24" s="109"/>
      <c r="ONZ24" s="109"/>
      <c r="OOA24" s="109"/>
      <c r="OOB24" s="109"/>
      <c r="OOC24" s="109"/>
      <c r="OOD24" s="109"/>
      <c r="OOE24" s="109"/>
      <c r="OOF24" s="109"/>
      <c r="OOG24" s="109"/>
      <c r="OOH24" s="109"/>
      <c r="OOI24" s="109"/>
      <c r="OOJ24" s="109"/>
      <c r="OOK24" s="109"/>
      <c r="OOL24" s="109"/>
      <c r="OOM24" s="109"/>
      <c r="OON24" s="109"/>
      <c r="OOO24" s="109"/>
      <c r="OOP24" s="109"/>
      <c r="OOQ24" s="109"/>
      <c r="OOR24" s="109"/>
      <c r="OOS24" s="109"/>
      <c r="OOT24" s="109"/>
      <c r="OOU24" s="109"/>
      <c r="OOV24" s="109"/>
      <c r="OOW24" s="109"/>
      <c r="OOX24" s="109"/>
      <c r="OOY24" s="109"/>
      <c r="OOZ24" s="109"/>
      <c r="OPA24" s="109"/>
      <c r="OPB24" s="109"/>
      <c r="OPC24" s="109"/>
      <c r="OPD24" s="109"/>
      <c r="OPE24" s="109"/>
      <c r="OPF24" s="109"/>
      <c r="OPG24" s="109"/>
      <c r="OPH24" s="109"/>
      <c r="OPI24" s="109"/>
      <c r="OPJ24" s="109"/>
      <c r="OPK24" s="109"/>
      <c r="OPL24" s="109"/>
      <c r="OPM24" s="109"/>
      <c r="OPN24" s="109"/>
      <c r="OPO24" s="109"/>
      <c r="OPP24" s="109"/>
      <c r="OPQ24" s="109"/>
      <c r="OPR24" s="109"/>
      <c r="OPS24" s="109"/>
      <c r="OPT24" s="109"/>
      <c r="OPU24" s="109"/>
      <c r="OPV24" s="109"/>
      <c r="OPW24" s="109"/>
      <c r="OPX24" s="109"/>
      <c r="OPY24" s="109"/>
      <c r="OPZ24" s="109"/>
      <c r="OQA24" s="109"/>
      <c r="OQB24" s="109"/>
      <c r="OQC24" s="109"/>
      <c r="OQD24" s="109"/>
      <c r="OQE24" s="109"/>
      <c r="OQF24" s="109"/>
      <c r="OQG24" s="109"/>
      <c r="OQH24" s="109"/>
      <c r="OQI24" s="109"/>
      <c r="OQJ24" s="109"/>
      <c r="OQK24" s="109"/>
      <c r="OQL24" s="109"/>
      <c r="OQM24" s="109"/>
      <c r="OQN24" s="109"/>
      <c r="OQO24" s="109"/>
      <c r="OQP24" s="109"/>
      <c r="OQQ24" s="109"/>
      <c r="OQR24" s="109"/>
      <c r="OQS24" s="109"/>
      <c r="OQT24" s="109"/>
      <c r="OQU24" s="109"/>
      <c r="OQV24" s="109"/>
      <c r="OQW24" s="109"/>
      <c r="OQX24" s="109"/>
      <c r="OQY24" s="109"/>
      <c r="OQZ24" s="109"/>
      <c r="ORA24" s="109"/>
      <c r="ORB24" s="109"/>
      <c r="ORC24" s="109"/>
      <c r="ORD24" s="109"/>
      <c r="ORE24" s="109"/>
      <c r="ORF24" s="109"/>
      <c r="ORG24" s="109"/>
      <c r="ORH24" s="109"/>
      <c r="ORI24" s="109"/>
      <c r="ORJ24" s="109"/>
      <c r="ORK24" s="109"/>
      <c r="ORL24" s="109"/>
      <c r="ORM24" s="109"/>
      <c r="ORN24" s="109"/>
      <c r="ORO24" s="109"/>
      <c r="ORP24" s="109"/>
      <c r="ORQ24" s="109"/>
      <c r="ORR24" s="109"/>
      <c r="ORS24" s="109"/>
      <c r="ORT24" s="109"/>
      <c r="ORU24" s="109"/>
      <c r="ORV24" s="109"/>
      <c r="ORW24" s="109"/>
      <c r="ORX24" s="109"/>
      <c r="ORY24" s="109"/>
      <c r="ORZ24" s="109"/>
      <c r="OSA24" s="109"/>
      <c r="OSB24" s="109"/>
      <c r="OSC24" s="109"/>
      <c r="OSD24" s="109"/>
      <c r="OSE24" s="109"/>
      <c r="OSF24" s="109"/>
      <c r="OSG24" s="109"/>
      <c r="OSH24" s="109"/>
      <c r="OSI24" s="109"/>
      <c r="OSJ24" s="109"/>
      <c r="OSK24" s="109"/>
      <c r="OSL24" s="109"/>
      <c r="OSM24" s="109"/>
      <c r="OSN24" s="109"/>
      <c r="OSO24" s="109"/>
      <c r="OSP24" s="109"/>
      <c r="OSQ24" s="109"/>
      <c r="OSR24" s="109"/>
      <c r="OSS24" s="109"/>
      <c r="OST24" s="109"/>
      <c r="OSU24" s="109"/>
      <c r="OSV24" s="109"/>
      <c r="OSW24" s="109"/>
      <c r="OSX24" s="109"/>
      <c r="OSY24" s="109"/>
      <c r="OSZ24" s="109"/>
      <c r="OTA24" s="109"/>
      <c r="OTB24" s="109"/>
      <c r="OTC24" s="109"/>
      <c r="OTD24" s="109"/>
      <c r="OTE24" s="109"/>
      <c r="OTF24" s="109"/>
      <c r="OTG24" s="109"/>
      <c r="OTH24" s="109"/>
      <c r="OTI24" s="109"/>
      <c r="OTJ24" s="109"/>
      <c r="OTK24" s="109"/>
      <c r="OTL24" s="109"/>
      <c r="OTM24" s="109"/>
      <c r="OTN24" s="109"/>
      <c r="OTO24" s="109"/>
      <c r="OTP24" s="109"/>
      <c r="OTQ24" s="109"/>
      <c r="OTR24" s="109"/>
      <c r="OTS24" s="109"/>
      <c r="OTT24" s="109"/>
      <c r="OTU24" s="109"/>
      <c r="OTV24" s="109"/>
      <c r="OTW24" s="109"/>
      <c r="OTX24" s="109"/>
      <c r="OTY24" s="109"/>
      <c r="OTZ24" s="109"/>
      <c r="OUA24" s="109"/>
      <c r="OUB24" s="109"/>
      <c r="OUC24" s="109"/>
      <c r="OUD24" s="109"/>
      <c r="OUE24" s="109"/>
      <c r="OUF24" s="109"/>
      <c r="OUG24" s="109"/>
      <c r="OUH24" s="109"/>
      <c r="OUI24" s="109"/>
      <c r="OUJ24" s="109"/>
      <c r="OUK24" s="109"/>
      <c r="OUL24" s="109"/>
      <c r="OUM24" s="109"/>
      <c r="OUN24" s="109"/>
      <c r="OUO24" s="109"/>
      <c r="OUP24" s="109"/>
      <c r="OUQ24" s="109"/>
      <c r="OUR24" s="109"/>
      <c r="OUS24" s="109"/>
      <c r="OUT24" s="109"/>
      <c r="OUU24" s="109"/>
      <c r="OUV24" s="109"/>
      <c r="OUW24" s="109"/>
      <c r="OUX24" s="109"/>
      <c r="OUY24" s="109"/>
      <c r="OUZ24" s="109"/>
      <c r="OVA24" s="109"/>
      <c r="OVB24" s="109"/>
      <c r="OVC24" s="109"/>
      <c r="OVD24" s="109"/>
      <c r="OVE24" s="109"/>
      <c r="OVF24" s="109"/>
      <c r="OVG24" s="109"/>
      <c r="OVH24" s="109"/>
      <c r="OVI24" s="109"/>
      <c r="OVJ24" s="109"/>
      <c r="OVK24" s="109"/>
      <c r="OVL24" s="109"/>
      <c r="OVM24" s="109"/>
      <c r="OVN24" s="109"/>
      <c r="OVO24" s="109"/>
      <c r="OVP24" s="109"/>
      <c r="OVQ24" s="109"/>
      <c r="OVR24" s="109"/>
      <c r="OVS24" s="109"/>
      <c r="OVT24" s="109"/>
      <c r="OVU24" s="109"/>
      <c r="OVV24" s="109"/>
      <c r="OVW24" s="109"/>
      <c r="OVX24" s="109"/>
      <c r="OVY24" s="109"/>
      <c r="OVZ24" s="109"/>
      <c r="OWA24" s="109"/>
      <c r="OWB24" s="109"/>
      <c r="OWC24" s="109"/>
      <c r="OWD24" s="109"/>
      <c r="OWE24" s="109"/>
      <c r="OWF24" s="109"/>
      <c r="OWG24" s="109"/>
      <c r="OWH24" s="109"/>
      <c r="OWI24" s="109"/>
      <c r="OWJ24" s="109"/>
      <c r="OWK24" s="109"/>
      <c r="OWL24" s="109"/>
      <c r="OWM24" s="109"/>
      <c r="OWN24" s="109"/>
      <c r="OWO24" s="109"/>
      <c r="OWP24" s="109"/>
      <c r="OWQ24" s="109"/>
      <c r="OWR24" s="109"/>
      <c r="OWS24" s="109"/>
      <c r="OWT24" s="109"/>
      <c r="OWU24" s="109"/>
      <c r="OWV24" s="109"/>
      <c r="OWW24" s="109"/>
      <c r="OWX24" s="109"/>
      <c r="OWY24" s="109"/>
      <c r="OWZ24" s="109"/>
      <c r="OXA24" s="109"/>
      <c r="OXB24" s="109"/>
      <c r="OXC24" s="109"/>
      <c r="OXD24" s="109"/>
      <c r="OXE24" s="109"/>
      <c r="OXF24" s="109"/>
      <c r="OXG24" s="109"/>
      <c r="OXH24" s="109"/>
      <c r="OXI24" s="109"/>
      <c r="OXJ24" s="109"/>
      <c r="OXK24" s="109"/>
      <c r="OXL24" s="109"/>
      <c r="OXM24" s="109"/>
      <c r="OXN24" s="109"/>
      <c r="OXO24" s="109"/>
      <c r="OXP24" s="109"/>
      <c r="OXQ24" s="109"/>
      <c r="OXR24" s="109"/>
      <c r="OXS24" s="109"/>
      <c r="OXT24" s="109"/>
      <c r="OXU24" s="109"/>
      <c r="OXV24" s="109"/>
      <c r="OXW24" s="109"/>
      <c r="OXX24" s="109"/>
      <c r="OXY24" s="109"/>
      <c r="OXZ24" s="109"/>
      <c r="OYA24" s="109"/>
      <c r="OYB24" s="109"/>
      <c r="OYC24" s="109"/>
      <c r="OYD24" s="109"/>
      <c r="OYE24" s="109"/>
      <c r="OYF24" s="109"/>
      <c r="OYG24" s="109"/>
      <c r="OYH24" s="109"/>
      <c r="OYI24" s="109"/>
      <c r="OYJ24" s="109"/>
      <c r="OYK24" s="109"/>
      <c r="OYL24" s="109"/>
      <c r="OYM24" s="109"/>
      <c r="OYN24" s="109"/>
      <c r="OYO24" s="109"/>
      <c r="OYP24" s="109"/>
      <c r="OYQ24" s="109"/>
      <c r="OYR24" s="109"/>
      <c r="OYS24" s="109"/>
      <c r="OYT24" s="109"/>
      <c r="OYU24" s="109"/>
      <c r="OYV24" s="109"/>
      <c r="OYW24" s="109"/>
      <c r="OYX24" s="109"/>
      <c r="OYY24" s="109"/>
      <c r="OYZ24" s="109"/>
      <c r="OZA24" s="109"/>
      <c r="OZB24" s="109"/>
      <c r="OZC24" s="109"/>
      <c r="OZD24" s="109"/>
      <c r="OZE24" s="109"/>
      <c r="OZF24" s="109"/>
      <c r="OZG24" s="109"/>
      <c r="OZH24" s="109"/>
      <c r="OZI24" s="109"/>
      <c r="OZJ24" s="109"/>
      <c r="OZK24" s="109"/>
      <c r="OZL24" s="109"/>
      <c r="OZM24" s="109"/>
      <c r="OZN24" s="109"/>
      <c r="OZO24" s="109"/>
      <c r="OZP24" s="109"/>
      <c r="OZQ24" s="109"/>
      <c r="OZR24" s="109"/>
      <c r="OZS24" s="109"/>
      <c r="OZT24" s="109"/>
      <c r="OZU24" s="109"/>
      <c r="OZV24" s="109"/>
      <c r="OZW24" s="109"/>
      <c r="OZX24" s="109"/>
      <c r="OZY24" s="109"/>
      <c r="OZZ24" s="109"/>
      <c r="PAA24" s="109"/>
      <c r="PAB24" s="109"/>
      <c r="PAC24" s="109"/>
      <c r="PAD24" s="109"/>
      <c r="PAE24" s="109"/>
      <c r="PAF24" s="109"/>
      <c r="PAG24" s="109"/>
      <c r="PAH24" s="109"/>
      <c r="PAI24" s="109"/>
      <c r="PAJ24" s="109"/>
      <c r="PAK24" s="109"/>
      <c r="PAL24" s="109"/>
      <c r="PAM24" s="109"/>
      <c r="PAN24" s="109"/>
      <c r="PAO24" s="109"/>
      <c r="PAP24" s="109"/>
      <c r="PAQ24" s="109"/>
      <c r="PAR24" s="109"/>
      <c r="PAS24" s="109"/>
      <c r="PAT24" s="109"/>
      <c r="PAU24" s="109"/>
      <c r="PAV24" s="109"/>
      <c r="PAW24" s="109"/>
      <c r="PAX24" s="109"/>
      <c r="PAY24" s="109"/>
      <c r="PAZ24" s="109"/>
      <c r="PBA24" s="109"/>
      <c r="PBB24" s="109"/>
      <c r="PBC24" s="109"/>
      <c r="PBD24" s="109"/>
      <c r="PBE24" s="109"/>
      <c r="PBF24" s="109"/>
      <c r="PBG24" s="109"/>
      <c r="PBH24" s="109"/>
      <c r="PBI24" s="109"/>
      <c r="PBJ24" s="109"/>
      <c r="PBK24" s="109"/>
      <c r="PBL24" s="109"/>
      <c r="PBM24" s="109"/>
      <c r="PBN24" s="109"/>
      <c r="PBO24" s="109"/>
      <c r="PBP24" s="109"/>
      <c r="PBQ24" s="109"/>
      <c r="PBR24" s="109"/>
      <c r="PBS24" s="109"/>
      <c r="PBT24" s="109"/>
      <c r="PBU24" s="109"/>
      <c r="PBV24" s="109"/>
      <c r="PBW24" s="109"/>
      <c r="PBX24" s="109"/>
      <c r="PBY24" s="109"/>
      <c r="PBZ24" s="109"/>
      <c r="PCA24" s="109"/>
      <c r="PCB24" s="109"/>
      <c r="PCC24" s="109"/>
      <c r="PCD24" s="109"/>
      <c r="PCE24" s="109"/>
      <c r="PCF24" s="109"/>
      <c r="PCG24" s="109"/>
      <c r="PCH24" s="109"/>
      <c r="PCI24" s="109"/>
      <c r="PCJ24" s="109"/>
      <c r="PCK24" s="109"/>
      <c r="PCL24" s="109"/>
      <c r="PCM24" s="109"/>
      <c r="PCN24" s="109"/>
      <c r="PCO24" s="109"/>
      <c r="PCP24" s="109"/>
      <c r="PCQ24" s="109"/>
      <c r="PCR24" s="109"/>
      <c r="PCS24" s="109"/>
      <c r="PCT24" s="109"/>
      <c r="PCU24" s="109"/>
      <c r="PCV24" s="109"/>
      <c r="PCW24" s="109"/>
      <c r="PCX24" s="109"/>
      <c r="PCY24" s="109"/>
      <c r="PCZ24" s="109"/>
      <c r="PDA24" s="109"/>
      <c r="PDB24" s="109"/>
      <c r="PDC24" s="109"/>
      <c r="PDD24" s="109"/>
      <c r="PDE24" s="109"/>
      <c r="PDF24" s="109"/>
      <c r="PDG24" s="109"/>
      <c r="PDH24" s="109"/>
      <c r="PDI24" s="109"/>
      <c r="PDJ24" s="109"/>
      <c r="PDK24" s="109"/>
      <c r="PDL24" s="109"/>
      <c r="PDM24" s="109"/>
      <c r="PDN24" s="109"/>
      <c r="PDO24" s="109"/>
      <c r="PDP24" s="109"/>
      <c r="PDQ24" s="109"/>
      <c r="PDR24" s="109"/>
      <c r="PDS24" s="109"/>
      <c r="PDT24" s="109"/>
      <c r="PDU24" s="109"/>
      <c r="PDV24" s="109"/>
      <c r="PDW24" s="109"/>
      <c r="PDX24" s="109"/>
      <c r="PDY24" s="109"/>
      <c r="PDZ24" s="109"/>
      <c r="PEA24" s="109"/>
      <c r="PEB24" s="109"/>
      <c r="PEC24" s="109"/>
      <c r="PED24" s="109"/>
      <c r="PEE24" s="109"/>
      <c r="PEF24" s="109"/>
      <c r="PEG24" s="109"/>
      <c r="PEH24" s="109"/>
      <c r="PEI24" s="109"/>
      <c r="PEJ24" s="109"/>
      <c r="PEK24" s="109"/>
      <c r="PEL24" s="109"/>
      <c r="PEM24" s="109"/>
      <c r="PEN24" s="109"/>
      <c r="PEO24" s="109"/>
      <c r="PEP24" s="109"/>
      <c r="PEQ24" s="109"/>
      <c r="PER24" s="109"/>
      <c r="PES24" s="109"/>
      <c r="PET24" s="109"/>
      <c r="PEU24" s="109"/>
      <c r="PEV24" s="109"/>
      <c r="PEW24" s="109"/>
      <c r="PEX24" s="109"/>
      <c r="PEY24" s="109"/>
      <c r="PEZ24" s="109"/>
      <c r="PFA24" s="109"/>
      <c r="PFB24" s="109"/>
      <c r="PFC24" s="109"/>
      <c r="PFD24" s="109"/>
      <c r="PFE24" s="109"/>
      <c r="PFF24" s="109"/>
      <c r="PFG24" s="109"/>
      <c r="PFH24" s="109"/>
      <c r="PFI24" s="109"/>
      <c r="PFJ24" s="109"/>
      <c r="PFK24" s="109"/>
      <c r="PFL24" s="109"/>
      <c r="PFM24" s="109"/>
      <c r="PFN24" s="109"/>
      <c r="PFO24" s="109"/>
      <c r="PFP24" s="109"/>
      <c r="PFQ24" s="109"/>
      <c r="PFR24" s="109"/>
      <c r="PFS24" s="109"/>
      <c r="PFT24" s="109"/>
      <c r="PFU24" s="109"/>
      <c r="PFV24" s="109"/>
      <c r="PFW24" s="109"/>
      <c r="PFX24" s="109"/>
      <c r="PFY24" s="109"/>
      <c r="PFZ24" s="109"/>
      <c r="PGA24" s="109"/>
      <c r="PGB24" s="109"/>
      <c r="PGC24" s="109"/>
      <c r="PGD24" s="109"/>
      <c r="PGE24" s="109"/>
      <c r="PGF24" s="109"/>
      <c r="PGG24" s="109"/>
      <c r="PGH24" s="109"/>
      <c r="PGI24" s="109"/>
      <c r="PGJ24" s="109"/>
      <c r="PGK24" s="109"/>
      <c r="PGL24" s="109"/>
      <c r="PGM24" s="109"/>
      <c r="PGN24" s="109"/>
      <c r="PGO24" s="109"/>
      <c r="PGP24" s="109"/>
      <c r="PGQ24" s="109"/>
      <c r="PGR24" s="109"/>
      <c r="PGS24" s="109"/>
      <c r="PGT24" s="109"/>
      <c r="PGU24" s="109"/>
      <c r="PGV24" s="109"/>
      <c r="PGW24" s="109"/>
      <c r="PGX24" s="109"/>
      <c r="PGY24" s="109"/>
      <c r="PGZ24" s="109"/>
      <c r="PHA24" s="109"/>
      <c r="PHB24" s="109"/>
      <c r="PHC24" s="109"/>
      <c r="PHD24" s="109"/>
      <c r="PHE24" s="109"/>
      <c r="PHF24" s="109"/>
      <c r="PHG24" s="109"/>
      <c r="PHH24" s="109"/>
      <c r="PHI24" s="109"/>
      <c r="PHJ24" s="109"/>
      <c r="PHK24" s="109"/>
      <c r="PHL24" s="109"/>
      <c r="PHM24" s="109"/>
      <c r="PHN24" s="109"/>
      <c r="PHO24" s="109"/>
      <c r="PHP24" s="109"/>
      <c r="PHQ24" s="109"/>
      <c r="PHR24" s="109"/>
      <c r="PHS24" s="109"/>
      <c r="PHT24" s="109"/>
      <c r="PHU24" s="109"/>
      <c r="PHV24" s="109"/>
      <c r="PHW24" s="109"/>
      <c r="PHX24" s="109"/>
      <c r="PHY24" s="109"/>
      <c r="PHZ24" s="109"/>
      <c r="PIA24" s="109"/>
      <c r="PIB24" s="109"/>
      <c r="PIC24" s="109"/>
      <c r="PID24" s="109"/>
      <c r="PIE24" s="109"/>
      <c r="PIF24" s="109"/>
      <c r="PIG24" s="109"/>
      <c r="PIH24" s="109"/>
      <c r="PII24" s="109"/>
      <c r="PIJ24" s="109"/>
      <c r="PIK24" s="109"/>
      <c r="PIL24" s="109"/>
      <c r="PIM24" s="109"/>
      <c r="PIN24" s="109"/>
      <c r="PIO24" s="109"/>
      <c r="PIP24" s="109"/>
      <c r="PIQ24" s="109"/>
      <c r="PIR24" s="109"/>
      <c r="PIS24" s="109"/>
      <c r="PIT24" s="109"/>
      <c r="PIU24" s="109"/>
      <c r="PIV24" s="109"/>
      <c r="PIW24" s="109"/>
      <c r="PIX24" s="109"/>
      <c r="PIY24" s="109"/>
      <c r="PIZ24" s="109"/>
      <c r="PJA24" s="109"/>
      <c r="PJB24" s="109"/>
      <c r="PJC24" s="109"/>
      <c r="PJD24" s="109"/>
      <c r="PJE24" s="109"/>
      <c r="PJF24" s="109"/>
      <c r="PJG24" s="109"/>
      <c r="PJH24" s="109"/>
      <c r="PJI24" s="109"/>
      <c r="PJJ24" s="109"/>
      <c r="PJK24" s="109"/>
      <c r="PJL24" s="109"/>
      <c r="PJM24" s="109"/>
      <c r="PJN24" s="109"/>
      <c r="PJO24" s="109"/>
      <c r="PJP24" s="109"/>
      <c r="PJQ24" s="109"/>
      <c r="PJR24" s="109"/>
      <c r="PJS24" s="109"/>
      <c r="PJT24" s="109"/>
      <c r="PJU24" s="109"/>
      <c r="PJV24" s="109"/>
      <c r="PJW24" s="109"/>
      <c r="PJX24" s="109"/>
      <c r="PJY24" s="109"/>
      <c r="PJZ24" s="109"/>
      <c r="PKA24" s="109"/>
      <c r="PKB24" s="109"/>
      <c r="PKC24" s="109"/>
      <c r="PKD24" s="109"/>
      <c r="PKE24" s="109"/>
      <c r="PKF24" s="109"/>
      <c r="PKG24" s="109"/>
      <c r="PKH24" s="109"/>
      <c r="PKI24" s="109"/>
      <c r="PKJ24" s="109"/>
      <c r="PKK24" s="109"/>
      <c r="PKL24" s="109"/>
      <c r="PKM24" s="109"/>
      <c r="PKN24" s="109"/>
      <c r="PKO24" s="109"/>
      <c r="PKP24" s="109"/>
      <c r="PKQ24" s="109"/>
      <c r="PKR24" s="109"/>
      <c r="PKS24" s="109"/>
      <c r="PKT24" s="109"/>
      <c r="PKU24" s="109"/>
      <c r="PKV24" s="109"/>
      <c r="PKW24" s="109"/>
      <c r="PKX24" s="109"/>
      <c r="PKY24" s="109"/>
      <c r="PKZ24" s="109"/>
      <c r="PLA24" s="109"/>
      <c r="PLB24" s="109"/>
      <c r="PLC24" s="109"/>
      <c r="PLD24" s="109"/>
      <c r="PLE24" s="109"/>
      <c r="PLF24" s="109"/>
      <c r="PLG24" s="109"/>
      <c r="PLH24" s="109"/>
      <c r="PLI24" s="109"/>
      <c r="PLJ24" s="109"/>
      <c r="PLK24" s="109"/>
      <c r="PLL24" s="109"/>
      <c r="PLM24" s="109"/>
      <c r="PLN24" s="109"/>
      <c r="PLO24" s="109"/>
      <c r="PLP24" s="109"/>
      <c r="PLQ24" s="109"/>
      <c r="PLR24" s="109"/>
      <c r="PLS24" s="109"/>
      <c r="PLT24" s="109"/>
      <c r="PLU24" s="109"/>
      <c r="PLV24" s="109"/>
      <c r="PLW24" s="109"/>
      <c r="PLX24" s="109"/>
      <c r="PLY24" s="109"/>
      <c r="PLZ24" s="109"/>
      <c r="PMA24" s="109"/>
      <c r="PMB24" s="109"/>
      <c r="PMC24" s="109"/>
      <c r="PMD24" s="109"/>
      <c r="PME24" s="109"/>
      <c r="PMF24" s="109"/>
      <c r="PMG24" s="109"/>
      <c r="PMH24" s="109"/>
      <c r="PMI24" s="109"/>
      <c r="PMJ24" s="109"/>
      <c r="PMK24" s="109"/>
      <c r="PML24" s="109"/>
      <c r="PMM24" s="109"/>
      <c r="PMN24" s="109"/>
      <c r="PMO24" s="109"/>
      <c r="PMP24" s="109"/>
      <c r="PMQ24" s="109"/>
      <c r="PMR24" s="109"/>
      <c r="PMS24" s="109"/>
      <c r="PMT24" s="109"/>
      <c r="PMU24" s="109"/>
      <c r="PMV24" s="109"/>
      <c r="PMW24" s="109"/>
      <c r="PMX24" s="109"/>
      <c r="PMY24" s="109"/>
      <c r="PMZ24" s="109"/>
      <c r="PNA24" s="109"/>
      <c r="PNB24" s="109"/>
      <c r="PNC24" s="109"/>
      <c r="PND24" s="109"/>
      <c r="PNE24" s="109"/>
      <c r="PNF24" s="109"/>
      <c r="PNG24" s="109"/>
      <c r="PNH24" s="109"/>
      <c r="PNI24" s="109"/>
      <c r="PNJ24" s="109"/>
      <c r="PNK24" s="109"/>
      <c r="PNL24" s="109"/>
      <c r="PNM24" s="109"/>
      <c r="PNN24" s="109"/>
      <c r="PNO24" s="109"/>
      <c r="PNP24" s="109"/>
      <c r="PNQ24" s="109"/>
      <c r="PNR24" s="109"/>
      <c r="PNS24" s="109"/>
      <c r="PNT24" s="109"/>
      <c r="PNU24" s="109"/>
      <c r="PNV24" s="109"/>
      <c r="PNW24" s="109"/>
      <c r="PNX24" s="109"/>
      <c r="PNY24" s="109"/>
      <c r="PNZ24" s="109"/>
      <c r="POA24" s="109"/>
      <c r="POB24" s="109"/>
      <c r="POC24" s="109"/>
      <c r="POD24" s="109"/>
      <c r="POE24" s="109"/>
      <c r="POF24" s="109"/>
      <c r="POG24" s="109"/>
      <c r="POH24" s="109"/>
      <c r="POI24" s="109"/>
      <c r="POJ24" s="109"/>
      <c r="POK24" s="109"/>
      <c r="POL24" s="109"/>
      <c r="POM24" s="109"/>
      <c r="PON24" s="109"/>
      <c r="POO24" s="109"/>
      <c r="POP24" s="109"/>
      <c r="POQ24" s="109"/>
      <c r="POR24" s="109"/>
      <c r="POS24" s="109"/>
      <c r="POT24" s="109"/>
      <c r="POU24" s="109"/>
      <c r="POV24" s="109"/>
      <c r="POW24" s="109"/>
      <c r="POX24" s="109"/>
      <c r="POY24" s="109"/>
      <c r="POZ24" s="109"/>
      <c r="PPA24" s="109"/>
      <c r="PPB24" s="109"/>
      <c r="PPC24" s="109"/>
      <c r="PPD24" s="109"/>
      <c r="PPE24" s="109"/>
      <c r="PPF24" s="109"/>
      <c r="PPG24" s="109"/>
      <c r="PPH24" s="109"/>
      <c r="PPI24" s="109"/>
      <c r="PPJ24" s="109"/>
      <c r="PPK24" s="109"/>
      <c r="PPL24" s="109"/>
      <c r="PPM24" s="109"/>
      <c r="PPN24" s="109"/>
      <c r="PPO24" s="109"/>
      <c r="PPP24" s="109"/>
      <c r="PPQ24" s="109"/>
      <c r="PPR24" s="109"/>
      <c r="PPS24" s="109"/>
      <c r="PPT24" s="109"/>
      <c r="PPU24" s="109"/>
      <c r="PPV24" s="109"/>
      <c r="PPW24" s="109"/>
      <c r="PPX24" s="109"/>
      <c r="PPY24" s="109"/>
      <c r="PPZ24" s="109"/>
      <c r="PQA24" s="109"/>
      <c r="PQB24" s="109"/>
      <c r="PQC24" s="109"/>
      <c r="PQD24" s="109"/>
      <c r="PQE24" s="109"/>
      <c r="PQF24" s="109"/>
      <c r="PQG24" s="109"/>
      <c r="PQH24" s="109"/>
      <c r="PQI24" s="109"/>
      <c r="PQJ24" s="109"/>
      <c r="PQK24" s="109"/>
      <c r="PQL24" s="109"/>
      <c r="PQM24" s="109"/>
      <c r="PQN24" s="109"/>
      <c r="PQO24" s="109"/>
      <c r="PQP24" s="109"/>
      <c r="PQQ24" s="109"/>
      <c r="PQR24" s="109"/>
      <c r="PQS24" s="109"/>
      <c r="PQT24" s="109"/>
      <c r="PQU24" s="109"/>
      <c r="PQV24" s="109"/>
      <c r="PQW24" s="109"/>
      <c r="PQX24" s="109"/>
      <c r="PQY24" s="109"/>
      <c r="PQZ24" s="109"/>
      <c r="PRA24" s="109"/>
      <c r="PRB24" s="109"/>
      <c r="PRC24" s="109"/>
      <c r="PRD24" s="109"/>
      <c r="PRE24" s="109"/>
      <c r="PRF24" s="109"/>
      <c r="PRG24" s="109"/>
      <c r="PRH24" s="109"/>
      <c r="PRI24" s="109"/>
      <c r="PRJ24" s="109"/>
      <c r="PRK24" s="109"/>
      <c r="PRL24" s="109"/>
      <c r="PRM24" s="109"/>
      <c r="PRN24" s="109"/>
      <c r="PRO24" s="109"/>
      <c r="PRP24" s="109"/>
      <c r="PRQ24" s="109"/>
      <c r="PRR24" s="109"/>
      <c r="PRS24" s="109"/>
      <c r="PRT24" s="109"/>
      <c r="PRU24" s="109"/>
      <c r="PRV24" s="109"/>
      <c r="PRW24" s="109"/>
      <c r="PRX24" s="109"/>
      <c r="PRY24" s="109"/>
      <c r="PRZ24" s="109"/>
      <c r="PSA24" s="109"/>
      <c r="PSB24" s="109"/>
      <c r="PSC24" s="109"/>
      <c r="PSD24" s="109"/>
      <c r="PSE24" s="109"/>
      <c r="PSF24" s="109"/>
      <c r="PSG24" s="109"/>
      <c r="PSH24" s="109"/>
      <c r="PSI24" s="109"/>
      <c r="PSJ24" s="109"/>
      <c r="PSK24" s="109"/>
      <c r="PSL24" s="109"/>
      <c r="PSM24" s="109"/>
      <c r="PSN24" s="109"/>
      <c r="PSO24" s="109"/>
      <c r="PSP24" s="109"/>
      <c r="PSQ24" s="109"/>
      <c r="PSR24" s="109"/>
      <c r="PSS24" s="109"/>
      <c r="PST24" s="109"/>
      <c r="PSU24" s="109"/>
      <c r="PSV24" s="109"/>
      <c r="PSW24" s="109"/>
      <c r="PSX24" s="109"/>
      <c r="PSY24" s="109"/>
      <c r="PSZ24" s="109"/>
      <c r="PTA24" s="109"/>
      <c r="PTB24" s="109"/>
      <c r="PTC24" s="109"/>
      <c r="PTD24" s="109"/>
      <c r="PTE24" s="109"/>
      <c r="PTF24" s="109"/>
      <c r="PTG24" s="109"/>
      <c r="PTH24" s="109"/>
      <c r="PTI24" s="109"/>
      <c r="PTJ24" s="109"/>
      <c r="PTK24" s="109"/>
      <c r="PTL24" s="109"/>
      <c r="PTM24" s="109"/>
      <c r="PTN24" s="109"/>
      <c r="PTO24" s="109"/>
      <c r="PTP24" s="109"/>
      <c r="PTQ24" s="109"/>
      <c r="PTR24" s="109"/>
      <c r="PTS24" s="109"/>
      <c r="PTT24" s="109"/>
      <c r="PTU24" s="109"/>
      <c r="PTV24" s="109"/>
      <c r="PTW24" s="109"/>
      <c r="PTX24" s="109"/>
      <c r="PTY24" s="109"/>
      <c r="PTZ24" s="109"/>
      <c r="PUA24" s="109"/>
      <c r="PUB24" s="109"/>
      <c r="PUC24" s="109"/>
      <c r="PUD24" s="109"/>
      <c r="PUE24" s="109"/>
      <c r="PUF24" s="109"/>
      <c r="PUG24" s="109"/>
      <c r="PUH24" s="109"/>
      <c r="PUI24" s="109"/>
      <c r="PUJ24" s="109"/>
      <c r="PUK24" s="109"/>
      <c r="PUL24" s="109"/>
      <c r="PUM24" s="109"/>
      <c r="PUN24" s="109"/>
      <c r="PUO24" s="109"/>
      <c r="PUP24" s="109"/>
      <c r="PUQ24" s="109"/>
      <c r="PUR24" s="109"/>
      <c r="PUS24" s="109"/>
      <c r="PUT24" s="109"/>
      <c r="PUU24" s="109"/>
      <c r="PUV24" s="109"/>
      <c r="PUW24" s="109"/>
      <c r="PUX24" s="109"/>
      <c r="PUY24" s="109"/>
      <c r="PUZ24" s="109"/>
      <c r="PVA24" s="109"/>
      <c r="PVB24" s="109"/>
      <c r="PVC24" s="109"/>
      <c r="PVD24" s="109"/>
      <c r="PVE24" s="109"/>
      <c r="PVF24" s="109"/>
      <c r="PVG24" s="109"/>
      <c r="PVH24" s="109"/>
      <c r="PVI24" s="109"/>
      <c r="PVJ24" s="109"/>
      <c r="PVK24" s="109"/>
      <c r="PVL24" s="109"/>
      <c r="PVM24" s="109"/>
      <c r="PVN24" s="109"/>
      <c r="PVO24" s="109"/>
      <c r="PVP24" s="109"/>
      <c r="PVQ24" s="109"/>
      <c r="PVR24" s="109"/>
      <c r="PVS24" s="109"/>
      <c r="PVT24" s="109"/>
      <c r="PVU24" s="109"/>
      <c r="PVV24" s="109"/>
      <c r="PVW24" s="109"/>
      <c r="PVX24" s="109"/>
      <c r="PVY24" s="109"/>
      <c r="PVZ24" s="109"/>
      <c r="PWA24" s="109"/>
      <c r="PWB24" s="109"/>
      <c r="PWC24" s="109"/>
      <c r="PWD24" s="109"/>
      <c r="PWE24" s="109"/>
      <c r="PWF24" s="109"/>
      <c r="PWG24" s="109"/>
      <c r="PWH24" s="109"/>
      <c r="PWI24" s="109"/>
      <c r="PWJ24" s="109"/>
      <c r="PWK24" s="109"/>
      <c r="PWL24" s="109"/>
      <c r="PWM24" s="109"/>
      <c r="PWN24" s="109"/>
      <c r="PWO24" s="109"/>
      <c r="PWP24" s="109"/>
      <c r="PWQ24" s="109"/>
      <c r="PWR24" s="109"/>
      <c r="PWS24" s="109"/>
      <c r="PWT24" s="109"/>
      <c r="PWU24" s="109"/>
      <c r="PWV24" s="109"/>
      <c r="PWW24" s="109"/>
      <c r="PWX24" s="109"/>
      <c r="PWY24" s="109"/>
      <c r="PWZ24" s="109"/>
      <c r="PXA24" s="109"/>
      <c r="PXB24" s="109"/>
      <c r="PXC24" s="109"/>
      <c r="PXD24" s="109"/>
      <c r="PXE24" s="109"/>
      <c r="PXF24" s="109"/>
      <c r="PXG24" s="109"/>
      <c r="PXH24" s="109"/>
      <c r="PXI24" s="109"/>
      <c r="PXJ24" s="109"/>
      <c r="PXK24" s="109"/>
      <c r="PXL24" s="109"/>
      <c r="PXM24" s="109"/>
      <c r="PXN24" s="109"/>
      <c r="PXO24" s="109"/>
      <c r="PXP24" s="109"/>
      <c r="PXQ24" s="109"/>
      <c r="PXR24" s="109"/>
      <c r="PXS24" s="109"/>
      <c r="PXT24" s="109"/>
      <c r="PXU24" s="109"/>
      <c r="PXV24" s="109"/>
      <c r="PXW24" s="109"/>
      <c r="PXX24" s="109"/>
      <c r="PXY24" s="109"/>
      <c r="PXZ24" s="109"/>
      <c r="PYA24" s="109"/>
      <c r="PYB24" s="109"/>
      <c r="PYC24" s="109"/>
      <c r="PYD24" s="109"/>
      <c r="PYE24" s="109"/>
      <c r="PYF24" s="109"/>
      <c r="PYG24" s="109"/>
      <c r="PYH24" s="109"/>
      <c r="PYI24" s="109"/>
      <c r="PYJ24" s="109"/>
      <c r="PYK24" s="109"/>
      <c r="PYL24" s="109"/>
      <c r="PYM24" s="109"/>
      <c r="PYN24" s="109"/>
      <c r="PYO24" s="109"/>
      <c r="PYP24" s="109"/>
      <c r="PYQ24" s="109"/>
      <c r="PYR24" s="109"/>
      <c r="PYS24" s="109"/>
      <c r="PYT24" s="109"/>
      <c r="PYU24" s="109"/>
      <c r="PYV24" s="109"/>
      <c r="PYW24" s="109"/>
      <c r="PYX24" s="109"/>
      <c r="PYY24" s="109"/>
      <c r="PYZ24" s="109"/>
      <c r="PZA24" s="109"/>
      <c r="PZB24" s="109"/>
      <c r="PZC24" s="109"/>
      <c r="PZD24" s="109"/>
      <c r="PZE24" s="109"/>
      <c r="PZF24" s="109"/>
      <c r="PZG24" s="109"/>
      <c r="PZH24" s="109"/>
      <c r="PZI24" s="109"/>
      <c r="PZJ24" s="109"/>
      <c r="PZK24" s="109"/>
      <c r="PZL24" s="109"/>
      <c r="PZM24" s="109"/>
      <c r="PZN24" s="109"/>
      <c r="PZO24" s="109"/>
      <c r="PZP24" s="109"/>
      <c r="PZQ24" s="109"/>
      <c r="PZR24" s="109"/>
      <c r="PZS24" s="109"/>
      <c r="PZT24" s="109"/>
      <c r="PZU24" s="109"/>
      <c r="PZV24" s="109"/>
      <c r="PZW24" s="109"/>
      <c r="PZX24" s="109"/>
      <c r="PZY24" s="109"/>
      <c r="PZZ24" s="109"/>
      <c r="QAA24" s="109"/>
      <c r="QAB24" s="109"/>
      <c r="QAC24" s="109"/>
      <c r="QAD24" s="109"/>
      <c r="QAE24" s="109"/>
      <c r="QAF24" s="109"/>
      <c r="QAG24" s="109"/>
      <c r="QAH24" s="109"/>
      <c r="QAI24" s="109"/>
      <c r="QAJ24" s="109"/>
      <c r="QAK24" s="109"/>
      <c r="QAL24" s="109"/>
      <c r="QAM24" s="109"/>
      <c r="QAN24" s="109"/>
      <c r="QAO24" s="109"/>
      <c r="QAP24" s="109"/>
      <c r="QAQ24" s="109"/>
      <c r="QAR24" s="109"/>
      <c r="QAS24" s="109"/>
      <c r="QAT24" s="109"/>
      <c r="QAU24" s="109"/>
      <c r="QAV24" s="109"/>
      <c r="QAW24" s="109"/>
      <c r="QAX24" s="109"/>
      <c r="QAY24" s="109"/>
      <c r="QAZ24" s="109"/>
      <c r="QBA24" s="109"/>
      <c r="QBB24" s="109"/>
      <c r="QBC24" s="109"/>
      <c r="QBD24" s="109"/>
      <c r="QBE24" s="109"/>
      <c r="QBF24" s="109"/>
      <c r="QBG24" s="109"/>
      <c r="QBH24" s="109"/>
      <c r="QBI24" s="109"/>
      <c r="QBJ24" s="109"/>
      <c r="QBK24" s="109"/>
      <c r="QBL24" s="109"/>
      <c r="QBM24" s="109"/>
      <c r="QBN24" s="109"/>
      <c r="QBO24" s="109"/>
      <c r="QBP24" s="109"/>
      <c r="QBQ24" s="109"/>
      <c r="QBR24" s="109"/>
      <c r="QBS24" s="109"/>
      <c r="QBT24" s="109"/>
      <c r="QBU24" s="109"/>
      <c r="QBV24" s="109"/>
      <c r="QBW24" s="109"/>
      <c r="QBX24" s="109"/>
      <c r="QBY24" s="109"/>
      <c r="QBZ24" s="109"/>
      <c r="QCA24" s="109"/>
      <c r="QCB24" s="109"/>
      <c r="QCC24" s="109"/>
      <c r="QCD24" s="109"/>
      <c r="QCE24" s="109"/>
      <c r="QCF24" s="109"/>
      <c r="QCG24" s="109"/>
      <c r="QCH24" s="109"/>
      <c r="QCI24" s="109"/>
      <c r="QCJ24" s="109"/>
      <c r="QCK24" s="109"/>
      <c r="QCL24" s="109"/>
      <c r="QCM24" s="109"/>
      <c r="QCN24" s="109"/>
      <c r="QCO24" s="109"/>
      <c r="QCP24" s="109"/>
      <c r="QCQ24" s="109"/>
      <c r="QCR24" s="109"/>
      <c r="QCS24" s="109"/>
      <c r="QCT24" s="109"/>
      <c r="QCU24" s="109"/>
      <c r="QCV24" s="109"/>
      <c r="QCW24" s="109"/>
      <c r="QCX24" s="109"/>
      <c r="QCY24" s="109"/>
      <c r="QCZ24" s="109"/>
      <c r="QDA24" s="109"/>
      <c r="QDB24" s="109"/>
      <c r="QDC24" s="109"/>
      <c r="QDD24" s="109"/>
      <c r="QDE24" s="109"/>
      <c r="QDF24" s="109"/>
      <c r="QDG24" s="109"/>
      <c r="QDH24" s="109"/>
      <c r="QDI24" s="109"/>
      <c r="QDJ24" s="109"/>
      <c r="QDK24" s="109"/>
      <c r="QDL24" s="109"/>
      <c r="QDM24" s="109"/>
      <c r="QDN24" s="109"/>
      <c r="QDO24" s="109"/>
      <c r="QDP24" s="109"/>
      <c r="QDQ24" s="109"/>
      <c r="QDR24" s="109"/>
      <c r="QDS24" s="109"/>
      <c r="QDT24" s="109"/>
      <c r="QDU24" s="109"/>
      <c r="QDV24" s="109"/>
      <c r="QDW24" s="109"/>
      <c r="QDX24" s="109"/>
      <c r="QDY24" s="109"/>
      <c r="QDZ24" s="109"/>
      <c r="QEA24" s="109"/>
      <c r="QEB24" s="109"/>
      <c r="QEC24" s="109"/>
      <c r="QED24" s="109"/>
      <c r="QEE24" s="109"/>
      <c r="QEF24" s="109"/>
      <c r="QEG24" s="109"/>
      <c r="QEH24" s="109"/>
      <c r="QEI24" s="109"/>
      <c r="QEJ24" s="109"/>
      <c r="QEK24" s="109"/>
      <c r="QEL24" s="109"/>
      <c r="QEM24" s="109"/>
      <c r="QEN24" s="109"/>
      <c r="QEO24" s="109"/>
      <c r="QEP24" s="109"/>
      <c r="QEQ24" s="109"/>
      <c r="QER24" s="109"/>
      <c r="QES24" s="109"/>
      <c r="QET24" s="109"/>
      <c r="QEU24" s="109"/>
      <c r="QEV24" s="109"/>
      <c r="QEW24" s="109"/>
      <c r="QEX24" s="109"/>
      <c r="QEY24" s="109"/>
      <c r="QEZ24" s="109"/>
      <c r="QFA24" s="109"/>
      <c r="QFB24" s="109"/>
      <c r="QFC24" s="109"/>
      <c r="QFD24" s="109"/>
      <c r="QFE24" s="109"/>
      <c r="QFF24" s="109"/>
      <c r="QFG24" s="109"/>
      <c r="QFH24" s="109"/>
      <c r="QFI24" s="109"/>
      <c r="QFJ24" s="109"/>
      <c r="QFK24" s="109"/>
      <c r="QFL24" s="109"/>
      <c r="QFM24" s="109"/>
      <c r="QFN24" s="109"/>
      <c r="QFO24" s="109"/>
      <c r="QFP24" s="109"/>
      <c r="QFQ24" s="109"/>
      <c r="QFR24" s="109"/>
      <c r="QFS24" s="109"/>
      <c r="QFT24" s="109"/>
      <c r="QFU24" s="109"/>
      <c r="QFV24" s="109"/>
      <c r="QFW24" s="109"/>
      <c r="QFX24" s="109"/>
      <c r="QFY24" s="109"/>
      <c r="QFZ24" s="109"/>
      <c r="QGA24" s="109"/>
      <c r="QGB24" s="109"/>
      <c r="QGC24" s="109"/>
      <c r="QGD24" s="109"/>
      <c r="QGE24" s="109"/>
      <c r="QGF24" s="109"/>
      <c r="QGG24" s="109"/>
      <c r="QGH24" s="109"/>
      <c r="QGI24" s="109"/>
      <c r="QGJ24" s="109"/>
      <c r="QGK24" s="109"/>
      <c r="QGL24" s="109"/>
      <c r="QGM24" s="109"/>
      <c r="QGN24" s="109"/>
      <c r="QGO24" s="109"/>
      <c r="QGP24" s="109"/>
      <c r="QGQ24" s="109"/>
      <c r="QGR24" s="109"/>
      <c r="QGS24" s="109"/>
      <c r="QGT24" s="109"/>
      <c r="QGU24" s="109"/>
      <c r="QGV24" s="109"/>
      <c r="QGW24" s="109"/>
      <c r="QGX24" s="109"/>
      <c r="QGY24" s="109"/>
      <c r="QGZ24" s="109"/>
      <c r="QHA24" s="109"/>
      <c r="QHB24" s="109"/>
      <c r="QHC24" s="109"/>
      <c r="QHD24" s="109"/>
      <c r="QHE24" s="109"/>
      <c r="QHF24" s="109"/>
      <c r="QHG24" s="109"/>
      <c r="QHH24" s="109"/>
      <c r="QHI24" s="109"/>
      <c r="QHJ24" s="109"/>
      <c r="QHK24" s="109"/>
      <c r="QHL24" s="109"/>
      <c r="QHM24" s="109"/>
      <c r="QHN24" s="109"/>
      <c r="QHO24" s="109"/>
      <c r="QHP24" s="109"/>
      <c r="QHQ24" s="109"/>
      <c r="QHR24" s="109"/>
      <c r="QHS24" s="109"/>
      <c r="QHT24" s="109"/>
      <c r="QHU24" s="109"/>
      <c r="QHV24" s="109"/>
      <c r="QHW24" s="109"/>
      <c r="QHX24" s="109"/>
      <c r="QHY24" s="109"/>
      <c r="QHZ24" s="109"/>
      <c r="QIA24" s="109"/>
      <c r="QIB24" s="109"/>
      <c r="QIC24" s="109"/>
      <c r="QID24" s="109"/>
      <c r="QIE24" s="109"/>
      <c r="QIF24" s="109"/>
      <c r="QIG24" s="109"/>
      <c r="QIH24" s="109"/>
      <c r="QII24" s="109"/>
      <c r="QIJ24" s="109"/>
      <c r="QIK24" s="109"/>
      <c r="QIL24" s="109"/>
      <c r="QIM24" s="109"/>
      <c r="QIN24" s="109"/>
      <c r="QIO24" s="109"/>
      <c r="QIP24" s="109"/>
      <c r="QIQ24" s="109"/>
      <c r="QIR24" s="109"/>
      <c r="QIS24" s="109"/>
      <c r="QIT24" s="109"/>
      <c r="QIU24" s="109"/>
      <c r="QIV24" s="109"/>
      <c r="QIW24" s="109"/>
      <c r="QIX24" s="109"/>
      <c r="QIY24" s="109"/>
      <c r="QIZ24" s="109"/>
      <c r="QJA24" s="109"/>
      <c r="QJB24" s="109"/>
      <c r="QJC24" s="109"/>
      <c r="QJD24" s="109"/>
      <c r="QJE24" s="109"/>
      <c r="QJF24" s="109"/>
      <c r="QJG24" s="109"/>
      <c r="QJH24" s="109"/>
      <c r="QJI24" s="109"/>
      <c r="QJJ24" s="109"/>
      <c r="QJK24" s="109"/>
      <c r="QJL24" s="109"/>
      <c r="QJM24" s="109"/>
      <c r="QJN24" s="109"/>
      <c r="QJO24" s="109"/>
      <c r="QJP24" s="109"/>
      <c r="QJQ24" s="109"/>
      <c r="QJR24" s="109"/>
      <c r="QJS24" s="109"/>
      <c r="QJT24" s="109"/>
      <c r="QJU24" s="109"/>
      <c r="QJV24" s="109"/>
      <c r="QJW24" s="109"/>
      <c r="QJX24" s="109"/>
      <c r="QJY24" s="109"/>
      <c r="QJZ24" s="109"/>
      <c r="QKA24" s="109"/>
      <c r="QKB24" s="109"/>
      <c r="QKC24" s="109"/>
      <c r="QKD24" s="109"/>
      <c r="QKE24" s="109"/>
      <c r="QKF24" s="109"/>
      <c r="QKG24" s="109"/>
      <c r="QKH24" s="109"/>
      <c r="QKI24" s="109"/>
      <c r="QKJ24" s="109"/>
      <c r="QKK24" s="109"/>
      <c r="QKL24" s="109"/>
      <c r="QKM24" s="109"/>
      <c r="QKN24" s="109"/>
      <c r="QKO24" s="109"/>
      <c r="QKP24" s="109"/>
      <c r="QKQ24" s="109"/>
      <c r="QKR24" s="109"/>
      <c r="QKS24" s="109"/>
      <c r="QKT24" s="109"/>
      <c r="QKU24" s="109"/>
      <c r="QKV24" s="109"/>
      <c r="QKW24" s="109"/>
      <c r="QKX24" s="109"/>
      <c r="QKY24" s="109"/>
      <c r="QKZ24" s="109"/>
      <c r="QLA24" s="109"/>
      <c r="QLB24" s="109"/>
      <c r="QLC24" s="109"/>
      <c r="QLD24" s="109"/>
      <c r="QLE24" s="109"/>
      <c r="QLF24" s="109"/>
      <c r="QLG24" s="109"/>
      <c r="QLH24" s="109"/>
      <c r="QLI24" s="109"/>
      <c r="QLJ24" s="109"/>
      <c r="QLK24" s="109"/>
      <c r="QLL24" s="109"/>
      <c r="QLM24" s="109"/>
      <c r="QLN24" s="109"/>
      <c r="QLO24" s="109"/>
      <c r="QLP24" s="109"/>
      <c r="QLQ24" s="109"/>
      <c r="QLR24" s="109"/>
      <c r="QLS24" s="109"/>
      <c r="QLT24" s="109"/>
      <c r="QLU24" s="109"/>
      <c r="QLV24" s="109"/>
      <c r="QLW24" s="109"/>
      <c r="QLX24" s="109"/>
      <c r="QLY24" s="109"/>
      <c r="QLZ24" s="109"/>
      <c r="QMA24" s="109"/>
      <c r="QMB24" s="109"/>
      <c r="QMC24" s="109"/>
      <c r="QMD24" s="109"/>
      <c r="QME24" s="109"/>
      <c r="QMF24" s="109"/>
      <c r="QMG24" s="109"/>
      <c r="QMH24" s="109"/>
      <c r="QMI24" s="109"/>
      <c r="QMJ24" s="109"/>
      <c r="QMK24" s="109"/>
      <c r="QML24" s="109"/>
      <c r="QMM24" s="109"/>
      <c r="QMN24" s="109"/>
      <c r="QMO24" s="109"/>
      <c r="QMP24" s="109"/>
      <c r="QMQ24" s="109"/>
      <c r="QMR24" s="109"/>
      <c r="QMS24" s="109"/>
      <c r="QMT24" s="109"/>
      <c r="QMU24" s="109"/>
      <c r="QMV24" s="109"/>
      <c r="QMW24" s="109"/>
      <c r="QMX24" s="109"/>
      <c r="QMY24" s="109"/>
      <c r="QMZ24" s="109"/>
      <c r="QNA24" s="109"/>
      <c r="QNB24" s="109"/>
      <c r="QNC24" s="109"/>
      <c r="QND24" s="109"/>
      <c r="QNE24" s="109"/>
      <c r="QNF24" s="109"/>
      <c r="QNG24" s="109"/>
      <c r="QNH24" s="109"/>
      <c r="QNI24" s="109"/>
      <c r="QNJ24" s="109"/>
      <c r="QNK24" s="109"/>
      <c r="QNL24" s="109"/>
      <c r="QNM24" s="109"/>
      <c r="QNN24" s="109"/>
      <c r="QNO24" s="109"/>
      <c r="QNP24" s="109"/>
      <c r="QNQ24" s="109"/>
      <c r="QNR24" s="109"/>
      <c r="QNS24" s="109"/>
      <c r="QNT24" s="109"/>
      <c r="QNU24" s="109"/>
      <c r="QNV24" s="109"/>
      <c r="QNW24" s="109"/>
      <c r="QNX24" s="109"/>
      <c r="QNY24" s="109"/>
      <c r="QNZ24" s="109"/>
      <c r="QOA24" s="109"/>
      <c r="QOB24" s="109"/>
      <c r="QOC24" s="109"/>
      <c r="QOD24" s="109"/>
      <c r="QOE24" s="109"/>
      <c r="QOF24" s="109"/>
      <c r="QOG24" s="109"/>
      <c r="QOH24" s="109"/>
      <c r="QOI24" s="109"/>
      <c r="QOJ24" s="109"/>
      <c r="QOK24" s="109"/>
      <c r="QOL24" s="109"/>
      <c r="QOM24" s="109"/>
      <c r="QON24" s="109"/>
      <c r="QOO24" s="109"/>
      <c r="QOP24" s="109"/>
      <c r="QOQ24" s="109"/>
      <c r="QOR24" s="109"/>
      <c r="QOS24" s="109"/>
      <c r="QOT24" s="109"/>
      <c r="QOU24" s="109"/>
      <c r="QOV24" s="109"/>
      <c r="QOW24" s="109"/>
      <c r="QOX24" s="109"/>
      <c r="QOY24" s="109"/>
      <c r="QOZ24" s="109"/>
      <c r="QPA24" s="109"/>
      <c r="QPB24" s="109"/>
      <c r="QPC24" s="109"/>
      <c r="QPD24" s="109"/>
      <c r="QPE24" s="109"/>
      <c r="QPF24" s="109"/>
      <c r="QPG24" s="109"/>
      <c r="QPH24" s="109"/>
      <c r="QPI24" s="109"/>
      <c r="QPJ24" s="109"/>
      <c r="QPK24" s="109"/>
      <c r="QPL24" s="109"/>
      <c r="QPM24" s="109"/>
      <c r="QPN24" s="109"/>
      <c r="QPO24" s="109"/>
      <c r="QPP24" s="109"/>
      <c r="QPQ24" s="109"/>
      <c r="QPR24" s="109"/>
      <c r="QPS24" s="109"/>
      <c r="QPT24" s="109"/>
      <c r="QPU24" s="109"/>
      <c r="QPV24" s="109"/>
      <c r="QPW24" s="109"/>
      <c r="QPX24" s="109"/>
      <c r="QPY24" s="109"/>
      <c r="QPZ24" s="109"/>
      <c r="QQA24" s="109"/>
      <c r="QQB24" s="109"/>
      <c r="QQC24" s="109"/>
      <c r="QQD24" s="109"/>
      <c r="QQE24" s="109"/>
      <c r="QQF24" s="109"/>
      <c r="QQG24" s="109"/>
      <c r="QQH24" s="109"/>
      <c r="QQI24" s="109"/>
      <c r="QQJ24" s="109"/>
      <c r="QQK24" s="109"/>
      <c r="QQL24" s="109"/>
      <c r="QQM24" s="109"/>
      <c r="QQN24" s="109"/>
      <c r="QQO24" s="109"/>
      <c r="QQP24" s="109"/>
      <c r="QQQ24" s="109"/>
      <c r="QQR24" s="109"/>
      <c r="QQS24" s="109"/>
      <c r="QQT24" s="109"/>
      <c r="QQU24" s="109"/>
      <c r="QQV24" s="109"/>
      <c r="QQW24" s="109"/>
      <c r="QQX24" s="109"/>
      <c r="QQY24" s="109"/>
      <c r="QQZ24" s="109"/>
      <c r="QRA24" s="109"/>
      <c r="QRB24" s="109"/>
      <c r="QRC24" s="109"/>
      <c r="QRD24" s="109"/>
      <c r="QRE24" s="109"/>
      <c r="QRF24" s="109"/>
      <c r="QRG24" s="109"/>
      <c r="QRH24" s="109"/>
      <c r="QRI24" s="109"/>
      <c r="QRJ24" s="109"/>
      <c r="QRK24" s="109"/>
      <c r="QRL24" s="109"/>
      <c r="QRM24" s="109"/>
      <c r="QRN24" s="109"/>
      <c r="QRO24" s="109"/>
      <c r="QRP24" s="109"/>
      <c r="QRQ24" s="109"/>
      <c r="QRR24" s="109"/>
      <c r="QRS24" s="109"/>
      <c r="QRT24" s="109"/>
      <c r="QRU24" s="109"/>
      <c r="QRV24" s="109"/>
      <c r="QRW24" s="109"/>
      <c r="QRX24" s="109"/>
      <c r="QRY24" s="109"/>
      <c r="QRZ24" s="109"/>
      <c r="QSA24" s="109"/>
      <c r="QSB24" s="109"/>
      <c r="QSC24" s="109"/>
      <c r="QSD24" s="109"/>
      <c r="QSE24" s="109"/>
      <c r="QSF24" s="109"/>
      <c r="QSG24" s="109"/>
      <c r="QSH24" s="109"/>
      <c r="QSI24" s="109"/>
      <c r="QSJ24" s="109"/>
      <c r="QSK24" s="109"/>
      <c r="QSL24" s="109"/>
      <c r="QSM24" s="109"/>
      <c r="QSN24" s="109"/>
      <c r="QSO24" s="109"/>
      <c r="QSP24" s="109"/>
      <c r="QSQ24" s="109"/>
      <c r="QSR24" s="109"/>
      <c r="QSS24" s="109"/>
      <c r="QST24" s="109"/>
      <c r="QSU24" s="109"/>
      <c r="QSV24" s="109"/>
      <c r="QSW24" s="109"/>
      <c r="QSX24" s="109"/>
      <c r="QSY24" s="109"/>
      <c r="QSZ24" s="109"/>
      <c r="QTA24" s="109"/>
      <c r="QTB24" s="109"/>
      <c r="QTC24" s="109"/>
      <c r="QTD24" s="109"/>
      <c r="QTE24" s="109"/>
      <c r="QTF24" s="109"/>
      <c r="QTG24" s="109"/>
      <c r="QTH24" s="109"/>
      <c r="QTI24" s="109"/>
      <c r="QTJ24" s="109"/>
      <c r="QTK24" s="109"/>
      <c r="QTL24" s="109"/>
      <c r="QTM24" s="109"/>
      <c r="QTN24" s="109"/>
      <c r="QTO24" s="109"/>
      <c r="QTP24" s="109"/>
      <c r="QTQ24" s="109"/>
      <c r="QTR24" s="109"/>
      <c r="QTS24" s="109"/>
      <c r="QTT24" s="109"/>
      <c r="QTU24" s="109"/>
      <c r="QTV24" s="109"/>
      <c r="QTW24" s="109"/>
      <c r="QTX24" s="109"/>
      <c r="QTY24" s="109"/>
      <c r="QTZ24" s="109"/>
      <c r="QUA24" s="109"/>
      <c r="QUB24" s="109"/>
      <c r="QUC24" s="109"/>
      <c r="QUD24" s="109"/>
      <c r="QUE24" s="109"/>
      <c r="QUF24" s="109"/>
      <c r="QUG24" s="109"/>
      <c r="QUH24" s="109"/>
      <c r="QUI24" s="109"/>
      <c r="QUJ24" s="109"/>
      <c r="QUK24" s="109"/>
      <c r="QUL24" s="109"/>
      <c r="QUM24" s="109"/>
      <c r="QUN24" s="109"/>
      <c r="QUO24" s="109"/>
      <c r="QUP24" s="109"/>
      <c r="QUQ24" s="109"/>
      <c r="QUR24" s="109"/>
      <c r="QUS24" s="109"/>
      <c r="QUT24" s="109"/>
      <c r="QUU24" s="109"/>
      <c r="QUV24" s="109"/>
      <c r="QUW24" s="109"/>
      <c r="QUX24" s="109"/>
      <c r="QUY24" s="109"/>
      <c r="QUZ24" s="109"/>
      <c r="QVA24" s="109"/>
      <c r="QVB24" s="109"/>
      <c r="QVC24" s="109"/>
      <c r="QVD24" s="109"/>
      <c r="QVE24" s="109"/>
      <c r="QVF24" s="109"/>
      <c r="QVG24" s="109"/>
      <c r="QVH24" s="109"/>
      <c r="QVI24" s="109"/>
      <c r="QVJ24" s="109"/>
      <c r="QVK24" s="109"/>
      <c r="QVL24" s="109"/>
      <c r="QVM24" s="109"/>
      <c r="QVN24" s="109"/>
      <c r="QVO24" s="109"/>
      <c r="QVP24" s="109"/>
      <c r="QVQ24" s="109"/>
      <c r="QVR24" s="109"/>
      <c r="QVS24" s="109"/>
      <c r="QVT24" s="109"/>
      <c r="QVU24" s="109"/>
      <c r="QVV24" s="109"/>
      <c r="QVW24" s="109"/>
      <c r="QVX24" s="109"/>
      <c r="QVY24" s="109"/>
      <c r="QVZ24" s="109"/>
      <c r="QWA24" s="109"/>
      <c r="QWB24" s="109"/>
      <c r="QWC24" s="109"/>
      <c r="QWD24" s="109"/>
      <c r="QWE24" s="109"/>
      <c r="QWF24" s="109"/>
      <c r="QWG24" s="109"/>
      <c r="QWH24" s="109"/>
      <c r="QWI24" s="109"/>
      <c r="QWJ24" s="109"/>
      <c r="QWK24" s="109"/>
      <c r="QWL24" s="109"/>
      <c r="QWM24" s="109"/>
      <c r="QWN24" s="109"/>
      <c r="QWO24" s="109"/>
      <c r="QWP24" s="109"/>
      <c r="QWQ24" s="109"/>
      <c r="QWR24" s="109"/>
      <c r="QWS24" s="109"/>
      <c r="QWT24" s="109"/>
      <c r="QWU24" s="109"/>
      <c r="QWV24" s="109"/>
      <c r="QWW24" s="109"/>
      <c r="QWX24" s="109"/>
      <c r="QWY24" s="109"/>
      <c r="QWZ24" s="109"/>
      <c r="QXA24" s="109"/>
      <c r="QXB24" s="109"/>
      <c r="QXC24" s="109"/>
      <c r="QXD24" s="109"/>
      <c r="QXE24" s="109"/>
      <c r="QXF24" s="109"/>
      <c r="QXG24" s="109"/>
      <c r="QXH24" s="109"/>
      <c r="QXI24" s="109"/>
      <c r="QXJ24" s="109"/>
      <c r="QXK24" s="109"/>
      <c r="QXL24" s="109"/>
      <c r="QXM24" s="109"/>
      <c r="QXN24" s="109"/>
      <c r="QXO24" s="109"/>
      <c r="QXP24" s="109"/>
      <c r="QXQ24" s="109"/>
      <c r="QXR24" s="109"/>
      <c r="QXS24" s="109"/>
      <c r="QXT24" s="109"/>
      <c r="QXU24" s="109"/>
      <c r="QXV24" s="109"/>
      <c r="QXW24" s="109"/>
      <c r="QXX24" s="109"/>
      <c r="QXY24" s="109"/>
      <c r="QXZ24" s="109"/>
      <c r="QYA24" s="109"/>
      <c r="QYB24" s="109"/>
      <c r="QYC24" s="109"/>
      <c r="QYD24" s="109"/>
      <c r="QYE24" s="109"/>
      <c r="QYF24" s="109"/>
      <c r="QYG24" s="109"/>
      <c r="QYH24" s="109"/>
      <c r="QYI24" s="109"/>
      <c r="QYJ24" s="109"/>
      <c r="QYK24" s="109"/>
      <c r="QYL24" s="109"/>
      <c r="QYM24" s="109"/>
      <c r="QYN24" s="109"/>
      <c r="QYO24" s="109"/>
      <c r="QYP24" s="109"/>
      <c r="QYQ24" s="109"/>
      <c r="QYR24" s="109"/>
      <c r="QYS24" s="109"/>
      <c r="QYT24" s="109"/>
      <c r="QYU24" s="109"/>
      <c r="QYV24" s="109"/>
      <c r="QYW24" s="109"/>
      <c r="QYX24" s="109"/>
      <c r="QYY24" s="109"/>
      <c r="QYZ24" s="109"/>
      <c r="QZA24" s="109"/>
      <c r="QZB24" s="109"/>
      <c r="QZC24" s="109"/>
      <c r="QZD24" s="109"/>
      <c r="QZE24" s="109"/>
      <c r="QZF24" s="109"/>
      <c r="QZG24" s="109"/>
      <c r="QZH24" s="109"/>
      <c r="QZI24" s="109"/>
      <c r="QZJ24" s="109"/>
      <c r="QZK24" s="109"/>
      <c r="QZL24" s="109"/>
      <c r="QZM24" s="109"/>
      <c r="QZN24" s="109"/>
      <c r="QZO24" s="109"/>
      <c r="QZP24" s="109"/>
      <c r="QZQ24" s="109"/>
      <c r="QZR24" s="109"/>
      <c r="QZS24" s="109"/>
      <c r="QZT24" s="109"/>
      <c r="QZU24" s="109"/>
      <c r="QZV24" s="109"/>
      <c r="QZW24" s="109"/>
      <c r="QZX24" s="109"/>
      <c r="QZY24" s="109"/>
      <c r="QZZ24" s="109"/>
      <c r="RAA24" s="109"/>
      <c r="RAB24" s="109"/>
      <c r="RAC24" s="109"/>
      <c r="RAD24" s="109"/>
      <c r="RAE24" s="109"/>
      <c r="RAF24" s="109"/>
      <c r="RAG24" s="109"/>
      <c r="RAH24" s="109"/>
      <c r="RAI24" s="109"/>
      <c r="RAJ24" s="109"/>
      <c r="RAK24" s="109"/>
      <c r="RAL24" s="109"/>
      <c r="RAM24" s="109"/>
      <c r="RAN24" s="109"/>
      <c r="RAO24" s="109"/>
      <c r="RAP24" s="109"/>
      <c r="RAQ24" s="109"/>
      <c r="RAR24" s="109"/>
      <c r="RAS24" s="109"/>
      <c r="RAT24" s="109"/>
      <c r="RAU24" s="109"/>
      <c r="RAV24" s="109"/>
      <c r="RAW24" s="109"/>
      <c r="RAX24" s="109"/>
      <c r="RAY24" s="109"/>
      <c r="RAZ24" s="109"/>
      <c r="RBA24" s="109"/>
      <c r="RBB24" s="109"/>
      <c r="RBC24" s="109"/>
      <c r="RBD24" s="109"/>
      <c r="RBE24" s="109"/>
      <c r="RBF24" s="109"/>
      <c r="RBG24" s="109"/>
      <c r="RBH24" s="109"/>
      <c r="RBI24" s="109"/>
      <c r="RBJ24" s="109"/>
      <c r="RBK24" s="109"/>
      <c r="RBL24" s="109"/>
      <c r="RBM24" s="109"/>
      <c r="RBN24" s="109"/>
      <c r="RBO24" s="109"/>
      <c r="RBP24" s="109"/>
      <c r="RBQ24" s="109"/>
      <c r="RBR24" s="109"/>
      <c r="RBS24" s="109"/>
      <c r="RBT24" s="109"/>
      <c r="RBU24" s="109"/>
      <c r="RBV24" s="109"/>
      <c r="RBW24" s="109"/>
      <c r="RBX24" s="109"/>
      <c r="RBY24" s="109"/>
      <c r="RBZ24" s="109"/>
      <c r="RCA24" s="109"/>
      <c r="RCB24" s="109"/>
      <c r="RCC24" s="109"/>
      <c r="RCD24" s="109"/>
      <c r="RCE24" s="109"/>
      <c r="RCF24" s="109"/>
      <c r="RCG24" s="109"/>
      <c r="RCH24" s="109"/>
      <c r="RCI24" s="109"/>
      <c r="RCJ24" s="109"/>
      <c r="RCK24" s="109"/>
      <c r="RCL24" s="109"/>
      <c r="RCM24" s="109"/>
      <c r="RCN24" s="109"/>
      <c r="RCO24" s="109"/>
      <c r="RCP24" s="109"/>
      <c r="RCQ24" s="109"/>
      <c r="RCR24" s="109"/>
      <c r="RCS24" s="109"/>
      <c r="RCT24" s="109"/>
      <c r="RCU24" s="109"/>
      <c r="RCV24" s="109"/>
      <c r="RCW24" s="109"/>
      <c r="RCX24" s="109"/>
      <c r="RCY24" s="109"/>
      <c r="RCZ24" s="109"/>
      <c r="RDA24" s="109"/>
      <c r="RDB24" s="109"/>
      <c r="RDC24" s="109"/>
      <c r="RDD24" s="109"/>
      <c r="RDE24" s="109"/>
      <c r="RDF24" s="109"/>
      <c r="RDG24" s="109"/>
      <c r="RDH24" s="109"/>
      <c r="RDI24" s="109"/>
      <c r="RDJ24" s="109"/>
      <c r="RDK24" s="109"/>
      <c r="RDL24" s="109"/>
      <c r="RDM24" s="109"/>
      <c r="RDN24" s="109"/>
      <c r="RDO24" s="109"/>
      <c r="RDP24" s="109"/>
      <c r="RDQ24" s="109"/>
      <c r="RDR24" s="109"/>
      <c r="RDS24" s="109"/>
      <c r="RDT24" s="109"/>
      <c r="RDU24" s="109"/>
      <c r="RDV24" s="109"/>
      <c r="RDW24" s="109"/>
      <c r="RDX24" s="109"/>
      <c r="RDY24" s="109"/>
      <c r="RDZ24" s="109"/>
      <c r="REA24" s="109"/>
      <c r="REB24" s="109"/>
      <c r="REC24" s="109"/>
      <c r="RED24" s="109"/>
      <c r="REE24" s="109"/>
      <c r="REF24" s="109"/>
      <c r="REG24" s="109"/>
      <c r="REH24" s="109"/>
      <c r="REI24" s="109"/>
      <c r="REJ24" s="109"/>
      <c r="REK24" s="109"/>
      <c r="REL24" s="109"/>
      <c r="REM24" s="109"/>
      <c r="REN24" s="109"/>
      <c r="REO24" s="109"/>
      <c r="REP24" s="109"/>
      <c r="REQ24" s="109"/>
      <c r="RER24" s="109"/>
      <c r="RES24" s="109"/>
      <c r="RET24" s="109"/>
      <c r="REU24" s="109"/>
      <c r="REV24" s="109"/>
      <c r="REW24" s="109"/>
      <c r="REX24" s="109"/>
      <c r="REY24" s="109"/>
      <c r="REZ24" s="109"/>
      <c r="RFA24" s="109"/>
      <c r="RFB24" s="109"/>
      <c r="RFC24" s="109"/>
      <c r="RFD24" s="109"/>
      <c r="RFE24" s="109"/>
      <c r="RFF24" s="109"/>
      <c r="RFG24" s="109"/>
      <c r="RFH24" s="109"/>
      <c r="RFI24" s="109"/>
      <c r="RFJ24" s="109"/>
      <c r="RFK24" s="109"/>
      <c r="RFL24" s="109"/>
      <c r="RFM24" s="109"/>
      <c r="RFN24" s="109"/>
      <c r="RFO24" s="109"/>
      <c r="RFP24" s="109"/>
      <c r="RFQ24" s="109"/>
      <c r="RFR24" s="109"/>
      <c r="RFS24" s="109"/>
      <c r="RFT24" s="109"/>
      <c r="RFU24" s="109"/>
      <c r="RFV24" s="109"/>
      <c r="RFW24" s="109"/>
      <c r="RFX24" s="109"/>
      <c r="RFY24" s="109"/>
      <c r="RFZ24" s="109"/>
      <c r="RGA24" s="109"/>
      <c r="RGB24" s="109"/>
      <c r="RGC24" s="109"/>
      <c r="RGD24" s="109"/>
      <c r="RGE24" s="109"/>
      <c r="RGF24" s="109"/>
      <c r="RGG24" s="109"/>
      <c r="RGH24" s="109"/>
      <c r="RGI24" s="109"/>
      <c r="RGJ24" s="109"/>
      <c r="RGK24" s="109"/>
      <c r="RGL24" s="109"/>
      <c r="RGM24" s="109"/>
      <c r="RGN24" s="109"/>
      <c r="RGO24" s="109"/>
      <c r="RGP24" s="109"/>
      <c r="RGQ24" s="109"/>
      <c r="RGR24" s="109"/>
      <c r="RGS24" s="109"/>
      <c r="RGT24" s="109"/>
      <c r="RGU24" s="109"/>
      <c r="RGV24" s="109"/>
      <c r="RGW24" s="109"/>
      <c r="RGX24" s="109"/>
      <c r="RGY24" s="109"/>
      <c r="RGZ24" s="109"/>
      <c r="RHA24" s="109"/>
      <c r="RHB24" s="109"/>
      <c r="RHC24" s="109"/>
      <c r="RHD24" s="109"/>
      <c r="RHE24" s="109"/>
      <c r="RHF24" s="109"/>
      <c r="RHG24" s="109"/>
      <c r="RHH24" s="109"/>
      <c r="RHI24" s="109"/>
      <c r="RHJ24" s="109"/>
      <c r="RHK24" s="109"/>
      <c r="RHL24" s="109"/>
      <c r="RHM24" s="109"/>
      <c r="RHN24" s="109"/>
      <c r="RHO24" s="109"/>
      <c r="RHP24" s="109"/>
      <c r="RHQ24" s="109"/>
      <c r="RHR24" s="109"/>
      <c r="RHS24" s="109"/>
      <c r="RHT24" s="109"/>
      <c r="RHU24" s="109"/>
      <c r="RHV24" s="109"/>
      <c r="RHW24" s="109"/>
      <c r="RHX24" s="109"/>
      <c r="RHY24" s="109"/>
      <c r="RHZ24" s="109"/>
      <c r="RIA24" s="109"/>
      <c r="RIB24" s="109"/>
      <c r="RIC24" s="109"/>
      <c r="RID24" s="109"/>
      <c r="RIE24" s="109"/>
      <c r="RIF24" s="109"/>
      <c r="RIG24" s="109"/>
      <c r="RIH24" s="109"/>
      <c r="RII24" s="109"/>
      <c r="RIJ24" s="109"/>
      <c r="RIK24" s="109"/>
      <c r="RIL24" s="109"/>
      <c r="RIM24" s="109"/>
      <c r="RIN24" s="109"/>
      <c r="RIO24" s="109"/>
      <c r="RIP24" s="109"/>
      <c r="RIQ24" s="109"/>
      <c r="RIR24" s="109"/>
      <c r="RIS24" s="109"/>
      <c r="RIT24" s="109"/>
      <c r="RIU24" s="109"/>
      <c r="RIV24" s="109"/>
      <c r="RIW24" s="109"/>
      <c r="RIX24" s="109"/>
      <c r="RIY24" s="109"/>
      <c r="RIZ24" s="109"/>
      <c r="RJA24" s="109"/>
      <c r="RJB24" s="109"/>
      <c r="RJC24" s="109"/>
      <c r="RJD24" s="109"/>
      <c r="RJE24" s="109"/>
      <c r="RJF24" s="109"/>
      <c r="RJG24" s="109"/>
      <c r="RJH24" s="109"/>
      <c r="RJI24" s="109"/>
      <c r="RJJ24" s="109"/>
      <c r="RJK24" s="109"/>
      <c r="RJL24" s="109"/>
      <c r="RJM24" s="109"/>
      <c r="RJN24" s="109"/>
      <c r="RJO24" s="109"/>
      <c r="RJP24" s="109"/>
      <c r="RJQ24" s="109"/>
      <c r="RJR24" s="109"/>
      <c r="RJS24" s="109"/>
      <c r="RJT24" s="109"/>
      <c r="RJU24" s="109"/>
      <c r="RJV24" s="109"/>
      <c r="RJW24" s="109"/>
      <c r="RJX24" s="109"/>
      <c r="RJY24" s="109"/>
      <c r="RJZ24" s="109"/>
      <c r="RKA24" s="109"/>
      <c r="RKB24" s="109"/>
      <c r="RKC24" s="109"/>
      <c r="RKD24" s="109"/>
      <c r="RKE24" s="109"/>
      <c r="RKF24" s="109"/>
      <c r="RKG24" s="109"/>
      <c r="RKH24" s="109"/>
      <c r="RKI24" s="109"/>
      <c r="RKJ24" s="109"/>
      <c r="RKK24" s="109"/>
      <c r="RKL24" s="109"/>
      <c r="RKM24" s="109"/>
      <c r="RKN24" s="109"/>
      <c r="RKO24" s="109"/>
      <c r="RKP24" s="109"/>
      <c r="RKQ24" s="109"/>
      <c r="RKR24" s="109"/>
      <c r="RKS24" s="109"/>
      <c r="RKT24" s="109"/>
      <c r="RKU24" s="109"/>
      <c r="RKV24" s="109"/>
      <c r="RKW24" s="109"/>
      <c r="RKX24" s="109"/>
      <c r="RKY24" s="109"/>
      <c r="RKZ24" s="109"/>
      <c r="RLA24" s="109"/>
      <c r="RLB24" s="109"/>
      <c r="RLC24" s="109"/>
      <c r="RLD24" s="109"/>
      <c r="RLE24" s="109"/>
      <c r="RLF24" s="109"/>
      <c r="RLG24" s="109"/>
      <c r="RLH24" s="109"/>
      <c r="RLI24" s="109"/>
      <c r="RLJ24" s="109"/>
      <c r="RLK24" s="109"/>
      <c r="RLL24" s="109"/>
      <c r="RLM24" s="109"/>
      <c r="RLN24" s="109"/>
      <c r="RLO24" s="109"/>
      <c r="RLP24" s="109"/>
      <c r="RLQ24" s="109"/>
      <c r="RLR24" s="109"/>
      <c r="RLS24" s="109"/>
      <c r="RLT24" s="109"/>
      <c r="RLU24" s="109"/>
      <c r="RLV24" s="109"/>
      <c r="RLW24" s="109"/>
      <c r="RLX24" s="109"/>
      <c r="RLY24" s="109"/>
      <c r="RLZ24" s="109"/>
      <c r="RMA24" s="109"/>
      <c r="RMB24" s="109"/>
      <c r="RMC24" s="109"/>
      <c r="RMD24" s="109"/>
      <c r="RME24" s="109"/>
      <c r="RMF24" s="109"/>
      <c r="RMG24" s="109"/>
      <c r="RMH24" s="109"/>
      <c r="RMI24" s="109"/>
      <c r="RMJ24" s="109"/>
      <c r="RMK24" s="109"/>
      <c r="RML24" s="109"/>
      <c r="RMM24" s="109"/>
      <c r="RMN24" s="109"/>
      <c r="RMO24" s="109"/>
      <c r="RMP24" s="109"/>
      <c r="RMQ24" s="109"/>
      <c r="RMR24" s="109"/>
      <c r="RMS24" s="109"/>
      <c r="RMT24" s="109"/>
      <c r="RMU24" s="109"/>
      <c r="RMV24" s="109"/>
      <c r="RMW24" s="109"/>
      <c r="RMX24" s="109"/>
      <c r="RMY24" s="109"/>
      <c r="RMZ24" s="109"/>
      <c r="RNA24" s="109"/>
      <c r="RNB24" s="109"/>
      <c r="RNC24" s="109"/>
      <c r="RND24" s="109"/>
      <c r="RNE24" s="109"/>
      <c r="RNF24" s="109"/>
      <c r="RNG24" s="109"/>
      <c r="RNH24" s="109"/>
      <c r="RNI24" s="109"/>
      <c r="RNJ24" s="109"/>
      <c r="RNK24" s="109"/>
      <c r="RNL24" s="109"/>
      <c r="RNM24" s="109"/>
      <c r="RNN24" s="109"/>
      <c r="RNO24" s="109"/>
      <c r="RNP24" s="109"/>
      <c r="RNQ24" s="109"/>
      <c r="RNR24" s="109"/>
      <c r="RNS24" s="109"/>
      <c r="RNT24" s="109"/>
      <c r="RNU24" s="109"/>
      <c r="RNV24" s="109"/>
      <c r="RNW24" s="109"/>
      <c r="RNX24" s="109"/>
      <c r="RNY24" s="109"/>
      <c r="RNZ24" s="109"/>
      <c r="ROA24" s="109"/>
      <c r="ROB24" s="109"/>
      <c r="ROC24" s="109"/>
      <c r="ROD24" s="109"/>
      <c r="ROE24" s="109"/>
      <c r="ROF24" s="109"/>
      <c r="ROG24" s="109"/>
      <c r="ROH24" s="109"/>
      <c r="ROI24" s="109"/>
      <c r="ROJ24" s="109"/>
      <c r="ROK24" s="109"/>
      <c r="ROL24" s="109"/>
      <c r="ROM24" s="109"/>
      <c r="RON24" s="109"/>
      <c r="ROO24" s="109"/>
      <c r="ROP24" s="109"/>
      <c r="ROQ24" s="109"/>
      <c r="ROR24" s="109"/>
      <c r="ROS24" s="109"/>
      <c r="ROT24" s="109"/>
      <c r="ROU24" s="109"/>
      <c r="ROV24" s="109"/>
      <c r="ROW24" s="109"/>
      <c r="ROX24" s="109"/>
      <c r="ROY24" s="109"/>
      <c r="ROZ24" s="109"/>
      <c r="RPA24" s="109"/>
      <c r="RPB24" s="109"/>
      <c r="RPC24" s="109"/>
      <c r="RPD24" s="109"/>
      <c r="RPE24" s="109"/>
      <c r="RPF24" s="109"/>
      <c r="RPG24" s="109"/>
      <c r="RPH24" s="109"/>
      <c r="RPI24" s="109"/>
      <c r="RPJ24" s="109"/>
      <c r="RPK24" s="109"/>
      <c r="RPL24" s="109"/>
      <c r="RPM24" s="109"/>
      <c r="RPN24" s="109"/>
      <c r="RPO24" s="109"/>
      <c r="RPP24" s="109"/>
      <c r="RPQ24" s="109"/>
      <c r="RPR24" s="109"/>
      <c r="RPS24" s="109"/>
      <c r="RPT24" s="109"/>
      <c r="RPU24" s="109"/>
      <c r="RPV24" s="109"/>
      <c r="RPW24" s="109"/>
      <c r="RPX24" s="109"/>
      <c r="RPY24" s="109"/>
      <c r="RPZ24" s="109"/>
      <c r="RQA24" s="109"/>
      <c r="RQB24" s="109"/>
      <c r="RQC24" s="109"/>
      <c r="RQD24" s="109"/>
      <c r="RQE24" s="109"/>
      <c r="RQF24" s="109"/>
      <c r="RQG24" s="109"/>
      <c r="RQH24" s="109"/>
      <c r="RQI24" s="109"/>
      <c r="RQJ24" s="109"/>
      <c r="RQK24" s="109"/>
      <c r="RQL24" s="109"/>
      <c r="RQM24" s="109"/>
      <c r="RQN24" s="109"/>
      <c r="RQO24" s="109"/>
      <c r="RQP24" s="109"/>
      <c r="RQQ24" s="109"/>
      <c r="RQR24" s="109"/>
      <c r="RQS24" s="109"/>
      <c r="RQT24" s="109"/>
      <c r="RQU24" s="109"/>
      <c r="RQV24" s="109"/>
      <c r="RQW24" s="109"/>
      <c r="RQX24" s="109"/>
      <c r="RQY24" s="109"/>
      <c r="RQZ24" s="109"/>
      <c r="RRA24" s="109"/>
      <c r="RRB24" s="109"/>
      <c r="RRC24" s="109"/>
      <c r="RRD24" s="109"/>
      <c r="RRE24" s="109"/>
      <c r="RRF24" s="109"/>
      <c r="RRG24" s="109"/>
      <c r="RRH24" s="109"/>
      <c r="RRI24" s="109"/>
      <c r="RRJ24" s="109"/>
      <c r="RRK24" s="109"/>
      <c r="RRL24" s="109"/>
      <c r="RRM24" s="109"/>
      <c r="RRN24" s="109"/>
      <c r="RRO24" s="109"/>
      <c r="RRP24" s="109"/>
      <c r="RRQ24" s="109"/>
      <c r="RRR24" s="109"/>
      <c r="RRS24" s="109"/>
      <c r="RRT24" s="109"/>
      <c r="RRU24" s="109"/>
      <c r="RRV24" s="109"/>
      <c r="RRW24" s="109"/>
      <c r="RRX24" s="109"/>
      <c r="RRY24" s="109"/>
      <c r="RRZ24" s="109"/>
      <c r="RSA24" s="109"/>
      <c r="RSB24" s="109"/>
      <c r="RSC24" s="109"/>
      <c r="RSD24" s="109"/>
      <c r="RSE24" s="109"/>
      <c r="RSF24" s="109"/>
      <c r="RSG24" s="109"/>
      <c r="RSH24" s="109"/>
      <c r="RSI24" s="109"/>
      <c r="RSJ24" s="109"/>
      <c r="RSK24" s="109"/>
      <c r="RSL24" s="109"/>
      <c r="RSM24" s="109"/>
      <c r="RSN24" s="109"/>
      <c r="RSO24" s="109"/>
      <c r="RSP24" s="109"/>
      <c r="RSQ24" s="109"/>
      <c r="RSR24" s="109"/>
      <c r="RSS24" s="109"/>
      <c r="RST24" s="109"/>
      <c r="RSU24" s="109"/>
      <c r="RSV24" s="109"/>
      <c r="RSW24" s="109"/>
      <c r="RSX24" s="109"/>
      <c r="RSY24" s="109"/>
      <c r="RSZ24" s="109"/>
      <c r="RTA24" s="109"/>
      <c r="RTB24" s="109"/>
      <c r="RTC24" s="109"/>
      <c r="RTD24" s="109"/>
      <c r="RTE24" s="109"/>
      <c r="RTF24" s="109"/>
      <c r="RTG24" s="109"/>
      <c r="RTH24" s="109"/>
      <c r="RTI24" s="109"/>
      <c r="RTJ24" s="109"/>
      <c r="RTK24" s="109"/>
      <c r="RTL24" s="109"/>
      <c r="RTM24" s="109"/>
      <c r="RTN24" s="109"/>
      <c r="RTO24" s="109"/>
      <c r="RTP24" s="109"/>
      <c r="RTQ24" s="109"/>
      <c r="RTR24" s="109"/>
      <c r="RTS24" s="109"/>
      <c r="RTT24" s="109"/>
      <c r="RTU24" s="109"/>
      <c r="RTV24" s="109"/>
      <c r="RTW24" s="109"/>
      <c r="RTX24" s="109"/>
      <c r="RTY24" s="109"/>
      <c r="RTZ24" s="109"/>
      <c r="RUA24" s="109"/>
      <c r="RUB24" s="109"/>
      <c r="RUC24" s="109"/>
      <c r="RUD24" s="109"/>
      <c r="RUE24" s="109"/>
      <c r="RUF24" s="109"/>
      <c r="RUG24" s="109"/>
      <c r="RUH24" s="109"/>
      <c r="RUI24" s="109"/>
      <c r="RUJ24" s="109"/>
      <c r="RUK24" s="109"/>
      <c r="RUL24" s="109"/>
      <c r="RUM24" s="109"/>
      <c r="RUN24" s="109"/>
      <c r="RUO24" s="109"/>
      <c r="RUP24" s="109"/>
      <c r="RUQ24" s="109"/>
      <c r="RUR24" s="109"/>
      <c r="RUS24" s="109"/>
      <c r="RUT24" s="109"/>
      <c r="RUU24" s="109"/>
      <c r="RUV24" s="109"/>
      <c r="RUW24" s="109"/>
      <c r="RUX24" s="109"/>
      <c r="RUY24" s="109"/>
      <c r="RUZ24" s="109"/>
      <c r="RVA24" s="109"/>
      <c r="RVB24" s="109"/>
      <c r="RVC24" s="109"/>
      <c r="RVD24" s="109"/>
      <c r="RVE24" s="109"/>
      <c r="RVF24" s="109"/>
      <c r="RVG24" s="109"/>
      <c r="RVH24" s="109"/>
      <c r="RVI24" s="109"/>
      <c r="RVJ24" s="109"/>
      <c r="RVK24" s="109"/>
      <c r="RVL24" s="109"/>
      <c r="RVM24" s="109"/>
      <c r="RVN24" s="109"/>
      <c r="RVO24" s="109"/>
      <c r="RVP24" s="109"/>
      <c r="RVQ24" s="109"/>
      <c r="RVR24" s="109"/>
      <c r="RVS24" s="109"/>
      <c r="RVT24" s="109"/>
      <c r="RVU24" s="109"/>
      <c r="RVV24" s="109"/>
      <c r="RVW24" s="109"/>
      <c r="RVX24" s="109"/>
      <c r="RVY24" s="109"/>
      <c r="RVZ24" s="109"/>
      <c r="RWA24" s="109"/>
      <c r="RWB24" s="109"/>
      <c r="RWC24" s="109"/>
      <c r="RWD24" s="109"/>
      <c r="RWE24" s="109"/>
      <c r="RWF24" s="109"/>
      <c r="RWG24" s="109"/>
      <c r="RWH24" s="109"/>
      <c r="RWI24" s="109"/>
      <c r="RWJ24" s="109"/>
      <c r="RWK24" s="109"/>
      <c r="RWL24" s="109"/>
      <c r="RWM24" s="109"/>
      <c r="RWN24" s="109"/>
      <c r="RWO24" s="109"/>
      <c r="RWP24" s="109"/>
      <c r="RWQ24" s="109"/>
      <c r="RWR24" s="109"/>
      <c r="RWS24" s="109"/>
      <c r="RWT24" s="109"/>
      <c r="RWU24" s="109"/>
      <c r="RWV24" s="109"/>
      <c r="RWW24" s="109"/>
      <c r="RWX24" s="109"/>
      <c r="RWY24" s="109"/>
      <c r="RWZ24" s="109"/>
      <c r="RXA24" s="109"/>
      <c r="RXB24" s="109"/>
      <c r="RXC24" s="109"/>
      <c r="RXD24" s="109"/>
      <c r="RXE24" s="109"/>
      <c r="RXF24" s="109"/>
      <c r="RXG24" s="109"/>
      <c r="RXH24" s="109"/>
      <c r="RXI24" s="109"/>
      <c r="RXJ24" s="109"/>
      <c r="RXK24" s="109"/>
      <c r="RXL24" s="109"/>
      <c r="RXM24" s="109"/>
      <c r="RXN24" s="109"/>
      <c r="RXO24" s="109"/>
      <c r="RXP24" s="109"/>
      <c r="RXQ24" s="109"/>
      <c r="RXR24" s="109"/>
      <c r="RXS24" s="109"/>
      <c r="RXT24" s="109"/>
      <c r="RXU24" s="109"/>
      <c r="RXV24" s="109"/>
      <c r="RXW24" s="109"/>
      <c r="RXX24" s="109"/>
      <c r="RXY24" s="109"/>
      <c r="RXZ24" s="109"/>
      <c r="RYA24" s="109"/>
      <c r="RYB24" s="109"/>
      <c r="RYC24" s="109"/>
      <c r="RYD24" s="109"/>
      <c r="RYE24" s="109"/>
      <c r="RYF24" s="109"/>
      <c r="RYG24" s="109"/>
      <c r="RYH24" s="109"/>
      <c r="RYI24" s="109"/>
      <c r="RYJ24" s="109"/>
      <c r="RYK24" s="109"/>
      <c r="RYL24" s="109"/>
      <c r="RYM24" s="109"/>
      <c r="RYN24" s="109"/>
      <c r="RYO24" s="109"/>
      <c r="RYP24" s="109"/>
      <c r="RYQ24" s="109"/>
      <c r="RYR24" s="109"/>
      <c r="RYS24" s="109"/>
      <c r="RYT24" s="109"/>
      <c r="RYU24" s="109"/>
      <c r="RYV24" s="109"/>
      <c r="RYW24" s="109"/>
      <c r="RYX24" s="109"/>
      <c r="RYY24" s="109"/>
      <c r="RYZ24" s="109"/>
      <c r="RZA24" s="109"/>
      <c r="RZB24" s="109"/>
      <c r="RZC24" s="109"/>
      <c r="RZD24" s="109"/>
      <c r="RZE24" s="109"/>
      <c r="RZF24" s="109"/>
      <c r="RZG24" s="109"/>
      <c r="RZH24" s="109"/>
      <c r="RZI24" s="109"/>
      <c r="RZJ24" s="109"/>
      <c r="RZK24" s="109"/>
      <c r="RZL24" s="109"/>
      <c r="RZM24" s="109"/>
      <c r="RZN24" s="109"/>
      <c r="RZO24" s="109"/>
      <c r="RZP24" s="109"/>
      <c r="RZQ24" s="109"/>
      <c r="RZR24" s="109"/>
      <c r="RZS24" s="109"/>
      <c r="RZT24" s="109"/>
      <c r="RZU24" s="109"/>
      <c r="RZV24" s="109"/>
      <c r="RZW24" s="109"/>
      <c r="RZX24" s="109"/>
      <c r="RZY24" s="109"/>
      <c r="RZZ24" s="109"/>
      <c r="SAA24" s="109"/>
      <c r="SAB24" s="109"/>
      <c r="SAC24" s="109"/>
      <c r="SAD24" s="109"/>
      <c r="SAE24" s="109"/>
      <c r="SAF24" s="109"/>
      <c r="SAG24" s="109"/>
      <c r="SAH24" s="109"/>
      <c r="SAI24" s="109"/>
      <c r="SAJ24" s="109"/>
      <c r="SAK24" s="109"/>
      <c r="SAL24" s="109"/>
      <c r="SAM24" s="109"/>
      <c r="SAN24" s="109"/>
      <c r="SAO24" s="109"/>
      <c r="SAP24" s="109"/>
      <c r="SAQ24" s="109"/>
      <c r="SAR24" s="109"/>
      <c r="SAS24" s="109"/>
      <c r="SAT24" s="109"/>
      <c r="SAU24" s="109"/>
      <c r="SAV24" s="109"/>
      <c r="SAW24" s="109"/>
      <c r="SAX24" s="109"/>
      <c r="SAY24" s="109"/>
      <c r="SAZ24" s="109"/>
      <c r="SBA24" s="109"/>
      <c r="SBB24" s="109"/>
      <c r="SBC24" s="109"/>
      <c r="SBD24" s="109"/>
      <c r="SBE24" s="109"/>
      <c r="SBF24" s="109"/>
      <c r="SBG24" s="109"/>
      <c r="SBH24" s="109"/>
      <c r="SBI24" s="109"/>
      <c r="SBJ24" s="109"/>
      <c r="SBK24" s="109"/>
      <c r="SBL24" s="109"/>
      <c r="SBM24" s="109"/>
      <c r="SBN24" s="109"/>
      <c r="SBO24" s="109"/>
      <c r="SBP24" s="109"/>
      <c r="SBQ24" s="109"/>
      <c r="SBR24" s="109"/>
      <c r="SBS24" s="109"/>
      <c r="SBT24" s="109"/>
      <c r="SBU24" s="109"/>
      <c r="SBV24" s="109"/>
      <c r="SBW24" s="109"/>
      <c r="SBX24" s="109"/>
      <c r="SBY24" s="109"/>
      <c r="SBZ24" s="109"/>
      <c r="SCA24" s="109"/>
      <c r="SCB24" s="109"/>
      <c r="SCC24" s="109"/>
      <c r="SCD24" s="109"/>
      <c r="SCE24" s="109"/>
      <c r="SCF24" s="109"/>
      <c r="SCG24" s="109"/>
      <c r="SCH24" s="109"/>
      <c r="SCI24" s="109"/>
      <c r="SCJ24" s="109"/>
      <c r="SCK24" s="109"/>
      <c r="SCL24" s="109"/>
      <c r="SCM24" s="109"/>
      <c r="SCN24" s="109"/>
      <c r="SCO24" s="109"/>
      <c r="SCP24" s="109"/>
      <c r="SCQ24" s="109"/>
      <c r="SCR24" s="109"/>
      <c r="SCS24" s="109"/>
      <c r="SCT24" s="109"/>
      <c r="SCU24" s="109"/>
      <c r="SCV24" s="109"/>
      <c r="SCW24" s="109"/>
      <c r="SCX24" s="109"/>
      <c r="SCY24" s="109"/>
      <c r="SCZ24" s="109"/>
      <c r="SDA24" s="109"/>
      <c r="SDB24" s="109"/>
      <c r="SDC24" s="109"/>
      <c r="SDD24" s="109"/>
      <c r="SDE24" s="109"/>
      <c r="SDF24" s="109"/>
      <c r="SDG24" s="109"/>
      <c r="SDH24" s="109"/>
      <c r="SDI24" s="109"/>
      <c r="SDJ24" s="109"/>
      <c r="SDK24" s="109"/>
      <c r="SDL24" s="109"/>
      <c r="SDM24" s="109"/>
      <c r="SDN24" s="109"/>
      <c r="SDO24" s="109"/>
      <c r="SDP24" s="109"/>
      <c r="SDQ24" s="109"/>
      <c r="SDR24" s="109"/>
      <c r="SDS24" s="109"/>
      <c r="SDT24" s="109"/>
      <c r="SDU24" s="109"/>
      <c r="SDV24" s="109"/>
      <c r="SDW24" s="109"/>
      <c r="SDX24" s="109"/>
      <c r="SDY24" s="109"/>
      <c r="SDZ24" s="109"/>
      <c r="SEA24" s="109"/>
      <c r="SEB24" s="109"/>
      <c r="SEC24" s="109"/>
      <c r="SED24" s="109"/>
      <c r="SEE24" s="109"/>
      <c r="SEF24" s="109"/>
      <c r="SEG24" s="109"/>
      <c r="SEH24" s="109"/>
      <c r="SEI24" s="109"/>
      <c r="SEJ24" s="109"/>
      <c r="SEK24" s="109"/>
      <c r="SEL24" s="109"/>
      <c r="SEM24" s="109"/>
      <c r="SEN24" s="109"/>
      <c r="SEO24" s="109"/>
      <c r="SEP24" s="109"/>
      <c r="SEQ24" s="109"/>
      <c r="SER24" s="109"/>
      <c r="SES24" s="109"/>
      <c r="SET24" s="109"/>
      <c r="SEU24" s="109"/>
      <c r="SEV24" s="109"/>
      <c r="SEW24" s="109"/>
      <c r="SEX24" s="109"/>
      <c r="SEY24" s="109"/>
      <c r="SEZ24" s="109"/>
      <c r="SFA24" s="109"/>
      <c r="SFB24" s="109"/>
      <c r="SFC24" s="109"/>
      <c r="SFD24" s="109"/>
      <c r="SFE24" s="109"/>
      <c r="SFF24" s="109"/>
      <c r="SFG24" s="109"/>
      <c r="SFH24" s="109"/>
      <c r="SFI24" s="109"/>
      <c r="SFJ24" s="109"/>
      <c r="SFK24" s="109"/>
      <c r="SFL24" s="109"/>
      <c r="SFM24" s="109"/>
      <c r="SFN24" s="109"/>
      <c r="SFO24" s="109"/>
      <c r="SFP24" s="109"/>
      <c r="SFQ24" s="109"/>
      <c r="SFR24" s="109"/>
      <c r="SFS24" s="109"/>
      <c r="SFT24" s="109"/>
      <c r="SFU24" s="109"/>
      <c r="SFV24" s="109"/>
      <c r="SFW24" s="109"/>
      <c r="SFX24" s="109"/>
      <c r="SFY24" s="109"/>
      <c r="SFZ24" s="109"/>
      <c r="SGA24" s="109"/>
      <c r="SGB24" s="109"/>
      <c r="SGC24" s="109"/>
      <c r="SGD24" s="109"/>
      <c r="SGE24" s="109"/>
      <c r="SGF24" s="109"/>
      <c r="SGG24" s="109"/>
      <c r="SGH24" s="109"/>
      <c r="SGI24" s="109"/>
      <c r="SGJ24" s="109"/>
      <c r="SGK24" s="109"/>
      <c r="SGL24" s="109"/>
      <c r="SGM24" s="109"/>
      <c r="SGN24" s="109"/>
      <c r="SGO24" s="109"/>
      <c r="SGP24" s="109"/>
      <c r="SGQ24" s="109"/>
      <c r="SGR24" s="109"/>
      <c r="SGS24" s="109"/>
      <c r="SGT24" s="109"/>
      <c r="SGU24" s="109"/>
      <c r="SGV24" s="109"/>
      <c r="SGW24" s="109"/>
      <c r="SGX24" s="109"/>
      <c r="SGY24" s="109"/>
      <c r="SGZ24" s="109"/>
      <c r="SHA24" s="109"/>
      <c r="SHB24" s="109"/>
      <c r="SHC24" s="109"/>
      <c r="SHD24" s="109"/>
      <c r="SHE24" s="109"/>
      <c r="SHF24" s="109"/>
      <c r="SHG24" s="109"/>
      <c r="SHH24" s="109"/>
      <c r="SHI24" s="109"/>
      <c r="SHJ24" s="109"/>
      <c r="SHK24" s="109"/>
      <c r="SHL24" s="109"/>
      <c r="SHM24" s="109"/>
      <c r="SHN24" s="109"/>
      <c r="SHO24" s="109"/>
      <c r="SHP24" s="109"/>
      <c r="SHQ24" s="109"/>
      <c r="SHR24" s="109"/>
      <c r="SHS24" s="109"/>
      <c r="SHT24" s="109"/>
      <c r="SHU24" s="109"/>
      <c r="SHV24" s="109"/>
      <c r="SHW24" s="109"/>
      <c r="SHX24" s="109"/>
      <c r="SHY24" s="109"/>
      <c r="SHZ24" s="109"/>
      <c r="SIA24" s="109"/>
      <c r="SIB24" s="109"/>
      <c r="SIC24" s="109"/>
      <c r="SID24" s="109"/>
      <c r="SIE24" s="109"/>
      <c r="SIF24" s="109"/>
      <c r="SIG24" s="109"/>
      <c r="SIH24" s="109"/>
      <c r="SII24" s="109"/>
      <c r="SIJ24" s="109"/>
      <c r="SIK24" s="109"/>
      <c r="SIL24" s="109"/>
      <c r="SIM24" s="109"/>
      <c r="SIN24" s="109"/>
      <c r="SIO24" s="109"/>
      <c r="SIP24" s="109"/>
      <c r="SIQ24" s="109"/>
      <c r="SIR24" s="109"/>
      <c r="SIS24" s="109"/>
      <c r="SIT24" s="109"/>
      <c r="SIU24" s="109"/>
      <c r="SIV24" s="109"/>
      <c r="SIW24" s="109"/>
      <c r="SIX24" s="109"/>
      <c r="SIY24" s="109"/>
      <c r="SIZ24" s="109"/>
      <c r="SJA24" s="109"/>
      <c r="SJB24" s="109"/>
      <c r="SJC24" s="109"/>
      <c r="SJD24" s="109"/>
      <c r="SJE24" s="109"/>
      <c r="SJF24" s="109"/>
      <c r="SJG24" s="109"/>
      <c r="SJH24" s="109"/>
      <c r="SJI24" s="109"/>
      <c r="SJJ24" s="109"/>
      <c r="SJK24" s="109"/>
      <c r="SJL24" s="109"/>
      <c r="SJM24" s="109"/>
      <c r="SJN24" s="109"/>
      <c r="SJO24" s="109"/>
      <c r="SJP24" s="109"/>
      <c r="SJQ24" s="109"/>
      <c r="SJR24" s="109"/>
      <c r="SJS24" s="109"/>
      <c r="SJT24" s="109"/>
      <c r="SJU24" s="109"/>
      <c r="SJV24" s="109"/>
      <c r="SJW24" s="109"/>
      <c r="SJX24" s="109"/>
      <c r="SJY24" s="109"/>
      <c r="SJZ24" s="109"/>
      <c r="SKA24" s="109"/>
      <c r="SKB24" s="109"/>
      <c r="SKC24" s="109"/>
      <c r="SKD24" s="109"/>
      <c r="SKE24" s="109"/>
      <c r="SKF24" s="109"/>
      <c r="SKG24" s="109"/>
      <c r="SKH24" s="109"/>
      <c r="SKI24" s="109"/>
      <c r="SKJ24" s="109"/>
      <c r="SKK24" s="109"/>
      <c r="SKL24" s="109"/>
      <c r="SKM24" s="109"/>
      <c r="SKN24" s="109"/>
      <c r="SKO24" s="109"/>
      <c r="SKP24" s="109"/>
      <c r="SKQ24" s="109"/>
      <c r="SKR24" s="109"/>
      <c r="SKS24" s="109"/>
      <c r="SKT24" s="109"/>
      <c r="SKU24" s="109"/>
      <c r="SKV24" s="109"/>
      <c r="SKW24" s="109"/>
      <c r="SKX24" s="109"/>
      <c r="SKY24" s="109"/>
      <c r="SKZ24" s="109"/>
      <c r="SLA24" s="109"/>
      <c r="SLB24" s="109"/>
      <c r="SLC24" s="109"/>
      <c r="SLD24" s="109"/>
      <c r="SLE24" s="109"/>
      <c r="SLF24" s="109"/>
      <c r="SLG24" s="109"/>
      <c r="SLH24" s="109"/>
      <c r="SLI24" s="109"/>
      <c r="SLJ24" s="109"/>
      <c r="SLK24" s="109"/>
      <c r="SLL24" s="109"/>
      <c r="SLM24" s="109"/>
      <c r="SLN24" s="109"/>
      <c r="SLO24" s="109"/>
      <c r="SLP24" s="109"/>
      <c r="SLQ24" s="109"/>
      <c r="SLR24" s="109"/>
      <c r="SLS24" s="109"/>
      <c r="SLT24" s="109"/>
      <c r="SLU24" s="109"/>
      <c r="SLV24" s="109"/>
      <c r="SLW24" s="109"/>
      <c r="SLX24" s="109"/>
      <c r="SLY24" s="109"/>
      <c r="SLZ24" s="109"/>
      <c r="SMA24" s="109"/>
      <c r="SMB24" s="109"/>
      <c r="SMC24" s="109"/>
      <c r="SMD24" s="109"/>
      <c r="SME24" s="109"/>
      <c r="SMF24" s="109"/>
      <c r="SMG24" s="109"/>
      <c r="SMH24" s="109"/>
      <c r="SMI24" s="109"/>
      <c r="SMJ24" s="109"/>
      <c r="SMK24" s="109"/>
      <c r="SML24" s="109"/>
      <c r="SMM24" s="109"/>
      <c r="SMN24" s="109"/>
      <c r="SMO24" s="109"/>
      <c r="SMP24" s="109"/>
      <c r="SMQ24" s="109"/>
      <c r="SMR24" s="109"/>
      <c r="SMS24" s="109"/>
      <c r="SMT24" s="109"/>
      <c r="SMU24" s="109"/>
      <c r="SMV24" s="109"/>
      <c r="SMW24" s="109"/>
      <c r="SMX24" s="109"/>
      <c r="SMY24" s="109"/>
      <c r="SMZ24" s="109"/>
      <c r="SNA24" s="109"/>
      <c r="SNB24" s="109"/>
      <c r="SNC24" s="109"/>
      <c r="SND24" s="109"/>
      <c r="SNE24" s="109"/>
      <c r="SNF24" s="109"/>
      <c r="SNG24" s="109"/>
      <c r="SNH24" s="109"/>
      <c r="SNI24" s="109"/>
      <c r="SNJ24" s="109"/>
      <c r="SNK24" s="109"/>
      <c r="SNL24" s="109"/>
      <c r="SNM24" s="109"/>
      <c r="SNN24" s="109"/>
      <c r="SNO24" s="109"/>
      <c r="SNP24" s="109"/>
      <c r="SNQ24" s="109"/>
      <c r="SNR24" s="109"/>
      <c r="SNS24" s="109"/>
      <c r="SNT24" s="109"/>
      <c r="SNU24" s="109"/>
      <c r="SNV24" s="109"/>
      <c r="SNW24" s="109"/>
      <c r="SNX24" s="109"/>
      <c r="SNY24" s="109"/>
      <c r="SNZ24" s="109"/>
      <c r="SOA24" s="109"/>
      <c r="SOB24" s="109"/>
      <c r="SOC24" s="109"/>
      <c r="SOD24" s="109"/>
      <c r="SOE24" s="109"/>
      <c r="SOF24" s="109"/>
      <c r="SOG24" s="109"/>
      <c r="SOH24" s="109"/>
      <c r="SOI24" s="109"/>
      <c r="SOJ24" s="109"/>
      <c r="SOK24" s="109"/>
      <c r="SOL24" s="109"/>
      <c r="SOM24" s="109"/>
      <c r="SON24" s="109"/>
      <c r="SOO24" s="109"/>
      <c r="SOP24" s="109"/>
      <c r="SOQ24" s="109"/>
      <c r="SOR24" s="109"/>
      <c r="SOS24" s="109"/>
      <c r="SOT24" s="109"/>
      <c r="SOU24" s="109"/>
      <c r="SOV24" s="109"/>
      <c r="SOW24" s="109"/>
      <c r="SOX24" s="109"/>
      <c r="SOY24" s="109"/>
      <c r="SOZ24" s="109"/>
      <c r="SPA24" s="109"/>
      <c r="SPB24" s="109"/>
      <c r="SPC24" s="109"/>
      <c r="SPD24" s="109"/>
      <c r="SPE24" s="109"/>
      <c r="SPF24" s="109"/>
      <c r="SPG24" s="109"/>
      <c r="SPH24" s="109"/>
      <c r="SPI24" s="109"/>
      <c r="SPJ24" s="109"/>
      <c r="SPK24" s="109"/>
      <c r="SPL24" s="109"/>
      <c r="SPM24" s="109"/>
      <c r="SPN24" s="109"/>
      <c r="SPO24" s="109"/>
      <c r="SPP24" s="109"/>
      <c r="SPQ24" s="109"/>
      <c r="SPR24" s="109"/>
      <c r="SPS24" s="109"/>
      <c r="SPT24" s="109"/>
      <c r="SPU24" s="109"/>
      <c r="SPV24" s="109"/>
      <c r="SPW24" s="109"/>
      <c r="SPX24" s="109"/>
      <c r="SPY24" s="109"/>
      <c r="SPZ24" s="109"/>
      <c r="SQA24" s="109"/>
      <c r="SQB24" s="109"/>
      <c r="SQC24" s="109"/>
      <c r="SQD24" s="109"/>
      <c r="SQE24" s="109"/>
      <c r="SQF24" s="109"/>
      <c r="SQG24" s="109"/>
      <c r="SQH24" s="109"/>
      <c r="SQI24" s="109"/>
      <c r="SQJ24" s="109"/>
      <c r="SQK24" s="109"/>
      <c r="SQL24" s="109"/>
      <c r="SQM24" s="109"/>
      <c r="SQN24" s="109"/>
      <c r="SQO24" s="109"/>
      <c r="SQP24" s="109"/>
      <c r="SQQ24" s="109"/>
      <c r="SQR24" s="109"/>
      <c r="SQS24" s="109"/>
      <c r="SQT24" s="109"/>
      <c r="SQU24" s="109"/>
      <c r="SQV24" s="109"/>
      <c r="SQW24" s="109"/>
      <c r="SQX24" s="109"/>
      <c r="SQY24" s="109"/>
      <c r="SQZ24" s="109"/>
      <c r="SRA24" s="109"/>
      <c r="SRB24" s="109"/>
      <c r="SRC24" s="109"/>
      <c r="SRD24" s="109"/>
      <c r="SRE24" s="109"/>
      <c r="SRF24" s="109"/>
      <c r="SRG24" s="109"/>
      <c r="SRH24" s="109"/>
      <c r="SRI24" s="109"/>
      <c r="SRJ24" s="109"/>
      <c r="SRK24" s="109"/>
      <c r="SRL24" s="109"/>
      <c r="SRM24" s="109"/>
      <c r="SRN24" s="109"/>
      <c r="SRO24" s="109"/>
      <c r="SRP24" s="109"/>
      <c r="SRQ24" s="109"/>
      <c r="SRR24" s="109"/>
      <c r="SRS24" s="109"/>
      <c r="SRT24" s="109"/>
      <c r="SRU24" s="109"/>
      <c r="SRV24" s="109"/>
      <c r="SRW24" s="109"/>
      <c r="SRX24" s="109"/>
      <c r="SRY24" s="109"/>
      <c r="SRZ24" s="109"/>
      <c r="SSA24" s="109"/>
      <c r="SSB24" s="109"/>
      <c r="SSC24" s="109"/>
      <c r="SSD24" s="109"/>
      <c r="SSE24" s="109"/>
      <c r="SSF24" s="109"/>
      <c r="SSG24" s="109"/>
      <c r="SSH24" s="109"/>
      <c r="SSI24" s="109"/>
      <c r="SSJ24" s="109"/>
      <c r="SSK24" s="109"/>
      <c r="SSL24" s="109"/>
      <c r="SSM24" s="109"/>
      <c r="SSN24" s="109"/>
      <c r="SSO24" s="109"/>
      <c r="SSP24" s="109"/>
      <c r="SSQ24" s="109"/>
      <c r="SSR24" s="109"/>
      <c r="SSS24" s="109"/>
      <c r="SST24" s="109"/>
      <c r="SSU24" s="109"/>
      <c r="SSV24" s="109"/>
      <c r="SSW24" s="109"/>
      <c r="SSX24" s="109"/>
      <c r="SSY24" s="109"/>
      <c r="SSZ24" s="109"/>
      <c r="STA24" s="109"/>
      <c r="STB24" s="109"/>
      <c r="STC24" s="109"/>
      <c r="STD24" s="109"/>
      <c r="STE24" s="109"/>
      <c r="STF24" s="109"/>
      <c r="STG24" s="109"/>
      <c r="STH24" s="109"/>
      <c r="STI24" s="109"/>
      <c r="STJ24" s="109"/>
      <c r="STK24" s="109"/>
      <c r="STL24" s="109"/>
      <c r="STM24" s="109"/>
      <c r="STN24" s="109"/>
      <c r="STO24" s="109"/>
      <c r="STP24" s="109"/>
      <c r="STQ24" s="109"/>
      <c r="STR24" s="109"/>
      <c r="STS24" s="109"/>
      <c r="STT24" s="109"/>
      <c r="STU24" s="109"/>
      <c r="STV24" s="109"/>
      <c r="STW24" s="109"/>
      <c r="STX24" s="109"/>
      <c r="STY24" s="109"/>
      <c r="STZ24" s="109"/>
      <c r="SUA24" s="109"/>
      <c r="SUB24" s="109"/>
      <c r="SUC24" s="109"/>
      <c r="SUD24" s="109"/>
      <c r="SUE24" s="109"/>
      <c r="SUF24" s="109"/>
      <c r="SUG24" s="109"/>
      <c r="SUH24" s="109"/>
      <c r="SUI24" s="109"/>
      <c r="SUJ24" s="109"/>
      <c r="SUK24" s="109"/>
      <c r="SUL24" s="109"/>
      <c r="SUM24" s="109"/>
      <c r="SUN24" s="109"/>
      <c r="SUO24" s="109"/>
      <c r="SUP24" s="109"/>
      <c r="SUQ24" s="109"/>
      <c r="SUR24" s="109"/>
      <c r="SUS24" s="109"/>
      <c r="SUT24" s="109"/>
      <c r="SUU24" s="109"/>
      <c r="SUV24" s="109"/>
      <c r="SUW24" s="109"/>
      <c r="SUX24" s="109"/>
      <c r="SUY24" s="109"/>
      <c r="SUZ24" s="109"/>
      <c r="SVA24" s="109"/>
      <c r="SVB24" s="109"/>
      <c r="SVC24" s="109"/>
      <c r="SVD24" s="109"/>
      <c r="SVE24" s="109"/>
      <c r="SVF24" s="109"/>
      <c r="SVG24" s="109"/>
      <c r="SVH24" s="109"/>
      <c r="SVI24" s="109"/>
      <c r="SVJ24" s="109"/>
      <c r="SVK24" s="109"/>
      <c r="SVL24" s="109"/>
      <c r="SVM24" s="109"/>
      <c r="SVN24" s="109"/>
      <c r="SVO24" s="109"/>
      <c r="SVP24" s="109"/>
      <c r="SVQ24" s="109"/>
      <c r="SVR24" s="109"/>
      <c r="SVS24" s="109"/>
      <c r="SVT24" s="109"/>
      <c r="SVU24" s="109"/>
      <c r="SVV24" s="109"/>
      <c r="SVW24" s="109"/>
      <c r="SVX24" s="109"/>
      <c r="SVY24" s="109"/>
      <c r="SVZ24" s="109"/>
      <c r="SWA24" s="109"/>
      <c r="SWB24" s="109"/>
      <c r="SWC24" s="109"/>
      <c r="SWD24" s="109"/>
      <c r="SWE24" s="109"/>
      <c r="SWF24" s="109"/>
      <c r="SWG24" s="109"/>
      <c r="SWH24" s="109"/>
      <c r="SWI24" s="109"/>
      <c r="SWJ24" s="109"/>
      <c r="SWK24" s="109"/>
      <c r="SWL24" s="109"/>
      <c r="SWM24" s="109"/>
      <c r="SWN24" s="109"/>
      <c r="SWO24" s="109"/>
      <c r="SWP24" s="109"/>
      <c r="SWQ24" s="109"/>
      <c r="SWR24" s="109"/>
      <c r="SWS24" s="109"/>
      <c r="SWT24" s="109"/>
      <c r="SWU24" s="109"/>
      <c r="SWV24" s="109"/>
      <c r="SWW24" s="109"/>
      <c r="SWX24" s="109"/>
      <c r="SWY24" s="109"/>
      <c r="SWZ24" s="109"/>
      <c r="SXA24" s="109"/>
      <c r="SXB24" s="109"/>
      <c r="SXC24" s="109"/>
      <c r="SXD24" s="109"/>
      <c r="SXE24" s="109"/>
      <c r="SXF24" s="109"/>
      <c r="SXG24" s="109"/>
      <c r="SXH24" s="109"/>
      <c r="SXI24" s="109"/>
      <c r="SXJ24" s="109"/>
      <c r="SXK24" s="109"/>
      <c r="SXL24" s="109"/>
      <c r="SXM24" s="109"/>
      <c r="SXN24" s="109"/>
      <c r="SXO24" s="109"/>
      <c r="SXP24" s="109"/>
      <c r="SXQ24" s="109"/>
      <c r="SXR24" s="109"/>
      <c r="SXS24" s="109"/>
      <c r="SXT24" s="109"/>
      <c r="SXU24" s="109"/>
      <c r="SXV24" s="109"/>
      <c r="SXW24" s="109"/>
      <c r="SXX24" s="109"/>
      <c r="SXY24" s="109"/>
      <c r="SXZ24" s="109"/>
      <c r="SYA24" s="109"/>
      <c r="SYB24" s="109"/>
      <c r="SYC24" s="109"/>
      <c r="SYD24" s="109"/>
      <c r="SYE24" s="109"/>
      <c r="SYF24" s="109"/>
      <c r="SYG24" s="109"/>
      <c r="SYH24" s="109"/>
      <c r="SYI24" s="109"/>
      <c r="SYJ24" s="109"/>
      <c r="SYK24" s="109"/>
      <c r="SYL24" s="109"/>
      <c r="SYM24" s="109"/>
      <c r="SYN24" s="109"/>
      <c r="SYO24" s="109"/>
      <c r="SYP24" s="109"/>
      <c r="SYQ24" s="109"/>
      <c r="SYR24" s="109"/>
      <c r="SYS24" s="109"/>
      <c r="SYT24" s="109"/>
      <c r="SYU24" s="109"/>
      <c r="SYV24" s="109"/>
      <c r="SYW24" s="109"/>
      <c r="SYX24" s="109"/>
      <c r="SYY24" s="109"/>
      <c r="SYZ24" s="109"/>
      <c r="SZA24" s="109"/>
      <c r="SZB24" s="109"/>
      <c r="SZC24" s="109"/>
      <c r="SZD24" s="109"/>
      <c r="SZE24" s="109"/>
      <c r="SZF24" s="109"/>
      <c r="SZG24" s="109"/>
      <c r="SZH24" s="109"/>
      <c r="SZI24" s="109"/>
      <c r="SZJ24" s="109"/>
      <c r="SZK24" s="109"/>
      <c r="SZL24" s="109"/>
      <c r="SZM24" s="109"/>
      <c r="SZN24" s="109"/>
      <c r="SZO24" s="109"/>
      <c r="SZP24" s="109"/>
      <c r="SZQ24" s="109"/>
      <c r="SZR24" s="109"/>
      <c r="SZS24" s="109"/>
      <c r="SZT24" s="109"/>
      <c r="SZU24" s="109"/>
      <c r="SZV24" s="109"/>
      <c r="SZW24" s="109"/>
      <c r="SZX24" s="109"/>
      <c r="SZY24" s="109"/>
      <c r="SZZ24" s="109"/>
      <c r="TAA24" s="109"/>
      <c r="TAB24" s="109"/>
      <c r="TAC24" s="109"/>
      <c r="TAD24" s="109"/>
      <c r="TAE24" s="109"/>
      <c r="TAF24" s="109"/>
      <c r="TAG24" s="109"/>
      <c r="TAH24" s="109"/>
      <c r="TAI24" s="109"/>
      <c r="TAJ24" s="109"/>
      <c r="TAK24" s="109"/>
      <c r="TAL24" s="109"/>
      <c r="TAM24" s="109"/>
      <c r="TAN24" s="109"/>
      <c r="TAO24" s="109"/>
      <c r="TAP24" s="109"/>
      <c r="TAQ24" s="109"/>
      <c r="TAR24" s="109"/>
      <c r="TAS24" s="109"/>
      <c r="TAT24" s="109"/>
      <c r="TAU24" s="109"/>
      <c r="TAV24" s="109"/>
      <c r="TAW24" s="109"/>
      <c r="TAX24" s="109"/>
      <c r="TAY24" s="109"/>
      <c r="TAZ24" s="109"/>
      <c r="TBA24" s="109"/>
      <c r="TBB24" s="109"/>
      <c r="TBC24" s="109"/>
      <c r="TBD24" s="109"/>
      <c r="TBE24" s="109"/>
      <c r="TBF24" s="109"/>
      <c r="TBG24" s="109"/>
      <c r="TBH24" s="109"/>
      <c r="TBI24" s="109"/>
      <c r="TBJ24" s="109"/>
      <c r="TBK24" s="109"/>
      <c r="TBL24" s="109"/>
      <c r="TBM24" s="109"/>
      <c r="TBN24" s="109"/>
      <c r="TBO24" s="109"/>
      <c r="TBP24" s="109"/>
      <c r="TBQ24" s="109"/>
      <c r="TBR24" s="109"/>
      <c r="TBS24" s="109"/>
      <c r="TBT24" s="109"/>
      <c r="TBU24" s="109"/>
      <c r="TBV24" s="109"/>
      <c r="TBW24" s="109"/>
      <c r="TBX24" s="109"/>
      <c r="TBY24" s="109"/>
      <c r="TBZ24" s="109"/>
      <c r="TCA24" s="109"/>
      <c r="TCB24" s="109"/>
      <c r="TCC24" s="109"/>
      <c r="TCD24" s="109"/>
      <c r="TCE24" s="109"/>
      <c r="TCF24" s="109"/>
      <c r="TCG24" s="109"/>
      <c r="TCH24" s="109"/>
      <c r="TCI24" s="109"/>
      <c r="TCJ24" s="109"/>
      <c r="TCK24" s="109"/>
      <c r="TCL24" s="109"/>
      <c r="TCM24" s="109"/>
      <c r="TCN24" s="109"/>
      <c r="TCO24" s="109"/>
      <c r="TCP24" s="109"/>
      <c r="TCQ24" s="109"/>
      <c r="TCR24" s="109"/>
      <c r="TCS24" s="109"/>
      <c r="TCT24" s="109"/>
      <c r="TCU24" s="109"/>
      <c r="TCV24" s="109"/>
      <c r="TCW24" s="109"/>
      <c r="TCX24" s="109"/>
      <c r="TCY24" s="109"/>
      <c r="TCZ24" s="109"/>
      <c r="TDA24" s="109"/>
      <c r="TDB24" s="109"/>
      <c r="TDC24" s="109"/>
      <c r="TDD24" s="109"/>
      <c r="TDE24" s="109"/>
      <c r="TDF24" s="109"/>
      <c r="TDG24" s="109"/>
      <c r="TDH24" s="109"/>
      <c r="TDI24" s="109"/>
      <c r="TDJ24" s="109"/>
      <c r="TDK24" s="109"/>
      <c r="TDL24" s="109"/>
      <c r="TDM24" s="109"/>
      <c r="TDN24" s="109"/>
      <c r="TDO24" s="109"/>
      <c r="TDP24" s="109"/>
      <c r="TDQ24" s="109"/>
      <c r="TDR24" s="109"/>
      <c r="TDS24" s="109"/>
      <c r="TDT24" s="109"/>
      <c r="TDU24" s="109"/>
      <c r="TDV24" s="109"/>
      <c r="TDW24" s="109"/>
      <c r="TDX24" s="109"/>
      <c r="TDY24" s="109"/>
      <c r="TDZ24" s="109"/>
      <c r="TEA24" s="109"/>
      <c r="TEB24" s="109"/>
      <c r="TEC24" s="109"/>
      <c r="TED24" s="109"/>
      <c r="TEE24" s="109"/>
      <c r="TEF24" s="109"/>
      <c r="TEG24" s="109"/>
      <c r="TEH24" s="109"/>
      <c r="TEI24" s="109"/>
      <c r="TEJ24" s="109"/>
      <c r="TEK24" s="109"/>
      <c r="TEL24" s="109"/>
      <c r="TEM24" s="109"/>
      <c r="TEN24" s="109"/>
      <c r="TEO24" s="109"/>
      <c r="TEP24" s="109"/>
      <c r="TEQ24" s="109"/>
      <c r="TER24" s="109"/>
      <c r="TES24" s="109"/>
      <c r="TET24" s="109"/>
      <c r="TEU24" s="109"/>
      <c r="TEV24" s="109"/>
      <c r="TEW24" s="109"/>
      <c r="TEX24" s="109"/>
      <c r="TEY24" s="109"/>
      <c r="TEZ24" s="109"/>
      <c r="TFA24" s="109"/>
      <c r="TFB24" s="109"/>
      <c r="TFC24" s="109"/>
      <c r="TFD24" s="109"/>
      <c r="TFE24" s="109"/>
      <c r="TFF24" s="109"/>
      <c r="TFG24" s="109"/>
      <c r="TFH24" s="109"/>
      <c r="TFI24" s="109"/>
      <c r="TFJ24" s="109"/>
      <c r="TFK24" s="109"/>
      <c r="TFL24" s="109"/>
      <c r="TFM24" s="109"/>
      <c r="TFN24" s="109"/>
      <c r="TFO24" s="109"/>
      <c r="TFP24" s="109"/>
      <c r="TFQ24" s="109"/>
      <c r="TFR24" s="109"/>
      <c r="TFS24" s="109"/>
      <c r="TFT24" s="109"/>
      <c r="TFU24" s="109"/>
      <c r="TFV24" s="109"/>
      <c r="TFW24" s="109"/>
      <c r="TFX24" s="109"/>
      <c r="TFY24" s="109"/>
      <c r="TFZ24" s="109"/>
      <c r="TGA24" s="109"/>
      <c r="TGB24" s="109"/>
      <c r="TGC24" s="109"/>
      <c r="TGD24" s="109"/>
      <c r="TGE24" s="109"/>
      <c r="TGF24" s="109"/>
      <c r="TGG24" s="109"/>
      <c r="TGH24" s="109"/>
      <c r="TGI24" s="109"/>
      <c r="TGJ24" s="109"/>
      <c r="TGK24" s="109"/>
      <c r="TGL24" s="109"/>
      <c r="TGM24" s="109"/>
      <c r="TGN24" s="109"/>
      <c r="TGO24" s="109"/>
      <c r="TGP24" s="109"/>
      <c r="TGQ24" s="109"/>
      <c r="TGR24" s="109"/>
      <c r="TGS24" s="109"/>
      <c r="TGT24" s="109"/>
      <c r="TGU24" s="109"/>
      <c r="TGV24" s="109"/>
      <c r="TGW24" s="109"/>
      <c r="TGX24" s="109"/>
      <c r="TGY24" s="109"/>
      <c r="TGZ24" s="109"/>
      <c r="THA24" s="109"/>
      <c r="THB24" s="109"/>
      <c r="THC24" s="109"/>
      <c r="THD24" s="109"/>
      <c r="THE24" s="109"/>
      <c r="THF24" s="109"/>
      <c r="THG24" s="109"/>
      <c r="THH24" s="109"/>
      <c r="THI24" s="109"/>
      <c r="THJ24" s="109"/>
      <c r="THK24" s="109"/>
      <c r="THL24" s="109"/>
      <c r="THM24" s="109"/>
      <c r="THN24" s="109"/>
      <c r="THO24" s="109"/>
      <c r="THP24" s="109"/>
      <c r="THQ24" s="109"/>
      <c r="THR24" s="109"/>
      <c r="THS24" s="109"/>
      <c r="THT24" s="109"/>
      <c r="THU24" s="109"/>
      <c r="THV24" s="109"/>
      <c r="THW24" s="109"/>
      <c r="THX24" s="109"/>
      <c r="THY24" s="109"/>
      <c r="THZ24" s="109"/>
      <c r="TIA24" s="109"/>
      <c r="TIB24" s="109"/>
      <c r="TIC24" s="109"/>
      <c r="TID24" s="109"/>
      <c r="TIE24" s="109"/>
      <c r="TIF24" s="109"/>
      <c r="TIG24" s="109"/>
      <c r="TIH24" s="109"/>
      <c r="TII24" s="109"/>
      <c r="TIJ24" s="109"/>
      <c r="TIK24" s="109"/>
      <c r="TIL24" s="109"/>
      <c r="TIM24" s="109"/>
      <c r="TIN24" s="109"/>
      <c r="TIO24" s="109"/>
      <c r="TIP24" s="109"/>
      <c r="TIQ24" s="109"/>
      <c r="TIR24" s="109"/>
      <c r="TIS24" s="109"/>
      <c r="TIT24" s="109"/>
      <c r="TIU24" s="109"/>
      <c r="TIV24" s="109"/>
      <c r="TIW24" s="109"/>
      <c r="TIX24" s="109"/>
      <c r="TIY24" s="109"/>
      <c r="TIZ24" s="109"/>
      <c r="TJA24" s="109"/>
      <c r="TJB24" s="109"/>
      <c r="TJC24" s="109"/>
      <c r="TJD24" s="109"/>
      <c r="TJE24" s="109"/>
      <c r="TJF24" s="109"/>
      <c r="TJG24" s="109"/>
      <c r="TJH24" s="109"/>
      <c r="TJI24" s="109"/>
      <c r="TJJ24" s="109"/>
      <c r="TJK24" s="109"/>
      <c r="TJL24" s="109"/>
      <c r="TJM24" s="109"/>
      <c r="TJN24" s="109"/>
      <c r="TJO24" s="109"/>
      <c r="TJP24" s="109"/>
      <c r="TJQ24" s="109"/>
      <c r="TJR24" s="109"/>
      <c r="TJS24" s="109"/>
      <c r="TJT24" s="109"/>
      <c r="TJU24" s="109"/>
      <c r="TJV24" s="109"/>
      <c r="TJW24" s="109"/>
      <c r="TJX24" s="109"/>
      <c r="TJY24" s="109"/>
      <c r="TJZ24" s="109"/>
      <c r="TKA24" s="109"/>
      <c r="TKB24" s="109"/>
      <c r="TKC24" s="109"/>
      <c r="TKD24" s="109"/>
      <c r="TKE24" s="109"/>
      <c r="TKF24" s="109"/>
      <c r="TKG24" s="109"/>
      <c r="TKH24" s="109"/>
      <c r="TKI24" s="109"/>
      <c r="TKJ24" s="109"/>
      <c r="TKK24" s="109"/>
      <c r="TKL24" s="109"/>
      <c r="TKM24" s="109"/>
      <c r="TKN24" s="109"/>
      <c r="TKO24" s="109"/>
      <c r="TKP24" s="109"/>
      <c r="TKQ24" s="109"/>
      <c r="TKR24" s="109"/>
      <c r="TKS24" s="109"/>
      <c r="TKT24" s="109"/>
      <c r="TKU24" s="109"/>
      <c r="TKV24" s="109"/>
      <c r="TKW24" s="109"/>
      <c r="TKX24" s="109"/>
      <c r="TKY24" s="109"/>
      <c r="TKZ24" s="109"/>
      <c r="TLA24" s="109"/>
      <c r="TLB24" s="109"/>
      <c r="TLC24" s="109"/>
      <c r="TLD24" s="109"/>
      <c r="TLE24" s="109"/>
      <c r="TLF24" s="109"/>
      <c r="TLG24" s="109"/>
      <c r="TLH24" s="109"/>
      <c r="TLI24" s="109"/>
      <c r="TLJ24" s="109"/>
      <c r="TLK24" s="109"/>
      <c r="TLL24" s="109"/>
      <c r="TLM24" s="109"/>
      <c r="TLN24" s="109"/>
      <c r="TLO24" s="109"/>
      <c r="TLP24" s="109"/>
      <c r="TLQ24" s="109"/>
      <c r="TLR24" s="109"/>
      <c r="TLS24" s="109"/>
      <c r="TLT24" s="109"/>
      <c r="TLU24" s="109"/>
      <c r="TLV24" s="109"/>
      <c r="TLW24" s="109"/>
      <c r="TLX24" s="109"/>
      <c r="TLY24" s="109"/>
      <c r="TLZ24" s="109"/>
      <c r="TMA24" s="109"/>
      <c r="TMB24" s="109"/>
      <c r="TMC24" s="109"/>
      <c r="TMD24" s="109"/>
      <c r="TME24" s="109"/>
      <c r="TMF24" s="109"/>
      <c r="TMG24" s="109"/>
      <c r="TMH24" s="109"/>
      <c r="TMI24" s="109"/>
      <c r="TMJ24" s="109"/>
      <c r="TMK24" s="109"/>
      <c r="TML24" s="109"/>
      <c r="TMM24" s="109"/>
      <c r="TMN24" s="109"/>
      <c r="TMO24" s="109"/>
      <c r="TMP24" s="109"/>
      <c r="TMQ24" s="109"/>
      <c r="TMR24" s="109"/>
      <c r="TMS24" s="109"/>
      <c r="TMT24" s="109"/>
      <c r="TMU24" s="109"/>
      <c r="TMV24" s="109"/>
      <c r="TMW24" s="109"/>
      <c r="TMX24" s="109"/>
      <c r="TMY24" s="109"/>
      <c r="TMZ24" s="109"/>
      <c r="TNA24" s="109"/>
      <c r="TNB24" s="109"/>
      <c r="TNC24" s="109"/>
      <c r="TND24" s="109"/>
      <c r="TNE24" s="109"/>
      <c r="TNF24" s="109"/>
      <c r="TNG24" s="109"/>
      <c r="TNH24" s="109"/>
      <c r="TNI24" s="109"/>
      <c r="TNJ24" s="109"/>
      <c r="TNK24" s="109"/>
      <c r="TNL24" s="109"/>
      <c r="TNM24" s="109"/>
      <c r="TNN24" s="109"/>
      <c r="TNO24" s="109"/>
      <c r="TNP24" s="109"/>
      <c r="TNQ24" s="109"/>
      <c r="TNR24" s="109"/>
      <c r="TNS24" s="109"/>
      <c r="TNT24" s="109"/>
      <c r="TNU24" s="109"/>
      <c r="TNV24" s="109"/>
      <c r="TNW24" s="109"/>
      <c r="TNX24" s="109"/>
      <c r="TNY24" s="109"/>
      <c r="TNZ24" s="109"/>
      <c r="TOA24" s="109"/>
      <c r="TOB24" s="109"/>
      <c r="TOC24" s="109"/>
      <c r="TOD24" s="109"/>
      <c r="TOE24" s="109"/>
      <c r="TOF24" s="109"/>
      <c r="TOG24" s="109"/>
      <c r="TOH24" s="109"/>
      <c r="TOI24" s="109"/>
      <c r="TOJ24" s="109"/>
      <c r="TOK24" s="109"/>
      <c r="TOL24" s="109"/>
      <c r="TOM24" s="109"/>
      <c r="TON24" s="109"/>
      <c r="TOO24" s="109"/>
      <c r="TOP24" s="109"/>
      <c r="TOQ24" s="109"/>
      <c r="TOR24" s="109"/>
      <c r="TOS24" s="109"/>
      <c r="TOT24" s="109"/>
      <c r="TOU24" s="109"/>
      <c r="TOV24" s="109"/>
      <c r="TOW24" s="109"/>
      <c r="TOX24" s="109"/>
      <c r="TOY24" s="109"/>
      <c r="TOZ24" s="109"/>
      <c r="TPA24" s="109"/>
      <c r="TPB24" s="109"/>
      <c r="TPC24" s="109"/>
      <c r="TPD24" s="109"/>
      <c r="TPE24" s="109"/>
      <c r="TPF24" s="109"/>
      <c r="TPG24" s="109"/>
      <c r="TPH24" s="109"/>
      <c r="TPI24" s="109"/>
      <c r="TPJ24" s="109"/>
      <c r="TPK24" s="109"/>
      <c r="TPL24" s="109"/>
      <c r="TPM24" s="109"/>
      <c r="TPN24" s="109"/>
      <c r="TPO24" s="109"/>
      <c r="TPP24" s="109"/>
      <c r="TPQ24" s="109"/>
      <c r="TPR24" s="109"/>
      <c r="TPS24" s="109"/>
      <c r="TPT24" s="109"/>
      <c r="TPU24" s="109"/>
      <c r="TPV24" s="109"/>
      <c r="TPW24" s="109"/>
      <c r="TPX24" s="109"/>
      <c r="TPY24" s="109"/>
      <c r="TPZ24" s="109"/>
      <c r="TQA24" s="109"/>
      <c r="TQB24" s="109"/>
      <c r="TQC24" s="109"/>
      <c r="TQD24" s="109"/>
      <c r="TQE24" s="109"/>
      <c r="TQF24" s="109"/>
      <c r="TQG24" s="109"/>
      <c r="TQH24" s="109"/>
      <c r="TQI24" s="109"/>
      <c r="TQJ24" s="109"/>
      <c r="TQK24" s="109"/>
      <c r="TQL24" s="109"/>
      <c r="TQM24" s="109"/>
      <c r="TQN24" s="109"/>
      <c r="TQO24" s="109"/>
      <c r="TQP24" s="109"/>
      <c r="TQQ24" s="109"/>
      <c r="TQR24" s="109"/>
      <c r="TQS24" s="109"/>
      <c r="TQT24" s="109"/>
      <c r="TQU24" s="109"/>
      <c r="TQV24" s="109"/>
      <c r="TQW24" s="109"/>
      <c r="TQX24" s="109"/>
      <c r="TQY24" s="109"/>
      <c r="TQZ24" s="109"/>
      <c r="TRA24" s="109"/>
      <c r="TRB24" s="109"/>
      <c r="TRC24" s="109"/>
      <c r="TRD24" s="109"/>
      <c r="TRE24" s="109"/>
      <c r="TRF24" s="109"/>
      <c r="TRG24" s="109"/>
      <c r="TRH24" s="109"/>
      <c r="TRI24" s="109"/>
      <c r="TRJ24" s="109"/>
      <c r="TRK24" s="109"/>
      <c r="TRL24" s="109"/>
      <c r="TRM24" s="109"/>
      <c r="TRN24" s="109"/>
      <c r="TRO24" s="109"/>
      <c r="TRP24" s="109"/>
      <c r="TRQ24" s="109"/>
      <c r="TRR24" s="109"/>
      <c r="TRS24" s="109"/>
      <c r="TRT24" s="109"/>
      <c r="TRU24" s="109"/>
      <c r="TRV24" s="109"/>
      <c r="TRW24" s="109"/>
      <c r="TRX24" s="109"/>
      <c r="TRY24" s="109"/>
      <c r="TRZ24" s="109"/>
      <c r="TSA24" s="109"/>
      <c r="TSB24" s="109"/>
      <c r="TSC24" s="109"/>
      <c r="TSD24" s="109"/>
      <c r="TSE24" s="109"/>
      <c r="TSF24" s="109"/>
      <c r="TSG24" s="109"/>
      <c r="TSH24" s="109"/>
      <c r="TSI24" s="109"/>
      <c r="TSJ24" s="109"/>
      <c r="TSK24" s="109"/>
      <c r="TSL24" s="109"/>
      <c r="TSM24" s="109"/>
      <c r="TSN24" s="109"/>
      <c r="TSO24" s="109"/>
      <c r="TSP24" s="109"/>
      <c r="TSQ24" s="109"/>
      <c r="TSR24" s="109"/>
      <c r="TSS24" s="109"/>
      <c r="TST24" s="109"/>
      <c r="TSU24" s="109"/>
      <c r="TSV24" s="109"/>
      <c r="TSW24" s="109"/>
      <c r="TSX24" s="109"/>
      <c r="TSY24" s="109"/>
      <c r="TSZ24" s="109"/>
      <c r="TTA24" s="109"/>
      <c r="TTB24" s="109"/>
      <c r="TTC24" s="109"/>
      <c r="TTD24" s="109"/>
      <c r="TTE24" s="109"/>
      <c r="TTF24" s="109"/>
      <c r="TTG24" s="109"/>
      <c r="TTH24" s="109"/>
      <c r="TTI24" s="109"/>
      <c r="TTJ24" s="109"/>
      <c r="TTK24" s="109"/>
      <c r="TTL24" s="109"/>
      <c r="TTM24" s="109"/>
      <c r="TTN24" s="109"/>
      <c r="TTO24" s="109"/>
      <c r="TTP24" s="109"/>
      <c r="TTQ24" s="109"/>
      <c r="TTR24" s="109"/>
      <c r="TTS24" s="109"/>
      <c r="TTT24" s="109"/>
      <c r="TTU24" s="109"/>
      <c r="TTV24" s="109"/>
      <c r="TTW24" s="109"/>
      <c r="TTX24" s="109"/>
      <c r="TTY24" s="109"/>
      <c r="TTZ24" s="109"/>
      <c r="TUA24" s="109"/>
      <c r="TUB24" s="109"/>
      <c r="TUC24" s="109"/>
      <c r="TUD24" s="109"/>
      <c r="TUE24" s="109"/>
      <c r="TUF24" s="109"/>
      <c r="TUG24" s="109"/>
      <c r="TUH24" s="109"/>
      <c r="TUI24" s="109"/>
      <c r="TUJ24" s="109"/>
      <c r="TUK24" s="109"/>
      <c r="TUL24" s="109"/>
      <c r="TUM24" s="109"/>
      <c r="TUN24" s="109"/>
      <c r="TUO24" s="109"/>
      <c r="TUP24" s="109"/>
      <c r="TUQ24" s="109"/>
      <c r="TUR24" s="109"/>
      <c r="TUS24" s="109"/>
      <c r="TUT24" s="109"/>
      <c r="TUU24" s="109"/>
      <c r="TUV24" s="109"/>
      <c r="TUW24" s="109"/>
      <c r="TUX24" s="109"/>
      <c r="TUY24" s="109"/>
      <c r="TUZ24" s="109"/>
      <c r="TVA24" s="109"/>
      <c r="TVB24" s="109"/>
      <c r="TVC24" s="109"/>
      <c r="TVD24" s="109"/>
      <c r="TVE24" s="109"/>
      <c r="TVF24" s="109"/>
      <c r="TVG24" s="109"/>
      <c r="TVH24" s="109"/>
      <c r="TVI24" s="109"/>
      <c r="TVJ24" s="109"/>
      <c r="TVK24" s="109"/>
      <c r="TVL24" s="109"/>
      <c r="TVM24" s="109"/>
      <c r="TVN24" s="109"/>
      <c r="TVO24" s="109"/>
      <c r="TVP24" s="109"/>
      <c r="TVQ24" s="109"/>
      <c r="TVR24" s="109"/>
      <c r="TVS24" s="109"/>
      <c r="TVT24" s="109"/>
      <c r="TVU24" s="109"/>
      <c r="TVV24" s="109"/>
      <c r="TVW24" s="109"/>
      <c r="TVX24" s="109"/>
      <c r="TVY24" s="109"/>
      <c r="TVZ24" s="109"/>
      <c r="TWA24" s="109"/>
      <c r="TWB24" s="109"/>
      <c r="TWC24" s="109"/>
      <c r="TWD24" s="109"/>
      <c r="TWE24" s="109"/>
      <c r="TWF24" s="109"/>
      <c r="TWG24" s="109"/>
      <c r="TWH24" s="109"/>
      <c r="TWI24" s="109"/>
      <c r="TWJ24" s="109"/>
      <c r="TWK24" s="109"/>
      <c r="TWL24" s="109"/>
      <c r="TWM24" s="109"/>
      <c r="TWN24" s="109"/>
      <c r="TWO24" s="109"/>
      <c r="TWP24" s="109"/>
      <c r="TWQ24" s="109"/>
      <c r="TWR24" s="109"/>
      <c r="TWS24" s="109"/>
      <c r="TWT24" s="109"/>
      <c r="TWU24" s="109"/>
      <c r="TWV24" s="109"/>
      <c r="TWW24" s="109"/>
      <c r="TWX24" s="109"/>
      <c r="TWY24" s="109"/>
      <c r="TWZ24" s="109"/>
      <c r="TXA24" s="109"/>
      <c r="TXB24" s="109"/>
      <c r="TXC24" s="109"/>
      <c r="TXD24" s="109"/>
      <c r="TXE24" s="109"/>
      <c r="TXF24" s="109"/>
      <c r="TXG24" s="109"/>
      <c r="TXH24" s="109"/>
      <c r="TXI24" s="109"/>
      <c r="TXJ24" s="109"/>
      <c r="TXK24" s="109"/>
      <c r="TXL24" s="109"/>
      <c r="TXM24" s="109"/>
      <c r="TXN24" s="109"/>
      <c r="TXO24" s="109"/>
      <c r="TXP24" s="109"/>
      <c r="TXQ24" s="109"/>
      <c r="TXR24" s="109"/>
      <c r="TXS24" s="109"/>
      <c r="TXT24" s="109"/>
      <c r="TXU24" s="109"/>
      <c r="TXV24" s="109"/>
      <c r="TXW24" s="109"/>
      <c r="TXX24" s="109"/>
      <c r="TXY24" s="109"/>
      <c r="TXZ24" s="109"/>
      <c r="TYA24" s="109"/>
      <c r="TYB24" s="109"/>
      <c r="TYC24" s="109"/>
      <c r="TYD24" s="109"/>
      <c r="TYE24" s="109"/>
      <c r="TYF24" s="109"/>
      <c r="TYG24" s="109"/>
      <c r="TYH24" s="109"/>
      <c r="TYI24" s="109"/>
      <c r="TYJ24" s="109"/>
      <c r="TYK24" s="109"/>
      <c r="TYL24" s="109"/>
      <c r="TYM24" s="109"/>
      <c r="TYN24" s="109"/>
      <c r="TYO24" s="109"/>
      <c r="TYP24" s="109"/>
      <c r="TYQ24" s="109"/>
      <c r="TYR24" s="109"/>
      <c r="TYS24" s="109"/>
      <c r="TYT24" s="109"/>
      <c r="TYU24" s="109"/>
      <c r="TYV24" s="109"/>
      <c r="TYW24" s="109"/>
      <c r="TYX24" s="109"/>
      <c r="TYY24" s="109"/>
      <c r="TYZ24" s="109"/>
      <c r="TZA24" s="109"/>
      <c r="TZB24" s="109"/>
      <c r="TZC24" s="109"/>
      <c r="TZD24" s="109"/>
      <c r="TZE24" s="109"/>
      <c r="TZF24" s="109"/>
      <c r="TZG24" s="109"/>
      <c r="TZH24" s="109"/>
      <c r="TZI24" s="109"/>
      <c r="TZJ24" s="109"/>
      <c r="TZK24" s="109"/>
      <c r="TZL24" s="109"/>
      <c r="TZM24" s="109"/>
      <c r="TZN24" s="109"/>
      <c r="TZO24" s="109"/>
      <c r="TZP24" s="109"/>
      <c r="TZQ24" s="109"/>
      <c r="TZR24" s="109"/>
      <c r="TZS24" s="109"/>
      <c r="TZT24" s="109"/>
      <c r="TZU24" s="109"/>
      <c r="TZV24" s="109"/>
      <c r="TZW24" s="109"/>
      <c r="TZX24" s="109"/>
      <c r="TZY24" s="109"/>
      <c r="TZZ24" s="109"/>
      <c r="UAA24" s="109"/>
      <c r="UAB24" s="109"/>
      <c r="UAC24" s="109"/>
      <c r="UAD24" s="109"/>
      <c r="UAE24" s="109"/>
      <c r="UAF24" s="109"/>
      <c r="UAG24" s="109"/>
      <c r="UAH24" s="109"/>
      <c r="UAI24" s="109"/>
      <c r="UAJ24" s="109"/>
      <c r="UAK24" s="109"/>
      <c r="UAL24" s="109"/>
      <c r="UAM24" s="109"/>
      <c r="UAN24" s="109"/>
      <c r="UAO24" s="109"/>
      <c r="UAP24" s="109"/>
      <c r="UAQ24" s="109"/>
      <c r="UAR24" s="109"/>
      <c r="UAS24" s="109"/>
      <c r="UAT24" s="109"/>
      <c r="UAU24" s="109"/>
      <c r="UAV24" s="109"/>
      <c r="UAW24" s="109"/>
      <c r="UAX24" s="109"/>
      <c r="UAY24" s="109"/>
      <c r="UAZ24" s="109"/>
      <c r="UBA24" s="109"/>
      <c r="UBB24" s="109"/>
      <c r="UBC24" s="109"/>
      <c r="UBD24" s="109"/>
      <c r="UBE24" s="109"/>
      <c r="UBF24" s="109"/>
      <c r="UBG24" s="109"/>
      <c r="UBH24" s="109"/>
      <c r="UBI24" s="109"/>
      <c r="UBJ24" s="109"/>
      <c r="UBK24" s="109"/>
      <c r="UBL24" s="109"/>
      <c r="UBM24" s="109"/>
      <c r="UBN24" s="109"/>
      <c r="UBO24" s="109"/>
      <c r="UBP24" s="109"/>
      <c r="UBQ24" s="109"/>
      <c r="UBR24" s="109"/>
      <c r="UBS24" s="109"/>
      <c r="UBT24" s="109"/>
      <c r="UBU24" s="109"/>
      <c r="UBV24" s="109"/>
      <c r="UBW24" s="109"/>
      <c r="UBX24" s="109"/>
      <c r="UBY24" s="109"/>
      <c r="UBZ24" s="109"/>
      <c r="UCA24" s="109"/>
      <c r="UCB24" s="109"/>
      <c r="UCC24" s="109"/>
      <c r="UCD24" s="109"/>
      <c r="UCE24" s="109"/>
      <c r="UCF24" s="109"/>
      <c r="UCG24" s="109"/>
      <c r="UCH24" s="109"/>
      <c r="UCI24" s="109"/>
      <c r="UCJ24" s="109"/>
      <c r="UCK24" s="109"/>
      <c r="UCL24" s="109"/>
      <c r="UCM24" s="109"/>
      <c r="UCN24" s="109"/>
      <c r="UCO24" s="109"/>
      <c r="UCP24" s="109"/>
      <c r="UCQ24" s="109"/>
      <c r="UCR24" s="109"/>
      <c r="UCS24" s="109"/>
      <c r="UCT24" s="109"/>
      <c r="UCU24" s="109"/>
      <c r="UCV24" s="109"/>
      <c r="UCW24" s="109"/>
      <c r="UCX24" s="109"/>
      <c r="UCY24" s="109"/>
      <c r="UCZ24" s="109"/>
      <c r="UDA24" s="109"/>
      <c r="UDB24" s="109"/>
      <c r="UDC24" s="109"/>
      <c r="UDD24" s="109"/>
      <c r="UDE24" s="109"/>
      <c r="UDF24" s="109"/>
      <c r="UDG24" s="109"/>
      <c r="UDH24" s="109"/>
      <c r="UDI24" s="109"/>
      <c r="UDJ24" s="109"/>
      <c r="UDK24" s="109"/>
      <c r="UDL24" s="109"/>
      <c r="UDM24" s="109"/>
      <c r="UDN24" s="109"/>
      <c r="UDO24" s="109"/>
      <c r="UDP24" s="109"/>
      <c r="UDQ24" s="109"/>
      <c r="UDR24" s="109"/>
      <c r="UDS24" s="109"/>
      <c r="UDT24" s="109"/>
      <c r="UDU24" s="109"/>
      <c r="UDV24" s="109"/>
      <c r="UDW24" s="109"/>
      <c r="UDX24" s="109"/>
      <c r="UDY24" s="109"/>
      <c r="UDZ24" s="109"/>
      <c r="UEA24" s="109"/>
      <c r="UEB24" s="109"/>
      <c r="UEC24" s="109"/>
      <c r="UED24" s="109"/>
      <c r="UEE24" s="109"/>
      <c r="UEF24" s="109"/>
      <c r="UEG24" s="109"/>
      <c r="UEH24" s="109"/>
      <c r="UEI24" s="109"/>
      <c r="UEJ24" s="109"/>
      <c r="UEK24" s="109"/>
      <c r="UEL24" s="109"/>
      <c r="UEM24" s="109"/>
      <c r="UEN24" s="109"/>
      <c r="UEO24" s="109"/>
      <c r="UEP24" s="109"/>
      <c r="UEQ24" s="109"/>
      <c r="UER24" s="109"/>
      <c r="UES24" s="109"/>
      <c r="UET24" s="109"/>
      <c r="UEU24" s="109"/>
      <c r="UEV24" s="109"/>
      <c r="UEW24" s="109"/>
      <c r="UEX24" s="109"/>
      <c r="UEY24" s="109"/>
      <c r="UEZ24" s="109"/>
      <c r="UFA24" s="109"/>
      <c r="UFB24" s="109"/>
      <c r="UFC24" s="109"/>
      <c r="UFD24" s="109"/>
      <c r="UFE24" s="109"/>
      <c r="UFF24" s="109"/>
      <c r="UFG24" s="109"/>
      <c r="UFH24" s="109"/>
      <c r="UFI24" s="109"/>
      <c r="UFJ24" s="109"/>
      <c r="UFK24" s="109"/>
      <c r="UFL24" s="109"/>
      <c r="UFM24" s="109"/>
      <c r="UFN24" s="109"/>
      <c r="UFO24" s="109"/>
      <c r="UFP24" s="109"/>
      <c r="UFQ24" s="109"/>
      <c r="UFR24" s="109"/>
      <c r="UFS24" s="109"/>
      <c r="UFT24" s="109"/>
      <c r="UFU24" s="109"/>
      <c r="UFV24" s="109"/>
      <c r="UFW24" s="109"/>
      <c r="UFX24" s="109"/>
      <c r="UFY24" s="109"/>
      <c r="UFZ24" s="109"/>
      <c r="UGA24" s="109"/>
      <c r="UGB24" s="109"/>
      <c r="UGC24" s="109"/>
      <c r="UGD24" s="109"/>
      <c r="UGE24" s="109"/>
      <c r="UGF24" s="109"/>
      <c r="UGG24" s="109"/>
      <c r="UGH24" s="109"/>
      <c r="UGI24" s="109"/>
      <c r="UGJ24" s="109"/>
      <c r="UGK24" s="109"/>
      <c r="UGL24" s="109"/>
      <c r="UGM24" s="109"/>
      <c r="UGN24" s="109"/>
      <c r="UGO24" s="109"/>
      <c r="UGP24" s="109"/>
      <c r="UGQ24" s="109"/>
      <c r="UGR24" s="109"/>
      <c r="UGS24" s="109"/>
      <c r="UGT24" s="109"/>
      <c r="UGU24" s="109"/>
      <c r="UGV24" s="109"/>
      <c r="UGW24" s="109"/>
      <c r="UGX24" s="109"/>
      <c r="UGY24" s="109"/>
      <c r="UGZ24" s="109"/>
      <c r="UHA24" s="109"/>
      <c r="UHB24" s="109"/>
      <c r="UHC24" s="109"/>
      <c r="UHD24" s="109"/>
      <c r="UHE24" s="109"/>
      <c r="UHF24" s="109"/>
      <c r="UHG24" s="109"/>
      <c r="UHH24" s="109"/>
      <c r="UHI24" s="109"/>
      <c r="UHJ24" s="109"/>
      <c r="UHK24" s="109"/>
      <c r="UHL24" s="109"/>
      <c r="UHM24" s="109"/>
      <c r="UHN24" s="109"/>
      <c r="UHO24" s="109"/>
      <c r="UHP24" s="109"/>
      <c r="UHQ24" s="109"/>
      <c r="UHR24" s="109"/>
      <c r="UHS24" s="109"/>
      <c r="UHT24" s="109"/>
      <c r="UHU24" s="109"/>
      <c r="UHV24" s="109"/>
      <c r="UHW24" s="109"/>
      <c r="UHX24" s="109"/>
      <c r="UHY24" s="109"/>
      <c r="UHZ24" s="109"/>
      <c r="UIA24" s="109"/>
      <c r="UIB24" s="109"/>
      <c r="UIC24" s="109"/>
      <c r="UID24" s="109"/>
      <c r="UIE24" s="109"/>
      <c r="UIF24" s="109"/>
      <c r="UIG24" s="109"/>
      <c r="UIH24" s="109"/>
      <c r="UII24" s="109"/>
      <c r="UIJ24" s="109"/>
      <c r="UIK24" s="109"/>
      <c r="UIL24" s="109"/>
      <c r="UIM24" s="109"/>
      <c r="UIN24" s="109"/>
      <c r="UIO24" s="109"/>
      <c r="UIP24" s="109"/>
      <c r="UIQ24" s="109"/>
      <c r="UIR24" s="109"/>
      <c r="UIS24" s="109"/>
      <c r="UIT24" s="109"/>
      <c r="UIU24" s="109"/>
      <c r="UIV24" s="109"/>
      <c r="UIW24" s="109"/>
      <c r="UIX24" s="109"/>
      <c r="UIY24" s="109"/>
      <c r="UIZ24" s="109"/>
      <c r="UJA24" s="109"/>
      <c r="UJB24" s="109"/>
      <c r="UJC24" s="109"/>
      <c r="UJD24" s="109"/>
      <c r="UJE24" s="109"/>
      <c r="UJF24" s="109"/>
      <c r="UJG24" s="109"/>
      <c r="UJH24" s="109"/>
      <c r="UJI24" s="109"/>
      <c r="UJJ24" s="109"/>
      <c r="UJK24" s="109"/>
      <c r="UJL24" s="109"/>
      <c r="UJM24" s="109"/>
      <c r="UJN24" s="109"/>
      <c r="UJO24" s="109"/>
      <c r="UJP24" s="109"/>
      <c r="UJQ24" s="109"/>
      <c r="UJR24" s="109"/>
      <c r="UJS24" s="109"/>
      <c r="UJT24" s="109"/>
      <c r="UJU24" s="109"/>
      <c r="UJV24" s="109"/>
      <c r="UJW24" s="109"/>
      <c r="UJX24" s="109"/>
      <c r="UJY24" s="109"/>
      <c r="UJZ24" s="109"/>
      <c r="UKA24" s="109"/>
      <c r="UKB24" s="109"/>
      <c r="UKC24" s="109"/>
      <c r="UKD24" s="109"/>
      <c r="UKE24" s="109"/>
      <c r="UKF24" s="109"/>
      <c r="UKG24" s="109"/>
      <c r="UKH24" s="109"/>
      <c r="UKI24" s="109"/>
      <c r="UKJ24" s="109"/>
      <c r="UKK24" s="109"/>
      <c r="UKL24" s="109"/>
      <c r="UKM24" s="109"/>
      <c r="UKN24" s="109"/>
      <c r="UKO24" s="109"/>
      <c r="UKP24" s="109"/>
      <c r="UKQ24" s="109"/>
      <c r="UKR24" s="109"/>
      <c r="UKS24" s="109"/>
      <c r="UKT24" s="109"/>
      <c r="UKU24" s="109"/>
      <c r="UKV24" s="109"/>
      <c r="UKW24" s="109"/>
      <c r="UKX24" s="109"/>
      <c r="UKY24" s="109"/>
      <c r="UKZ24" s="109"/>
      <c r="ULA24" s="109"/>
      <c r="ULB24" s="109"/>
      <c r="ULC24" s="109"/>
      <c r="ULD24" s="109"/>
      <c r="ULE24" s="109"/>
      <c r="ULF24" s="109"/>
      <c r="ULG24" s="109"/>
      <c r="ULH24" s="109"/>
      <c r="ULI24" s="109"/>
      <c r="ULJ24" s="109"/>
      <c r="ULK24" s="109"/>
      <c r="ULL24" s="109"/>
      <c r="ULM24" s="109"/>
      <c r="ULN24" s="109"/>
      <c r="ULO24" s="109"/>
      <c r="ULP24" s="109"/>
      <c r="ULQ24" s="109"/>
      <c r="ULR24" s="109"/>
      <c r="ULS24" s="109"/>
      <c r="ULT24" s="109"/>
      <c r="ULU24" s="109"/>
      <c r="ULV24" s="109"/>
      <c r="ULW24" s="109"/>
      <c r="ULX24" s="109"/>
      <c r="ULY24" s="109"/>
      <c r="ULZ24" s="109"/>
      <c r="UMA24" s="109"/>
      <c r="UMB24" s="109"/>
      <c r="UMC24" s="109"/>
      <c r="UMD24" s="109"/>
      <c r="UME24" s="109"/>
      <c r="UMF24" s="109"/>
      <c r="UMG24" s="109"/>
      <c r="UMH24" s="109"/>
      <c r="UMI24" s="109"/>
      <c r="UMJ24" s="109"/>
      <c r="UMK24" s="109"/>
      <c r="UML24" s="109"/>
      <c r="UMM24" s="109"/>
      <c r="UMN24" s="109"/>
      <c r="UMO24" s="109"/>
      <c r="UMP24" s="109"/>
      <c r="UMQ24" s="109"/>
      <c r="UMR24" s="109"/>
      <c r="UMS24" s="109"/>
      <c r="UMT24" s="109"/>
      <c r="UMU24" s="109"/>
      <c r="UMV24" s="109"/>
      <c r="UMW24" s="109"/>
      <c r="UMX24" s="109"/>
      <c r="UMY24" s="109"/>
      <c r="UMZ24" s="109"/>
      <c r="UNA24" s="109"/>
      <c r="UNB24" s="109"/>
      <c r="UNC24" s="109"/>
      <c r="UND24" s="109"/>
      <c r="UNE24" s="109"/>
      <c r="UNF24" s="109"/>
      <c r="UNG24" s="109"/>
      <c r="UNH24" s="109"/>
      <c r="UNI24" s="109"/>
      <c r="UNJ24" s="109"/>
      <c r="UNK24" s="109"/>
      <c r="UNL24" s="109"/>
      <c r="UNM24" s="109"/>
      <c r="UNN24" s="109"/>
      <c r="UNO24" s="109"/>
      <c r="UNP24" s="109"/>
      <c r="UNQ24" s="109"/>
      <c r="UNR24" s="109"/>
      <c r="UNS24" s="109"/>
      <c r="UNT24" s="109"/>
      <c r="UNU24" s="109"/>
      <c r="UNV24" s="109"/>
      <c r="UNW24" s="109"/>
      <c r="UNX24" s="109"/>
      <c r="UNY24" s="109"/>
      <c r="UNZ24" s="109"/>
      <c r="UOA24" s="109"/>
      <c r="UOB24" s="109"/>
      <c r="UOC24" s="109"/>
      <c r="UOD24" s="109"/>
      <c r="UOE24" s="109"/>
      <c r="UOF24" s="109"/>
      <c r="UOG24" s="109"/>
      <c r="UOH24" s="109"/>
      <c r="UOI24" s="109"/>
      <c r="UOJ24" s="109"/>
      <c r="UOK24" s="109"/>
      <c r="UOL24" s="109"/>
      <c r="UOM24" s="109"/>
      <c r="UON24" s="109"/>
      <c r="UOO24" s="109"/>
      <c r="UOP24" s="109"/>
      <c r="UOQ24" s="109"/>
      <c r="UOR24" s="109"/>
      <c r="UOS24" s="109"/>
      <c r="UOT24" s="109"/>
      <c r="UOU24" s="109"/>
      <c r="UOV24" s="109"/>
      <c r="UOW24" s="109"/>
      <c r="UOX24" s="109"/>
      <c r="UOY24" s="109"/>
      <c r="UOZ24" s="109"/>
      <c r="UPA24" s="109"/>
      <c r="UPB24" s="109"/>
      <c r="UPC24" s="109"/>
      <c r="UPD24" s="109"/>
      <c r="UPE24" s="109"/>
      <c r="UPF24" s="109"/>
      <c r="UPG24" s="109"/>
      <c r="UPH24" s="109"/>
      <c r="UPI24" s="109"/>
      <c r="UPJ24" s="109"/>
      <c r="UPK24" s="109"/>
      <c r="UPL24" s="109"/>
      <c r="UPM24" s="109"/>
      <c r="UPN24" s="109"/>
      <c r="UPO24" s="109"/>
      <c r="UPP24" s="109"/>
      <c r="UPQ24" s="109"/>
      <c r="UPR24" s="109"/>
      <c r="UPS24" s="109"/>
      <c r="UPT24" s="109"/>
      <c r="UPU24" s="109"/>
      <c r="UPV24" s="109"/>
      <c r="UPW24" s="109"/>
      <c r="UPX24" s="109"/>
      <c r="UPY24" s="109"/>
      <c r="UPZ24" s="109"/>
      <c r="UQA24" s="109"/>
      <c r="UQB24" s="109"/>
      <c r="UQC24" s="109"/>
      <c r="UQD24" s="109"/>
      <c r="UQE24" s="109"/>
      <c r="UQF24" s="109"/>
      <c r="UQG24" s="109"/>
      <c r="UQH24" s="109"/>
      <c r="UQI24" s="109"/>
      <c r="UQJ24" s="109"/>
      <c r="UQK24" s="109"/>
      <c r="UQL24" s="109"/>
      <c r="UQM24" s="109"/>
      <c r="UQN24" s="109"/>
      <c r="UQO24" s="109"/>
      <c r="UQP24" s="109"/>
      <c r="UQQ24" s="109"/>
      <c r="UQR24" s="109"/>
      <c r="UQS24" s="109"/>
      <c r="UQT24" s="109"/>
      <c r="UQU24" s="109"/>
      <c r="UQV24" s="109"/>
      <c r="UQW24" s="109"/>
      <c r="UQX24" s="109"/>
      <c r="UQY24" s="109"/>
      <c r="UQZ24" s="109"/>
      <c r="URA24" s="109"/>
      <c r="URB24" s="109"/>
      <c r="URC24" s="109"/>
      <c r="URD24" s="109"/>
      <c r="URE24" s="109"/>
      <c r="URF24" s="109"/>
      <c r="URG24" s="109"/>
      <c r="URH24" s="109"/>
      <c r="URI24" s="109"/>
      <c r="URJ24" s="109"/>
      <c r="URK24" s="109"/>
      <c r="URL24" s="109"/>
      <c r="URM24" s="109"/>
      <c r="URN24" s="109"/>
      <c r="URO24" s="109"/>
      <c r="URP24" s="109"/>
      <c r="URQ24" s="109"/>
      <c r="URR24" s="109"/>
      <c r="URS24" s="109"/>
      <c r="URT24" s="109"/>
      <c r="URU24" s="109"/>
      <c r="URV24" s="109"/>
      <c r="URW24" s="109"/>
      <c r="URX24" s="109"/>
      <c r="URY24" s="109"/>
      <c r="URZ24" s="109"/>
      <c r="USA24" s="109"/>
      <c r="USB24" s="109"/>
      <c r="USC24" s="109"/>
      <c r="USD24" s="109"/>
      <c r="USE24" s="109"/>
      <c r="USF24" s="109"/>
      <c r="USG24" s="109"/>
      <c r="USH24" s="109"/>
      <c r="USI24" s="109"/>
      <c r="USJ24" s="109"/>
      <c r="USK24" s="109"/>
      <c r="USL24" s="109"/>
      <c r="USM24" s="109"/>
      <c r="USN24" s="109"/>
      <c r="USO24" s="109"/>
      <c r="USP24" s="109"/>
      <c r="USQ24" s="109"/>
      <c r="USR24" s="109"/>
      <c r="USS24" s="109"/>
      <c r="UST24" s="109"/>
      <c r="USU24" s="109"/>
      <c r="USV24" s="109"/>
      <c r="USW24" s="109"/>
      <c r="USX24" s="109"/>
      <c r="USY24" s="109"/>
      <c r="USZ24" s="109"/>
      <c r="UTA24" s="109"/>
      <c r="UTB24" s="109"/>
      <c r="UTC24" s="109"/>
      <c r="UTD24" s="109"/>
      <c r="UTE24" s="109"/>
      <c r="UTF24" s="109"/>
      <c r="UTG24" s="109"/>
      <c r="UTH24" s="109"/>
      <c r="UTI24" s="109"/>
      <c r="UTJ24" s="109"/>
      <c r="UTK24" s="109"/>
      <c r="UTL24" s="109"/>
      <c r="UTM24" s="109"/>
      <c r="UTN24" s="109"/>
      <c r="UTO24" s="109"/>
      <c r="UTP24" s="109"/>
      <c r="UTQ24" s="109"/>
      <c r="UTR24" s="109"/>
      <c r="UTS24" s="109"/>
      <c r="UTT24" s="109"/>
      <c r="UTU24" s="109"/>
      <c r="UTV24" s="109"/>
      <c r="UTW24" s="109"/>
      <c r="UTX24" s="109"/>
      <c r="UTY24" s="109"/>
      <c r="UTZ24" s="109"/>
      <c r="UUA24" s="109"/>
      <c r="UUB24" s="109"/>
      <c r="UUC24" s="109"/>
      <c r="UUD24" s="109"/>
      <c r="UUE24" s="109"/>
      <c r="UUF24" s="109"/>
      <c r="UUG24" s="109"/>
      <c r="UUH24" s="109"/>
      <c r="UUI24" s="109"/>
      <c r="UUJ24" s="109"/>
      <c r="UUK24" s="109"/>
      <c r="UUL24" s="109"/>
      <c r="UUM24" s="109"/>
      <c r="UUN24" s="109"/>
      <c r="UUO24" s="109"/>
      <c r="UUP24" s="109"/>
      <c r="UUQ24" s="109"/>
      <c r="UUR24" s="109"/>
      <c r="UUS24" s="109"/>
      <c r="UUT24" s="109"/>
      <c r="UUU24" s="109"/>
      <c r="UUV24" s="109"/>
      <c r="UUW24" s="109"/>
      <c r="UUX24" s="109"/>
      <c r="UUY24" s="109"/>
      <c r="UUZ24" s="109"/>
      <c r="UVA24" s="109"/>
      <c r="UVB24" s="109"/>
      <c r="UVC24" s="109"/>
      <c r="UVD24" s="109"/>
      <c r="UVE24" s="109"/>
      <c r="UVF24" s="109"/>
      <c r="UVG24" s="109"/>
      <c r="UVH24" s="109"/>
      <c r="UVI24" s="109"/>
      <c r="UVJ24" s="109"/>
      <c r="UVK24" s="109"/>
      <c r="UVL24" s="109"/>
      <c r="UVM24" s="109"/>
      <c r="UVN24" s="109"/>
      <c r="UVO24" s="109"/>
      <c r="UVP24" s="109"/>
      <c r="UVQ24" s="109"/>
      <c r="UVR24" s="109"/>
      <c r="UVS24" s="109"/>
      <c r="UVT24" s="109"/>
      <c r="UVU24" s="109"/>
      <c r="UVV24" s="109"/>
      <c r="UVW24" s="109"/>
      <c r="UVX24" s="109"/>
      <c r="UVY24" s="109"/>
      <c r="UVZ24" s="109"/>
      <c r="UWA24" s="109"/>
      <c r="UWB24" s="109"/>
      <c r="UWC24" s="109"/>
      <c r="UWD24" s="109"/>
      <c r="UWE24" s="109"/>
      <c r="UWF24" s="109"/>
      <c r="UWG24" s="109"/>
      <c r="UWH24" s="109"/>
      <c r="UWI24" s="109"/>
      <c r="UWJ24" s="109"/>
      <c r="UWK24" s="109"/>
      <c r="UWL24" s="109"/>
      <c r="UWM24" s="109"/>
      <c r="UWN24" s="109"/>
      <c r="UWO24" s="109"/>
      <c r="UWP24" s="109"/>
      <c r="UWQ24" s="109"/>
      <c r="UWR24" s="109"/>
      <c r="UWS24" s="109"/>
      <c r="UWT24" s="109"/>
      <c r="UWU24" s="109"/>
      <c r="UWV24" s="109"/>
      <c r="UWW24" s="109"/>
      <c r="UWX24" s="109"/>
      <c r="UWY24" s="109"/>
      <c r="UWZ24" s="109"/>
      <c r="UXA24" s="109"/>
      <c r="UXB24" s="109"/>
      <c r="UXC24" s="109"/>
      <c r="UXD24" s="109"/>
      <c r="UXE24" s="109"/>
      <c r="UXF24" s="109"/>
      <c r="UXG24" s="109"/>
      <c r="UXH24" s="109"/>
      <c r="UXI24" s="109"/>
      <c r="UXJ24" s="109"/>
      <c r="UXK24" s="109"/>
      <c r="UXL24" s="109"/>
      <c r="UXM24" s="109"/>
      <c r="UXN24" s="109"/>
      <c r="UXO24" s="109"/>
      <c r="UXP24" s="109"/>
      <c r="UXQ24" s="109"/>
      <c r="UXR24" s="109"/>
      <c r="UXS24" s="109"/>
      <c r="UXT24" s="109"/>
      <c r="UXU24" s="109"/>
      <c r="UXV24" s="109"/>
      <c r="UXW24" s="109"/>
      <c r="UXX24" s="109"/>
      <c r="UXY24" s="109"/>
      <c r="UXZ24" s="109"/>
      <c r="UYA24" s="109"/>
      <c r="UYB24" s="109"/>
      <c r="UYC24" s="109"/>
      <c r="UYD24" s="109"/>
      <c r="UYE24" s="109"/>
      <c r="UYF24" s="109"/>
      <c r="UYG24" s="109"/>
      <c r="UYH24" s="109"/>
      <c r="UYI24" s="109"/>
      <c r="UYJ24" s="109"/>
      <c r="UYK24" s="109"/>
      <c r="UYL24" s="109"/>
      <c r="UYM24" s="109"/>
      <c r="UYN24" s="109"/>
      <c r="UYO24" s="109"/>
      <c r="UYP24" s="109"/>
      <c r="UYQ24" s="109"/>
      <c r="UYR24" s="109"/>
      <c r="UYS24" s="109"/>
      <c r="UYT24" s="109"/>
      <c r="UYU24" s="109"/>
      <c r="UYV24" s="109"/>
      <c r="UYW24" s="109"/>
      <c r="UYX24" s="109"/>
      <c r="UYY24" s="109"/>
      <c r="UYZ24" s="109"/>
      <c r="UZA24" s="109"/>
      <c r="UZB24" s="109"/>
      <c r="UZC24" s="109"/>
      <c r="UZD24" s="109"/>
      <c r="UZE24" s="109"/>
      <c r="UZF24" s="109"/>
      <c r="UZG24" s="109"/>
      <c r="UZH24" s="109"/>
      <c r="UZI24" s="109"/>
      <c r="UZJ24" s="109"/>
      <c r="UZK24" s="109"/>
      <c r="UZL24" s="109"/>
      <c r="UZM24" s="109"/>
      <c r="UZN24" s="109"/>
      <c r="UZO24" s="109"/>
      <c r="UZP24" s="109"/>
      <c r="UZQ24" s="109"/>
      <c r="UZR24" s="109"/>
      <c r="UZS24" s="109"/>
      <c r="UZT24" s="109"/>
      <c r="UZU24" s="109"/>
      <c r="UZV24" s="109"/>
      <c r="UZW24" s="109"/>
      <c r="UZX24" s="109"/>
      <c r="UZY24" s="109"/>
      <c r="UZZ24" s="109"/>
      <c r="VAA24" s="109"/>
      <c r="VAB24" s="109"/>
      <c r="VAC24" s="109"/>
      <c r="VAD24" s="109"/>
      <c r="VAE24" s="109"/>
      <c r="VAF24" s="109"/>
      <c r="VAG24" s="109"/>
      <c r="VAH24" s="109"/>
      <c r="VAI24" s="109"/>
      <c r="VAJ24" s="109"/>
      <c r="VAK24" s="109"/>
      <c r="VAL24" s="109"/>
      <c r="VAM24" s="109"/>
      <c r="VAN24" s="109"/>
      <c r="VAO24" s="109"/>
      <c r="VAP24" s="109"/>
      <c r="VAQ24" s="109"/>
      <c r="VAR24" s="109"/>
      <c r="VAS24" s="109"/>
      <c r="VAT24" s="109"/>
      <c r="VAU24" s="109"/>
      <c r="VAV24" s="109"/>
      <c r="VAW24" s="109"/>
      <c r="VAX24" s="109"/>
      <c r="VAY24" s="109"/>
      <c r="VAZ24" s="109"/>
      <c r="VBA24" s="109"/>
      <c r="VBB24" s="109"/>
      <c r="VBC24" s="109"/>
      <c r="VBD24" s="109"/>
      <c r="VBE24" s="109"/>
      <c r="VBF24" s="109"/>
      <c r="VBG24" s="109"/>
      <c r="VBH24" s="109"/>
      <c r="VBI24" s="109"/>
      <c r="VBJ24" s="109"/>
      <c r="VBK24" s="109"/>
      <c r="VBL24" s="109"/>
      <c r="VBM24" s="109"/>
      <c r="VBN24" s="109"/>
      <c r="VBO24" s="109"/>
      <c r="VBP24" s="109"/>
      <c r="VBQ24" s="109"/>
      <c r="VBR24" s="109"/>
      <c r="VBS24" s="109"/>
      <c r="VBT24" s="109"/>
      <c r="VBU24" s="109"/>
      <c r="VBV24" s="109"/>
      <c r="VBW24" s="109"/>
      <c r="VBX24" s="109"/>
      <c r="VBY24" s="109"/>
      <c r="VBZ24" s="109"/>
      <c r="VCA24" s="109"/>
      <c r="VCB24" s="109"/>
      <c r="VCC24" s="109"/>
      <c r="VCD24" s="109"/>
      <c r="VCE24" s="109"/>
      <c r="VCF24" s="109"/>
      <c r="VCG24" s="109"/>
      <c r="VCH24" s="109"/>
      <c r="VCI24" s="109"/>
      <c r="VCJ24" s="109"/>
      <c r="VCK24" s="109"/>
      <c r="VCL24" s="109"/>
      <c r="VCM24" s="109"/>
      <c r="VCN24" s="109"/>
      <c r="VCO24" s="109"/>
      <c r="VCP24" s="109"/>
      <c r="VCQ24" s="109"/>
      <c r="VCR24" s="109"/>
      <c r="VCS24" s="109"/>
      <c r="VCT24" s="109"/>
      <c r="VCU24" s="109"/>
      <c r="VCV24" s="109"/>
      <c r="VCW24" s="109"/>
      <c r="VCX24" s="109"/>
      <c r="VCY24" s="109"/>
      <c r="VCZ24" s="109"/>
      <c r="VDA24" s="109"/>
      <c r="VDB24" s="109"/>
      <c r="VDC24" s="109"/>
      <c r="VDD24" s="109"/>
      <c r="VDE24" s="109"/>
      <c r="VDF24" s="109"/>
      <c r="VDG24" s="109"/>
      <c r="VDH24" s="109"/>
      <c r="VDI24" s="109"/>
      <c r="VDJ24" s="109"/>
      <c r="VDK24" s="109"/>
      <c r="VDL24" s="109"/>
      <c r="VDM24" s="109"/>
      <c r="VDN24" s="109"/>
      <c r="VDO24" s="109"/>
      <c r="VDP24" s="109"/>
      <c r="VDQ24" s="109"/>
      <c r="VDR24" s="109"/>
      <c r="VDS24" s="109"/>
      <c r="VDT24" s="109"/>
      <c r="VDU24" s="109"/>
      <c r="VDV24" s="109"/>
      <c r="VDW24" s="109"/>
      <c r="VDX24" s="109"/>
      <c r="VDY24" s="109"/>
      <c r="VDZ24" s="109"/>
      <c r="VEA24" s="109"/>
      <c r="VEB24" s="109"/>
      <c r="VEC24" s="109"/>
      <c r="VED24" s="109"/>
      <c r="VEE24" s="109"/>
      <c r="VEF24" s="109"/>
      <c r="VEG24" s="109"/>
      <c r="VEH24" s="109"/>
      <c r="VEI24" s="109"/>
      <c r="VEJ24" s="109"/>
      <c r="VEK24" s="109"/>
      <c r="VEL24" s="109"/>
      <c r="VEM24" s="109"/>
      <c r="VEN24" s="109"/>
      <c r="VEO24" s="109"/>
      <c r="VEP24" s="109"/>
      <c r="VEQ24" s="109"/>
      <c r="VER24" s="109"/>
      <c r="VES24" s="109"/>
      <c r="VET24" s="109"/>
      <c r="VEU24" s="109"/>
      <c r="VEV24" s="109"/>
      <c r="VEW24" s="109"/>
      <c r="VEX24" s="109"/>
      <c r="VEY24" s="109"/>
      <c r="VEZ24" s="109"/>
      <c r="VFA24" s="109"/>
      <c r="VFB24" s="109"/>
      <c r="VFC24" s="109"/>
      <c r="VFD24" s="109"/>
      <c r="VFE24" s="109"/>
      <c r="VFF24" s="109"/>
      <c r="VFG24" s="109"/>
      <c r="VFH24" s="109"/>
      <c r="VFI24" s="109"/>
      <c r="VFJ24" s="109"/>
      <c r="VFK24" s="109"/>
      <c r="VFL24" s="109"/>
      <c r="VFM24" s="109"/>
      <c r="VFN24" s="109"/>
      <c r="VFO24" s="109"/>
      <c r="VFP24" s="109"/>
      <c r="VFQ24" s="109"/>
      <c r="VFR24" s="109"/>
      <c r="VFS24" s="109"/>
      <c r="VFT24" s="109"/>
      <c r="VFU24" s="109"/>
      <c r="VFV24" s="109"/>
      <c r="VFW24" s="109"/>
      <c r="VFX24" s="109"/>
      <c r="VFY24" s="109"/>
      <c r="VFZ24" s="109"/>
      <c r="VGA24" s="109"/>
      <c r="VGB24" s="109"/>
      <c r="VGC24" s="109"/>
      <c r="VGD24" s="109"/>
      <c r="VGE24" s="109"/>
      <c r="VGF24" s="109"/>
      <c r="VGG24" s="109"/>
      <c r="VGH24" s="109"/>
      <c r="VGI24" s="109"/>
      <c r="VGJ24" s="109"/>
      <c r="VGK24" s="109"/>
      <c r="VGL24" s="109"/>
      <c r="VGM24" s="109"/>
      <c r="VGN24" s="109"/>
      <c r="VGO24" s="109"/>
      <c r="VGP24" s="109"/>
      <c r="VGQ24" s="109"/>
      <c r="VGR24" s="109"/>
      <c r="VGS24" s="109"/>
      <c r="VGT24" s="109"/>
      <c r="VGU24" s="109"/>
      <c r="VGV24" s="109"/>
      <c r="VGW24" s="109"/>
      <c r="VGX24" s="109"/>
      <c r="VGY24" s="109"/>
      <c r="VGZ24" s="109"/>
      <c r="VHA24" s="109"/>
      <c r="VHB24" s="109"/>
      <c r="VHC24" s="109"/>
      <c r="VHD24" s="109"/>
      <c r="VHE24" s="109"/>
      <c r="VHF24" s="109"/>
      <c r="VHG24" s="109"/>
      <c r="VHH24" s="109"/>
      <c r="VHI24" s="109"/>
      <c r="VHJ24" s="109"/>
      <c r="VHK24" s="109"/>
      <c r="VHL24" s="109"/>
      <c r="VHM24" s="109"/>
      <c r="VHN24" s="109"/>
      <c r="VHO24" s="109"/>
      <c r="VHP24" s="109"/>
      <c r="VHQ24" s="109"/>
      <c r="VHR24" s="109"/>
      <c r="VHS24" s="109"/>
      <c r="VHT24" s="109"/>
      <c r="VHU24" s="109"/>
      <c r="VHV24" s="109"/>
      <c r="VHW24" s="109"/>
      <c r="VHX24" s="109"/>
      <c r="VHY24" s="109"/>
      <c r="VHZ24" s="109"/>
      <c r="VIA24" s="109"/>
      <c r="VIB24" s="109"/>
      <c r="VIC24" s="109"/>
      <c r="VID24" s="109"/>
      <c r="VIE24" s="109"/>
      <c r="VIF24" s="109"/>
      <c r="VIG24" s="109"/>
      <c r="VIH24" s="109"/>
      <c r="VII24" s="109"/>
      <c r="VIJ24" s="109"/>
      <c r="VIK24" s="109"/>
      <c r="VIL24" s="109"/>
      <c r="VIM24" s="109"/>
      <c r="VIN24" s="109"/>
      <c r="VIO24" s="109"/>
      <c r="VIP24" s="109"/>
      <c r="VIQ24" s="109"/>
      <c r="VIR24" s="109"/>
      <c r="VIS24" s="109"/>
      <c r="VIT24" s="109"/>
      <c r="VIU24" s="109"/>
      <c r="VIV24" s="109"/>
      <c r="VIW24" s="109"/>
      <c r="VIX24" s="109"/>
      <c r="VIY24" s="109"/>
      <c r="VIZ24" s="109"/>
      <c r="VJA24" s="109"/>
      <c r="VJB24" s="109"/>
      <c r="VJC24" s="109"/>
      <c r="VJD24" s="109"/>
      <c r="VJE24" s="109"/>
      <c r="VJF24" s="109"/>
      <c r="VJG24" s="109"/>
      <c r="VJH24" s="109"/>
      <c r="VJI24" s="109"/>
      <c r="VJJ24" s="109"/>
      <c r="VJK24" s="109"/>
      <c r="VJL24" s="109"/>
      <c r="VJM24" s="109"/>
      <c r="VJN24" s="109"/>
      <c r="VJO24" s="109"/>
      <c r="VJP24" s="109"/>
      <c r="VJQ24" s="109"/>
      <c r="VJR24" s="109"/>
      <c r="VJS24" s="109"/>
      <c r="VJT24" s="109"/>
      <c r="VJU24" s="109"/>
      <c r="VJV24" s="109"/>
      <c r="VJW24" s="109"/>
      <c r="VJX24" s="109"/>
      <c r="VJY24" s="109"/>
      <c r="VJZ24" s="109"/>
      <c r="VKA24" s="109"/>
      <c r="VKB24" s="109"/>
      <c r="VKC24" s="109"/>
      <c r="VKD24" s="109"/>
      <c r="VKE24" s="109"/>
      <c r="VKF24" s="109"/>
      <c r="VKG24" s="109"/>
      <c r="VKH24" s="109"/>
      <c r="VKI24" s="109"/>
      <c r="VKJ24" s="109"/>
      <c r="VKK24" s="109"/>
      <c r="VKL24" s="109"/>
      <c r="VKM24" s="109"/>
      <c r="VKN24" s="109"/>
      <c r="VKO24" s="109"/>
      <c r="VKP24" s="109"/>
      <c r="VKQ24" s="109"/>
      <c r="VKR24" s="109"/>
      <c r="VKS24" s="109"/>
      <c r="VKT24" s="109"/>
      <c r="VKU24" s="109"/>
      <c r="VKV24" s="109"/>
      <c r="VKW24" s="109"/>
      <c r="VKX24" s="109"/>
      <c r="VKY24" s="109"/>
      <c r="VKZ24" s="109"/>
      <c r="VLA24" s="109"/>
      <c r="VLB24" s="109"/>
      <c r="VLC24" s="109"/>
      <c r="VLD24" s="109"/>
      <c r="VLE24" s="109"/>
      <c r="VLF24" s="109"/>
      <c r="VLG24" s="109"/>
      <c r="VLH24" s="109"/>
      <c r="VLI24" s="109"/>
      <c r="VLJ24" s="109"/>
      <c r="VLK24" s="109"/>
      <c r="VLL24" s="109"/>
      <c r="VLM24" s="109"/>
      <c r="VLN24" s="109"/>
      <c r="VLO24" s="109"/>
      <c r="VLP24" s="109"/>
      <c r="VLQ24" s="109"/>
      <c r="VLR24" s="109"/>
      <c r="VLS24" s="109"/>
      <c r="VLT24" s="109"/>
      <c r="VLU24" s="109"/>
      <c r="VLV24" s="109"/>
      <c r="VLW24" s="109"/>
      <c r="VLX24" s="109"/>
      <c r="VLY24" s="109"/>
      <c r="VLZ24" s="109"/>
      <c r="VMA24" s="109"/>
      <c r="VMB24" s="109"/>
      <c r="VMC24" s="109"/>
      <c r="VMD24" s="109"/>
      <c r="VME24" s="109"/>
      <c r="VMF24" s="109"/>
      <c r="VMG24" s="109"/>
      <c r="VMH24" s="109"/>
      <c r="VMI24" s="109"/>
      <c r="VMJ24" s="109"/>
      <c r="VMK24" s="109"/>
      <c r="VML24" s="109"/>
      <c r="VMM24" s="109"/>
      <c r="VMN24" s="109"/>
      <c r="VMO24" s="109"/>
      <c r="VMP24" s="109"/>
      <c r="VMQ24" s="109"/>
      <c r="VMR24" s="109"/>
      <c r="VMS24" s="109"/>
      <c r="VMT24" s="109"/>
      <c r="VMU24" s="109"/>
      <c r="VMV24" s="109"/>
      <c r="VMW24" s="109"/>
      <c r="VMX24" s="109"/>
      <c r="VMY24" s="109"/>
      <c r="VMZ24" s="109"/>
      <c r="VNA24" s="109"/>
      <c r="VNB24" s="109"/>
      <c r="VNC24" s="109"/>
      <c r="VND24" s="109"/>
      <c r="VNE24" s="109"/>
      <c r="VNF24" s="109"/>
      <c r="VNG24" s="109"/>
      <c r="VNH24" s="109"/>
      <c r="VNI24" s="109"/>
      <c r="VNJ24" s="109"/>
      <c r="VNK24" s="109"/>
      <c r="VNL24" s="109"/>
      <c r="VNM24" s="109"/>
      <c r="VNN24" s="109"/>
      <c r="VNO24" s="109"/>
      <c r="VNP24" s="109"/>
      <c r="VNQ24" s="109"/>
      <c r="VNR24" s="109"/>
      <c r="VNS24" s="109"/>
      <c r="VNT24" s="109"/>
      <c r="VNU24" s="109"/>
      <c r="VNV24" s="109"/>
      <c r="VNW24" s="109"/>
      <c r="VNX24" s="109"/>
      <c r="VNY24" s="109"/>
      <c r="VNZ24" s="109"/>
      <c r="VOA24" s="109"/>
      <c r="VOB24" s="109"/>
      <c r="VOC24" s="109"/>
      <c r="VOD24" s="109"/>
      <c r="VOE24" s="109"/>
      <c r="VOF24" s="109"/>
      <c r="VOG24" s="109"/>
      <c r="VOH24" s="109"/>
      <c r="VOI24" s="109"/>
      <c r="VOJ24" s="109"/>
      <c r="VOK24" s="109"/>
      <c r="VOL24" s="109"/>
      <c r="VOM24" s="109"/>
      <c r="VON24" s="109"/>
      <c r="VOO24" s="109"/>
      <c r="VOP24" s="109"/>
      <c r="VOQ24" s="109"/>
      <c r="VOR24" s="109"/>
      <c r="VOS24" s="109"/>
      <c r="VOT24" s="109"/>
      <c r="VOU24" s="109"/>
      <c r="VOV24" s="109"/>
      <c r="VOW24" s="109"/>
      <c r="VOX24" s="109"/>
      <c r="VOY24" s="109"/>
      <c r="VOZ24" s="109"/>
      <c r="VPA24" s="109"/>
      <c r="VPB24" s="109"/>
      <c r="VPC24" s="109"/>
      <c r="VPD24" s="109"/>
      <c r="VPE24" s="109"/>
      <c r="VPF24" s="109"/>
      <c r="VPG24" s="109"/>
      <c r="VPH24" s="109"/>
      <c r="VPI24" s="109"/>
      <c r="VPJ24" s="109"/>
      <c r="VPK24" s="109"/>
      <c r="VPL24" s="109"/>
      <c r="VPM24" s="109"/>
      <c r="VPN24" s="109"/>
      <c r="VPO24" s="109"/>
      <c r="VPP24" s="109"/>
      <c r="VPQ24" s="109"/>
      <c r="VPR24" s="109"/>
      <c r="VPS24" s="109"/>
      <c r="VPT24" s="109"/>
      <c r="VPU24" s="109"/>
      <c r="VPV24" s="109"/>
      <c r="VPW24" s="109"/>
      <c r="VPX24" s="109"/>
      <c r="VPY24" s="109"/>
      <c r="VPZ24" s="109"/>
      <c r="VQA24" s="109"/>
      <c r="VQB24" s="109"/>
      <c r="VQC24" s="109"/>
      <c r="VQD24" s="109"/>
      <c r="VQE24" s="109"/>
      <c r="VQF24" s="109"/>
      <c r="VQG24" s="109"/>
      <c r="VQH24" s="109"/>
      <c r="VQI24" s="109"/>
      <c r="VQJ24" s="109"/>
      <c r="VQK24" s="109"/>
      <c r="VQL24" s="109"/>
      <c r="VQM24" s="109"/>
      <c r="VQN24" s="109"/>
      <c r="VQO24" s="109"/>
      <c r="VQP24" s="109"/>
      <c r="VQQ24" s="109"/>
      <c r="VQR24" s="109"/>
      <c r="VQS24" s="109"/>
      <c r="VQT24" s="109"/>
      <c r="VQU24" s="109"/>
      <c r="VQV24" s="109"/>
      <c r="VQW24" s="109"/>
      <c r="VQX24" s="109"/>
      <c r="VQY24" s="109"/>
      <c r="VQZ24" s="109"/>
      <c r="VRA24" s="109"/>
      <c r="VRB24" s="109"/>
      <c r="VRC24" s="109"/>
      <c r="VRD24" s="109"/>
      <c r="VRE24" s="109"/>
      <c r="VRF24" s="109"/>
      <c r="VRG24" s="109"/>
      <c r="VRH24" s="109"/>
      <c r="VRI24" s="109"/>
      <c r="VRJ24" s="109"/>
      <c r="VRK24" s="109"/>
      <c r="VRL24" s="109"/>
      <c r="VRM24" s="109"/>
      <c r="VRN24" s="109"/>
      <c r="VRO24" s="109"/>
      <c r="VRP24" s="109"/>
      <c r="VRQ24" s="109"/>
      <c r="VRR24" s="109"/>
      <c r="VRS24" s="109"/>
      <c r="VRT24" s="109"/>
      <c r="VRU24" s="109"/>
      <c r="VRV24" s="109"/>
      <c r="VRW24" s="109"/>
      <c r="VRX24" s="109"/>
      <c r="VRY24" s="109"/>
      <c r="VRZ24" s="109"/>
      <c r="VSA24" s="109"/>
      <c r="VSB24" s="109"/>
      <c r="VSC24" s="109"/>
      <c r="VSD24" s="109"/>
      <c r="VSE24" s="109"/>
      <c r="VSF24" s="109"/>
      <c r="VSG24" s="109"/>
      <c r="VSH24" s="109"/>
      <c r="VSI24" s="109"/>
      <c r="VSJ24" s="109"/>
      <c r="VSK24" s="109"/>
      <c r="VSL24" s="109"/>
      <c r="VSM24" s="109"/>
      <c r="VSN24" s="109"/>
      <c r="VSO24" s="109"/>
      <c r="VSP24" s="109"/>
      <c r="VSQ24" s="109"/>
      <c r="VSR24" s="109"/>
      <c r="VSS24" s="109"/>
      <c r="VST24" s="109"/>
      <c r="VSU24" s="109"/>
      <c r="VSV24" s="109"/>
      <c r="VSW24" s="109"/>
      <c r="VSX24" s="109"/>
      <c r="VSY24" s="109"/>
      <c r="VSZ24" s="109"/>
      <c r="VTA24" s="109"/>
      <c r="VTB24" s="109"/>
      <c r="VTC24" s="109"/>
      <c r="VTD24" s="109"/>
      <c r="VTE24" s="109"/>
      <c r="VTF24" s="109"/>
      <c r="VTG24" s="109"/>
      <c r="VTH24" s="109"/>
      <c r="VTI24" s="109"/>
      <c r="VTJ24" s="109"/>
      <c r="VTK24" s="109"/>
      <c r="VTL24" s="109"/>
      <c r="VTM24" s="109"/>
      <c r="VTN24" s="109"/>
      <c r="VTO24" s="109"/>
      <c r="VTP24" s="109"/>
      <c r="VTQ24" s="109"/>
      <c r="VTR24" s="109"/>
      <c r="VTS24" s="109"/>
      <c r="VTT24" s="109"/>
      <c r="VTU24" s="109"/>
      <c r="VTV24" s="109"/>
      <c r="VTW24" s="109"/>
      <c r="VTX24" s="109"/>
      <c r="VTY24" s="109"/>
      <c r="VTZ24" s="109"/>
      <c r="VUA24" s="109"/>
      <c r="VUB24" s="109"/>
      <c r="VUC24" s="109"/>
      <c r="VUD24" s="109"/>
      <c r="VUE24" s="109"/>
      <c r="VUF24" s="109"/>
      <c r="VUG24" s="109"/>
      <c r="VUH24" s="109"/>
      <c r="VUI24" s="109"/>
      <c r="VUJ24" s="109"/>
      <c r="VUK24" s="109"/>
      <c r="VUL24" s="109"/>
      <c r="VUM24" s="109"/>
      <c r="VUN24" s="109"/>
      <c r="VUO24" s="109"/>
      <c r="VUP24" s="109"/>
      <c r="VUQ24" s="109"/>
      <c r="VUR24" s="109"/>
      <c r="VUS24" s="109"/>
      <c r="VUT24" s="109"/>
      <c r="VUU24" s="109"/>
      <c r="VUV24" s="109"/>
      <c r="VUW24" s="109"/>
      <c r="VUX24" s="109"/>
      <c r="VUY24" s="109"/>
      <c r="VUZ24" s="109"/>
      <c r="VVA24" s="109"/>
      <c r="VVB24" s="109"/>
      <c r="VVC24" s="109"/>
      <c r="VVD24" s="109"/>
      <c r="VVE24" s="109"/>
      <c r="VVF24" s="109"/>
      <c r="VVG24" s="109"/>
      <c r="VVH24" s="109"/>
      <c r="VVI24" s="109"/>
      <c r="VVJ24" s="109"/>
      <c r="VVK24" s="109"/>
      <c r="VVL24" s="109"/>
      <c r="VVM24" s="109"/>
      <c r="VVN24" s="109"/>
      <c r="VVO24" s="109"/>
      <c r="VVP24" s="109"/>
      <c r="VVQ24" s="109"/>
      <c r="VVR24" s="109"/>
      <c r="VVS24" s="109"/>
      <c r="VVT24" s="109"/>
      <c r="VVU24" s="109"/>
      <c r="VVV24" s="109"/>
      <c r="VVW24" s="109"/>
      <c r="VVX24" s="109"/>
      <c r="VVY24" s="109"/>
      <c r="VVZ24" s="109"/>
      <c r="VWA24" s="109"/>
      <c r="VWB24" s="109"/>
      <c r="VWC24" s="109"/>
      <c r="VWD24" s="109"/>
      <c r="VWE24" s="109"/>
      <c r="VWF24" s="109"/>
      <c r="VWG24" s="109"/>
      <c r="VWH24" s="109"/>
      <c r="VWI24" s="109"/>
      <c r="VWJ24" s="109"/>
      <c r="VWK24" s="109"/>
      <c r="VWL24" s="109"/>
      <c r="VWM24" s="109"/>
      <c r="VWN24" s="109"/>
      <c r="VWO24" s="109"/>
      <c r="VWP24" s="109"/>
      <c r="VWQ24" s="109"/>
      <c r="VWR24" s="109"/>
      <c r="VWS24" s="109"/>
      <c r="VWT24" s="109"/>
      <c r="VWU24" s="109"/>
      <c r="VWV24" s="109"/>
      <c r="VWW24" s="109"/>
      <c r="VWX24" s="109"/>
      <c r="VWY24" s="109"/>
      <c r="VWZ24" s="109"/>
      <c r="VXA24" s="109"/>
      <c r="VXB24" s="109"/>
      <c r="VXC24" s="109"/>
      <c r="VXD24" s="109"/>
      <c r="VXE24" s="109"/>
      <c r="VXF24" s="109"/>
      <c r="VXG24" s="109"/>
      <c r="VXH24" s="109"/>
      <c r="VXI24" s="109"/>
      <c r="VXJ24" s="109"/>
      <c r="VXK24" s="109"/>
      <c r="VXL24" s="109"/>
      <c r="VXM24" s="109"/>
      <c r="VXN24" s="109"/>
      <c r="VXO24" s="109"/>
      <c r="VXP24" s="109"/>
      <c r="VXQ24" s="109"/>
      <c r="VXR24" s="109"/>
      <c r="VXS24" s="109"/>
      <c r="VXT24" s="109"/>
      <c r="VXU24" s="109"/>
      <c r="VXV24" s="109"/>
      <c r="VXW24" s="109"/>
      <c r="VXX24" s="109"/>
      <c r="VXY24" s="109"/>
      <c r="VXZ24" s="109"/>
      <c r="VYA24" s="109"/>
      <c r="VYB24" s="109"/>
      <c r="VYC24" s="109"/>
      <c r="VYD24" s="109"/>
      <c r="VYE24" s="109"/>
      <c r="VYF24" s="109"/>
      <c r="VYG24" s="109"/>
      <c r="VYH24" s="109"/>
      <c r="VYI24" s="109"/>
      <c r="VYJ24" s="109"/>
      <c r="VYK24" s="109"/>
      <c r="VYL24" s="109"/>
      <c r="VYM24" s="109"/>
      <c r="VYN24" s="109"/>
      <c r="VYO24" s="109"/>
      <c r="VYP24" s="109"/>
      <c r="VYQ24" s="109"/>
      <c r="VYR24" s="109"/>
      <c r="VYS24" s="109"/>
      <c r="VYT24" s="109"/>
      <c r="VYU24" s="109"/>
      <c r="VYV24" s="109"/>
      <c r="VYW24" s="109"/>
      <c r="VYX24" s="109"/>
      <c r="VYY24" s="109"/>
      <c r="VYZ24" s="109"/>
      <c r="VZA24" s="109"/>
      <c r="VZB24" s="109"/>
      <c r="VZC24" s="109"/>
      <c r="VZD24" s="109"/>
      <c r="VZE24" s="109"/>
      <c r="VZF24" s="109"/>
      <c r="VZG24" s="109"/>
      <c r="VZH24" s="109"/>
      <c r="VZI24" s="109"/>
      <c r="VZJ24" s="109"/>
      <c r="VZK24" s="109"/>
      <c r="VZL24" s="109"/>
      <c r="VZM24" s="109"/>
      <c r="VZN24" s="109"/>
      <c r="VZO24" s="109"/>
      <c r="VZP24" s="109"/>
      <c r="VZQ24" s="109"/>
      <c r="VZR24" s="109"/>
      <c r="VZS24" s="109"/>
      <c r="VZT24" s="109"/>
      <c r="VZU24" s="109"/>
      <c r="VZV24" s="109"/>
      <c r="VZW24" s="109"/>
      <c r="VZX24" s="109"/>
      <c r="VZY24" s="109"/>
      <c r="VZZ24" s="109"/>
      <c r="WAA24" s="109"/>
      <c r="WAB24" s="109"/>
      <c r="WAC24" s="109"/>
      <c r="WAD24" s="109"/>
      <c r="WAE24" s="109"/>
      <c r="WAF24" s="109"/>
      <c r="WAG24" s="109"/>
      <c r="WAH24" s="109"/>
      <c r="WAI24" s="109"/>
      <c r="WAJ24" s="109"/>
      <c r="WAK24" s="109"/>
      <c r="WAL24" s="109"/>
      <c r="WAM24" s="109"/>
      <c r="WAN24" s="109"/>
      <c r="WAO24" s="109"/>
      <c r="WAP24" s="109"/>
      <c r="WAQ24" s="109"/>
      <c r="WAR24" s="109"/>
      <c r="WAS24" s="109"/>
      <c r="WAT24" s="109"/>
      <c r="WAU24" s="109"/>
      <c r="WAV24" s="109"/>
      <c r="WAW24" s="109"/>
      <c r="WAX24" s="109"/>
      <c r="WAY24" s="109"/>
      <c r="WAZ24" s="109"/>
      <c r="WBA24" s="109"/>
      <c r="WBB24" s="109"/>
      <c r="WBC24" s="109"/>
      <c r="WBD24" s="109"/>
      <c r="WBE24" s="109"/>
      <c r="WBF24" s="109"/>
      <c r="WBG24" s="109"/>
      <c r="WBH24" s="109"/>
      <c r="WBI24" s="109"/>
      <c r="WBJ24" s="109"/>
      <c r="WBK24" s="109"/>
      <c r="WBL24" s="109"/>
      <c r="WBM24" s="109"/>
      <c r="WBN24" s="109"/>
      <c r="WBO24" s="109"/>
      <c r="WBP24" s="109"/>
      <c r="WBQ24" s="109"/>
      <c r="WBR24" s="109"/>
      <c r="WBS24" s="109"/>
      <c r="WBT24" s="109"/>
      <c r="WBU24" s="109"/>
      <c r="WBV24" s="109"/>
      <c r="WBW24" s="109"/>
      <c r="WBX24" s="109"/>
      <c r="WBY24" s="109"/>
      <c r="WBZ24" s="109"/>
      <c r="WCA24" s="109"/>
      <c r="WCB24" s="109"/>
      <c r="WCC24" s="109"/>
      <c r="WCD24" s="109"/>
      <c r="WCE24" s="109"/>
      <c r="WCF24" s="109"/>
      <c r="WCG24" s="109"/>
      <c r="WCH24" s="109"/>
      <c r="WCI24" s="109"/>
      <c r="WCJ24" s="109"/>
      <c r="WCK24" s="109"/>
      <c r="WCL24" s="109"/>
      <c r="WCM24" s="109"/>
      <c r="WCN24" s="109"/>
      <c r="WCO24" s="109"/>
      <c r="WCP24" s="109"/>
      <c r="WCQ24" s="109"/>
      <c r="WCR24" s="109"/>
      <c r="WCS24" s="109"/>
      <c r="WCT24" s="109"/>
      <c r="WCU24" s="109"/>
      <c r="WCV24" s="109"/>
      <c r="WCW24" s="109"/>
      <c r="WCX24" s="109"/>
      <c r="WCY24" s="109"/>
      <c r="WCZ24" s="109"/>
      <c r="WDA24" s="109"/>
      <c r="WDB24" s="109"/>
      <c r="WDC24" s="109"/>
      <c r="WDD24" s="109"/>
      <c r="WDE24" s="109"/>
      <c r="WDF24" s="109"/>
      <c r="WDG24" s="109"/>
      <c r="WDH24" s="109"/>
      <c r="WDI24" s="109"/>
      <c r="WDJ24" s="109"/>
      <c r="WDK24" s="109"/>
      <c r="WDL24" s="109"/>
      <c r="WDM24" s="109"/>
      <c r="WDN24" s="109"/>
      <c r="WDO24" s="109"/>
      <c r="WDP24" s="109"/>
      <c r="WDQ24" s="109"/>
      <c r="WDR24" s="109"/>
      <c r="WDS24" s="109"/>
      <c r="WDT24" s="109"/>
      <c r="WDU24" s="109"/>
      <c r="WDV24" s="109"/>
      <c r="WDW24" s="109"/>
      <c r="WDX24" s="109"/>
      <c r="WDY24" s="109"/>
      <c r="WDZ24" s="109"/>
      <c r="WEA24" s="109"/>
      <c r="WEB24" s="109"/>
      <c r="WEC24" s="109"/>
      <c r="WED24" s="109"/>
      <c r="WEE24" s="109"/>
      <c r="WEF24" s="109"/>
      <c r="WEG24" s="109"/>
      <c r="WEH24" s="109"/>
      <c r="WEI24" s="109"/>
      <c r="WEJ24" s="109"/>
      <c r="WEK24" s="109"/>
      <c r="WEL24" s="109"/>
      <c r="WEM24" s="109"/>
      <c r="WEN24" s="109"/>
      <c r="WEO24" s="109"/>
      <c r="WEP24" s="109"/>
      <c r="WEQ24" s="109"/>
      <c r="WER24" s="109"/>
      <c r="WES24" s="109"/>
      <c r="WET24" s="109"/>
      <c r="WEU24" s="109"/>
      <c r="WEV24" s="109"/>
      <c r="WEW24" s="109"/>
      <c r="WEX24" s="109"/>
      <c r="WEY24" s="109"/>
      <c r="WEZ24" s="109"/>
      <c r="WFA24" s="109"/>
      <c r="WFB24" s="109"/>
      <c r="WFC24" s="109"/>
      <c r="WFD24" s="109"/>
      <c r="WFE24" s="109"/>
      <c r="WFF24" s="109"/>
      <c r="WFG24" s="109"/>
      <c r="WFH24" s="109"/>
      <c r="WFI24" s="109"/>
      <c r="WFJ24" s="109"/>
      <c r="WFK24" s="109"/>
      <c r="WFL24" s="109"/>
      <c r="WFM24" s="109"/>
      <c r="WFN24" s="109"/>
      <c r="WFO24" s="109"/>
      <c r="WFP24" s="109"/>
      <c r="WFQ24" s="109"/>
      <c r="WFR24" s="109"/>
      <c r="WFS24" s="109"/>
      <c r="WFT24" s="109"/>
      <c r="WFU24" s="109"/>
      <c r="WFV24" s="109"/>
      <c r="WFW24" s="109"/>
      <c r="WFX24" s="109"/>
      <c r="WFY24" s="109"/>
      <c r="WFZ24" s="109"/>
      <c r="WGA24" s="109"/>
      <c r="WGB24" s="109"/>
      <c r="WGC24" s="109"/>
      <c r="WGD24" s="109"/>
      <c r="WGE24" s="109"/>
      <c r="WGF24" s="109"/>
      <c r="WGG24" s="109"/>
      <c r="WGH24" s="109"/>
      <c r="WGI24" s="109"/>
      <c r="WGJ24" s="109"/>
      <c r="WGK24" s="109"/>
      <c r="WGL24" s="109"/>
      <c r="WGM24" s="109"/>
      <c r="WGN24" s="109"/>
      <c r="WGO24" s="109"/>
      <c r="WGP24" s="109"/>
      <c r="WGQ24" s="109"/>
      <c r="WGR24" s="109"/>
      <c r="WGS24" s="109"/>
      <c r="WGT24" s="109"/>
      <c r="WGU24" s="109"/>
      <c r="WGV24" s="109"/>
      <c r="WGW24" s="109"/>
      <c r="WGX24" s="109"/>
      <c r="WGY24" s="109"/>
      <c r="WGZ24" s="109"/>
      <c r="WHA24" s="109"/>
      <c r="WHB24" s="109"/>
      <c r="WHC24" s="109"/>
      <c r="WHD24" s="109"/>
      <c r="WHE24" s="109"/>
      <c r="WHF24" s="109"/>
      <c r="WHG24" s="109"/>
      <c r="WHH24" s="109"/>
      <c r="WHI24" s="109"/>
      <c r="WHJ24" s="109"/>
      <c r="WHK24" s="109"/>
      <c r="WHL24" s="109"/>
      <c r="WHM24" s="109"/>
      <c r="WHN24" s="109"/>
      <c r="WHO24" s="109"/>
      <c r="WHP24" s="109"/>
      <c r="WHQ24" s="109"/>
      <c r="WHR24" s="109"/>
      <c r="WHS24" s="109"/>
      <c r="WHT24" s="109"/>
      <c r="WHU24" s="109"/>
      <c r="WHV24" s="109"/>
      <c r="WHW24" s="109"/>
      <c r="WHX24" s="109"/>
      <c r="WHY24" s="109"/>
      <c r="WHZ24" s="109"/>
      <c r="WIA24" s="109"/>
      <c r="WIB24" s="109"/>
      <c r="WIC24" s="109"/>
      <c r="WID24" s="109"/>
      <c r="WIE24" s="109"/>
      <c r="WIF24" s="109"/>
      <c r="WIG24" s="109"/>
      <c r="WIH24" s="109"/>
      <c r="WII24" s="109"/>
      <c r="WIJ24" s="109"/>
      <c r="WIK24" s="109"/>
      <c r="WIL24" s="109"/>
      <c r="WIM24" s="109"/>
      <c r="WIN24" s="109"/>
      <c r="WIO24" s="109"/>
      <c r="WIP24" s="109"/>
      <c r="WIQ24" s="109"/>
      <c r="WIR24" s="109"/>
      <c r="WIS24" s="109"/>
      <c r="WIT24" s="109"/>
      <c r="WIU24" s="109"/>
      <c r="WIV24" s="109"/>
      <c r="WIW24" s="109"/>
      <c r="WIX24" s="109"/>
      <c r="WIY24" s="109"/>
      <c r="WIZ24" s="109"/>
      <c r="WJA24" s="109"/>
      <c r="WJB24" s="109"/>
      <c r="WJC24" s="109"/>
      <c r="WJD24" s="109"/>
      <c r="WJE24" s="109"/>
      <c r="WJF24" s="109"/>
      <c r="WJG24" s="109"/>
      <c r="WJH24" s="109"/>
      <c r="WJI24" s="109"/>
      <c r="WJJ24" s="109"/>
      <c r="WJK24" s="109"/>
      <c r="WJL24" s="109"/>
      <c r="WJM24" s="109"/>
      <c r="WJN24" s="109"/>
      <c r="WJO24" s="109"/>
      <c r="WJP24" s="109"/>
      <c r="WJQ24" s="109"/>
      <c r="WJR24" s="109"/>
      <c r="WJS24" s="109"/>
      <c r="WJT24" s="109"/>
      <c r="WJU24" s="109"/>
      <c r="WJV24" s="109"/>
      <c r="WJW24" s="109"/>
      <c r="WJX24" s="109"/>
      <c r="WJY24" s="109"/>
      <c r="WJZ24" s="109"/>
      <c r="WKA24" s="109"/>
      <c r="WKB24" s="109"/>
      <c r="WKC24" s="109"/>
      <c r="WKD24" s="109"/>
      <c r="WKE24" s="109"/>
      <c r="WKF24" s="109"/>
      <c r="WKG24" s="109"/>
      <c r="WKH24" s="109"/>
      <c r="WKI24" s="109"/>
      <c r="WKJ24" s="109"/>
      <c r="WKK24" s="109"/>
      <c r="WKL24" s="109"/>
      <c r="WKM24" s="109"/>
      <c r="WKN24" s="109"/>
      <c r="WKO24" s="109"/>
      <c r="WKP24" s="109"/>
      <c r="WKQ24" s="109"/>
      <c r="WKR24" s="109"/>
      <c r="WKS24" s="109"/>
      <c r="WKT24" s="109"/>
      <c r="WKU24" s="109"/>
      <c r="WKV24" s="109"/>
      <c r="WKW24" s="109"/>
      <c r="WKX24" s="109"/>
      <c r="WKY24" s="109"/>
      <c r="WKZ24" s="109"/>
      <c r="WLA24" s="109"/>
      <c r="WLB24" s="109"/>
      <c r="WLC24" s="109"/>
      <c r="WLD24" s="109"/>
      <c r="WLE24" s="109"/>
      <c r="WLF24" s="109"/>
      <c r="WLG24" s="109"/>
      <c r="WLH24" s="109"/>
      <c r="WLI24" s="109"/>
      <c r="WLJ24" s="109"/>
      <c r="WLK24" s="109"/>
      <c r="WLL24" s="109"/>
      <c r="WLM24" s="109"/>
      <c r="WLN24" s="109"/>
      <c r="WLO24" s="109"/>
      <c r="WLP24" s="109"/>
      <c r="WLQ24" s="109"/>
      <c r="WLR24" s="109"/>
      <c r="WLS24" s="109"/>
      <c r="WLT24" s="109"/>
      <c r="WLU24" s="109"/>
      <c r="WLV24" s="109"/>
      <c r="WLW24" s="109"/>
      <c r="WLX24" s="109"/>
      <c r="WLY24" s="109"/>
      <c r="WLZ24" s="109"/>
      <c r="WMA24" s="109"/>
      <c r="WMB24" s="109"/>
      <c r="WMC24" s="109"/>
      <c r="WMD24" s="109"/>
      <c r="WME24" s="109"/>
      <c r="WMF24" s="109"/>
      <c r="WMG24" s="109"/>
      <c r="WMH24" s="109"/>
      <c r="WMI24" s="109"/>
      <c r="WMJ24" s="109"/>
      <c r="WMK24" s="109"/>
      <c r="WML24" s="109"/>
      <c r="WMM24" s="109"/>
      <c r="WMN24" s="109"/>
      <c r="WMO24" s="109"/>
      <c r="WMP24" s="109"/>
      <c r="WMQ24" s="109"/>
      <c r="WMR24" s="109"/>
      <c r="WMS24" s="109"/>
      <c r="WMT24" s="109"/>
      <c r="WMU24" s="109"/>
      <c r="WMV24" s="109"/>
      <c r="WMW24" s="109"/>
      <c r="WMX24" s="109"/>
      <c r="WMY24" s="109"/>
      <c r="WMZ24" s="109"/>
      <c r="WNA24" s="109"/>
      <c r="WNB24" s="109"/>
      <c r="WNC24" s="109"/>
      <c r="WND24" s="109"/>
      <c r="WNE24" s="109"/>
      <c r="WNF24" s="109"/>
      <c r="WNG24" s="109"/>
      <c r="WNH24" s="109"/>
      <c r="WNI24" s="109"/>
      <c r="WNJ24" s="109"/>
      <c r="WNK24" s="109"/>
      <c r="WNL24" s="109"/>
      <c r="WNM24" s="109"/>
      <c r="WNN24" s="109"/>
      <c r="WNO24" s="109"/>
      <c r="WNP24" s="109"/>
      <c r="WNQ24" s="109"/>
      <c r="WNR24" s="109"/>
      <c r="WNS24" s="109"/>
      <c r="WNT24" s="109"/>
      <c r="WNU24" s="109"/>
      <c r="WNV24" s="109"/>
      <c r="WNW24" s="109"/>
      <c r="WNX24" s="109"/>
      <c r="WNY24" s="109"/>
      <c r="WNZ24" s="109"/>
      <c r="WOA24" s="109"/>
      <c r="WOB24" s="109"/>
      <c r="WOC24" s="109"/>
      <c r="WOD24" s="109"/>
      <c r="WOE24" s="109"/>
      <c r="WOF24" s="109"/>
      <c r="WOG24" s="109"/>
      <c r="WOH24" s="109"/>
      <c r="WOI24" s="109"/>
      <c r="WOJ24" s="109"/>
      <c r="WOK24" s="109"/>
      <c r="WOL24" s="109"/>
      <c r="WOM24" s="109"/>
      <c r="WON24" s="109"/>
      <c r="WOO24" s="109"/>
      <c r="WOP24" s="109"/>
      <c r="WOQ24" s="109"/>
      <c r="WOR24" s="109"/>
      <c r="WOS24" s="109"/>
      <c r="WOT24" s="109"/>
      <c r="WOU24" s="109"/>
      <c r="WOV24" s="109"/>
      <c r="WOW24" s="109"/>
      <c r="WOX24" s="109"/>
      <c r="WOY24" s="109"/>
      <c r="WOZ24" s="109"/>
      <c r="WPA24" s="109"/>
      <c r="WPB24" s="109"/>
      <c r="WPC24" s="109"/>
      <c r="WPD24" s="109"/>
      <c r="WPE24" s="109"/>
      <c r="WPF24" s="109"/>
      <c r="WPG24" s="109"/>
      <c r="WPH24" s="109"/>
      <c r="WPI24" s="109"/>
      <c r="WPJ24" s="109"/>
      <c r="WPK24" s="109"/>
      <c r="WPL24" s="109"/>
      <c r="WPM24" s="109"/>
      <c r="WPN24" s="109"/>
      <c r="WPO24" s="109"/>
      <c r="WPP24" s="109"/>
      <c r="WPQ24" s="109"/>
      <c r="WPR24" s="109"/>
      <c r="WPS24" s="109"/>
      <c r="WPT24" s="109"/>
      <c r="WPU24" s="109"/>
      <c r="WPV24" s="109"/>
      <c r="WPW24" s="109"/>
      <c r="WPX24" s="109"/>
      <c r="WPY24" s="109"/>
      <c r="WPZ24" s="109"/>
      <c r="WQA24" s="109"/>
      <c r="WQB24" s="109"/>
      <c r="WQC24" s="109"/>
      <c r="WQD24" s="109"/>
      <c r="WQE24" s="109"/>
      <c r="WQF24" s="109"/>
      <c r="WQG24" s="109"/>
      <c r="WQH24" s="109"/>
      <c r="WQI24" s="109"/>
      <c r="WQJ24" s="109"/>
      <c r="WQK24" s="109"/>
      <c r="WQL24" s="109"/>
      <c r="WQM24" s="109"/>
      <c r="WQN24" s="109"/>
      <c r="WQO24" s="109"/>
      <c r="WQP24" s="109"/>
      <c r="WQQ24" s="109"/>
      <c r="WQR24" s="109"/>
      <c r="WQS24" s="109"/>
      <c r="WQT24" s="109"/>
      <c r="WQU24" s="109"/>
      <c r="WQV24" s="109"/>
      <c r="WQW24" s="109"/>
      <c r="WQX24" s="109"/>
      <c r="WQY24" s="109"/>
      <c r="WQZ24" s="109"/>
      <c r="WRA24" s="109"/>
      <c r="WRB24" s="109"/>
      <c r="WRC24" s="109"/>
      <c r="WRD24" s="109"/>
      <c r="WRE24" s="109"/>
      <c r="WRF24" s="109"/>
      <c r="WRG24" s="109"/>
      <c r="WRH24" s="109"/>
      <c r="WRI24" s="109"/>
      <c r="WRJ24" s="109"/>
      <c r="WRK24" s="109"/>
      <c r="WRL24" s="109"/>
      <c r="WRM24" s="109"/>
      <c r="WRN24" s="109"/>
      <c r="WRO24" s="109"/>
      <c r="WRP24" s="109"/>
      <c r="WRQ24" s="109"/>
      <c r="WRR24" s="109"/>
      <c r="WRS24" s="109"/>
      <c r="WRT24" s="109"/>
      <c r="WRU24" s="109"/>
      <c r="WRV24" s="109"/>
      <c r="WRW24" s="109"/>
      <c r="WRX24" s="109"/>
      <c r="WRY24" s="109"/>
      <c r="WRZ24" s="109"/>
      <c r="WSA24" s="109"/>
      <c r="WSB24" s="109"/>
      <c r="WSC24" s="109"/>
      <c r="WSD24" s="109"/>
      <c r="WSE24" s="109"/>
      <c r="WSF24" s="109"/>
      <c r="WSG24" s="109"/>
      <c r="WSH24" s="109"/>
      <c r="WSI24" s="109"/>
      <c r="WSJ24" s="109"/>
      <c r="WSK24" s="109"/>
      <c r="WSL24" s="109"/>
      <c r="WSM24" s="109"/>
      <c r="WSN24" s="109"/>
      <c r="WSO24" s="109"/>
      <c r="WSP24" s="109"/>
      <c r="WSQ24" s="109"/>
      <c r="WSR24" s="109"/>
      <c r="WSS24" s="109"/>
      <c r="WST24" s="109"/>
      <c r="WSU24" s="109"/>
      <c r="WSV24" s="109"/>
      <c r="WSW24" s="109"/>
      <c r="WSX24" s="109"/>
      <c r="WSY24" s="109"/>
      <c r="WSZ24" s="109"/>
      <c r="WTA24" s="109"/>
      <c r="WTB24" s="109"/>
      <c r="WTC24" s="109"/>
      <c r="WTD24" s="109"/>
      <c r="WTE24" s="109"/>
      <c r="WTF24" s="109"/>
      <c r="WTG24" s="109"/>
      <c r="WTH24" s="109"/>
      <c r="WTI24" s="109"/>
      <c r="WTJ24" s="109"/>
      <c r="WTK24" s="109"/>
      <c r="WTL24" s="109"/>
      <c r="WTM24" s="109"/>
      <c r="WTN24" s="109"/>
      <c r="WTO24" s="109"/>
      <c r="WTP24" s="109"/>
      <c r="WTQ24" s="109"/>
      <c r="WTR24" s="109"/>
      <c r="WTS24" s="109"/>
      <c r="WTT24" s="109"/>
      <c r="WTU24" s="109"/>
      <c r="WTV24" s="109"/>
      <c r="WTW24" s="109"/>
      <c r="WTX24" s="109"/>
      <c r="WTY24" s="109"/>
      <c r="WTZ24" s="109"/>
      <c r="WUA24" s="109"/>
      <c r="WUB24" s="109"/>
      <c r="WUC24" s="109"/>
      <c r="WUD24" s="109"/>
      <c r="WUE24" s="109"/>
      <c r="WUF24" s="109"/>
      <c r="WUG24" s="109"/>
      <c r="WUH24" s="109"/>
      <c r="WUI24" s="109"/>
      <c r="WUJ24" s="109"/>
      <c r="WUK24" s="109"/>
      <c r="WUL24" s="109"/>
      <c r="WUM24" s="109"/>
      <c r="WUN24" s="109"/>
      <c r="WUO24" s="109"/>
      <c r="WUP24" s="109"/>
      <c r="WUQ24" s="109"/>
      <c r="WUR24" s="109"/>
      <c r="WUS24" s="109"/>
      <c r="WUT24" s="109"/>
      <c r="WUU24" s="109"/>
      <c r="WUV24" s="109"/>
      <c r="WUW24" s="109"/>
      <c r="WUX24" s="109"/>
      <c r="WUY24" s="109"/>
      <c r="WUZ24" s="109"/>
      <c r="WVA24" s="109"/>
      <c r="WVB24" s="109"/>
      <c r="WVC24" s="109"/>
      <c r="WVD24" s="109"/>
      <c r="WVE24" s="109"/>
      <c r="WVF24" s="109"/>
      <c r="WVG24" s="109"/>
      <c r="WVH24" s="109"/>
      <c r="WVI24" s="109"/>
      <c r="WVJ24" s="109"/>
      <c r="WVK24" s="109"/>
      <c r="WVL24" s="109"/>
      <c r="WVM24" s="109"/>
      <c r="WVN24" s="109"/>
      <c r="WVO24" s="109"/>
      <c r="WVP24" s="109"/>
      <c r="WVQ24" s="109"/>
      <c r="WVR24" s="109"/>
      <c r="WVS24" s="109"/>
      <c r="WVT24" s="109"/>
      <c r="WVU24" s="109"/>
      <c r="WVV24" s="109"/>
      <c r="WVW24" s="109"/>
      <c r="WVX24" s="109"/>
      <c r="WVY24" s="109"/>
      <c r="WVZ24" s="109"/>
      <c r="WWA24" s="109"/>
      <c r="WWB24" s="109"/>
      <c r="WWC24" s="109"/>
      <c r="WWD24" s="109"/>
      <c r="WWE24" s="109"/>
      <c r="WWF24" s="109"/>
      <c r="WWG24" s="109"/>
      <c r="WWH24" s="109"/>
      <c r="WWI24" s="109"/>
      <c r="WWJ24" s="109"/>
      <c r="WWK24" s="109"/>
      <c r="WWL24" s="109"/>
      <c r="WWM24" s="109"/>
      <c r="WWN24" s="109"/>
      <c r="WWO24" s="109"/>
      <c r="WWP24" s="109"/>
      <c r="WWQ24" s="109"/>
      <c r="WWR24" s="109"/>
      <c r="WWS24" s="109"/>
      <c r="WWT24" s="109"/>
      <c r="WWU24" s="109"/>
      <c r="WWV24" s="109"/>
      <c r="WWW24" s="109"/>
      <c r="WWX24" s="109"/>
      <c r="WWY24" s="109"/>
      <c r="WWZ24" s="109"/>
      <c r="WXA24" s="109"/>
      <c r="WXB24" s="109"/>
      <c r="WXC24" s="109"/>
      <c r="WXD24" s="109"/>
      <c r="WXE24" s="109"/>
      <c r="WXF24" s="109"/>
      <c r="WXG24" s="109"/>
      <c r="WXH24" s="109"/>
      <c r="WXI24" s="109"/>
      <c r="WXJ24" s="109"/>
      <c r="WXK24" s="109"/>
      <c r="WXL24" s="109"/>
      <c r="WXM24" s="109"/>
      <c r="WXN24" s="109"/>
      <c r="WXO24" s="109"/>
      <c r="WXP24" s="109"/>
      <c r="WXQ24" s="109"/>
      <c r="WXR24" s="109"/>
      <c r="WXS24" s="109"/>
      <c r="WXT24" s="109"/>
      <c r="WXU24" s="109"/>
      <c r="WXV24" s="109"/>
      <c r="WXW24" s="109"/>
      <c r="WXX24" s="109"/>
      <c r="WXY24" s="109"/>
      <c r="WXZ24" s="109"/>
      <c r="WYA24" s="109"/>
      <c r="WYB24" s="109"/>
      <c r="WYC24" s="109"/>
      <c r="WYD24" s="109"/>
      <c r="WYE24" s="109"/>
      <c r="WYF24" s="109"/>
      <c r="WYG24" s="109"/>
      <c r="WYH24" s="109"/>
      <c r="WYI24" s="109"/>
      <c r="WYJ24" s="109"/>
      <c r="WYK24" s="109"/>
      <c r="WYL24" s="109"/>
      <c r="WYM24" s="109"/>
      <c r="WYN24" s="109"/>
      <c r="WYO24" s="109"/>
      <c r="WYP24" s="109"/>
      <c r="WYQ24" s="109"/>
      <c r="WYR24" s="109"/>
      <c r="WYS24" s="109"/>
      <c r="WYT24" s="109"/>
      <c r="WYU24" s="109"/>
      <c r="WYV24" s="109"/>
      <c r="WYW24" s="109"/>
      <c r="WYX24" s="109"/>
      <c r="WYY24" s="109"/>
      <c r="WYZ24" s="109"/>
      <c r="WZA24" s="109"/>
      <c r="WZB24" s="109"/>
      <c r="WZC24" s="109"/>
      <c r="WZD24" s="109"/>
      <c r="WZE24" s="109"/>
      <c r="WZF24" s="109"/>
      <c r="WZG24" s="109"/>
      <c r="WZH24" s="109"/>
      <c r="WZI24" s="109"/>
      <c r="WZJ24" s="109"/>
      <c r="WZK24" s="109"/>
      <c r="WZL24" s="109"/>
      <c r="WZM24" s="109"/>
      <c r="WZN24" s="109"/>
      <c r="WZO24" s="109"/>
      <c r="WZP24" s="109"/>
      <c r="WZQ24" s="109"/>
      <c r="WZR24" s="109"/>
      <c r="WZS24" s="109"/>
      <c r="WZT24" s="109"/>
      <c r="WZU24" s="109"/>
      <c r="WZV24" s="109"/>
      <c r="WZW24" s="109"/>
      <c r="WZX24" s="109"/>
      <c r="WZY24" s="109"/>
      <c r="WZZ24" s="109"/>
      <c r="XAA24" s="109"/>
      <c r="XAB24" s="109"/>
      <c r="XAC24" s="109"/>
      <c r="XAD24" s="109"/>
      <c r="XAE24" s="109"/>
      <c r="XAF24" s="109"/>
      <c r="XAG24" s="109"/>
      <c r="XAH24" s="109"/>
      <c r="XAI24" s="109"/>
      <c r="XAJ24" s="109"/>
      <c r="XAK24" s="109"/>
      <c r="XAL24" s="109"/>
      <c r="XAM24" s="109"/>
      <c r="XAN24" s="109"/>
      <c r="XAO24" s="109"/>
      <c r="XAP24" s="109"/>
      <c r="XAQ24" s="109"/>
      <c r="XAR24" s="109"/>
      <c r="XAS24" s="109"/>
      <c r="XAT24" s="109"/>
      <c r="XAU24" s="109"/>
      <c r="XAV24" s="109"/>
      <c r="XAW24" s="109"/>
      <c r="XAX24" s="109"/>
      <c r="XAY24" s="109"/>
      <c r="XAZ24" s="109"/>
      <c r="XBA24" s="109"/>
      <c r="XBB24" s="109"/>
      <c r="XBC24" s="109"/>
      <c r="XBD24" s="109"/>
      <c r="XBE24" s="109"/>
      <c r="XBF24" s="109"/>
      <c r="XBG24" s="109"/>
      <c r="XBH24" s="109"/>
      <c r="XBI24" s="109"/>
      <c r="XBJ24" s="109"/>
      <c r="XBK24" s="109"/>
      <c r="XBL24" s="109"/>
      <c r="XBM24" s="109"/>
      <c r="XBN24" s="109"/>
      <c r="XBO24" s="109"/>
      <c r="XBP24" s="109"/>
      <c r="XBQ24" s="109"/>
      <c r="XBR24" s="109"/>
      <c r="XBS24" s="109"/>
      <c r="XBT24" s="109"/>
      <c r="XBU24" s="109"/>
      <c r="XBV24" s="109"/>
      <c r="XBW24" s="109"/>
      <c r="XBX24" s="109"/>
      <c r="XBY24" s="109"/>
      <c r="XBZ24" s="109"/>
      <c r="XCA24" s="109"/>
      <c r="XCB24" s="109"/>
      <c r="XCC24" s="109"/>
      <c r="XCD24" s="109"/>
      <c r="XCE24" s="109"/>
      <c r="XCF24" s="109"/>
      <c r="XCG24" s="109"/>
      <c r="XCH24" s="109"/>
      <c r="XCI24" s="109"/>
      <c r="XCJ24" s="109"/>
      <c r="XCK24" s="109"/>
      <c r="XCL24" s="109"/>
      <c r="XCM24" s="109"/>
      <c r="XCN24" s="109"/>
      <c r="XCO24" s="109"/>
      <c r="XCP24" s="109"/>
      <c r="XCQ24" s="109"/>
      <c r="XCR24" s="109"/>
      <c r="XCS24" s="109"/>
      <c r="XCT24" s="109"/>
      <c r="XCU24" s="109"/>
      <c r="XCV24" s="109"/>
      <c r="XCW24" s="109"/>
      <c r="XCX24" s="109"/>
      <c r="XCY24" s="109"/>
      <c r="XCZ24" s="109"/>
      <c r="XDA24" s="109"/>
      <c r="XDB24" s="109"/>
      <c r="XDC24" s="109"/>
      <c r="XDD24" s="109"/>
      <c r="XDE24" s="109"/>
      <c r="XDF24" s="109"/>
      <c r="XDG24" s="109"/>
      <c r="XDH24" s="109"/>
      <c r="XDI24" s="109"/>
      <c r="XDJ24" s="109"/>
      <c r="XDK24" s="109"/>
      <c r="XDL24" s="109"/>
      <c r="XDM24" s="109"/>
      <c r="XDN24" s="109"/>
      <c r="XDO24" s="109"/>
      <c r="XDP24" s="109"/>
      <c r="XDQ24" s="109"/>
      <c r="XDR24" s="109"/>
      <c r="XDS24" s="109"/>
      <c r="XDT24" s="109"/>
      <c r="XDU24" s="109"/>
      <c r="XDV24" s="109"/>
      <c r="XDW24" s="109"/>
      <c r="XDX24" s="109"/>
      <c r="XDY24" s="109"/>
      <c r="XDZ24" s="109"/>
      <c r="XEA24" s="109"/>
      <c r="XEB24" s="109"/>
      <c r="XEC24" s="109"/>
      <c r="XED24" s="109"/>
      <c r="XEE24" s="109"/>
      <c r="XEF24" s="109"/>
      <c r="XEG24" s="109"/>
      <c r="XEH24" s="109"/>
      <c r="XEI24" s="109"/>
      <c r="XEJ24" s="109"/>
      <c r="XEK24" s="109"/>
      <c r="XEL24" s="109"/>
      <c r="XEM24" s="109"/>
      <c r="XEN24" s="109"/>
      <c r="XEO24" s="109"/>
      <c r="XEP24" s="109"/>
      <c r="XEQ24" s="109"/>
      <c r="XER24" s="109"/>
      <c r="XES24" s="109"/>
      <c r="XET24" s="109"/>
      <c r="XEU24" s="109"/>
      <c r="XEV24" s="109"/>
      <c r="XEW24" s="109"/>
      <c r="XEX24" s="109"/>
      <c r="XEY24" s="109"/>
      <c r="XEZ24" s="109"/>
    </row>
    <row r="25" spans="1:16380">
      <c r="A25" s="75" t="s">
        <v>134</v>
      </c>
      <c r="B25" s="63">
        <v>7</v>
      </c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65"/>
    </row>
    <row r="26" spans="1:16380">
      <c r="A26" s="75" t="s">
        <v>135</v>
      </c>
      <c r="B26" s="63">
        <v>8</v>
      </c>
      <c r="C26" s="74"/>
      <c r="D26" s="74"/>
      <c r="E26" s="74"/>
      <c r="F26" s="74"/>
      <c r="G26" s="74"/>
      <c r="H26" s="74"/>
      <c r="I26" s="76"/>
      <c r="J26" s="76"/>
      <c r="K26" s="74"/>
      <c r="L26" s="74"/>
      <c r="M26" s="74"/>
      <c r="N26" s="76"/>
      <c r="O26" s="65"/>
    </row>
    <row r="27" spans="1:16380">
      <c r="A27" s="75" t="s">
        <v>136</v>
      </c>
      <c r="B27" s="63">
        <v>9</v>
      </c>
      <c r="C27" s="74"/>
      <c r="D27" s="74"/>
      <c r="E27" s="74"/>
      <c r="F27" s="74"/>
      <c r="G27" s="74"/>
      <c r="H27" s="74"/>
      <c r="I27" s="76"/>
      <c r="J27" s="76"/>
      <c r="K27" s="74"/>
      <c r="L27" s="74"/>
      <c r="M27" s="74"/>
      <c r="N27" s="76"/>
      <c r="O27" s="65"/>
    </row>
    <row r="28" spans="1:16380">
      <c r="A28" s="75" t="s">
        <v>137</v>
      </c>
      <c r="B28" s="63">
        <v>10</v>
      </c>
      <c r="C28" s="74"/>
      <c r="D28" s="74"/>
      <c r="E28" s="74"/>
      <c r="F28" s="74"/>
      <c r="G28" s="74"/>
      <c r="H28" s="74"/>
      <c r="I28" s="76"/>
      <c r="J28" s="76"/>
      <c r="K28" s="74"/>
      <c r="L28" s="74"/>
      <c r="M28" s="74"/>
      <c r="N28" s="76"/>
      <c r="O28" s="77"/>
    </row>
    <row r="29" spans="1:16380" ht="14.25" thickBot="1">
      <c r="A29" s="78" t="s">
        <v>138</v>
      </c>
      <c r="B29" s="79" t="s">
        <v>139</v>
      </c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1"/>
    </row>
    <row r="30" spans="1:16380">
      <c r="A30" s="82" t="s">
        <v>140</v>
      </c>
      <c r="B30" s="82" t="s">
        <v>141</v>
      </c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</row>
    <row r="31" spans="1:16380">
      <c r="A31" s="82" t="s">
        <v>142</v>
      </c>
      <c r="B31" s="82" t="s">
        <v>143</v>
      </c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</row>
    <row r="32" spans="1:16380">
      <c r="A32" s="84" t="s">
        <v>144</v>
      </c>
      <c r="B32" s="84" t="s">
        <v>145</v>
      </c>
      <c r="C32" s="83">
        <f>C30-C31</f>
        <v>0</v>
      </c>
      <c r="D32" s="83">
        <f t="shared" ref="D32:N32" si="2">D30-D31</f>
        <v>0</v>
      </c>
      <c r="E32" s="83">
        <f t="shared" si="2"/>
        <v>0</v>
      </c>
      <c r="F32" s="83">
        <f t="shared" si="2"/>
        <v>0</v>
      </c>
      <c r="G32" s="83">
        <f t="shared" si="2"/>
        <v>0</v>
      </c>
      <c r="H32" s="83">
        <f t="shared" si="2"/>
        <v>0</v>
      </c>
      <c r="I32" s="83">
        <f t="shared" si="2"/>
        <v>0</v>
      </c>
      <c r="J32" s="83">
        <f t="shared" si="2"/>
        <v>0</v>
      </c>
      <c r="K32" s="83">
        <f t="shared" si="2"/>
        <v>0</v>
      </c>
      <c r="L32" s="83">
        <f t="shared" si="2"/>
        <v>0</v>
      </c>
      <c r="M32" s="83">
        <f t="shared" si="2"/>
        <v>0</v>
      </c>
      <c r="N32" s="83">
        <f t="shared" si="2"/>
        <v>0</v>
      </c>
      <c r="O32" s="83">
        <f t="shared" ref="O32" si="3">SUM(C32:N32)</f>
        <v>0</v>
      </c>
    </row>
    <row r="33" spans="1:15" ht="14.25" thickBot="1"/>
    <row r="34" spans="1:15">
      <c r="A34" s="57" t="s">
        <v>146</v>
      </c>
      <c r="B34" s="58" t="s">
        <v>113</v>
      </c>
      <c r="C34" s="59" t="s">
        <v>114</v>
      </c>
      <c r="D34" s="59" t="s">
        <v>115</v>
      </c>
      <c r="E34" s="59" t="s">
        <v>116</v>
      </c>
      <c r="F34" s="59" t="s">
        <v>117</v>
      </c>
      <c r="G34" s="59" t="s">
        <v>118</v>
      </c>
      <c r="H34" s="59" t="s">
        <v>119</v>
      </c>
      <c r="I34" s="60" t="s">
        <v>120</v>
      </c>
      <c r="J34" s="60" t="s">
        <v>121</v>
      </c>
      <c r="K34" s="60" t="s">
        <v>122</v>
      </c>
      <c r="L34" s="60" t="s">
        <v>123</v>
      </c>
      <c r="M34" s="60" t="s">
        <v>124</v>
      </c>
      <c r="N34" s="60" t="s">
        <v>125</v>
      </c>
      <c r="O34" s="61" t="s">
        <v>126</v>
      </c>
    </row>
    <row r="35" spans="1:15">
      <c r="A35" s="62" t="s">
        <v>21</v>
      </c>
      <c r="B35" s="63">
        <v>1</v>
      </c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5"/>
    </row>
    <row r="36" spans="1:15">
      <c r="A36" s="66" t="s">
        <v>128</v>
      </c>
      <c r="B36" s="63">
        <v>2</v>
      </c>
      <c r="C36" s="64"/>
      <c r="D36" s="67"/>
      <c r="E36" s="64"/>
      <c r="F36" s="67"/>
      <c r="G36" s="64"/>
      <c r="H36" s="64"/>
      <c r="I36" s="64"/>
      <c r="J36" s="64"/>
      <c r="K36" s="64"/>
      <c r="L36" s="64"/>
      <c r="M36" s="64"/>
      <c r="N36" s="64"/>
      <c r="O36" s="65"/>
    </row>
    <row r="37" spans="1:15">
      <c r="A37" s="68" t="s">
        <v>129</v>
      </c>
      <c r="B37" s="63">
        <v>3</v>
      </c>
      <c r="C37" s="64"/>
      <c r="D37" s="67"/>
      <c r="E37" s="64"/>
      <c r="F37" s="67"/>
      <c r="G37" s="64"/>
      <c r="H37" s="69"/>
      <c r="I37" s="70"/>
      <c r="J37" s="70"/>
      <c r="K37" s="64"/>
      <c r="L37" s="64"/>
      <c r="M37" s="64"/>
      <c r="N37" s="70"/>
      <c r="O37" s="65"/>
    </row>
    <row r="38" spans="1:15">
      <c r="A38" s="72" t="s">
        <v>130</v>
      </c>
      <c r="B38" s="63">
        <v>4</v>
      </c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65"/>
    </row>
    <row r="39" spans="1:15">
      <c r="A39" s="72" t="s">
        <v>131</v>
      </c>
      <c r="B39" s="63">
        <v>5</v>
      </c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65"/>
    </row>
    <row r="40" spans="1:15">
      <c r="A40" s="72" t="s">
        <v>132</v>
      </c>
      <c r="B40" s="63" t="s">
        <v>133</v>
      </c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65"/>
    </row>
    <row r="41" spans="1:15">
      <c r="A41" s="75" t="s">
        <v>134</v>
      </c>
      <c r="B41" s="63">
        <v>7</v>
      </c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65"/>
    </row>
    <row r="42" spans="1:15">
      <c r="A42" s="75" t="s">
        <v>135</v>
      </c>
      <c r="B42" s="63">
        <v>8</v>
      </c>
      <c r="C42" s="74"/>
      <c r="D42" s="74"/>
      <c r="E42" s="74"/>
      <c r="F42" s="74"/>
      <c r="G42" s="74"/>
      <c r="H42" s="74"/>
      <c r="I42" s="76"/>
      <c r="J42" s="76"/>
      <c r="K42" s="74"/>
      <c r="L42" s="74"/>
      <c r="M42" s="74"/>
      <c r="N42" s="76"/>
      <c r="O42" s="65"/>
    </row>
    <row r="43" spans="1:15">
      <c r="A43" s="75" t="s">
        <v>136</v>
      </c>
      <c r="B43" s="63">
        <v>9</v>
      </c>
      <c r="C43" s="74"/>
      <c r="D43" s="74"/>
      <c r="E43" s="74"/>
      <c r="F43" s="74"/>
      <c r="G43" s="74"/>
      <c r="H43" s="74"/>
      <c r="I43" s="76"/>
      <c r="J43" s="76"/>
      <c r="K43" s="74"/>
      <c r="L43" s="74"/>
      <c r="M43" s="74"/>
      <c r="N43" s="76"/>
      <c r="O43" s="65"/>
    </row>
    <row r="44" spans="1:15">
      <c r="A44" s="75" t="s">
        <v>137</v>
      </c>
      <c r="B44" s="63">
        <v>10</v>
      </c>
      <c r="C44" s="74"/>
      <c r="D44" s="74"/>
      <c r="E44" s="74"/>
      <c r="F44" s="74"/>
      <c r="G44" s="74"/>
      <c r="H44" s="74"/>
      <c r="I44" s="76"/>
      <c r="J44" s="76"/>
      <c r="K44" s="74"/>
      <c r="L44" s="74"/>
      <c r="M44" s="74"/>
      <c r="N44" s="76"/>
      <c r="O44" s="77"/>
    </row>
    <row r="45" spans="1:15" ht="14.25" thickBot="1">
      <c r="A45" s="78" t="s">
        <v>138</v>
      </c>
      <c r="B45" s="79" t="s">
        <v>139</v>
      </c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1"/>
    </row>
    <row r="46" spans="1:15">
      <c r="A46" s="82" t="s">
        <v>140</v>
      </c>
      <c r="B46" s="82" t="s">
        <v>141</v>
      </c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</row>
    <row r="47" spans="1:15">
      <c r="A47" s="82" t="s">
        <v>142</v>
      </c>
      <c r="B47" s="82" t="s">
        <v>143</v>
      </c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</row>
    <row r="48" spans="1:15">
      <c r="A48" s="84" t="s">
        <v>144</v>
      </c>
      <c r="B48" s="84" t="s">
        <v>145</v>
      </c>
      <c r="C48" s="83">
        <f>C46-C47</f>
        <v>0</v>
      </c>
      <c r="D48" s="83">
        <f t="shared" ref="D48:N48" si="4">D46-D47</f>
        <v>0</v>
      </c>
      <c r="E48" s="83">
        <f t="shared" si="4"/>
        <v>0</v>
      </c>
      <c r="F48" s="83">
        <f t="shared" si="4"/>
        <v>0</v>
      </c>
      <c r="G48" s="83">
        <f t="shared" si="4"/>
        <v>0</v>
      </c>
      <c r="H48" s="83">
        <f t="shared" si="4"/>
        <v>0</v>
      </c>
      <c r="I48" s="83">
        <f t="shared" si="4"/>
        <v>0</v>
      </c>
      <c r="J48" s="83">
        <f t="shared" si="4"/>
        <v>0</v>
      </c>
      <c r="K48" s="83">
        <f t="shared" si="4"/>
        <v>0</v>
      </c>
      <c r="L48" s="83">
        <f t="shared" si="4"/>
        <v>0</v>
      </c>
      <c r="M48" s="83">
        <f t="shared" si="4"/>
        <v>0</v>
      </c>
      <c r="N48" s="83">
        <f t="shared" si="4"/>
        <v>0</v>
      </c>
      <c r="O48" s="83">
        <f t="shared" ref="O48" si="5">SUM(C48:N48)</f>
        <v>0</v>
      </c>
    </row>
    <row r="49" spans="1:15" ht="14.25" thickBot="1"/>
    <row r="50" spans="1:15">
      <c r="A50" s="57" t="s">
        <v>147</v>
      </c>
      <c r="B50" s="58" t="s">
        <v>113</v>
      </c>
      <c r="C50" s="59" t="s">
        <v>114</v>
      </c>
      <c r="D50" s="59" t="s">
        <v>115</v>
      </c>
      <c r="E50" s="59" t="s">
        <v>116</v>
      </c>
      <c r="F50" s="59" t="s">
        <v>117</v>
      </c>
      <c r="G50" s="59" t="s">
        <v>118</v>
      </c>
      <c r="H50" s="59" t="s">
        <v>119</v>
      </c>
      <c r="I50" s="60" t="s">
        <v>120</v>
      </c>
      <c r="J50" s="60" t="s">
        <v>121</v>
      </c>
      <c r="K50" s="60" t="s">
        <v>122</v>
      </c>
      <c r="L50" s="60" t="s">
        <v>123</v>
      </c>
      <c r="M50" s="60" t="s">
        <v>124</v>
      </c>
      <c r="N50" s="60" t="s">
        <v>125</v>
      </c>
      <c r="O50" s="61" t="s">
        <v>126</v>
      </c>
    </row>
    <row r="51" spans="1:15">
      <c r="A51" s="62" t="s">
        <v>21</v>
      </c>
      <c r="B51" s="63">
        <v>1</v>
      </c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5"/>
    </row>
    <row r="52" spans="1:15" s="55" customFormat="1">
      <c r="A52" s="66" t="s">
        <v>128</v>
      </c>
      <c r="B52" s="63">
        <v>2</v>
      </c>
      <c r="C52" s="64"/>
      <c r="D52" s="67"/>
      <c r="E52" s="64"/>
      <c r="F52" s="67"/>
      <c r="G52" s="64"/>
      <c r="H52" s="64"/>
      <c r="I52" s="64"/>
      <c r="J52" s="64"/>
      <c r="K52" s="64"/>
      <c r="L52" s="64"/>
      <c r="M52" s="64"/>
      <c r="N52" s="64"/>
      <c r="O52" s="65"/>
    </row>
    <row r="53" spans="1:15">
      <c r="A53" s="68" t="s">
        <v>129</v>
      </c>
      <c r="B53" s="63">
        <v>3</v>
      </c>
      <c r="C53" s="64"/>
      <c r="D53" s="67"/>
      <c r="E53" s="64"/>
      <c r="F53" s="67"/>
      <c r="G53" s="64"/>
      <c r="H53" s="69"/>
      <c r="I53" s="70"/>
      <c r="J53" s="70"/>
      <c r="K53" s="64"/>
      <c r="L53" s="64"/>
      <c r="M53" s="64"/>
      <c r="N53" s="70"/>
      <c r="O53" s="65"/>
    </row>
    <row r="54" spans="1:15">
      <c r="A54" s="72" t="s">
        <v>130</v>
      </c>
      <c r="B54" s="63">
        <v>4</v>
      </c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65"/>
    </row>
    <row r="55" spans="1:15">
      <c r="A55" s="72" t="s">
        <v>131</v>
      </c>
      <c r="B55" s="63">
        <v>5</v>
      </c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65"/>
    </row>
    <row r="56" spans="1:15">
      <c r="A56" s="72" t="s">
        <v>132</v>
      </c>
      <c r="B56" s="63" t="s">
        <v>133</v>
      </c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65"/>
    </row>
    <row r="57" spans="1:15">
      <c r="A57" s="75" t="s">
        <v>134</v>
      </c>
      <c r="B57" s="63">
        <v>7</v>
      </c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65"/>
    </row>
    <row r="58" spans="1:15">
      <c r="A58" s="75" t="s">
        <v>135</v>
      </c>
      <c r="B58" s="63">
        <v>8</v>
      </c>
      <c r="C58" s="74"/>
      <c r="D58" s="74"/>
      <c r="E58" s="74"/>
      <c r="F58" s="74"/>
      <c r="G58" s="74"/>
      <c r="H58" s="74"/>
      <c r="I58" s="76"/>
      <c r="J58" s="76"/>
      <c r="K58" s="74"/>
      <c r="L58" s="74"/>
      <c r="M58" s="74"/>
      <c r="N58" s="76"/>
      <c r="O58" s="65"/>
    </row>
    <row r="59" spans="1:15">
      <c r="A59" s="75" t="s">
        <v>136</v>
      </c>
      <c r="B59" s="63">
        <v>9</v>
      </c>
      <c r="C59" s="74"/>
      <c r="D59" s="74"/>
      <c r="E59" s="74"/>
      <c r="F59" s="74"/>
      <c r="G59" s="74"/>
      <c r="H59" s="74"/>
      <c r="I59" s="76"/>
      <c r="J59" s="76"/>
      <c r="K59" s="74"/>
      <c r="L59" s="74"/>
      <c r="M59" s="74"/>
      <c r="N59" s="76"/>
      <c r="O59" s="65"/>
    </row>
    <row r="60" spans="1:15">
      <c r="A60" s="75" t="s">
        <v>137</v>
      </c>
      <c r="B60" s="63">
        <v>10</v>
      </c>
      <c r="C60" s="74"/>
      <c r="D60" s="74"/>
      <c r="E60" s="74"/>
      <c r="F60" s="74"/>
      <c r="G60" s="74"/>
      <c r="H60" s="74"/>
      <c r="I60" s="76"/>
      <c r="J60" s="76"/>
      <c r="K60" s="74"/>
      <c r="L60" s="74"/>
      <c r="M60" s="74"/>
      <c r="N60" s="76"/>
      <c r="O60" s="77"/>
    </row>
    <row r="61" spans="1:15" ht="14.25" thickBot="1">
      <c r="A61" s="78" t="s">
        <v>138</v>
      </c>
      <c r="B61" s="79" t="s">
        <v>139</v>
      </c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1"/>
    </row>
    <row r="62" spans="1:15">
      <c r="A62" s="82" t="s">
        <v>140</v>
      </c>
      <c r="B62" s="82" t="s">
        <v>141</v>
      </c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</row>
    <row r="63" spans="1:15">
      <c r="A63" s="82" t="s">
        <v>142</v>
      </c>
      <c r="B63" s="82" t="s">
        <v>143</v>
      </c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</row>
    <row r="64" spans="1:15">
      <c r="A64" s="84" t="s">
        <v>144</v>
      </c>
      <c r="B64" s="84" t="s">
        <v>145</v>
      </c>
      <c r="C64" s="83">
        <f>C62-C63</f>
        <v>0</v>
      </c>
      <c r="D64" s="83">
        <f t="shared" ref="D64:N64" si="6">D62-D63</f>
        <v>0</v>
      </c>
      <c r="E64" s="83">
        <f t="shared" si="6"/>
        <v>0</v>
      </c>
      <c r="F64" s="83">
        <f t="shared" si="6"/>
        <v>0</v>
      </c>
      <c r="G64" s="83">
        <f t="shared" si="6"/>
        <v>0</v>
      </c>
      <c r="H64" s="83">
        <f t="shared" si="6"/>
        <v>0</v>
      </c>
      <c r="I64" s="83">
        <f t="shared" si="6"/>
        <v>0</v>
      </c>
      <c r="J64" s="83">
        <f t="shared" si="6"/>
        <v>0</v>
      </c>
      <c r="K64" s="83">
        <f t="shared" si="6"/>
        <v>0</v>
      </c>
      <c r="L64" s="83">
        <f t="shared" si="6"/>
        <v>0</v>
      </c>
      <c r="M64" s="83">
        <f t="shared" si="6"/>
        <v>0</v>
      </c>
      <c r="N64" s="83">
        <f t="shared" si="6"/>
        <v>0</v>
      </c>
      <c r="O64" s="83">
        <f t="shared" ref="O64" si="7">SUM(C64:N64)</f>
        <v>0</v>
      </c>
    </row>
    <row r="65" spans="1:15" s="55" customFormat="1" ht="14.25" thickBot="1">
      <c r="A65" s="85"/>
      <c r="B65" s="85"/>
    </row>
    <row r="66" spans="1:15" s="55" customFormat="1">
      <c r="A66" s="57" t="s">
        <v>148</v>
      </c>
      <c r="B66" s="58" t="s">
        <v>113</v>
      </c>
      <c r="C66" s="59" t="s">
        <v>114</v>
      </c>
      <c r="D66" s="59" t="s">
        <v>115</v>
      </c>
      <c r="E66" s="59" t="s">
        <v>116</v>
      </c>
      <c r="F66" s="59" t="s">
        <v>117</v>
      </c>
      <c r="G66" s="59" t="s">
        <v>118</v>
      </c>
      <c r="H66" s="59" t="s">
        <v>119</v>
      </c>
      <c r="I66" s="60" t="s">
        <v>120</v>
      </c>
      <c r="J66" s="60" t="s">
        <v>121</v>
      </c>
      <c r="K66" s="60" t="s">
        <v>122</v>
      </c>
      <c r="L66" s="60" t="s">
        <v>123</v>
      </c>
      <c r="M66" s="60" t="s">
        <v>124</v>
      </c>
      <c r="N66" s="60" t="s">
        <v>125</v>
      </c>
      <c r="O66" s="61" t="s">
        <v>126</v>
      </c>
    </row>
    <row r="67" spans="1:15" s="55" customFormat="1">
      <c r="A67" s="62" t="s">
        <v>21</v>
      </c>
      <c r="B67" s="63">
        <v>1</v>
      </c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5"/>
    </row>
    <row r="68" spans="1:15" s="55" customFormat="1">
      <c r="A68" s="66" t="s">
        <v>128</v>
      </c>
      <c r="B68" s="63">
        <v>2</v>
      </c>
      <c r="C68" s="64"/>
      <c r="D68" s="67"/>
      <c r="E68" s="64"/>
      <c r="F68" s="67"/>
      <c r="G68" s="64"/>
      <c r="H68" s="64"/>
      <c r="I68" s="64"/>
      <c r="J68" s="64"/>
      <c r="K68" s="64"/>
      <c r="L68" s="64"/>
      <c r="M68" s="64"/>
      <c r="N68" s="64"/>
      <c r="O68" s="65"/>
    </row>
    <row r="69" spans="1:15" s="55" customFormat="1">
      <c r="A69" s="68" t="s">
        <v>129</v>
      </c>
      <c r="B69" s="63">
        <v>3</v>
      </c>
      <c r="C69" s="64"/>
      <c r="D69" s="67"/>
      <c r="E69" s="64"/>
      <c r="F69" s="67"/>
      <c r="G69" s="64"/>
      <c r="H69" s="69"/>
      <c r="I69" s="70"/>
      <c r="J69" s="70"/>
      <c r="K69" s="64"/>
      <c r="L69" s="64"/>
      <c r="M69" s="64"/>
      <c r="N69" s="70"/>
      <c r="O69" s="65"/>
    </row>
    <row r="70" spans="1:15" s="55" customFormat="1">
      <c r="A70" s="72" t="s">
        <v>130</v>
      </c>
      <c r="B70" s="63">
        <v>4</v>
      </c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65"/>
    </row>
    <row r="71" spans="1:15" s="55" customFormat="1">
      <c r="A71" s="72" t="s">
        <v>131</v>
      </c>
      <c r="B71" s="63">
        <v>5</v>
      </c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65"/>
    </row>
    <row r="72" spans="1:15" s="55" customFormat="1">
      <c r="A72" s="72" t="s">
        <v>132</v>
      </c>
      <c r="B72" s="63" t="s">
        <v>133</v>
      </c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65"/>
    </row>
    <row r="73" spans="1:15" s="55" customFormat="1">
      <c r="A73" s="75" t="s">
        <v>134</v>
      </c>
      <c r="B73" s="63">
        <v>7</v>
      </c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65"/>
    </row>
    <row r="74" spans="1:15" s="55" customFormat="1">
      <c r="A74" s="75" t="s">
        <v>135</v>
      </c>
      <c r="B74" s="63">
        <v>8</v>
      </c>
      <c r="C74" s="74"/>
      <c r="D74" s="74"/>
      <c r="E74" s="74"/>
      <c r="F74" s="74"/>
      <c r="G74" s="74"/>
      <c r="H74" s="74"/>
      <c r="I74" s="76"/>
      <c r="J74" s="76"/>
      <c r="K74" s="74"/>
      <c r="L74" s="74"/>
      <c r="M74" s="74"/>
      <c r="N74" s="76"/>
      <c r="O74" s="65"/>
    </row>
    <row r="75" spans="1:15" s="55" customFormat="1">
      <c r="A75" s="75" t="s">
        <v>136</v>
      </c>
      <c r="B75" s="63">
        <v>9</v>
      </c>
      <c r="C75" s="74"/>
      <c r="D75" s="74"/>
      <c r="E75" s="74"/>
      <c r="F75" s="74"/>
      <c r="G75" s="74"/>
      <c r="H75" s="74"/>
      <c r="I75" s="76"/>
      <c r="J75" s="76"/>
      <c r="K75" s="74"/>
      <c r="L75" s="74"/>
      <c r="M75" s="74"/>
      <c r="N75" s="76"/>
      <c r="O75" s="65"/>
    </row>
    <row r="76" spans="1:15" s="55" customFormat="1">
      <c r="A76" s="75" t="s">
        <v>137</v>
      </c>
      <c r="B76" s="63">
        <v>10</v>
      </c>
      <c r="C76" s="74"/>
      <c r="D76" s="74"/>
      <c r="E76" s="74"/>
      <c r="F76" s="74"/>
      <c r="G76" s="74"/>
      <c r="H76" s="74"/>
      <c r="I76" s="76"/>
      <c r="J76" s="76"/>
      <c r="K76" s="74"/>
      <c r="L76" s="74"/>
      <c r="M76" s="74"/>
      <c r="N76" s="76"/>
      <c r="O76" s="77"/>
    </row>
    <row r="77" spans="1:15" s="55" customFormat="1" ht="14.25" thickBot="1">
      <c r="A77" s="78" t="s">
        <v>138</v>
      </c>
      <c r="B77" s="79" t="s">
        <v>139</v>
      </c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1"/>
    </row>
    <row r="78" spans="1:15" s="55" customFormat="1">
      <c r="A78" s="82" t="s">
        <v>140</v>
      </c>
      <c r="B78" s="82" t="s">
        <v>141</v>
      </c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</row>
    <row r="79" spans="1:15" s="55" customFormat="1">
      <c r="A79" s="82" t="s">
        <v>142</v>
      </c>
      <c r="B79" s="82" t="s">
        <v>143</v>
      </c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</row>
    <row r="80" spans="1:15" s="55" customFormat="1">
      <c r="A80" s="84" t="s">
        <v>144</v>
      </c>
      <c r="B80" s="84" t="s">
        <v>145</v>
      </c>
      <c r="C80" s="83">
        <f>C78-C79</f>
        <v>0</v>
      </c>
      <c r="D80" s="83">
        <f t="shared" ref="D80:N80" si="8">D78-D79</f>
        <v>0</v>
      </c>
      <c r="E80" s="83">
        <f t="shared" si="8"/>
        <v>0</v>
      </c>
      <c r="F80" s="83">
        <f t="shared" si="8"/>
        <v>0</v>
      </c>
      <c r="G80" s="83">
        <f t="shared" si="8"/>
        <v>0</v>
      </c>
      <c r="H80" s="83">
        <f t="shared" si="8"/>
        <v>0</v>
      </c>
      <c r="I80" s="83">
        <f t="shared" si="8"/>
        <v>0</v>
      </c>
      <c r="J80" s="83">
        <f t="shared" si="8"/>
        <v>0</v>
      </c>
      <c r="K80" s="83">
        <f t="shared" si="8"/>
        <v>0</v>
      </c>
      <c r="L80" s="83">
        <f t="shared" si="8"/>
        <v>0</v>
      </c>
      <c r="M80" s="83">
        <f t="shared" si="8"/>
        <v>0</v>
      </c>
      <c r="N80" s="83">
        <f t="shared" si="8"/>
        <v>0</v>
      </c>
      <c r="O80" s="83">
        <f t="shared" ref="O80" si="9">SUM(C80:N80)</f>
        <v>0</v>
      </c>
    </row>
    <row r="81" spans="1:15" s="55" customFormat="1" ht="14.25" thickBot="1">
      <c r="A81" s="85"/>
      <c r="B81" s="85"/>
    </row>
    <row r="82" spans="1:15" s="55" customFormat="1">
      <c r="A82" s="57" t="s">
        <v>149</v>
      </c>
      <c r="B82" s="58" t="s">
        <v>113</v>
      </c>
      <c r="C82" s="59" t="s">
        <v>114</v>
      </c>
      <c r="D82" s="59" t="s">
        <v>115</v>
      </c>
      <c r="E82" s="59" t="s">
        <v>116</v>
      </c>
      <c r="F82" s="59" t="s">
        <v>117</v>
      </c>
      <c r="G82" s="59" t="s">
        <v>118</v>
      </c>
      <c r="H82" s="59" t="s">
        <v>119</v>
      </c>
      <c r="I82" s="60" t="s">
        <v>120</v>
      </c>
      <c r="J82" s="60" t="s">
        <v>121</v>
      </c>
      <c r="K82" s="60" t="s">
        <v>122</v>
      </c>
      <c r="L82" s="60" t="s">
        <v>123</v>
      </c>
      <c r="M82" s="60" t="s">
        <v>124</v>
      </c>
      <c r="N82" s="60" t="s">
        <v>125</v>
      </c>
      <c r="O82" s="61" t="s">
        <v>126</v>
      </c>
    </row>
    <row r="83" spans="1:15" s="55" customFormat="1">
      <c r="A83" s="62" t="s">
        <v>21</v>
      </c>
      <c r="B83" s="63">
        <v>1</v>
      </c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5"/>
    </row>
    <row r="84" spans="1:15" s="55" customFormat="1">
      <c r="A84" s="66" t="s">
        <v>128</v>
      </c>
      <c r="B84" s="63">
        <v>2</v>
      </c>
      <c r="C84" s="64"/>
      <c r="D84" s="67"/>
      <c r="E84" s="64"/>
      <c r="F84" s="67"/>
      <c r="G84" s="64"/>
      <c r="H84" s="64"/>
      <c r="I84" s="64"/>
      <c r="J84" s="64"/>
      <c r="K84" s="64"/>
      <c r="L84" s="64"/>
      <c r="M84" s="64"/>
      <c r="N84" s="64"/>
      <c r="O84" s="65"/>
    </row>
    <row r="85" spans="1:15" s="55" customFormat="1">
      <c r="A85" s="68" t="s">
        <v>129</v>
      </c>
      <c r="B85" s="63">
        <v>3</v>
      </c>
      <c r="C85" s="64"/>
      <c r="D85" s="67"/>
      <c r="E85" s="64"/>
      <c r="F85" s="67"/>
      <c r="G85" s="64"/>
      <c r="H85" s="69"/>
      <c r="I85" s="70"/>
      <c r="J85" s="70"/>
      <c r="K85" s="64"/>
      <c r="L85" s="64"/>
      <c r="M85" s="64"/>
      <c r="N85" s="70"/>
      <c r="O85" s="65"/>
    </row>
    <row r="86" spans="1:15" s="55" customFormat="1">
      <c r="A86" s="72" t="s">
        <v>130</v>
      </c>
      <c r="B86" s="63">
        <v>4</v>
      </c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65"/>
    </row>
    <row r="87" spans="1:15" s="55" customFormat="1">
      <c r="A87" s="72" t="s">
        <v>131</v>
      </c>
      <c r="B87" s="63">
        <v>5</v>
      </c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65"/>
    </row>
    <row r="88" spans="1:15" s="55" customFormat="1">
      <c r="A88" s="72" t="s">
        <v>132</v>
      </c>
      <c r="B88" s="63" t="s">
        <v>133</v>
      </c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65"/>
    </row>
    <row r="89" spans="1:15" s="55" customFormat="1">
      <c r="A89" s="75" t="s">
        <v>134</v>
      </c>
      <c r="B89" s="63">
        <v>7</v>
      </c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65"/>
    </row>
    <row r="90" spans="1:15" s="55" customFormat="1">
      <c r="A90" s="75" t="s">
        <v>135</v>
      </c>
      <c r="B90" s="63">
        <v>8</v>
      </c>
      <c r="C90" s="74"/>
      <c r="D90" s="74"/>
      <c r="E90" s="74"/>
      <c r="F90" s="74"/>
      <c r="G90" s="74"/>
      <c r="H90" s="74"/>
      <c r="I90" s="76"/>
      <c r="J90" s="76"/>
      <c r="K90" s="74"/>
      <c r="L90" s="74"/>
      <c r="M90" s="74"/>
      <c r="N90" s="76"/>
      <c r="O90" s="65"/>
    </row>
    <row r="91" spans="1:15" s="55" customFormat="1">
      <c r="A91" s="75" t="s">
        <v>136</v>
      </c>
      <c r="B91" s="63">
        <v>9</v>
      </c>
      <c r="C91" s="74"/>
      <c r="D91" s="74"/>
      <c r="E91" s="74"/>
      <c r="F91" s="74"/>
      <c r="G91" s="74"/>
      <c r="H91" s="74"/>
      <c r="I91" s="76"/>
      <c r="J91" s="76"/>
      <c r="K91" s="74"/>
      <c r="L91" s="74"/>
      <c r="M91" s="74"/>
      <c r="N91" s="76"/>
      <c r="O91" s="65"/>
    </row>
    <row r="92" spans="1:15" s="55" customFormat="1">
      <c r="A92" s="75" t="s">
        <v>137</v>
      </c>
      <c r="B92" s="63">
        <v>10</v>
      </c>
      <c r="C92" s="74"/>
      <c r="D92" s="74"/>
      <c r="E92" s="74"/>
      <c r="F92" s="74"/>
      <c r="G92" s="74"/>
      <c r="H92" s="74"/>
      <c r="I92" s="76"/>
      <c r="J92" s="76"/>
      <c r="K92" s="74"/>
      <c r="L92" s="74"/>
      <c r="M92" s="74"/>
      <c r="N92" s="76"/>
      <c r="O92" s="77"/>
    </row>
    <row r="93" spans="1:15" s="55" customFormat="1" ht="14.25" thickBot="1">
      <c r="A93" s="78" t="s">
        <v>138</v>
      </c>
      <c r="B93" s="79" t="s">
        <v>139</v>
      </c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1"/>
    </row>
    <row r="94" spans="1:15" s="55" customFormat="1">
      <c r="A94" s="82" t="s">
        <v>140</v>
      </c>
      <c r="B94" s="82" t="s">
        <v>141</v>
      </c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</row>
    <row r="95" spans="1:15" s="55" customFormat="1">
      <c r="A95" s="82" t="s">
        <v>142</v>
      </c>
      <c r="B95" s="82" t="s">
        <v>143</v>
      </c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</row>
    <row r="96" spans="1:15" s="55" customFormat="1">
      <c r="A96" s="84" t="s">
        <v>144</v>
      </c>
      <c r="B96" s="84" t="s">
        <v>145</v>
      </c>
      <c r="C96" s="83">
        <f>C94-C95</f>
        <v>0</v>
      </c>
      <c r="D96" s="83">
        <f t="shared" ref="D96:N96" si="10">D94-D95</f>
        <v>0</v>
      </c>
      <c r="E96" s="83">
        <f t="shared" si="10"/>
        <v>0</v>
      </c>
      <c r="F96" s="83">
        <f t="shared" si="10"/>
        <v>0</v>
      </c>
      <c r="G96" s="83">
        <f t="shared" si="10"/>
        <v>0</v>
      </c>
      <c r="H96" s="83">
        <f t="shared" si="10"/>
        <v>0</v>
      </c>
      <c r="I96" s="83">
        <f t="shared" si="10"/>
        <v>0</v>
      </c>
      <c r="J96" s="83">
        <f t="shared" si="10"/>
        <v>0</v>
      </c>
      <c r="K96" s="83">
        <f t="shared" si="10"/>
        <v>0</v>
      </c>
      <c r="L96" s="83">
        <f t="shared" si="10"/>
        <v>0</v>
      </c>
      <c r="M96" s="83">
        <f t="shared" si="10"/>
        <v>0</v>
      </c>
      <c r="N96" s="83">
        <f t="shared" si="10"/>
        <v>0</v>
      </c>
      <c r="O96" s="83">
        <f t="shared" ref="O96" si="11">SUM(C96:N96)</f>
        <v>0</v>
      </c>
    </row>
    <row r="97" spans="1:15" s="55" customFormat="1" ht="14.25" thickBot="1">
      <c r="A97" s="85"/>
      <c r="B97" s="85"/>
    </row>
    <row r="98" spans="1:15" s="55" customFormat="1">
      <c r="A98" s="57" t="s">
        <v>150</v>
      </c>
      <c r="B98" s="58" t="s">
        <v>113</v>
      </c>
      <c r="C98" s="59" t="s">
        <v>114</v>
      </c>
      <c r="D98" s="59" t="s">
        <v>115</v>
      </c>
      <c r="E98" s="59" t="s">
        <v>116</v>
      </c>
      <c r="F98" s="59" t="s">
        <v>117</v>
      </c>
      <c r="G98" s="59" t="s">
        <v>118</v>
      </c>
      <c r="H98" s="59" t="s">
        <v>119</v>
      </c>
      <c r="I98" s="60" t="s">
        <v>120</v>
      </c>
      <c r="J98" s="60" t="s">
        <v>121</v>
      </c>
      <c r="K98" s="60" t="s">
        <v>122</v>
      </c>
      <c r="L98" s="60" t="s">
        <v>123</v>
      </c>
      <c r="M98" s="60" t="s">
        <v>124</v>
      </c>
      <c r="N98" s="60" t="s">
        <v>125</v>
      </c>
      <c r="O98" s="61" t="s">
        <v>126</v>
      </c>
    </row>
    <row r="99" spans="1:15" s="55" customFormat="1">
      <c r="A99" s="62" t="s">
        <v>21</v>
      </c>
      <c r="B99" s="63">
        <v>1</v>
      </c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5"/>
    </row>
    <row r="100" spans="1:15" s="55" customFormat="1">
      <c r="A100" s="66" t="s">
        <v>128</v>
      </c>
      <c r="B100" s="63">
        <v>2</v>
      </c>
      <c r="C100" s="64"/>
      <c r="D100" s="67"/>
      <c r="E100" s="64"/>
      <c r="F100" s="67"/>
      <c r="G100" s="64"/>
      <c r="H100" s="64"/>
      <c r="I100" s="64"/>
      <c r="J100" s="64"/>
      <c r="K100" s="64"/>
      <c r="L100" s="64"/>
      <c r="M100" s="64"/>
      <c r="N100" s="64"/>
      <c r="O100" s="65"/>
    </row>
    <row r="101" spans="1:15" s="55" customFormat="1">
      <c r="A101" s="68" t="s">
        <v>129</v>
      </c>
      <c r="B101" s="63">
        <v>3</v>
      </c>
      <c r="C101" s="64"/>
      <c r="D101" s="67"/>
      <c r="E101" s="64"/>
      <c r="F101" s="67"/>
      <c r="G101" s="64"/>
      <c r="H101" s="69"/>
      <c r="I101" s="70"/>
      <c r="J101" s="70"/>
      <c r="K101" s="64"/>
      <c r="L101" s="64"/>
      <c r="M101" s="64"/>
      <c r="N101" s="70"/>
      <c r="O101" s="65"/>
    </row>
    <row r="102" spans="1:15" s="55" customFormat="1">
      <c r="A102" s="72" t="s">
        <v>130</v>
      </c>
      <c r="B102" s="63">
        <v>4</v>
      </c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65"/>
    </row>
    <row r="103" spans="1:15" s="55" customFormat="1">
      <c r="A103" s="72" t="s">
        <v>131</v>
      </c>
      <c r="B103" s="63">
        <v>5</v>
      </c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65"/>
    </row>
    <row r="104" spans="1:15" s="55" customFormat="1">
      <c r="A104" s="72" t="s">
        <v>132</v>
      </c>
      <c r="B104" s="63" t="s">
        <v>133</v>
      </c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65"/>
    </row>
    <row r="105" spans="1:15" s="55" customFormat="1">
      <c r="A105" s="75" t="s">
        <v>134</v>
      </c>
      <c r="B105" s="63">
        <v>7</v>
      </c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65"/>
    </row>
    <row r="106" spans="1:15" s="55" customFormat="1">
      <c r="A106" s="75" t="s">
        <v>135</v>
      </c>
      <c r="B106" s="63">
        <v>8</v>
      </c>
      <c r="C106" s="74"/>
      <c r="D106" s="74"/>
      <c r="E106" s="74"/>
      <c r="F106" s="74"/>
      <c r="G106" s="74"/>
      <c r="H106" s="74"/>
      <c r="I106" s="76"/>
      <c r="J106" s="76"/>
      <c r="K106" s="74"/>
      <c r="L106" s="74"/>
      <c r="M106" s="74"/>
      <c r="N106" s="76"/>
      <c r="O106" s="65"/>
    </row>
    <row r="107" spans="1:15" s="55" customFormat="1">
      <c r="A107" s="75" t="s">
        <v>136</v>
      </c>
      <c r="B107" s="63">
        <v>9</v>
      </c>
      <c r="C107" s="74"/>
      <c r="D107" s="74"/>
      <c r="E107" s="74"/>
      <c r="F107" s="74"/>
      <c r="G107" s="74"/>
      <c r="H107" s="74"/>
      <c r="I107" s="76"/>
      <c r="J107" s="76"/>
      <c r="K107" s="74"/>
      <c r="L107" s="74"/>
      <c r="M107" s="74"/>
      <c r="N107" s="76"/>
      <c r="O107" s="65"/>
    </row>
    <row r="108" spans="1:15" s="55" customFormat="1">
      <c r="A108" s="75" t="s">
        <v>137</v>
      </c>
      <c r="B108" s="63">
        <v>10</v>
      </c>
      <c r="C108" s="74"/>
      <c r="D108" s="74"/>
      <c r="E108" s="74"/>
      <c r="F108" s="74"/>
      <c r="G108" s="74"/>
      <c r="H108" s="74"/>
      <c r="I108" s="76"/>
      <c r="J108" s="76"/>
      <c r="K108" s="74"/>
      <c r="L108" s="74"/>
      <c r="M108" s="74"/>
      <c r="N108" s="76"/>
      <c r="O108" s="77"/>
    </row>
    <row r="109" spans="1:15" s="55" customFormat="1" ht="14.25" thickBot="1">
      <c r="A109" s="78" t="s">
        <v>138</v>
      </c>
      <c r="B109" s="79" t="s">
        <v>139</v>
      </c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1"/>
    </row>
    <row r="110" spans="1:15" s="55" customFormat="1">
      <c r="A110" s="82" t="s">
        <v>140</v>
      </c>
      <c r="B110" s="82" t="s">
        <v>141</v>
      </c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</row>
    <row r="111" spans="1:15" s="55" customFormat="1">
      <c r="A111" s="82" t="s">
        <v>142</v>
      </c>
      <c r="B111" s="82" t="s">
        <v>143</v>
      </c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</row>
    <row r="112" spans="1:15" s="55" customFormat="1">
      <c r="A112" s="84" t="s">
        <v>144</v>
      </c>
      <c r="B112" s="84" t="s">
        <v>145</v>
      </c>
      <c r="C112" s="83">
        <f>C110-C111</f>
        <v>0</v>
      </c>
      <c r="D112" s="83">
        <f t="shared" ref="D112:N112" si="12">D110-D111</f>
        <v>0</v>
      </c>
      <c r="E112" s="83">
        <f t="shared" si="12"/>
        <v>0</v>
      </c>
      <c r="F112" s="83">
        <f t="shared" si="12"/>
        <v>0</v>
      </c>
      <c r="G112" s="83">
        <f t="shared" si="12"/>
        <v>0</v>
      </c>
      <c r="H112" s="83">
        <f t="shared" si="12"/>
        <v>0</v>
      </c>
      <c r="I112" s="83">
        <f t="shared" si="12"/>
        <v>0</v>
      </c>
      <c r="J112" s="83">
        <f t="shared" si="12"/>
        <v>0</v>
      </c>
      <c r="K112" s="83">
        <f t="shared" si="12"/>
        <v>0</v>
      </c>
      <c r="L112" s="83">
        <f t="shared" si="12"/>
        <v>0</v>
      </c>
      <c r="M112" s="83">
        <f t="shared" si="12"/>
        <v>0</v>
      </c>
      <c r="N112" s="83">
        <f t="shared" si="12"/>
        <v>0</v>
      </c>
      <c r="O112" s="83">
        <f t="shared" ref="O112" si="13">SUM(C112:N112)</f>
        <v>0</v>
      </c>
    </row>
    <row r="113" spans="1:16" s="55" customFormat="1" ht="14.25" thickBot="1">
      <c r="A113" s="85"/>
      <c r="B113" s="85"/>
    </row>
    <row r="114" spans="1:16" s="55" customFormat="1">
      <c r="A114" s="57" t="s">
        <v>151</v>
      </c>
      <c r="B114" s="58" t="s">
        <v>113</v>
      </c>
      <c r="C114" s="59" t="s">
        <v>114</v>
      </c>
      <c r="D114" s="59" t="s">
        <v>115</v>
      </c>
      <c r="E114" s="59" t="s">
        <v>116</v>
      </c>
      <c r="F114" s="59" t="s">
        <v>117</v>
      </c>
      <c r="G114" s="59" t="s">
        <v>118</v>
      </c>
      <c r="H114" s="59" t="s">
        <v>119</v>
      </c>
      <c r="I114" s="60" t="s">
        <v>120</v>
      </c>
      <c r="J114" s="60" t="s">
        <v>121</v>
      </c>
      <c r="K114" s="60" t="s">
        <v>122</v>
      </c>
      <c r="L114" s="60" t="s">
        <v>123</v>
      </c>
      <c r="M114" s="60" t="s">
        <v>124</v>
      </c>
      <c r="N114" s="60" t="s">
        <v>125</v>
      </c>
      <c r="O114" s="61" t="s">
        <v>126</v>
      </c>
    </row>
    <row r="115" spans="1:16" s="55" customFormat="1">
      <c r="A115" s="62" t="s">
        <v>21</v>
      </c>
      <c r="B115" s="63">
        <v>1</v>
      </c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5"/>
    </row>
    <row r="116" spans="1:16" s="55" customFormat="1">
      <c r="A116" s="66" t="s">
        <v>128</v>
      </c>
      <c r="B116" s="63">
        <v>2</v>
      </c>
      <c r="C116" s="64"/>
      <c r="D116" s="67"/>
      <c r="E116" s="64"/>
      <c r="F116" s="67"/>
      <c r="G116" s="64"/>
      <c r="H116" s="64"/>
      <c r="I116" s="64"/>
      <c r="J116" s="64"/>
      <c r="K116" s="64"/>
      <c r="L116" s="64"/>
      <c r="M116" s="64"/>
      <c r="N116" s="64"/>
      <c r="O116" s="65"/>
    </row>
    <row r="117" spans="1:16" s="55" customFormat="1">
      <c r="A117" s="68" t="s">
        <v>129</v>
      </c>
      <c r="B117" s="63">
        <v>3</v>
      </c>
      <c r="C117" s="64"/>
      <c r="D117" s="67"/>
      <c r="E117" s="64"/>
      <c r="F117" s="67"/>
      <c r="G117" s="64"/>
      <c r="H117" s="69"/>
      <c r="I117" s="70"/>
      <c r="J117" s="70"/>
      <c r="K117" s="64"/>
      <c r="L117" s="64"/>
      <c r="M117" s="64"/>
      <c r="N117" s="70"/>
      <c r="O117" s="65"/>
    </row>
    <row r="118" spans="1:16" s="55" customFormat="1">
      <c r="A118" s="72" t="s">
        <v>130</v>
      </c>
      <c r="B118" s="63">
        <v>4</v>
      </c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65"/>
    </row>
    <row r="119" spans="1:16" s="55" customFormat="1">
      <c r="A119" s="72" t="s">
        <v>131</v>
      </c>
      <c r="B119" s="63">
        <v>5</v>
      </c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65"/>
    </row>
    <row r="120" spans="1:16" s="55" customFormat="1">
      <c r="A120" s="72" t="s">
        <v>132</v>
      </c>
      <c r="B120" s="63" t="s">
        <v>133</v>
      </c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65"/>
    </row>
    <row r="121" spans="1:16" s="55" customFormat="1">
      <c r="A121" s="75" t="s">
        <v>134</v>
      </c>
      <c r="B121" s="63">
        <v>7</v>
      </c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65"/>
    </row>
    <row r="122" spans="1:16" s="55" customFormat="1">
      <c r="A122" s="75" t="s">
        <v>135</v>
      </c>
      <c r="B122" s="63">
        <v>8</v>
      </c>
      <c r="C122" s="74"/>
      <c r="D122" s="74"/>
      <c r="E122" s="74"/>
      <c r="F122" s="74"/>
      <c r="G122" s="74"/>
      <c r="H122" s="74"/>
      <c r="I122" s="76"/>
      <c r="J122" s="76"/>
      <c r="K122" s="74"/>
      <c r="L122" s="74"/>
      <c r="M122" s="74"/>
      <c r="N122" s="76"/>
      <c r="O122" s="65"/>
    </row>
    <row r="123" spans="1:16" s="55" customFormat="1">
      <c r="A123" s="75" t="s">
        <v>136</v>
      </c>
      <c r="B123" s="63">
        <v>9</v>
      </c>
      <c r="C123" s="74"/>
      <c r="D123" s="74"/>
      <c r="E123" s="74"/>
      <c r="F123" s="74"/>
      <c r="G123" s="74"/>
      <c r="H123" s="74"/>
      <c r="I123" s="76"/>
      <c r="J123" s="76"/>
      <c r="K123" s="74"/>
      <c r="L123" s="74"/>
      <c r="M123" s="74"/>
      <c r="N123" s="76"/>
      <c r="O123" s="65"/>
    </row>
    <row r="124" spans="1:16" s="55" customFormat="1">
      <c r="A124" s="75" t="s">
        <v>137</v>
      </c>
      <c r="B124" s="63">
        <v>10</v>
      </c>
      <c r="C124" s="74"/>
      <c r="D124" s="74"/>
      <c r="E124" s="74"/>
      <c r="F124" s="74"/>
      <c r="G124" s="74"/>
      <c r="H124" s="74"/>
      <c r="I124" s="76"/>
      <c r="J124" s="76"/>
      <c r="K124" s="74"/>
      <c r="L124" s="74"/>
      <c r="M124" s="74"/>
      <c r="N124" s="76"/>
      <c r="O124" s="77"/>
    </row>
    <row r="125" spans="1:16" s="55" customFormat="1" ht="14.25" thickBot="1">
      <c r="A125" s="78" t="s">
        <v>138</v>
      </c>
      <c r="B125" s="79" t="s">
        <v>139</v>
      </c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1"/>
    </row>
    <row r="126" spans="1:16" s="55" customFormat="1">
      <c r="A126" s="82" t="s">
        <v>140</v>
      </c>
      <c r="B126" s="82" t="s">
        <v>141</v>
      </c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90"/>
    </row>
    <row r="127" spans="1:16" s="55" customFormat="1">
      <c r="A127" s="82" t="s">
        <v>142</v>
      </c>
      <c r="B127" s="82" t="s">
        <v>143</v>
      </c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</row>
    <row r="128" spans="1:16" s="55" customFormat="1">
      <c r="A128" s="84" t="s">
        <v>144</v>
      </c>
      <c r="B128" s="84" t="s">
        <v>145</v>
      </c>
      <c r="C128" s="83">
        <f>C126-C127</f>
        <v>0</v>
      </c>
      <c r="D128" s="83">
        <f t="shared" ref="D128:N128" si="14">D126-D127</f>
        <v>0</v>
      </c>
      <c r="E128" s="83">
        <f t="shared" si="14"/>
        <v>0</v>
      </c>
      <c r="F128" s="83">
        <f t="shared" si="14"/>
        <v>0</v>
      </c>
      <c r="G128" s="83">
        <f t="shared" si="14"/>
        <v>0</v>
      </c>
      <c r="H128" s="83">
        <f t="shared" si="14"/>
        <v>0</v>
      </c>
      <c r="I128" s="83">
        <f t="shared" si="14"/>
        <v>0</v>
      </c>
      <c r="J128" s="83">
        <f t="shared" si="14"/>
        <v>0</v>
      </c>
      <c r="K128" s="83">
        <f t="shared" si="14"/>
        <v>0</v>
      </c>
      <c r="L128" s="83">
        <f t="shared" si="14"/>
        <v>0</v>
      </c>
      <c r="M128" s="83">
        <f t="shared" si="14"/>
        <v>0</v>
      </c>
      <c r="N128" s="83">
        <f t="shared" si="14"/>
        <v>0</v>
      </c>
      <c r="O128" s="83">
        <f t="shared" ref="O128" si="15">SUM(C128:N128)</f>
        <v>0</v>
      </c>
    </row>
    <row r="129" spans="1:15" s="55" customFormat="1" ht="14.25" thickBot="1">
      <c r="A129" s="85"/>
      <c r="B129" s="85"/>
    </row>
    <row r="130" spans="1:15" s="55" customFormat="1">
      <c r="A130" s="57" t="s">
        <v>152</v>
      </c>
      <c r="B130" s="58" t="s">
        <v>113</v>
      </c>
      <c r="C130" s="59" t="s">
        <v>114</v>
      </c>
      <c r="D130" s="59" t="s">
        <v>115</v>
      </c>
      <c r="E130" s="59" t="s">
        <v>116</v>
      </c>
      <c r="F130" s="59" t="s">
        <v>117</v>
      </c>
      <c r="G130" s="59" t="s">
        <v>118</v>
      </c>
      <c r="H130" s="59" t="s">
        <v>119</v>
      </c>
      <c r="I130" s="60" t="s">
        <v>120</v>
      </c>
      <c r="J130" s="60" t="s">
        <v>121</v>
      </c>
      <c r="K130" s="60" t="s">
        <v>122</v>
      </c>
      <c r="L130" s="60" t="s">
        <v>123</v>
      </c>
      <c r="M130" s="60" t="s">
        <v>124</v>
      </c>
      <c r="N130" s="60" t="s">
        <v>125</v>
      </c>
      <c r="O130" s="61" t="s">
        <v>126</v>
      </c>
    </row>
    <row r="131" spans="1:15" s="55" customFormat="1">
      <c r="A131" s="62" t="s">
        <v>21</v>
      </c>
      <c r="B131" s="63">
        <v>1</v>
      </c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5"/>
    </row>
    <row r="132" spans="1:15" s="55" customFormat="1">
      <c r="A132" s="66" t="s">
        <v>128</v>
      </c>
      <c r="B132" s="63">
        <v>2</v>
      </c>
      <c r="C132" s="64"/>
      <c r="D132" s="67"/>
      <c r="E132" s="64"/>
      <c r="F132" s="67"/>
      <c r="G132" s="64"/>
      <c r="H132" s="64"/>
      <c r="I132" s="64"/>
      <c r="J132" s="64"/>
      <c r="K132" s="64"/>
      <c r="L132" s="64"/>
      <c r="M132" s="64"/>
      <c r="N132" s="64"/>
      <c r="O132" s="65"/>
    </row>
    <row r="133" spans="1:15" s="55" customFormat="1">
      <c r="A133" s="68" t="s">
        <v>129</v>
      </c>
      <c r="B133" s="63">
        <v>3</v>
      </c>
      <c r="C133" s="64"/>
      <c r="D133" s="67"/>
      <c r="E133" s="64"/>
      <c r="F133" s="67"/>
      <c r="G133" s="64"/>
      <c r="H133" s="69"/>
      <c r="I133" s="70"/>
      <c r="J133" s="70"/>
      <c r="K133" s="64"/>
      <c r="L133" s="64"/>
      <c r="M133" s="64"/>
      <c r="N133" s="70"/>
      <c r="O133" s="65"/>
    </row>
    <row r="134" spans="1:15" s="55" customFormat="1">
      <c r="A134" s="72" t="s">
        <v>130</v>
      </c>
      <c r="B134" s="63">
        <v>4</v>
      </c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65"/>
    </row>
    <row r="135" spans="1:15" s="55" customFormat="1">
      <c r="A135" s="72" t="s">
        <v>131</v>
      </c>
      <c r="B135" s="63">
        <v>5</v>
      </c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65"/>
    </row>
    <row r="136" spans="1:15" s="55" customFormat="1">
      <c r="A136" s="72" t="s">
        <v>132</v>
      </c>
      <c r="B136" s="63" t="s">
        <v>133</v>
      </c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65"/>
    </row>
    <row r="137" spans="1:15" s="55" customFormat="1">
      <c r="A137" s="75" t="s">
        <v>134</v>
      </c>
      <c r="B137" s="63">
        <v>7</v>
      </c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65"/>
    </row>
    <row r="138" spans="1:15" s="55" customFormat="1">
      <c r="A138" s="75" t="s">
        <v>135</v>
      </c>
      <c r="B138" s="63">
        <v>8</v>
      </c>
      <c r="C138" s="74"/>
      <c r="D138" s="74"/>
      <c r="E138" s="74"/>
      <c r="F138" s="74"/>
      <c r="G138" s="74"/>
      <c r="H138" s="74"/>
      <c r="I138" s="76"/>
      <c r="J138" s="76"/>
      <c r="K138" s="74"/>
      <c r="L138" s="74"/>
      <c r="M138" s="74"/>
      <c r="N138" s="76"/>
      <c r="O138" s="65"/>
    </row>
    <row r="139" spans="1:15" s="55" customFormat="1">
      <c r="A139" s="75" t="s">
        <v>136</v>
      </c>
      <c r="B139" s="63">
        <v>9</v>
      </c>
      <c r="C139" s="74"/>
      <c r="D139" s="74"/>
      <c r="E139" s="74"/>
      <c r="F139" s="74"/>
      <c r="G139" s="74"/>
      <c r="H139" s="74"/>
      <c r="I139" s="76"/>
      <c r="J139" s="76"/>
      <c r="K139" s="74"/>
      <c r="L139" s="74"/>
      <c r="M139" s="74"/>
      <c r="N139" s="76"/>
      <c r="O139" s="65"/>
    </row>
    <row r="140" spans="1:15" s="55" customFormat="1">
      <c r="A140" s="75" t="s">
        <v>137</v>
      </c>
      <c r="B140" s="63">
        <v>10</v>
      </c>
      <c r="C140" s="74"/>
      <c r="D140" s="74"/>
      <c r="E140" s="74"/>
      <c r="F140" s="74"/>
      <c r="G140" s="74"/>
      <c r="H140" s="74"/>
      <c r="I140" s="76"/>
      <c r="J140" s="76"/>
      <c r="K140" s="74"/>
      <c r="L140" s="74"/>
      <c r="M140" s="74"/>
      <c r="N140" s="76"/>
      <c r="O140" s="77"/>
    </row>
    <row r="141" spans="1:15" s="55" customFormat="1" ht="14.25" thickBot="1">
      <c r="A141" s="78" t="s">
        <v>138</v>
      </c>
      <c r="B141" s="79" t="s">
        <v>139</v>
      </c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1"/>
    </row>
    <row r="142" spans="1:15" s="55" customFormat="1">
      <c r="A142" s="82" t="s">
        <v>140</v>
      </c>
      <c r="B142" s="82" t="s">
        <v>141</v>
      </c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</row>
    <row r="143" spans="1:15" s="55" customFormat="1">
      <c r="A143" s="82" t="s">
        <v>142</v>
      </c>
      <c r="B143" s="82" t="s">
        <v>143</v>
      </c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</row>
    <row r="144" spans="1:15" s="55" customFormat="1">
      <c r="A144" s="84" t="s">
        <v>144</v>
      </c>
      <c r="B144" s="84" t="s">
        <v>145</v>
      </c>
      <c r="C144" s="83">
        <f>C142-C143</f>
        <v>0</v>
      </c>
      <c r="D144" s="83">
        <f t="shared" ref="D144:N144" si="16">D142-D143</f>
        <v>0</v>
      </c>
      <c r="E144" s="83">
        <f t="shared" si="16"/>
        <v>0</v>
      </c>
      <c r="F144" s="83">
        <f t="shared" si="16"/>
        <v>0</v>
      </c>
      <c r="G144" s="83">
        <f t="shared" si="16"/>
        <v>0</v>
      </c>
      <c r="H144" s="83">
        <f t="shared" si="16"/>
        <v>0</v>
      </c>
      <c r="I144" s="83">
        <f t="shared" si="16"/>
        <v>0</v>
      </c>
      <c r="J144" s="83">
        <f t="shared" si="16"/>
        <v>0</v>
      </c>
      <c r="K144" s="83">
        <f t="shared" si="16"/>
        <v>0</v>
      </c>
      <c r="L144" s="83">
        <f t="shared" si="16"/>
        <v>0</v>
      </c>
      <c r="M144" s="83">
        <f t="shared" si="16"/>
        <v>0</v>
      </c>
      <c r="N144" s="83">
        <f t="shared" si="16"/>
        <v>0</v>
      </c>
      <c r="O144" s="83">
        <f t="shared" ref="O144" si="17">SUM(C144:N144)</f>
        <v>0</v>
      </c>
    </row>
    <row r="145" spans="1:16" ht="14.25" thickBot="1"/>
    <row r="146" spans="1:16">
      <c r="A146" s="57" t="s">
        <v>153</v>
      </c>
      <c r="B146" s="58" t="s">
        <v>113</v>
      </c>
      <c r="C146" s="59" t="s">
        <v>114</v>
      </c>
      <c r="D146" s="59" t="s">
        <v>115</v>
      </c>
      <c r="E146" s="59" t="s">
        <v>116</v>
      </c>
      <c r="F146" s="59" t="s">
        <v>117</v>
      </c>
      <c r="G146" s="59" t="s">
        <v>118</v>
      </c>
      <c r="H146" s="59" t="s">
        <v>119</v>
      </c>
      <c r="I146" s="60" t="s">
        <v>120</v>
      </c>
      <c r="J146" s="60" t="s">
        <v>121</v>
      </c>
      <c r="K146" s="60" t="s">
        <v>122</v>
      </c>
      <c r="L146" s="60" t="s">
        <v>123</v>
      </c>
      <c r="M146" s="60" t="s">
        <v>124</v>
      </c>
      <c r="N146" s="60" t="s">
        <v>125</v>
      </c>
      <c r="O146" s="61" t="s">
        <v>126</v>
      </c>
    </row>
    <row r="147" spans="1:16">
      <c r="A147" s="62" t="s">
        <v>21</v>
      </c>
      <c r="B147" s="63">
        <v>1</v>
      </c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5">
        <f t="shared" ref="O147:O160" si="18">SUM(C147:N147)</f>
        <v>0</v>
      </c>
    </row>
    <row r="148" spans="1:16">
      <c r="A148" s="66" t="s">
        <v>128</v>
      </c>
      <c r="B148" s="63">
        <v>2</v>
      </c>
      <c r="C148" s="64"/>
      <c r="D148" s="67"/>
      <c r="E148" s="64"/>
      <c r="F148" s="67"/>
      <c r="G148" s="64"/>
      <c r="H148" s="64"/>
      <c r="I148" s="64"/>
      <c r="J148" s="64"/>
      <c r="K148" s="64"/>
      <c r="L148" s="64"/>
      <c r="M148" s="64"/>
      <c r="N148" s="64"/>
      <c r="O148" s="65">
        <f t="shared" si="18"/>
        <v>0</v>
      </c>
    </row>
    <row r="149" spans="1:16">
      <c r="A149" s="68" t="s">
        <v>129</v>
      </c>
      <c r="B149" s="63">
        <v>3</v>
      </c>
      <c r="C149" s="86"/>
      <c r="D149" s="87"/>
      <c r="E149" s="86"/>
      <c r="F149" s="87"/>
      <c r="G149" s="86"/>
      <c r="H149" s="69"/>
      <c r="I149" s="70"/>
      <c r="J149" s="70"/>
      <c r="K149" s="64"/>
      <c r="L149" s="64"/>
      <c r="M149" s="64"/>
      <c r="N149" s="70"/>
      <c r="O149" s="65">
        <f t="shared" si="18"/>
        <v>0</v>
      </c>
    </row>
    <row r="150" spans="1:16">
      <c r="A150" s="72" t="s">
        <v>130</v>
      </c>
      <c r="B150" s="63">
        <v>4</v>
      </c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5">
        <f t="shared" si="18"/>
        <v>0</v>
      </c>
    </row>
    <row r="151" spans="1:16">
      <c r="A151" s="72" t="s">
        <v>131</v>
      </c>
      <c r="B151" s="63">
        <v>5</v>
      </c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5">
        <f t="shared" si="18"/>
        <v>0</v>
      </c>
    </row>
    <row r="152" spans="1:16">
      <c r="A152" s="72" t="s">
        <v>132</v>
      </c>
      <c r="B152" s="63" t="s">
        <v>133</v>
      </c>
      <c r="C152" s="88">
        <f t="shared" ref="C152:N152" si="19">C150-C151</f>
        <v>0</v>
      </c>
      <c r="D152" s="88">
        <f t="shared" si="19"/>
        <v>0</v>
      </c>
      <c r="E152" s="88">
        <f t="shared" si="19"/>
        <v>0</v>
      </c>
      <c r="F152" s="88">
        <f t="shared" si="19"/>
        <v>0</v>
      </c>
      <c r="G152" s="88">
        <f t="shared" si="19"/>
        <v>0</v>
      </c>
      <c r="H152" s="88">
        <f t="shared" si="19"/>
        <v>0</v>
      </c>
      <c r="I152" s="88">
        <f t="shared" si="19"/>
        <v>0</v>
      </c>
      <c r="J152" s="88">
        <f t="shared" si="19"/>
        <v>0</v>
      </c>
      <c r="K152" s="88">
        <f t="shared" si="19"/>
        <v>0</v>
      </c>
      <c r="L152" s="88">
        <f t="shared" si="19"/>
        <v>0</v>
      </c>
      <c r="M152" s="88">
        <f t="shared" si="19"/>
        <v>0</v>
      </c>
      <c r="N152" s="88">
        <f t="shared" si="19"/>
        <v>0</v>
      </c>
      <c r="O152" s="65">
        <f t="shared" si="18"/>
        <v>0</v>
      </c>
    </row>
    <row r="153" spans="1:16">
      <c r="A153" s="75" t="s">
        <v>134</v>
      </c>
      <c r="B153" s="63">
        <v>7</v>
      </c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5">
        <f t="shared" si="18"/>
        <v>0</v>
      </c>
    </row>
    <row r="154" spans="1:16" s="55" customFormat="1">
      <c r="A154" s="75" t="s">
        <v>135</v>
      </c>
      <c r="B154" s="63">
        <v>8</v>
      </c>
      <c r="C154" s="88"/>
      <c r="D154" s="88"/>
      <c r="E154" s="88"/>
      <c r="F154" s="88"/>
      <c r="G154" s="88"/>
      <c r="H154" s="88"/>
      <c r="I154" s="89"/>
      <c r="J154" s="89"/>
      <c r="K154" s="88"/>
      <c r="L154" s="88"/>
      <c r="M154" s="88"/>
      <c r="N154" s="89"/>
      <c r="O154" s="65">
        <f t="shared" si="18"/>
        <v>0</v>
      </c>
    </row>
    <row r="155" spans="1:16">
      <c r="A155" s="75" t="s">
        <v>136</v>
      </c>
      <c r="B155" s="63">
        <v>9</v>
      </c>
      <c r="C155" s="88"/>
      <c r="D155" s="88"/>
      <c r="E155" s="88"/>
      <c r="F155" s="88"/>
      <c r="G155" s="88"/>
      <c r="H155" s="88"/>
      <c r="I155" s="89"/>
      <c r="J155" s="89"/>
      <c r="K155" s="74"/>
      <c r="L155" s="88"/>
      <c r="M155" s="88"/>
      <c r="N155" s="89"/>
      <c r="O155" s="65"/>
    </row>
    <row r="156" spans="1:16">
      <c r="A156" s="75" t="s">
        <v>137</v>
      </c>
      <c r="B156" s="63">
        <v>10</v>
      </c>
      <c r="C156" s="88"/>
      <c r="D156" s="88"/>
      <c r="E156" s="88"/>
      <c r="F156" s="88"/>
      <c r="G156" s="88"/>
      <c r="H156" s="88"/>
      <c r="I156" s="89"/>
      <c r="J156" s="89"/>
      <c r="K156" s="88"/>
      <c r="L156" s="88"/>
      <c r="M156" s="88"/>
      <c r="N156" s="89"/>
      <c r="O156" s="77">
        <f t="shared" si="18"/>
        <v>0</v>
      </c>
    </row>
    <row r="157" spans="1:16" ht="14.25" thickBot="1">
      <c r="A157" s="78" t="s">
        <v>138</v>
      </c>
      <c r="B157" s="79" t="s">
        <v>139</v>
      </c>
      <c r="C157" s="80">
        <f t="shared" ref="C157:N157" si="20">C152+C153-C154+C155-C156</f>
        <v>0</v>
      </c>
      <c r="D157" s="80">
        <f t="shared" si="20"/>
        <v>0</v>
      </c>
      <c r="E157" s="80">
        <f t="shared" si="20"/>
        <v>0</v>
      </c>
      <c r="F157" s="80">
        <f t="shared" si="20"/>
        <v>0</v>
      </c>
      <c r="G157" s="80">
        <f t="shared" si="20"/>
        <v>0</v>
      </c>
      <c r="H157" s="80">
        <f t="shared" si="20"/>
        <v>0</v>
      </c>
      <c r="I157" s="80">
        <f t="shared" si="20"/>
        <v>0</v>
      </c>
      <c r="J157" s="80">
        <f t="shared" si="20"/>
        <v>0</v>
      </c>
      <c r="K157" s="80">
        <f t="shared" si="20"/>
        <v>0</v>
      </c>
      <c r="L157" s="80">
        <f t="shared" si="20"/>
        <v>0</v>
      </c>
      <c r="M157" s="80">
        <f t="shared" si="20"/>
        <v>0</v>
      </c>
      <c r="N157" s="80">
        <f t="shared" si="20"/>
        <v>0</v>
      </c>
      <c r="O157" s="81">
        <f t="shared" si="18"/>
        <v>0</v>
      </c>
      <c r="P157" s="90"/>
    </row>
    <row r="158" spans="1:16">
      <c r="A158" s="82" t="s">
        <v>140</v>
      </c>
      <c r="B158" s="82" t="s">
        <v>141</v>
      </c>
      <c r="C158" s="83">
        <f t="shared" ref="C158:N158" si="21">C150+C153</f>
        <v>0</v>
      </c>
      <c r="D158" s="83">
        <f t="shared" si="21"/>
        <v>0</v>
      </c>
      <c r="E158" s="83">
        <f t="shared" si="21"/>
        <v>0</v>
      </c>
      <c r="F158" s="83">
        <f t="shared" si="21"/>
        <v>0</v>
      </c>
      <c r="G158" s="83">
        <f t="shared" si="21"/>
        <v>0</v>
      </c>
      <c r="H158" s="83">
        <f t="shared" si="21"/>
        <v>0</v>
      </c>
      <c r="I158" s="83">
        <f t="shared" si="21"/>
        <v>0</v>
      </c>
      <c r="J158" s="83">
        <f t="shared" si="21"/>
        <v>0</v>
      </c>
      <c r="K158" s="83">
        <f t="shared" si="21"/>
        <v>0</v>
      </c>
      <c r="L158" s="83">
        <f t="shared" si="21"/>
        <v>0</v>
      </c>
      <c r="M158" s="83">
        <f t="shared" si="21"/>
        <v>0</v>
      </c>
      <c r="N158" s="83">
        <f t="shared" si="21"/>
        <v>0</v>
      </c>
      <c r="O158" s="83">
        <f t="shared" si="18"/>
        <v>0</v>
      </c>
    </row>
    <row r="159" spans="1:16">
      <c r="A159" s="82" t="s">
        <v>142</v>
      </c>
      <c r="B159" s="82" t="s">
        <v>143</v>
      </c>
      <c r="C159" s="83">
        <f t="shared" ref="C159:N159" si="22">C151+C154-C155+C156</f>
        <v>0</v>
      </c>
      <c r="D159" s="83">
        <f t="shared" si="22"/>
        <v>0</v>
      </c>
      <c r="E159" s="83">
        <f t="shared" si="22"/>
        <v>0</v>
      </c>
      <c r="F159" s="83">
        <f t="shared" si="22"/>
        <v>0</v>
      </c>
      <c r="G159" s="83">
        <f t="shared" si="22"/>
        <v>0</v>
      </c>
      <c r="H159" s="83">
        <f t="shared" si="22"/>
        <v>0</v>
      </c>
      <c r="I159" s="83">
        <f t="shared" si="22"/>
        <v>0</v>
      </c>
      <c r="J159" s="83">
        <f t="shared" si="22"/>
        <v>0</v>
      </c>
      <c r="K159" s="83">
        <f t="shared" si="22"/>
        <v>0</v>
      </c>
      <c r="L159" s="83">
        <f t="shared" si="22"/>
        <v>0</v>
      </c>
      <c r="M159" s="83">
        <f t="shared" si="22"/>
        <v>0</v>
      </c>
      <c r="N159" s="83">
        <f t="shared" si="22"/>
        <v>0</v>
      </c>
      <c r="O159" s="83">
        <f t="shared" si="18"/>
        <v>0</v>
      </c>
    </row>
    <row r="160" spans="1:16">
      <c r="A160" s="84" t="s">
        <v>144</v>
      </c>
      <c r="B160" s="84" t="s">
        <v>145</v>
      </c>
      <c r="C160" s="83">
        <f t="shared" ref="C160:N160" si="23">C158-C159</f>
        <v>0</v>
      </c>
      <c r="D160" s="83">
        <f t="shared" si="23"/>
        <v>0</v>
      </c>
      <c r="E160" s="83">
        <f t="shared" si="23"/>
        <v>0</v>
      </c>
      <c r="F160" s="83">
        <f t="shared" si="23"/>
        <v>0</v>
      </c>
      <c r="G160" s="83">
        <f t="shared" si="23"/>
        <v>0</v>
      </c>
      <c r="H160" s="83">
        <f t="shared" si="23"/>
        <v>0</v>
      </c>
      <c r="I160" s="83">
        <f t="shared" si="23"/>
        <v>0</v>
      </c>
      <c r="J160" s="83">
        <f t="shared" si="23"/>
        <v>0</v>
      </c>
      <c r="K160" s="83">
        <f t="shared" si="23"/>
        <v>0</v>
      </c>
      <c r="L160" s="83">
        <f t="shared" si="23"/>
        <v>0</v>
      </c>
      <c r="M160" s="83">
        <f t="shared" si="23"/>
        <v>0</v>
      </c>
      <c r="N160" s="83">
        <f t="shared" si="23"/>
        <v>0</v>
      </c>
      <c r="O160" s="83">
        <f t="shared" si="18"/>
        <v>0</v>
      </c>
    </row>
    <row r="161" spans="1:15" s="55" customFormat="1" ht="14.25" thickBot="1">
      <c r="A161" s="85"/>
      <c r="B161" s="85"/>
    </row>
    <row r="162" spans="1:15" s="55" customFormat="1">
      <c r="A162" s="57" t="s">
        <v>154</v>
      </c>
      <c r="B162" s="58" t="s">
        <v>113</v>
      </c>
      <c r="C162" s="59" t="s">
        <v>114</v>
      </c>
      <c r="D162" s="59" t="s">
        <v>115</v>
      </c>
      <c r="E162" s="59" t="s">
        <v>116</v>
      </c>
      <c r="F162" s="59" t="s">
        <v>117</v>
      </c>
      <c r="G162" s="59" t="s">
        <v>118</v>
      </c>
      <c r="H162" s="59" t="s">
        <v>119</v>
      </c>
      <c r="I162" s="60" t="s">
        <v>120</v>
      </c>
      <c r="J162" s="60" t="s">
        <v>121</v>
      </c>
      <c r="K162" s="60" t="s">
        <v>122</v>
      </c>
      <c r="L162" s="60" t="s">
        <v>123</v>
      </c>
      <c r="M162" s="60" t="s">
        <v>124</v>
      </c>
      <c r="N162" s="60" t="s">
        <v>125</v>
      </c>
      <c r="O162" s="61" t="s">
        <v>126</v>
      </c>
    </row>
    <row r="163" spans="1:15" s="55" customFormat="1">
      <c r="A163" s="62" t="s">
        <v>21</v>
      </c>
      <c r="B163" s="63">
        <v>1</v>
      </c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5">
        <f t="shared" ref="O163:O176" si="24">SUM(C163:N163)</f>
        <v>0</v>
      </c>
    </row>
    <row r="164" spans="1:15" s="55" customFormat="1">
      <c r="A164" s="66" t="s">
        <v>128</v>
      </c>
      <c r="B164" s="63">
        <v>2</v>
      </c>
      <c r="C164" s="64"/>
      <c r="D164" s="67"/>
      <c r="E164" s="64"/>
      <c r="F164" s="67"/>
      <c r="G164" s="64"/>
      <c r="H164" s="64"/>
      <c r="I164" s="64"/>
      <c r="J164" s="64"/>
      <c r="K164" s="64"/>
      <c r="L164" s="64"/>
      <c r="M164" s="64"/>
      <c r="N164" s="64"/>
      <c r="O164" s="65">
        <f t="shared" si="24"/>
        <v>0</v>
      </c>
    </row>
    <row r="165" spans="1:15" s="55" customFormat="1">
      <c r="A165" s="68" t="s">
        <v>129</v>
      </c>
      <c r="B165" s="63">
        <v>3</v>
      </c>
      <c r="C165" s="86"/>
      <c r="D165" s="87"/>
      <c r="E165" s="86"/>
      <c r="F165" s="87"/>
      <c r="G165" s="86"/>
      <c r="H165" s="69"/>
      <c r="I165" s="70"/>
      <c r="J165" s="70"/>
      <c r="K165" s="64"/>
      <c r="L165" s="64"/>
      <c r="M165" s="64"/>
      <c r="N165" s="70"/>
      <c r="O165" s="65">
        <f t="shared" si="24"/>
        <v>0</v>
      </c>
    </row>
    <row r="166" spans="1:15" s="55" customFormat="1">
      <c r="A166" s="72" t="s">
        <v>130</v>
      </c>
      <c r="B166" s="63">
        <v>4</v>
      </c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65">
        <f t="shared" si="24"/>
        <v>0</v>
      </c>
    </row>
    <row r="167" spans="1:15" s="55" customFormat="1">
      <c r="A167" s="72" t="s">
        <v>131</v>
      </c>
      <c r="B167" s="63">
        <v>5</v>
      </c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65">
        <f t="shared" si="24"/>
        <v>0</v>
      </c>
    </row>
    <row r="168" spans="1:15" s="55" customFormat="1">
      <c r="A168" s="72" t="s">
        <v>132</v>
      </c>
      <c r="B168" s="63" t="s">
        <v>133</v>
      </c>
      <c r="C168" s="74">
        <f t="shared" ref="C168:N168" si="25">C166-C167</f>
        <v>0</v>
      </c>
      <c r="D168" s="74">
        <f t="shared" si="25"/>
        <v>0</v>
      </c>
      <c r="E168" s="74">
        <f t="shared" si="25"/>
        <v>0</v>
      </c>
      <c r="F168" s="74">
        <f t="shared" si="25"/>
        <v>0</v>
      </c>
      <c r="G168" s="74">
        <f t="shared" si="25"/>
        <v>0</v>
      </c>
      <c r="H168" s="74">
        <f t="shared" si="25"/>
        <v>0</v>
      </c>
      <c r="I168" s="74">
        <f t="shared" si="25"/>
        <v>0</v>
      </c>
      <c r="J168" s="74">
        <f t="shared" si="25"/>
        <v>0</v>
      </c>
      <c r="K168" s="74">
        <f t="shared" si="25"/>
        <v>0</v>
      </c>
      <c r="L168" s="74">
        <f t="shared" si="25"/>
        <v>0</v>
      </c>
      <c r="M168" s="74">
        <f t="shared" si="25"/>
        <v>0</v>
      </c>
      <c r="N168" s="74">
        <f t="shared" si="25"/>
        <v>0</v>
      </c>
      <c r="O168" s="65">
        <f t="shared" si="24"/>
        <v>0</v>
      </c>
    </row>
    <row r="169" spans="1:15" s="55" customFormat="1">
      <c r="A169" s="75" t="s">
        <v>134</v>
      </c>
      <c r="B169" s="63">
        <v>7</v>
      </c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65">
        <f t="shared" si="24"/>
        <v>0</v>
      </c>
    </row>
    <row r="170" spans="1:15" s="55" customFormat="1">
      <c r="A170" s="75" t="s">
        <v>135</v>
      </c>
      <c r="B170" s="63">
        <v>8</v>
      </c>
      <c r="C170" s="74"/>
      <c r="D170" s="74"/>
      <c r="E170" s="74"/>
      <c r="F170" s="74"/>
      <c r="G170" s="74"/>
      <c r="H170" s="74"/>
      <c r="I170" s="76"/>
      <c r="J170" s="76"/>
      <c r="K170" s="74"/>
      <c r="L170" s="74"/>
      <c r="M170" s="74"/>
      <c r="N170" s="76"/>
      <c r="O170" s="65">
        <f t="shared" si="24"/>
        <v>0</v>
      </c>
    </row>
    <row r="171" spans="1:15" s="55" customFormat="1">
      <c r="A171" s="75" t="s">
        <v>136</v>
      </c>
      <c r="B171" s="63">
        <v>9</v>
      </c>
      <c r="C171" s="74"/>
      <c r="D171" s="74"/>
      <c r="E171" s="74"/>
      <c r="F171" s="74"/>
      <c r="G171" s="74"/>
      <c r="H171" s="74"/>
      <c r="I171" s="76"/>
      <c r="J171" s="76"/>
      <c r="K171" s="74"/>
      <c r="L171" s="74"/>
      <c r="M171" s="74"/>
      <c r="N171" s="76"/>
      <c r="O171" s="65">
        <f t="shared" si="24"/>
        <v>0</v>
      </c>
    </row>
    <row r="172" spans="1:15" s="55" customFormat="1">
      <c r="A172" s="75" t="s">
        <v>137</v>
      </c>
      <c r="B172" s="63">
        <v>10</v>
      </c>
      <c r="C172" s="74"/>
      <c r="D172" s="74"/>
      <c r="E172" s="74"/>
      <c r="F172" s="74"/>
      <c r="G172" s="74"/>
      <c r="H172" s="74"/>
      <c r="I172" s="76"/>
      <c r="J172" s="76"/>
      <c r="K172" s="74"/>
      <c r="L172" s="74"/>
      <c r="M172" s="74"/>
      <c r="N172" s="76"/>
      <c r="O172" s="77">
        <f t="shared" si="24"/>
        <v>0</v>
      </c>
    </row>
    <row r="173" spans="1:15" s="55" customFormat="1" ht="14.25" thickBot="1">
      <c r="A173" s="78" t="s">
        <v>138</v>
      </c>
      <c r="B173" s="79" t="s">
        <v>139</v>
      </c>
      <c r="C173" s="80">
        <f t="shared" ref="C173:N173" si="26">C168+C169-C170+C171-C172</f>
        <v>0</v>
      </c>
      <c r="D173" s="80">
        <f t="shared" si="26"/>
        <v>0</v>
      </c>
      <c r="E173" s="80">
        <f t="shared" si="26"/>
        <v>0</v>
      </c>
      <c r="F173" s="80">
        <f t="shared" si="26"/>
        <v>0</v>
      </c>
      <c r="G173" s="80">
        <f t="shared" si="26"/>
        <v>0</v>
      </c>
      <c r="H173" s="80">
        <f t="shared" si="26"/>
        <v>0</v>
      </c>
      <c r="I173" s="80">
        <f t="shared" si="26"/>
        <v>0</v>
      </c>
      <c r="J173" s="80">
        <f t="shared" si="26"/>
        <v>0</v>
      </c>
      <c r="K173" s="80">
        <f t="shared" si="26"/>
        <v>0</v>
      </c>
      <c r="L173" s="80">
        <f t="shared" si="26"/>
        <v>0</v>
      </c>
      <c r="M173" s="80">
        <f t="shared" si="26"/>
        <v>0</v>
      </c>
      <c r="N173" s="80">
        <f t="shared" si="26"/>
        <v>0</v>
      </c>
      <c r="O173" s="81">
        <f t="shared" si="24"/>
        <v>0</v>
      </c>
    </row>
    <row r="174" spans="1:15" s="55" customFormat="1">
      <c r="A174" s="82" t="s">
        <v>140</v>
      </c>
      <c r="B174" s="82" t="s">
        <v>141</v>
      </c>
      <c r="C174" s="83">
        <f t="shared" ref="C174:N174" si="27">C166+C169</f>
        <v>0</v>
      </c>
      <c r="D174" s="83">
        <f t="shared" si="27"/>
        <v>0</v>
      </c>
      <c r="E174" s="83">
        <f t="shared" si="27"/>
        <v>0</v>
      </c>
      <c r="F174" s="83">
        <f t="shared" si="27"/>
        <v>0</v>
      </c>
      <c r="G174" s="83">
        <f t="shared" si="27"/>
        <v>0</v>
      </c>
      <c r="H174" s="83">
        <f t="shared" si="27"/>
        <v>0</v>
      </c>
      <c r="I174" s="83">
        <f t="shared" si="27"/>
        <v>0</v>
      </c>
      <c r="J174" s="83">
        <f t="shared" si="27"/>
        <v>0</v>
      </c>
      <c r="K174" s="83">
        <f t="shared" si="27"/>
        <v>0</v>
      </c>
      <c r="L174" s="83">
        <f t="shared" si="27"/>
        <v>0</v>
      </c>
      <c r="M174" s="83">
        <f t="shared" si="27"/>
        <v>0</v>
      </c>
      <c r="N174" s="83">
        <f t="shared" si="27"/>
        <v>0</v>
      </c>
      <c r="O174" s="83">
        <f t="shared" si="24"/>
        <v>0</v>
      </c>
    </row>
    <row r="175" spans="1:15" s="55" customFormat="1">
      <c r="A175" s="82" t="s">
        <v>142</v>
      </c>
      <c r="B175" s="82" t="s">
        <v>143</v>
      </c>
      <c r="C175" s="83">
        <f t="shared" ref="C175:N175" si="28">C167+C170-C171+C172</f>
        <v>0</v>
      </c>
      <c r="D175" s="83">
        <f t="shared" si="28"/>
        <v>0</v>
      </c>
      <c r="E175" s="83">
        <f t="shared" si="28"/>
        <v>0</v>
      </c>
      <c r="F175" s="83">
        <f t="shared" si="28"/>
        <v>0</v>
      </c>
      <c r="G175" s="83">
        <f t="shared" si="28"/>
        <v>0</v>
      </c>
      <c r="H175" s="83">
        <f t="shared" si="28"/>
        <v>0</v>
      </c>
      <c r="I175" s="83">
        <f t="shared" si="28"/>
        <v>0</v>
      </c>
      <c r="J175" s="83">
        <f t="shared" si="28"/>
        <v>0</v>
      </c>
      <c r="K175" s="83">
        <f t="shared" si="28"/>
        <v>0</v>
      </c>
      <c r="L175" s="83">
        <f t="shared" si="28"/>
        <v>0</v>
      </c>
      <c r="M175" s="83">
        <f t="shared" si="28"/>
        <v>0</v>
      </c>
      <c r="N175" s="83">
        <f t="shared" si="28"/>
        <v>0</v>
      </c>
      <c r="O175" s="83">
        <f t="shared" si="24"/>
        <v>0</v>
      </c>
    </row>
    <row r="176" spans="1:15" s="55" customFormat="1">
      <c r="A176" s="84" t="s">
        <v>144</v>
      </c>
      <c r="B176" s="84" t="s">
        <v>145</v>
      </c>
      <c r="C176" s="83">
        <f t="shared" ref="C176:N176" si="29">C174-C175</f>
        <v>0</v>
      </c>
      <c r="D176" s="83">
        <f t="shared" si="29"/>
        <v>0</v>
      </c>
      <c r="E176" s="83">
        <f t="shared" si="29"/>
        <v>0</v>
      </c>
      <c r="F176" s="83">
        <f t="shared" si="29"/>
        <v>0</v>
      </c>
      <c r="G176" s="83">
        <f t="shared" si="29"/>
        <v>0</v>
      </c>
      <c r="H176" s="83">
        <f t="shared" si="29"/>
        <v>0</v>
      </c>
      <c r="I176" s="83">
        <f t="shared" si="29"/>
        <v>0</v>
      </c>
      <c r="J176" s="83">
        <f t="shared" si="29"/>
        <v>0</v>
      </c>
      <c r="K176" s="83">
        <f t="shared" si="29"/>
        <v>0</v>
      </c>
      <c r="L176" s="83">
        <f t="shared" si="29"/>
        <v>0</v>
      </c>
      <c r="M176" s="83">
        <f t="shared" si="29"/>
        <v>0</v>
      </c>
      <c r="N176" s="83">
        <f t="shared" si="29"/>
        <v>0</v>
      </c>
      <c r="O176" s="83">
        <f t="shared" si="24"/>
        <v>0</v>
      </c>
    </row>
    <row r="177" spans="1:15" s="55" customFormat="1" ht="14.25" thickBot="1">
      <c r="A177" s="85"/>
      <c r="B177" s="85"/>
    </row>
    <row r="178" spans="1:15" s="55" customFormat="1">
      <c r="A178" s="57" t="s">
        <v>155</v>
      </c>
      <c r="B178" s="58" t="s">
        <v>113</v>
      </c>
      <c r="C178" s="59" t="s">
        <v>114</v>
      </c>
      <c r="D178" s="59" t="s">
        <v>115</v>
      </c>
      <c r="E178" s="59" t="s">
        <v>116</v>
      </c>
      <c r="F178" s="59" t="s">
        <v>117</v>
      </c>
      <c r="G178" s="59" t="s">
        <v>118</v>
      </c>
      <c r="H178" s="59" t="s">
        <v>119</v>
      </c>
      <c r="I178" s="60" t="s">
        <v>120</v>
      </c>
      <c r="J178" s="60" t="s">
        <v>121</v>
      </c>
      <c r="K178" s="60" t="s">
        <v>122</v>
      </c>
      <c r="L178" s="60" t="s">
        <v>123</v>
      </c>
      <c r="M178" s="60" t="s">
        <v>124</v>
      </c>
      <c r="N178" s="60" t="s">
        <v>125</v>
      </c>
      <c r="O178" s="61" t="s">
        <v>126</v>
      </c>
    </row>
    <row r="179" spans="1:15" s="55" customFormat="1">
      <c r="A179" s="62" t="s">
        <v>21</v>
      </c>
      <c r="B179" s="63">
        <v>1</v>
      </c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5">
        <f t="shared" ref="O179:O192" si="30">SUM(C179:N179)</f>
        <v>0</v>
      </c>
    </row>
    <row r="180" spans="1:15" s="55" customFormat="1">
      <c r="A180" s="66" t="s">
        <v>128</v>
      </c>
      <c r="B180" s="63">
        <v>2</v>
      </c>
      <c r="C180" s="92"/>
      <c r="D180" s="93"/>
      <c r="E180" s="92"/>
      <c r="F180" s="93"/>
      <c r="G180" s="92"/>
      <c r="H180" s="92"/>
      <c r="I180" s="92"/>
      <c r="J180" s="92"/>
      <c r="K180" s="92"/>
      <c r="L180" s="92"/>
      <c r="M180" s="92"/>
      <c r="N180" s="92"/>
      <c r="O180" s="65">
        <f t="shared" si="30"/>
        <v>0</v>
      </c>
    </row>
    <row r="181" spans="1:15" s="55" customFormat="1">
      <c r="A181" s="68" t="s">
        <v>129</v>
      </c>
      <c r="B181" s="63">
        <v>3</v>
      </c>
      <c r="C181" s="94"/>
      <c r="D181" s="95"/>
      <c r="E181" s="94"/>
      <c r="F181" s="95"/>
      <c r="G181" s="94"/>
      <c r="H181" s="93"/>
      <c r="I181" s="96"/>
      <c r="J181" s="96"/>
      <c r="K181" s="73"/>
      <c r="L181" s="73"/>
      <c r="M181" s="73"/>
      <c r="N181" s="96"/>
      <c r="O181" s="65">
        <f t="shared" si="30"/>
        <v>0</v>
      </c>
    </row>
    <row r="182" spans="1:15" s="55" customFormat="1">
      <c r="A182" s="72" t="s">
        <v>130</v>
      </c>
      <c r="B182" s="63">
        <v>4</v>
      </c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65">
        <f t="shared" si="30"/>
        <v>0</v>
      </c>
    </row>
    <row r="183" spans="1:15" s="55" customFormat="1">
      <c r="A183" s="72" t="s">
        <v>131</v>
      </c>
      <c r="B183" s="63">
        <v>5</v>
      </c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65">
        <f t="shared" si="30"/>
        <v>0</v>
      </c>
    </row>
    <row r="184" spans="1:15" s="55" customFormat="1">
      <c r="A184" s="72" t="s">
        <v>132</v>
      </c>
      <c r="B184" s="63" t="s">
        <v>133</v>
      </c>
      <c r="C184" s="74">
        <f t="shared" ref="C184:N184" si="31">C182-C183</f>
        <v>0</v>
      </c>
      <c r="D184" s="74">
        <f t="shared" si="31"/>
        <v>0</v>
      </c>
      <c r="E184" s="74">
        <f t="shared" si="31"/>
        <v>0</v>
      </c>
      <c r="F184" s="74">
        <f t="shared" si="31"/>
        <v>0</v>
      </c>
      <c r="G184" s="74">
        <f t="shared" si="31"/>
        <v>0</v>
      </c>
      <c r="H184" s="74">
        <f t="shared" si="31"/>
        <v>0</v>
      </c>
      <c r="I184" s="74">
        <f t="shared" si="31"/>
        <v>0</v>
      </c>
      <c r="J184" s="74">
        <f t="shared" si="31"/>
        <v>0</v>
      </c>
      <c r="K184" s="74">
        <f t="shared" si="31"/>
        <v>0</v>
      </c>
      <c r="L184" s="74">
        <f t="shared" si="31"/>
        <v>0</v>
      </c>
      <c r="M184" s="74">
        <f t="shared" si="31"/>
        <v>0</v>
      </c>
      <c r="N184" s="74">
        <f t="shared" si="31"/>
        <v>0</v>
      </c>
      <c r="O184" s="65">
        <f t="shared" si="30"/>
        <v>0</v>
      </c>
    </row>
    <row r="185" spans="1:15" s="55" customFormat="1">
      <c r="A185" s="75" t="s">
        <v>134</v>
      </c>
      <c r="B185" s="63">
        <v>7</v>
      </c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65">
        <f t="shared" si="30"/>
        <v>0</v>
      </c>
    </row>
    <row r="186" spans="1:15" s="55" customFormat="1">
      <c r="A186" s="75" t="s">
        <v>135</v>
      </c>
      <c r="B186" s="63">
        <v>8</v>
      </c>
      <c r="C186" s="74"/>
      <c r="D186" s="74"/>
      <c r="E186" s="74"/>
      <c r="F186" s="74"/>
      <c r="G186" s="74"/>
      <c r="H186" s="74"/>
      <c r="I186" s="76"/>
      <c r="J186" s="76"/>
      <c r="K186" s="74"/>
      <c r="L186" s="74"/>
      <c r="M186" s="74"/>
      <c r="N186" s="76"/>
      <c r="O186" s="65">
        <f t="shared" si="30"/>
        <v>0</v>
      </c>
    </row>
    <row r="187" spans="1:15" s="55" customFormat="1">
      <c r="A187" s="75" t="s">
        <v>136</v>
      </c>
      <c r="B187" s="63">
        <v>9</v>
      </c>
      <c r="C187" s="74"/>
      <c r="D187" s="74"/>
      <c r="E187" s="74"/>
      <c r="F187" s="74"/>
      <c r="G187" s="74"/>
      <c r="H187" s="74"/>
      <c r="I187" s="76"/>
      <c r="J187" s="76"/>
      <c r="K187" s="74"/>
      <c r="L187" s="74"/>
      <c r="M187" s="74"/>
      <c r="N187" s="76"/>
      <c r="O187" s="65">
        <f>SUM(C187:N187)</f>
        <v>0</v>
      </c>
    </row>
    <row r="188" spans="1:15" s="55" customFormat="1">
      <c r="A188" s="75" t="s">
        <v>137</v>
      </c>
      <c r="B188" s="63">
        <v>10</v>
      </c>
      <c r="C188" s="74"/>
      <c r="D188" s="74"/>
      <c r="E188" s="74"/>
      <c r="F188" s="74"/>
      <c r="G188" s="74"/>
      <c r="H188" s="74"/>
      <c r="I188" s="76"/>
      <c r="J188" s="76"/>
      <c r="K188" s="74"/>
      <c r="L188" s="74"/>
      <c r="M188" s="74"/>
      <c r="N188" s="76"/>
      <c r="O188" s="77">
        <f t="shared" si="30"/>
        <v>0</v>
      </c>
    </row>
    <row r="189" spans="1:15" s="55" customFormat="1" ht="14.25" thickBot="1">
      <c r="A189" s="78" t="s">
        <v>138</v>
      </c>
      <c r="B189" s="79" t="s">
        <v>139</v>
      </c>
      <c r="C189" s="80">
        <f>C184+C185-C186+C187-C188</f>
        <v>0</v>
      </c>
      <c r="D189" s="80">
        <f t="shared" ref="D189:O189" si="32">D184+D185-D186+D187-D188</f>
        <v>0</v>
      </c>
      <c r="E189" s="80">
        <f t="shared" si="32"/>
        <v>0</v>
      </c>
      <c r="F189" s="80">
        <f t="shared" si="32"/>
        <v>0</v>
      </c>
      <c r="G189" s="80">
        <f t="shared" si="32"/>
        <v>0</v>
      </c>
      <c r="H189" s="80">
        <f t="shared" si="32"/>
        <v>0</v>
      </c>
      <c r="I189" s="80">
        <f t="shared" si="32"/>
        <v>0</v>
      </c>
      <c r="J189" s="80">
        <f t="shared" si="32"/>
        <v>0</v>
      </c>
      <c r="K189" s="80">
        <f>K184+K185-K186+K187-K188</f>
        <v>0</v>
      </c>
      <c r="L189" s="80">
        <f t="shared" si="32"/>
        <v>0</v>
      </c>
      <c r="M189" s="80">
        <f t="shared" si="32"/>
        <v>0</v>
      </c>
      <c r="N189" s="80">
        <f t="shared" si="32"/>
        <v>0</v>
      </c>
      <c r="O189" s="80">
        <f t="shared" si="32"/>
        <v>0</v>
      </c>
    </row>
    <row r="190" spans="1:15" s="55" customFormat="1">
      <c r="A190" s="82" t="s">
        <v>140</v>
      </c>
      <c r="B190" s="82" t="s">
        <v>141</v>
      </c>
      <c r="C190" s="83">
        <f t="shared" ref="C190:N190" si="33">C182+C185</f>
        <v>0</v>
      </c>
      <c r="D190" s="83">
        <f t="shared" si="33"/>
        <v>0</v>
      </c>
      <c r="E190" s="83">
        <f t="shared" si="33"/>
        <v>0</v>
      </c>
      <c r="F190" s="83">
        <f t="shared" si="33"/>
        <v>0</v>
      </c>
      <c r="G190" s="83">
        <f t="shared" si="33"/>
        <v>0</v>
      </c>
      <c r="H190" s="83">
        <f t="shared" si="33"/>
        <v>0</v>
      </c>
      <c r="I190" s="83">
        <f t="shared" si="33"/>
        <v>0</v>
      </c>
      <c r="J190" s="83">
        <f t="shared" si="33"/>
        <v>0</v>
      </c>
      <c r="K190" s="83">
        <f t="shared" si="33"/>
        <v>0</v>
      </c>
      <c r="L190" s="83">
        <f t="shared" si="33"/>
        <v>0</v>
      </c>
      <c r="M190" s="83">
        <f t="shared" si="33"/>
        <v>0</v>
      </c>
      <c r="N190" s="83">
        <f t="shared" si="33"/>
        <v>0</v>
      </c>
      <c r="O190" s="83">
        <f t="shared" si="30"/>
        <v>0</v>
      </c>
    </row>
    <row r="191" spans="1:15" s="55" customFormat="1">
      <c r="A191" s="82" t="s">
        <v>142</v>
      </c>
      <c r="B191" s="82" t="s">
        <v>143</v>
      </c>
      <c r="C191" s="83">
        <f t="shared" ref="C191:N191" si="34">C183+C186-C187+C188</f>
        <v>0</v>
      </c>
      <c r="D191" s="83">
        <f t="shared" si="34"/>
        <v>0</v>
      </c>
      <c r="E191" s="83">
        <f t="shared" si="34"/>
        <v>0</v>
      </c>
      <c r="F191" s="83">
        <f t="shared" si="34"/>
        <v>0</v>
      </c>
      <c r="G191" s="83">
        <f t="shared" si="34"/>
        <v>0</v>
      </c>
      <c r="H191" s="83">
        <f t="shared" si="34"/>
        <v>0</v>
      </c>
      <c r="I191" s="83">
        <f t="shared" si="34"/>
        <v>0</v>
      </c>
      <c r="J191" s="83">
        <f t="shared" si="34"/>
        <v>0</v>
      </c>
      <c r="K191" s="83">
        <f t="shared" si="34"/>
        <v>0</v>
      </c>
      <c r="L191" s="83">
        <f t="shared" si="34"/>
        <v>0</v>
      </c>
      <c r="M191" s="83">
        <f t="shared" si="34"/>
        <v>0</v>
      </c>
      <c r="N191" s="83">
        <f t="shared" si="34"/>
        <v>0</v>
      </c>
      <c r="O191" s="83">
        <f t="shared" si="30"/>
        <v>0</v>
      </c>
    </row>
    <row r="192" spans="1:15" s="55" customFormat="1">
      <c r="A192" s="84" t="s">
        <v>144</v>
      </c>
      <c r="B192" s="84" t="s">
        <v>145</v>
      </c>
      <c r="C192" s="83">
        <f t="shared" ref="C192:N192" si="35">C190-C191</f>
        <v>0</v>
      </c>
      <c r="D192" s="83">
        <f t="shared" si="35"/>
        <v>0</v>
      </c>
      <c r="E192" s="83">
        <f t="shared" si="35"/>
        <v>0</v>
      </c>
      <c r="F192" s="83">
        <f t="shared" si="35"/>
        <v>0</v>
      </c>
      <c r="G192" s="83">
        <f t="shared" si="35"/>
        <v>0</v>
      </c>
      <c r="H192" s="83">
        <f t="shared" si="35"/>
        <v>0</v>
      </c>
      <c r="I192" s="83">
        <f t="shared" si="35"/>
        <v>0</v>
      </c>
      <c r="J192" s="83">
        <f t="shared" si="35"/>
        <v>0</v>
      </c>
      <c r="K192" s="83">
        <f t="shared" si="35"/>
        <v>0</v>
      </c>
      <c r="L192" s="83">
        <f t="shared" si="35"/>
        <v>0</v>
      </c>
      <c r="M192" s="83">
        <f t="shared" si="35"/>
        <v>0</v>
      </c>
      <c r="N192" s="83">
        <f t="shared" si="35"/>
        <v>0</v>
      </c>
      <c r="O192" s="83">
        <f t="shared" si="30"/>
        <v>0</v>
      </c>
    </row>
    <row r="193" spans="1:16" s="55" customFormat="1" ht="14.25" thickBot="1">
      <c r="A193" s="97"/>
      <c r="B193" s="97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</row>
    <row r="194" spans="1:16" s="55" customFormat="1">
      <c r="A194" s="57" t="s">
        <v>156</v>
      </c>
      <c r="B194" s="58" t="s">
        <v>113</v>
      </c>
      <c r="C194" s="59" t="s">
        <v>114</v>
      </c>
      <c r="D194" s="59" t="s">
        <v>115</v>
      </c>
      <c r="E194" s="59" t="s">
        <v>116</v>
      </c>
      <c r="F194" s="59" t="s">
        <v>117</v>
      </c>
      <c r="G194" s="59" t="s">
        <v>118</v>
      </c>
      <c r="H194" s="59" t="s">
        <v>119</v>
      </c>
      <c r="I194" s="60" t="s">
        <v>120</v>
      </c>
      <c r="J194" s="60" t="s">
        <v>121</v>
      </c>
      <c r="K194" s="60" t="s">
        <v>122</v>
      </c>
      <c r="L194" s="60" t="s">
        <v>123</v>
      </c>
      <c r="M194" s="60" t="s">
        <v>124</v>
      </c>
      <c r="N194" s="60" t="s">
        <v>125</v>
      </c>
      <c r="O194" s="61" t="s">
        <v>126</v>
      </c>
    </row>
    <row r="195" spans="1:16" s="55" customFormat="1">
      <c r="A195" s="62" t="s">
        <v>21</v>
      </c>
      <c r="B195" s="63">
        <v>1</v>
      </c>
      <c r="C195" s="99">
        <f>C3+C19+C35+C51+C67+C99+C115+C131+C147+C163+C179+C83</f>
        <v>0</v>
      </c>
      <c r="D195" s="99">
        <f t="shared" ref="D195:N199" si="36">D3+D19+D35+D51+D67+D99+D115+D131+D147+D163+D179+D83</f>
        <v>0</v>
      </c>
      <c r="E195" s="99">
        <f t="shared" si="36"/>
        <v>0</v>
      </c>
      <c r="F195" s="99">
        <f t="shared" si="36"/>
        <v>0</v>
      </c>
      <c r="G195" s="99">
        <f t="shared" si="36"/>
        <v>0</v>
      </c>
      <c r="H195" s="99">
        <f t="shared" si="36"/>
        <v>0</v>
      </c>
      <c r="I195" s="99">
        <f t="shared" si="36"/>
        <v>0</v>
      </c>
      <c r="J195" s="99">
        <f t="shared" si="36"/>
        <v>0</v>
      </c>
      <c r="K195" s="99">
        <f t="shared" si="36"/>
        <v>0</v>
      </c>
      <c r="L195" s="99">
        <f t="shared" si="36"/>
        <v>0</v>
      </c>
      <c r="M195" s="99">
        <f t="shared" si="36"/>
        <v>0</v>
      </c>
      <c r="N195" s="99">
        <f t="shared" si="36"/>
        <v>0</v>
      </c>
      <c r="O195" s="91">
        <f t="shared" ref="O195:O204" si="37">SUM(C195:N195)</f>
        <v>0</v>
      </c>
      <c r="P195" s="100"/>
    </row>
    <row r="196" spans="1:16" s="55" customFormat="1">
      <c r="A196" s="66" t="s">
        <v>128</v>
      </c>
      <c r="B196" s="63">
        <v>2</v>
      </c>
      <c r="C196" s="99">
        <f t="shared" ref="C196:N204" si="38">C4+C20+C36+C52+C68+C100+C116+C132+C148+C164+C180+C84</f>
        <v>0</v>
      </c>
      <c r="D196" s="99">
        <f t="shared" si="36"/>
        <v>0</v>
      </c>
      <c r="E196" s="99">
        <f t="shared" si="36"/>
        <v>0</v>
      </c>
      <c r="F196" s="99">
        <f t="shared" si="36"/>
        <v>0</v>
      </c>
      <c r="G196" s="99">
        <f t="shared" si="36"/>
        <v>0</v>
      </c>
      <c r="H196" s="99">
        <f t="shared" si="36"/>
        <v>0</v>
      </c>
      <c r="I196" s="99">
        <f t="shared" si="36"/>
        <v>0</v>
      </c>
      <c r="J196" s="99">
        <f t="shared" si="36"/>
        <v>0</v>
      </c>
      <c r="K196" s="99">
        <f t="shared" si="36"/>
        <v>0</v>
      </c>
      <c r="L196" s="99">
        <f t="shared" si="36"/>
        <v>0</v>
      </c>
      <c r="M196" s="99">
        <f t="shared" si="36"/>
        <v>0</v>
      </c>
      <c r="N196" s="99">
        <f t="shared" si="36"/>
        <v>0</v>
      </c>
      <c r="O196" s="91">
        <f t="shared" si="37"/>
        <v>0</v>
      </c>
      <c r="P196" s="100"/>
    </row>
    <row r="197" spans="1:16" s="55" customFormat="1">
      <c r="A197" s="68" t="s">
        <v>129</v>
      </c>
      <c r="B197" s="63">
        <v>3</v>
      </c>
      <c r="C197" s="99">
        <f t="shared" si="38"/>
        <v>0</v>
      </c>
      <c r="D197" s="99">
        <f t="shared" si="36"/>
        <v>0</v>
      </c>
      <c r="E197" s="99">
        <f t="shared" si="36"/>
        <v>0</v>
      </c>
      <c r="F197" s="99">
        <f t="shared" si="36"/>
        <v>0</v>
      </c>
      <c r="G197" s="99">
        <f t="shared" si="36"/>
        <v>0</v>
      </c>
      <c r="H197" s="99">
        <f t="shared" si="36"/>
        <v>0</v>
      </c>
      <c r="I197" s="99">
        <f t="shared" si="36"/>
        <v>0</v>
      </c>
      <c r="J197" s="99">
        <f t="shared" si="36"/>
        <v>0</v>
      </c>
      <c r="K197" s="99">
        <f t="shared" si="36"/>
        <v>0</v>
      </c>
      <c r="L197" s="99">
        <f t="shared" si="36"/>
        <v>0</v>
      </c>
      <c r="M197" s="99">
        <f t="shared" si="36"/>
        <v>0</v>
      </c>
      <c r="N197" s="99">
        <f t="shared" si="36"/>
        <v>0</v>
      </c>
      <c r="O197" s="91">
        <f t="shared" si="37"/>
        <v>0</v>
      </c>
      <c r="P197" s="100"/>
    </row>
    <row r="198" spans="1:16" s="55" customFormat="1">
      <c r="A198" s="72" t="s">
        <v>130</v>
      </c>
      <c r="B198" s="63">
        <v>4</v>
      </c>
      <c r="C198" s="99">
        <f t="shared" si="38"/>
        <v>0</v>
      </c>
      <c r="D198" s="99">
        <f t="shared" si="36"/>
        <v>0</v>
      </c>
      <c r="E198" s="99">
        <f t="shared" si="36"/>
        <v>0</v>
      </c>
      <c r="F198" s="99">
        <f t="shared" si="36"/>
        <v>0</v>
      </c>
      <c r="G198" s="99">
        <f t="shared" si="36"/>
        <v>0</v>
      </c>
      <c r="H198" s="99">
        <f t="shared" si="36"/>
        <v>0</v>
      </c>
      <c r="I198" s="99">
        <f t="shared" si="36"/>
        <v>0</v>
      </c>
      <c r="J198" s="99">
        <f t="shared" si="36"/>
        <v>0</v>
      </c>
      <c r="K198" s="99">
        <f t="shared" si="36"/>
        <v>0</v>
      </c>
      <c r="L198" s="99">
        <f t="shared" si="36"/>
        <v>0</v>
      </c>
      <c r="M198" s="99">
        <f t="shared" si="36"/>
        <v>0</v>
      </c>
      <c r="N198" s="99">
        <f t="shared" si="36"/>
        <v>0</v>
      </c>
      <c r="O198" s="91">
        <f t="shared" si="37"/>
        <v>0</v>
      </c>
      <c r="P198" s="100"/>
    </row>
    <row r="199" spans="1:16" s="55" customFormat="1">
      <c r="A199" s="72" t="s">
        <v>131</v>
      </c>
      <c r="B199" s="63">
        <v>5</v>
      </c>
      <c r="C199" s="99">
        <f t="shared" si="38"/>
        <v>0</v>
      </c>
      <c r="D199" s="99">
        <f t="shared" si="36"/>
        <v>0</v>
      </c>
      <c r="E199" s="99">
        <f t="shared" si="36"/>
        <v>0</v>
      </c>
      <c r="F199" s="99">
        <f t="shared" si="36"/>
        <v>0</v>
      </c>
      <c r="G199" s="99">
        <f t="shared" si="36"/>
        <v>0</v>
      </c>
      <c r="H199" s="99">
        <f t="shared" si="36"/>
        <v>0</v>
      </c>
      <c r="I199" s="99">
        <f t="shared" si="36"/>
        <v>0</v>
      </c>
      <c r="J199" s="99">
        <f t="shared" si="36"/>
        <v>0</v>
      </c>
      <c r="K199" s="99">
        <f t="shared" si="36"/>
        <v>0</v>
      </c>
      <c r="L199" s="99">
        <f t="shared" si="36"/>
        <v>0</v>
      </c>
      <c r="M199" s="99">
        <f t="shared" si="36"/>
        <v>0</v>
      </c>
      <c r="N199" s="99">
        <f t="shared" si="36"/>
        <v>0</v>
      </c>
      <c r="O199" s="91">
        <f t="shared" si="37"/>
        <v>0</v>
      </c>
      <c r="P199" s="100"/>
    </row>
    <row r="200" spans="1:16" s="55" customFormat="1">
      <c r="A200" s="72" t="s">
        <v>132</v>
      </c>
      <c r="B200" s="63" t="s">
        <v>133</v>
      </c>
      <c r="C200" s="88">
        <f>+C198-C199</f>
        <v>0</v>
      </c>
      <c r="D200" s="88">
        <f t="shared" ref="D200:N200" si="39">+D198-D199</f>
        <v>0</v>
      </c>
      <c r="E200" s="88">
        <f t="shared" si="39"/>
        <v>0</v>
      </c>
      <c r="F200" s="88">
        <f t="shared" si="39"/>
        <v>0</v>
      </c>
      <c r="G200" s="88">
        <f t="shared" si="39"/>
        <v>0</v>
      </c>
      <c r="H200" s="88">
        <f t="shared" si="39"/>
        <v>0</v>
      </c>
      <c r="I200" s="88">
        <f t="shared" si="39"/>
        <v>0</v>
      </c>
      <c r="J200" s="88">
        <f t="shared" si="39"/>
        <v>0</v>
      </c>
      <c r="K200" s="88">
        <f t="shared" si="39"/>
        <v>0</v>
      </c>
      <c r="L200" s="88">
        <f t="shared" si="39"/>
        <v>0</v>
      </c>
      <c r="M200" s="88">
        <f t="shared" si="39"/>
        <v>0</v>
      </c>
      <c r="N200" s="88">
        <f t="shared" si="39"/>
        <v>0</v>
      </c>
      <c r="O200" s="91">
        <f t="shared" si="37"/>
        <v>0</v>
      </c>
      <c r="P200" s="100"/>
    </row>
    <row r="201" spans="1:16" s="55" customFormat="1">
      <c r="A201" s="75" t="s">
        <v>134</v>
      </c>
      <c r="B201" s="63">
        <v>7</v>
      </c>
      <c r="C201" s="99">
        <f t="shared" si="38"/>
        <v>0</v>
      </c>
      <c r="D201" s="99">
        <f t="shared" si="38"/>
        <v>0</v>
      </c>
      <c r="E201" s="99">
        <f t="shared" si="38"/>
        <v>0</v>
      </c>
      <c r="F201" s="99">
        <f t="shared" si="38"/>
        <v>0</v>
      </c>
      <c r="G201" s="99">
        <f t="shared" si="38"/>
        <v>0</v>
      </c>
      <c r="H201" s="99">
        <f t="shared" si="38"/>
        <v>0</v>
      </c>
      <c r="I201" s="99">
        <f t="shared" si="38"/>
        <v>0</v>
      </c>
      <c r="J201" s="99">
        <f t="shared" si="38"/>
        <v>0</v>
      </c>
      <c r="K201" s="99">
        <f t="shared" si="38"/>
        <v>0</v>
      </c>
      <c r="L201" s="99">
        <f t="shared" si="38"/>
        <v>0</v>
      </c>
      <c r="M201" s="99">
        <f t="shared" si="38"/>
        <v>0</v>
      </c>
      <c r="N201" s="99">
        <f t="shared" si="38"/>
        <v>0</v>
      </c>
      <c r="O201" s="91">
        <f t="shared" si="37"/>
        <v>0</v>
      </c>
      <c r="P201" s="100"/>
    </row>
    <row r="202" spans="1:16" s="55" customFormat="1">
      <c r="A202" s="75" t="s">
        <v>135</v>
      </c>
      <c r="B202" s="63">
        <v>8</v>
      </c>
      <c r="C202" s="99">
        <f t="shared" si="38"/>
        <v>0</v>
      </c>
      <c r="D202" s="99">
        <f t="shared" si="38"/>
        <v>0</v>
      </c>
      <c r="E202" s="99">
        <f t="shared" si="38"/>
        <v>0</v>
      </c>
      <c r="F202" s="99">
        <f t="shared" si="38"/>
        <v>0</v>
      </c>
      <c r="G202" s="99">
        <f t="shared" si="38"/>
        <v>0</v>
      </c>
      <c r="H202" s="99">
        <f t="shared" si="38"/>
        <v>0</v>
      </c>
      <c r="I202" s="99">
        <f t="shared" si="38"/>
        <v>0</v>
      </c>
      <c r="J202" s="99">
        <f t="shared" si="38"/>
        <v>0</v>
      </c>
      <c r="K202" s="99">
        <f t="shared" si="38"/>
        <v>0</v>
      </c>
      <c r="L202" s="99">
        <f t="shared" si="38"/>
        <v>0</v>
      </c>
      <c r="M202" s="99">
        <f t="shared" si="38"/>
        <v>0</v>
      </c>
      <c r="N202" s="99">
        <f t="shared" si="38"/>
        <v>0</v>
      </c>
      <c r="O202" s="91">
        <f t="shared" si="37"/>
        <v>0</v>
      </c>
      <c r="P202" s="100"/>
    </row>
    <row r="203" spans="1:16" s="55" customFormat="1">
      <c r="A203" s="75" t="s">
        <v>136</v>
      </c>
      <c r="B203" s="63">
        <v>9</v>
      </c>
      <c r="C203" s="99">
        <f t="shared" si="38"/>
        <v>0</v>
      </c>
      <c r="D203" s="99">
        <f t="shared" si="38"/>
        <v>0</v>
      </c>
      <c r="E203" s="99">
        <f t="shared" si="38"/>
        <v>0</v>
      </c>
      <c r="F203" s="99">
        <f t="shared" si="38"/>
        <v>0</v>
      </c>
      <c r="G203" s="99">
        <f t="shared" si="38"/>
        <v>0</v>
      </c>
      <c r="H203" s="99">
        <f t="shared" si="38"/>
        <v>0</v>
      </c>
      <c r="I203" s="99">
        <f t="shared" si="38"/>
        <v>0</v>
      </c>
      <c r="J203" s="99">
        <f t="shared" si="38"/>
        <v>0</v>
      </c>
      <c r="K203" s="99">
        <f t="shared" si="38"/>
        <v>0</v>
      </c>
      <c r="L203" s="99">
        <f t="shared" si="38"/>
        <v>0</v>
      </c>
      <c r="M203" s="99">
        <f t="shared" si="38"/>
        <v>0</v>
      </c>
      <c r="N203" s="99">
        <f t="shared" si="38"/>
        <v>0</v>
      </c>
      <c r="O203" s="91">
        <f t="shared" si="37"/>
        <v>0</v>
      </c>
      <c r="P203" s="100"/>
    </row>
    <row r="204" spans="1:16" s="55" customFormat="1">
      <c r="A204" s="75" t="s">
        <v>137</v>
      </c>
      <c r="B204" s="63">
        <v>10</v>
      </c>
      <c r="C204" s="99">
        <f t="shared" si="38"/>
        <v>0</v>
      </c>
      <c r="D204" s="99">
        <f t="shared" si="38"/>
        <v>0</v>
      </c>
      <c r="E204" s="99">
        <f t="shared" si="38"/>
        <v>0</v>
      </c>
      <c r="F204" s="99">
        <f t="shared" si="38"/>
        <v>0</v>
      </c>
      <c r="G204" s="99">
        <f t="shared" si="38"/>
        <v>0</v>
      </c>
      <c r="H204" s="99">
        <f t="shared" si="38"/>
        <v>0</v>
      </c>
      <c r="I204" s="99">
        <f t="shared" si="38"/>
        <v>0</v>
      </c>
      <c r="J204" s="99">
        <f t="shared" si="38"/>
        <v>0</v>
      </c>
      <c r="K204" s="99">
        <f t="shared" si="38"/>
        <v>0</v>
      </c>
      <c r="L204" s="99">
        <f t="shared" si="38"/>
        <v>0</v>
      </c>
      <c r="M204" s="99">
        <f t="shared" si="38"/>
        <v>0</v>
      </c>
      <c r="N204" s="99">
        <f t="shared" si="38"/>
        <v>0</v>
      </c>
      <c r="O204" s="91">
        <f t="shared" si="37"/>
        <v>0</v>
      </c>
      <c r="P204" s="100"/>
    </row>
    <row r="205" spans="1:16" s="55" customFormat="1" ht="14.25" thickBot="1">
      <c r="A205" s="78" t="s">
        <v>138</v>
      </c>
      <c r="B205" s="79" t="s">
        <v>139</v>
      </c>
      <c r="C205" s="80">
        <f>+C200+C201-C202+C203-C204</f>
        <v>0</v>
      </c>
      <c r="D205" s="80">
        <f t="shared" ref="D205:O205" si="40">+D200+D201-D202+D203-D204</f>
        <v>0</v>
      </c>
      <c r="E205" s="80">
        <f t="shared" si="40"/>
        <v>0</v>
      </c>
      <c r="F205" s="80">
        <f t="shared" si="40"/>
        <v>0</v>
      </c>
      <c r="G205" s="80">
        <f t="shared" si="40"/>
        <v>0</v>
      </c>
      <c r="H205" s="80">
        <f t="shared" si="40"/>
        <v>0</v>
      </c>
      <c r="I205" s="80">
        <f t="shared" si="40"/>
        <v>0</v>
      </c>
      <c r="J205" s="80">
        <f t="shared" si="40"/>
        <v>0</v>
      </c>
      <c r="K205" s="80">
        <f t="shared" si="40"/>
        <v>0</v>
      </c>
      <c r="L205" s="80">
        <f t="shared" si="40"/>
        <v>0</v>
      </c>
      <c r="M205" s="80">
        <f t="shared" si="40"/>
        <v>0</v>
      </c>
      <c r="N205" s="80">
        <f t="shared" si="40"/>
        <v>0</v>
      </c>
      <c r="O205" s="80">
        <f t="shared" si="40"/>
        <v>0</v>
      </c>
      <c r="P205" s="100"/>
    </row>
    <row r="206" spans="1:16" s="55" customFormat="1">
      <c r="A206" s="82" t="s">
        <v>140</v>
      </c>
      <c r="B206" s="82" t="s">
        <v>141</v>
      </c>
      <c r="C206" s="83">
        <f>+C198+C201</f>
        <v>0</v>
      </c>
      <c r="D206" s="83">
        <f t="shared" ref="D206:O206" si="41">+D198+D201</f>
        <v>0</v>
      </c>
      <c r="E206" s="83">
        <f t="shared" si="41"/>
        <v>0</v>
      </c>
      <c r="F206" s="83">
        <f t="shared" si="41"/>
        <v>0</v>
      </c>
      <c r="G206" s="83">
        <f t="shared" si="41"/>
        <v>0</v>
      </c>
      <c r="H206" s="83">
        <f t="shared" si="41"/>
        <v>0</v>
      </c>
      <c r="I206" s="83">
        <f t="shared" si="41"/>
        <v>0</v>
      </c>
      <c r="J206" s="83">
        <f t="shared" si="41"/>
        <v>0</v>
      </c>
      <c r="K206" s="83">
        <f t="shared" si="41"/>
        <v>0</v>
      </c>
      <c r="L206" s="83">
        <f t="shared" si="41"/>
        <v>0</v>
      </c>
      <c r="M206" s="83">
        <f t="shared" si="41"/>
        <v>0</v>
      </c>
      <c r="N206" s="83">
        <f t="shared" si="41"/>
        <v>0</v>
      </c>
      <c r="O206" s="83">
        <f t="shared" si="41"/>
        <v>0</v>
      </c>
      <c r="P206" s="100"/>
    </row>
    <row r="207" spans="1:16" s="55" customFormat="1">
      <c r="A207" s="82" t="s">
        <v>142</v>
      </c>
      <c r="B207" s="82" t="s">
        <v>143</v>
      </c>
      <c r="C207" s="83">
        <f>+C199+C202-C203+C204</f>
        <v>0</v>
      </c>
      <c r="D207" s="83">
        <f t="shared" ref="D207:O207" si="42">+D199+D202-D203+D204</f>
        <v>0</v>
      </c>
      <c r="E207" s="83">
        <f t="shared" si="42"/>
        <v>0</v>
      </c>
      <c r="F207" s="83">
        <f t="shared" si="42"/>
        <v>0</v>
      </c>
      <c r="G207" s="83">
        <f t="shared" si="42"/>
        <v>0</v>
      </c>
      <c r="H207" s="83">
        <f t="shared" si="42"/>
        <v>0</v>
      </c>
      <c r="I207" s="83">
        <f t="shared" si="42"/>
        <v>0</v>
      </c>
      <c r="J207" s="83">
        <f t="shared" si="42"/>
        <v>0</v>
      </c>
      <c r="K207" s="83">
        <f t="shared" si="42"/>
        <v>0</v>
      </c>
      <c r="L207" s="83">
        <f t="shared" si="42"/>
        <v>0</v>
      </c>
      <c r="M207" s="83">
        <f t="shared" si="42"/>
        <v>0</v>
      </c>
      <c r="N207" s="83">
        <f t="shared" si="42"/>
        <v>0</v>
      </c>
      <c r="O207" s="83">
        <f t="shared" si="42"/>
        <v>0</v>
      </c>
      <c r="P207" s="100"/>
    </row>
    <row r="208" spans="1:16" s="55" customFormat="1">
      <c r="A208" s="84" t="s">
        <v>144</v>
      </c>
      <c r="B208" s="84" t="s">
        <v>145</v>
      </c>
      <c r="C208" s="83">
        <f>+C206-C207</f>
        <v>0</v>
      </c>
      <c r="D208" s="83">
        <f t="shared" ref="D208:O208" si="43">+D206-D207</f>
        <v>0</v>
      </c>
      <c r="E208" s="83">
        <f t="shared" si="43"/>
        <v>0</v>
      </c>
      <c r="F208" s="83">
        <f t="shared" si="43"/>
        <v>0</v>
      </c>
      <c r="G208" s="83">
        <f t="shared" si="43"/>
        <v>0</v>
      </c>
      <c r="H208" s="83">
        <f t="shared" si="43"/>
        <v>0</v>
      </c>
      <c r="I208" s="83">
        <f t="shared" si="43"/>
        <v>0</v>
      </c>
      <c r="J208" s="83">
        <f t="shared" si="43"/>
        <v>0</v>
      </c>
      <c r="K208" s="83">
        <f t="shared" si="43"/>
        <v>0</v>
      </c>
      <c r="L208" s="83">
        <f t="shared" si="43"/>
        <v>0</v>
      </c>
      <c r="M208" s="83">
        <f t="shared" si="43"/>
        <v>0</v>
      </c>
      <c r="N208" s="83">
        <f t="shared" si="43"/>
        <v>0</v>
      </c>
      <c r="O208" s="83">
        <f t="shared" si="43"/>
        <v>0</v>
      </c>
      <c r="P208" s="100"/>
    </row>
    <row r="209" spans="1:15">
      <c r="O209" s="101"/>
    </row>
    <row r="210" spans="1:15">
      <c r="A210" s="102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</row>
    <row r="212" spans="1:15">
      <c r="A212" s="56"/>
      <c r="B212" s="103"/>
      <c r="C212" s="103"/>
      <c r="D212" s="103"/>
      <c r="E212" s="103"/>
      <c r="F212" s="103"/>
      <c r="G212" s="103"/>
      <c r="H212" s="103"/>
      <c r="K212" s="103"/>
      <c r="L212" s="103"/>
    </row>
    <row r="213" spans="1:15">
      <c r="A213" s="56"/>
      <c r="B213" s="103"/>
      <c r="C213" s="103"/>
      <c r="D213" s="103"/>
      <c r="E213" s="103"/>
      <c r="F213" s="103"/>
      <c r="G213" s="103"/>
      <c r="H213" s="103"/>
      <c r="K213" s="103"/>
      <c r="L213" s="103"/>
    </row>
    <row r="214" spans="1:15">
      <c r="A214" s="56"/>
      <c r="B214" s="103"/>
      <c r="C214" s="103"/>
      <c r="D214" s="103"/>
      <c r="E214" s="103"/>
      <c r="F214" s="103"/>
      <c r="G214" s="103"/>
      <c r="H214" s="103"/>
      <c r="K214" s="103"/>
      <c r="L214" s="103"/>
    </row>
    <row r="215" spans="1:15">
      <c r="A215" s="56"/>
      <c r="B215" s="103"/>
      <c r="C215" s="103"/>
      <c r="D215" s="103"/>
      <c r="E215" s="103"/>
      <c r="F215" s="103"/>
      <c r="G215" s="103"/>
      <c r="H215" s="103"/>
      <c r="K215" s="103"/>
      <c r="L215" s="103"/>
    </row>
    <row r="216" spans="1:15">
      <c r="A216" s="56"/>
      <c r="B216" s="103"/>
      <c r="C216" s="103"/>
      <c r="D216" s="103"/>
      <c r="E216" s="103"/>
      <c r="F216" s="103"/>
      <c r="G216" s="103"/>
      <c r="H216" s="103"/>
      <c r="K216" s="103"/>
      <c r="L216" s="103"/>
    </row>
    <row r="217" spans="1:15">
      <c r="A217" s="56"/>
      <c r="B217" s="103"/>
      <c r="C217" s="103"/>
      <c r="D217" s="103"/>
      <c r="E217" s="103"/>
      <c r="F217" s="103"/>
      <c r="G217" s="103"/>
      <c r="H217" s="103"/>
      <c r="K217" s="103"/>
      <c r="L217" s="103"/>
    </row>
    <row r="218" spans="1:15">
      <c r="A218" s="56"/>
      <c r="B218" s="103"/>
      <c r="C218" s="103"/>
      <c r="D218" s="103"/>
      <c r="E218" s="103"/>
      <c r="F218" s="103"/>
      <c r="G218" s="103"/>
      <c r="H218" s="103"/>
      <c r="K218" s="103"/>
      <c r="L218" s="103"/>
    </row>
    <row r="219" spans="1:15">
      <c r="A219" s="56"/>
      <c r="B219" s="103"/>
      <c r="C219" s="103"/>
      <c r="D219" s="103"/>
      <c r="E219" s="103"/>
      <c r="F219" s="103"/>
      <c r="G219" s="103"/>
      <c r="H219" s="103"/>
      <c r="K219" s="103"/>
      <c r="L219" s="103"/>
    </row>
    <row r="220" spans="1:15">
      <c r="A220" s="56"/>
      <c r="B220" s="103"/>
      <c r="C220" s="103"/>
      <c r="D220" s="103"/>
      <c r="E220" s="103"/>
      <c r="F220" s="103"/>
      <c r="G220" s="103"/>
      <c r="H220" s="103"/>
      <c r="K220" s="103"/>
      <c r="L220" s="103"/>
    </row>
    <row r="221" spans="1:15">
      <c r="A221" s="56"/>
      <c r="B221" s="103"/>
      <c r="C221" s="103"/>
      <c r="D221" s="103"/>
      <c r="E221" s="103"/>
      <c r="F221" s="103"/>
      <c r="G221" s="103"/>
      <c r="H221" s="103"/>
      <c r="K221" s="103"/>
      <c r="L221" s="103"/>
    </row>
  </sheetData>
  <mergeCells count="2">
    <mergeCell ref="A1:K1"/>
    <mergeCell ref="M1:O1"/>
  </mergeCells>
  <phoneticPr fontId="2" type="noConversion"/>
  <pageMargins left="0.7" right="0.7" top="0.75" bottom="0.75" header="0.3" footer="0.3"/>
  <pageSetup paperSize="9" orientation="portrait" horizontalDpi="2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17"/>
  <sheetViews>
    <sheetView zoomScale="90" zoomScaleNormal="90" workbookViewId="0">
      <pane xSplit="2" ySplit="1" topLeftCell="C2" activePane="bottomRight" state="frozen"/>
      <selection pane="topRight"/>
      <selection pane="bottomLeft"/>
      <selection pane="bottomRight" activeCell="K3" sqref="K3:K8"/>
    </sheetView>
  </sheetViews>
  <sheetFormatPr defaultColWidth="9" defaultRowHeight="13.5"/>
  <cols>
    <col min="1" max="1" width="23.140625" style="85" customWidth="1"/>
    <col min="2" max="2" width="15.140625" style="85" customWidth="1"/>
    <col min="3" max="4" width="12.42578125" style="55" bestFit="1" customWidth="1"/>
    <col min="5" max="5" width="14.140625" style="55" bestFit="1" customWidth="1"/>
    <col min="6" max="6" width="12.42578125" style="55" bestFit="1" customWidth="1"/>
    <col min="7" max="8" width="12.42578125" style="55" customWidth="1"/>
    <col min="9" max="10" width="11.140625" style="55" customWidth="1"/>
    <col min="11" max="11" width="14.42578125" style="55" bestFit="1" customWidth="1"/>
    <col min="12" max="12" width="15.85546875" style="55" bestFit="1" customWidth="1"/>
    <col min="13" max="13" width="9.140625" style="55" bestFit="1" customWidth="1"/>
    <col min="14" max="14" width="11.140625" style="55" bestFit="1" customWidth="1"/>
    <col min="15" max="15" width="14.140625" style="55" bestFit="1" customWidth="1"/>
    <col min="16" max="16" width="14.140625" style="55" customWidth="1"/>
    <col min="17" max="17" width="14.140625" style="55" bestFit="1" customWidth="1"/>
    <col min="18" max="18" width="10.140625" style="55" customWidth="1"/>
    <col min="19" max="19" width="9.85546875" style="55" customWidth="1"/>
    <col min="20" max="20" width="11" style="55" customWidth="1"/>
    <col min="21" max="21" width="1.85546875" style="55" customWidth="1"/>
    <col min="22" max="22" width="35" style="55" customWidth="1"/>
    <col min="23" max="23" width="6.85546875" style="55" customWidth="1"/>
    <col min="24" max="16381" width="9" style="55"/>
    <col min="16382" max="16384" width="9" style="56"/>
  </cols>
  <sheetData>
    <row r="1" spans="1:16381" ht="14.25" thickBot="1"/>
    <row r="2" spans="1:16381">
      <c r="A2" s="57" t="s">
        <v>228</v>
      </c>
      <c r="B2" s="58" t="s">
        <v>113</v>
      </c>
      <c r="C2" s="59" t="s">
        <v>114</v>
      </c>
      <c r="D2" s="59" t="s">
        <v>115</v>
      </c>
      <c r="E2" s="59" t="s">
        <v>116</v>
      </c>
      <c r="F2" s="59" t="s">
        <v>117</v>
      </c>
      <c r="G2" s="59" t="s">
        <v>118</v>
      </c>
      <c r="H2" s="59" t="s">
        <v>119</v>
      </c>
      <c r="I2" s="60" t="s">
        <v>120</v>
      </c>
      <c r="J2" s="60" t="s">
        <v>121</v>
      </c>
      <c r="K2" s="60" t="s">
        <v>122</v>
      </c>
      <c r="L2" s="60" t="s">
        <v>123</v>
      </c>
      <c r="M2" s="60" t="s">
        <v>124</v>
      </c>
      <c r="N2" s="60" t="s">
        <v>125</v>
      </c>
      <c r="O2" s="61" t="s">
        <v>126</v>
      </c>
      <c r="P2" s="61" t="s">
        <v>127</v>
      </c>
    </row>
    <row r="3" spans="1:16381" s="110" customFormat="1">
      <c r="A3" s="104" t="s">
        <v>21</v>
      </c>
      <c r="B3" s="105">
        <v>1</v>
      </c>
      <c r="C3" s="106">
        <f>'9月OMS订单汇总-不含税'!B5+'9月OMS订单汇总-不含税'!C5</f>
        <v>0</v>
      </c>
      <c r="D3" s="106">
        <f>'9月OMS订单汇总-不含税'!D5+'9月OMS订单汇总-不含税'!E5</f>
        <v>0</v>
      </c>
      <c r="E3" s="106">
        <f>'9月OMS订单汇总-不含税'!F5</f>
        <v>0</v>
      </c>
      <c r="F3" s="106">
        <f>'9月OMS订单汇总-不含税'!G5</f>
        <v>0</v>
      </c>
      <c r="G3" s="106">
        <f>'9月OMS订单汇总-不含税'!H5</f>
        <v>0</v>
      </c>
      <c r="H3" s="106">
        <f>'9月OMS订单汇总-不含税'!I5</f>
        <v>0</v>
      </c>
      <c r="I3" s="106">
        <f>'9月OMS订单汇总-不含税'!J5</f>
        <v>0</v>
      </c>
      <c r="J3" s="106">
        <f>'9月OMS订单汇总-不含税'!K5</f>
        <v>0</v>
      </c>
      <c r="K3" s="106">
        <f>'9月OMS订单汇总-不含税'!L5+'9月OMS订单汇总-不含税'!M5+'9月OMS订单汇总-不含税'!N5</f>
        <v>0</v>
      </c>
      <c r="L3" s="106">
        <f>'9月OMS订单汇总-不含税'!R5</f>
        <v>0</v>
      </c>
      <c r="M3" s="106">
        <f>'9月OMS订单汇总-不含税'!Q5</f>
        <v>0</v>
      </c>
      <c r="N3" s="107"/>
      <c r="O3" s="108">
        <f t="shared" ref="O3:O16" si="0">SUM(C3:N3)</f>
        <v>0</v>
      </c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09"/>
      <c r="ACM3" s="109"/>
      <c r="ACN3" s="109"/>
      <c r="ACO3" s="109"/>
      <c r="ACP3" s="109"/>
      <c r="ACQ3" s="109"/>
      <c r="ACR3" s="109"/>
      <c r="ACS3" s="109"/>
      <c r="ACT3" s="109"/>
      <c r="ACU3" s="109"/>
      <c r="ACV3" s="109"/>
      <c r="ACW3" s="109"/>
      <c r="ACX3" s="109"/>
      <c r="ACY3" s="109"/>
      <c r="ACZ3" s="109"/>
      <c r="ADA3" s="109"/>
      <c r="ADB3" s="109"/>
      <c r="ADC3" s="109"/>
      <c r="ADD3" s="109"/>
      <c r="ADE3" s="109"/>
      <c r="ADF3" s="109"/>
      <c r="ADG3" s="109"/>
      <c r="ADH3" s="109"/>
      <c r="ADI3" s="109"/>
      <c r="ADJ3" s="109"/>
      <c r="ADK3" s="109"/>
      <c r="ADL3" s="109"/>
      <c r="ADM3" s="109"/>
      <c r="ADN3" s="109"/>
      <c r="ADO3" s="109"/>
      <c r="ADP3" s="109"/>
      <c r="ADQ3" s="109"/>
      <c r="ADR3" s="109"/>
      <c r="ADS3" s="109"/>
      <c r="ADT3" s="109"/>
      <c r="ADU3" s="109"/>
      <c r="ADV3" s="109"/>
      <c r="ADW3" s="109"/>
      <c r="ADX3" s="109"/>
      <c r="ADY3" s="109"/>
      <c r="ADZ3" s="109"/>
      <c r="AEA3" s="109"/>
      <c r="AEB3" s="109"/>
      <c r="AEC3" s="109"/>
      <c r="AED3" s="109"/>
      <c r="AEE3" s="109"/>
      <c r="AEF3" s="109"/>
      <c r="AEG3" s="109"/>
      <c r="AEH3" s="109"/>
      <c r="AEI3" s="109"/>
      <c r="AEJ3" s="109"/>
      <c r="AEK3" s="109"/>
      <c r="AEL3" s="109"/>
      <c r="AEM3" s="109"/>
      <c r="AEN3" s="109"/>
      <c r="AEO3" s="109"/>
      <c r="AEP3" s="109"/>
      <c r="AEQ3" s="109"/>
      <c r="AER3" s="109"/>
      <c r="AES3" s="109"/>
      <c r="AET3" s="109"/>
      <c r="AEU3" s="109"/>
      <c r="AEV3" s="109"/>
      <c r="AEW3" s="109"/>
      <c r="AEX3" s="109"/>
      <c r="AEY3" s="109"/>
      <c r="AEZ3" s="109"/>
      <c r="AFA3" s="109"/>
      <c r="AFB3" s="109"/>
      <c r="AFC3" s="109"/>
      <c r="AFD3" s="109"/>
      <c r="AFE3" s="109"/>
      <c r="AFF3" s="109"/>
      <c r="AFG3" s="109"/>
      <c r="AFH3" s="109"/>
      <c r="AFI3" s="109"/>
      <c r="AFJ3" s="109"/>
      <c r="AFK3" s="109"/>
      <c r="AFL3" s="109"/>
      <c r="AFM3" s="109"/>
      <c r="AFN3" s="109"/>
      <c r="AFO3" s="109"/>
      <c r="AFP3" s="109"/>
      <c r="AFQ3" s="109"/>
      <c r="AFR3" s="109"/>
      <c r="AFS3" s="109"/>
      <c r="AFT3" s="109"/>
      <c r="AFU3" s="109"/>
      <c r="AFV3" s="109"/>
      <c r="AFW3" s="109"/>
      <c r="AFX3" s="109"/>
      <c r="AFY3" s="109"/>
      <c r="AFZ3" s="109"/>
      <c r="AGA3" s="109"/>
      <c r="AGB3" s="109"/>
      <c r="AGC3" s="109"/>
      <c r="AGD3" s="109"/>
      <c r="AGE3" s="109"/>
      <c r="AGF3" s="109"/>
      <c r="AGG3" s="109"/>
      <c r="AGH3" s="109"/>
      <c r="AGI3" s="109"/>
      <c r="AGJ3" s="109"/>
      <c r="AGK3" s="109"/>
      <c r="AGL3" s="109"/>
      <c r="AGM3" s="109"/>
      <c r="AGN3" s="109"/>
      <c r="AGO3" s="109"/>
      <c r="AGP3" s="109"/>
      <c r="AGQ3" s="109"/>
      <c r="AGR3" s="109"/>
      <c r="AGS3" s="109"/>
      <c r="AGT3" s="109"/>
      <c r="AGU3" s="109"/>
      <c r="AGV3" s="109"/>
      <c r="AGW3" s="109"/>
      <c r="AGX3" s="109"/>
      <c r="AGY3" s="109"/>
      <c r="AGZ3" s="109"/>
      <c r="AHA3" s="109"/>
      <c r="AHB3" s="109"/>
      <c r="AHC3" s="109"/>
      <c r="AHD3" s="109"/>
      <c r="AHE3" s="109"/>
      <c r="AHF3" s="109"/>
      <c r="AHG3" s="109"/>
      <c r="AHH3" s="109"/>
      <c r="AHI3" s="109"/>
      <c r="AHJ3" s="109"/>
      <c r="AHK3" s="109"/>
      <c r="AHL3" s="109"/>
      <c r="AHM3" s="109"/>
      <c r="AHN3" s="109"/>
      <c r="AHO3" s="109"/>
      <c r="AHP3" s="109"/>
      <c r="AHQ3" s="109"/>
      <c r="AHR3" s="109"/>
      <c r="AHS3" s="109"/>
      <c r="AHT3" s="109"/>
      <c r="AHU3" s="109"/>
      <c r="AHV3" s="109"/>
      <c r="AHW3" s="109"/>
      <c r="AHX3" s="109"/>
      <c r="AHY3" s="109"/>
      <c r="AHZ3" s="109"/>
      <c r="AIA3" s="109"/>
      <c r="AIB3" s="109"/>
      <c r="AIC3" s="109"/>
      <c r="AID3" s="109"/>
      <c r="AIE3" s="109"/>
      <c r="AIF3" s="109"/>
      <c r="AIG3" s="109"/>
      <c r="AIH3" s="109"/>
      <c r="AII3" s="109"/>
      <c r="AIJ3" s="109"/>
      <c r="AIK3" s="109"/>
      <c r="AIL3" s="109"/>
      <c r="AIM3" s="109"/>
      <c r="AIN3" s="109"/>
      <c r="AIO3" s="109"/>
      <c r="AIP3" s="109"/>
      <c r="AIQ3" s="109"/>
      <c r="AIR3" s="109"/>
      <c r="AIS3" s="109"/>
      <c r="AIT3" s="109"/>
      <c r="AIU3" s="109"/>
      <c r="AIV3" s="109"/>
      <c r="AIW3" s="109"/>
      <c r="AIX3" s="109"/>
      <c r="AIY3" s="109"/>
      <c r="AIZ3" s="109"/>
      <c r="AJA3" s="109"/>
      <c r="AJB3" s="109"/>
      <c r="AJC3" s="109"/>
      <c r="AJD3" s="109"/>
      <c r="AJE3" s="109"/>
      <c r="AJF3" s="109"/>
      <c r="AJG3" s="109"/>
      <c r="AJH3" s="109"/>
      <c r="AJI3" s="109"/>
      <c r="AJJ3" s="109"/>
      <c r="AJK3" s="109"/>
      <c r="AJL3" s="109"/>
      <c r="AJM3" s="109"/>
      <c r="AJN3" s="109"/>
      <c r="AJO3" s="109"/>
      <c r="AJP3" s="109"/>
      <c r="AJQ3" s="109"/>
      <c r="AJR3" s="109"/>
      <c r="AJS3" s="109"/>
      <c r="AJT3" s="109"/>
      <c r="AJU3" s="109"/>
      <c r="AJV3" s="109"/>
      <c r="AJW3" s="109"/>
      <c r="AJX3" s="109"/>
      <c r="AJY3" s="109"/>
      <c r="AJZ3" s="109"/>
      <c r="AKA3" s="109"/>
      <c r="AKB3" s="109"/>
      <c r="AKC3" s="109"/>
      <c r="AKD3" s="109"/>
      <c r="AKE3" s="109"/>
      <c r="AKF3" s="109"/>
      <c r="AKG3" s="109"/>
      <c r="AKH3" s="109"/>
      <c r="AKI3" s="109"/>
      <c r="AKJ3" s="109"/>
      <c r="AKK3" s="109"/>
      <c r="AKL3" s="109"/>
      <c r="AKM3" s="109"/>
      <c r="AKN3" s="109"/>
      <c r="AKO3" s="109"/>
      <c r="AKP3" s="109"/>
      <c r="AKQ3" s="109"/>
      <c r="AKR3" s="109"/>
      <c r="AKS3" s="109"/>
      <c r="AKT3" s="109"/>
      <c r="AKU3" s="109"/>
      <c r="AKV3" s="109"/>
      <c r="AKW3" s="109"/>
      <c r="AKX3" s="109"/>
      <c r="AKY3" s="109"/>
      <c r="AKZ3" s="109"/>
      <c r="ALA3" s="109"/>
      <c r="ALB3" s="109"/>
      <c r="ALC3" s="109"/>
      <c r="ALD3" s="109"/>
      <c r="ALE3" s="109"/>
      <c r="ALF3" s="109"/>
      <c r="ALG3" s="109"/>
      <c r="ALH3" s="109"/>
      <c r="ALI3" s="109"/>
      <c r="ALJ3" s="109"/>
      <c r="ALK3" s="109"/>
      <c r="ALL3" s="109"/>
      <c r="ALM3" s="109"/>
      <c r="ALN3" s="109"/>
      <c r="ALO3" s="109"/>
      <c r="ALP3" s="109"/>
      <c r="ALQ3" s="109"/>
      <c r="ALR3" s="109"/>
      <c r="ALS3" s="109"/>
      <c r="ALT3" s="109"/>
      <c r="ALU3" s="109"/>
      <c r="ALV3" s="109"/>
      <c r="ALW3" s="109"/>
      <c r="ALX3" s="109"/>
      <c r="ALY3" s="109"/>
      <c r="ALZ3" s="109"/>
      <c r="AMA3" s="109"/>
      <c r="AMB3" s="109"/>
      <c r="AMC3" s="109"/>
      <c r="AMD3" s="109"/>
      <c r="AME3" s="109"/>
      <c r="AMF3" s="109"/>
      <c r="AMG3" s="109"/>
      <c r="AMH3" s="109"/>
      <c r="AMI3" s="109"/>
      <c r="AMJ3" s="109"/>
      <c r="AMK3" s="109"/>
      <c r="AML3" s="109"/>
      <c r="AMM3" s="109"/>
      <c r="AMN3" s="109"/>
      <c r="AMO3" s="109"/>
      <c r="AMP3" s="109"/>
      <c r="AMQ3" s="109"/>
      <c r="AMR3" s="109"/>
      <c r="AMS3" s="109"/>
      <c r="AMT3" s="109"/>
      <c r="AMU3" s="109"/>
      <c r="AMV3" s="109"/>
      <c r="AMW3" s="109"/>
      <c r="AMX3" s="109"/>
      <c r="AMY3" s="109"/>
      <c r="AMZ3" s="109"/>
      <c r="ANA3" s="109"/>
      <c r="ANB3" s="109"/>
      <c r="ANC3" s="109"/>
      <c r="AND3" s="109"/>
      <c r="ANE3" s="109"/>
      <c r="ANF3" s="109"/>
      <c r="ANG3" s="109"/>
      <c r="ANH3" s="109"/>
      <c r="ANI3" s="109"/>
      <c r="ANJ3" s="109"/>
      <c r="ANK3" s="109"/>
      <c r="ANL3" s="109"/>
      <c r="ANM3" s="109"/>
      <c r="ANN3" s="109"/>
      <c r="ANO3" s="109"/>
      <c r="ANP3" s="109"/>
      <c r="ANQ3" s="109"/>
      <c r="ANR3" s="109"/>
      <c r="ANS3" s="109"/>
      <c r="ANT3" s="109"/>
      <c r="ANU3" s="109"/>
      <c r="ANV3" s="109"/>
      <c r="ANW3" s="109"/>
      <c r="ANX3" s="109"/>
      <c r="ANY3" s="109"/>
      <c r="ANZ3" s="109"/>
      <c r="AOA3" s="109"/>
      <c r="AOB3" s="109"/>
      <c r="AOC3" s="109"/>
      <c r="AOD3" s="109"/>
      <c r="AOE3" s="109"/>
      <c r="AOF3" s="109"/>
      <c r="AOG3" s="109"/>
      <c r="AOH3" s="109"/>
      <c r="AOI3" s="109"/>
      <c r="AOJ3" s="109"/>
      <c r="AOK3" s="109"/>
      <c r="AOL3" s="109"/>
      <c r="AOM3" s="109"/>
      <c r="AON3" s="109"/>
      <c r="AOO3" s="109"/>
      <c r="AOP3" s="109"/>
      <c r="AOQ3" s="109"/>
      <c r="AOR3" s="109"/>
      <c r="AOS3" s="109"/>
      <c r="AOT3" s="109"/>
      <c r="AOU3" s="109"/>
      <c r="AOV3" s="109"/>
      <c r="AOW3" s="109"/>
      <c r="AOX3" s="109"/>
      <c r="AOY3" s="109"/>
      <c r="AOZ3" s="109"/>
      <c r="APA3" s="109"/>
      <c r="APB3" s="109"/>
      <c r="APC3" s="109"/>
      <c r="APD3" s="109"/>
      <c r="APE3" s="109"/>
      <c r="APF3" s="109"/>
      <c r="APG3" s="109"/>
      <c r="APH3" s="109"/>
      <c r="API3" s="109"/>
      <c r="APJ3" s="109"/>
      <c r="APK3" s="109"/>
      <c r="APL3" s="109"/>
      <c r="APM3" s="109"/>
      <c r="APN3" s="109"/>
      <c r="APO3" s="109"/>
      <c r="APP3" s="109"/>
      <c r="APQ3" s="109"/>
      <c r="APR3" s="109"/>
      <c r="APS3" s="109"/>
      <c r="APT3" s="109"/>
      <c r="APU3" s="109"/>
      <c r="APV3" s="109"/>
      <c r="APW3" s="109"/>
      <c r="APX3" s="109"/>
      <c r="APY3" s="109"/>
      <c r="APZ3" s="109"/>
      <c r="AQA3" s="109"/>
      <c r="AQB3" s="109"/>
      <c r="AQC3" s="109"/>
      <c r="AQD3" s="109"/>
      <c r="AQE3" s="109"/>
      <c r="AQF3" s="109"/>
      <c r="AQG3" s="109"/>
      <c r="AQH3" s="109"/>
      <c r="AQI3" s="109"/>
      <c r="AQJ3" s="109"/>
      <c r="AQK3" s="109"/>
      <c r="AQL3" s="109"/>
      <c r="AQM3" s="109"/>
      <c r="AQN3" s="109"/>
      <c r="AQO3" s="109"/>
      <c r="AQP3" s="109"/>
      <c r="AQQ3" s="109"/>
      <c r="AQR3" s="109"/>
      <c r="AQS3" s="109"/>
      <c r="AQT3" s="109"/>
      <c r="AQU3" s="109"/>
      <c r="AQV3" s="109"/>
      <c r="AQW3" s="109"/>
      <c r="AQX3" s="109"/>
      <c r="AQY3" s="109"/>
      <c r="AQZ3" s="109"/>
      <c r="ARA3" s="109"/>
      <c r="ARB3" s="109"/>
      <c r="ARC3" s="109"/>
      <c r="ARD3" s="109"/>
      <c r="ARE3" s="109"/>
      <c r="ARF3" s="109"/>
      <c r="ARG3" s="109"/>
      <c r="ARH3" s="109"/>
      <c r="ARI3" s="109"/>
      <c r="ARJ3" s="109"/>
      <c r="ARK3" s="109"/>
      <c r="ARL3" s="109"/>
      <c r="ARM3" s="109"/>
      <c r="ARN3" s="109"/>
      <c r="ARO3" s="109"/>
      <c r="ARP3" s="109"/>
      <c r="ARQ3" s="109"/>
      <c r="ARR3" s="109"/>
      <c r="ARS3" s="109"/>
      <c r="ART3" s="109"/>
      <c r="ARU3" s="109"/>
      <c r="ARV3" s="109"/>
      <c r="ARW3" s="109"/>
      <c r="ARX3" s="109"/>
      <c r="ARY3" s="109"/>
      <c r="ARZ3" s="109"/>
      <c r="ASA3" s="109"/>
      <c r="ASB3" s="109"/>
      <c r="ASC3" s="109"/>
      <c r="ASD3" s="109"/>
      <c r="ASE3" s="109"/>
      <c r="ASF3" s="109"/>
      <c r="ASG3" s="109"/>
      <c r="ASH3" s="109"/>
      <c r="ASI3" s="109"/>
      <c r="ASJ3" s="109"/>
      <c r="ASK3" s="109"/>
      <c r="ASL3" s="109"/>
      <c r="ASM3" s="109"/>
      <c r="ASN3" s="109"/>
      <c r="ASO3" s="109"/>
      <c r="ASP3" s="109"/>
      <c r="ASQ3" s="109"/>
      <c r="ASR3" s="109"/>
      <c r="ASS3" s="109"/>
      <c r="AST3" s="109"/>
      <c r="ASU3" s="109"/>
      <c r="ASV3" s="109"/>
      <c r="ASW3" s="109"/>
      <c r="ASX3" s="109"/>
      <c r="ASY3" s="109"/>
      <c r="ASZ3" s="109"/>
      <c r="ATA3" s="109"/>
      <c r="ATB3" s="109"/>
      <c r="ATC3" s="109"/>
      <c r="ATD3" s="109"/>
      <c r="ATE3" s="109"/>
      <c r="ATF3" s="109"/>
      <c r="ATG3" s="109"/>
      <c r="ATH3" s="109"/>
      <c r="ATI3" s="109"/>
      <c r="ATJ3" s="109"/>
      <c r="ATK3" s="109"/>
      <c r="ATL3" s="109"/>
      <c r="ATM3" s="109"/>
      <c r="ATN3" s="109"/>
      <c r="ATO3" s="109"/>
      <c r="ATP3" s="109"/>
      <c r="ATQ3" s="109"/>
      <c r="ATR3" s="109"/>
      <c r="ATS3" s="109"/>
      <c r="ATT3" s="109"/>
      <c r="ATU3" s="109"/>
      <c r="ATV3" s="109"/>
      <c r="ATW3" s="109"/>
      <c r="ATX3" s="109"/>
      <c r="ATY3" s="109"/>
      <c r="ATZ3" s="109"/>
      <c r="AUA3" s="109"/>
      <c r="AUB3" s="109"/>
      <c r="AUC3" s="109"/>
      <c r="AUD3" s="109"/>
      <c r="AUE3" s="109"/>
      <c r="AUF3" s="109"/>
      <c r="AUG3" s="109"/>
      <c r="AUH3" s="109"/>
      <c r="AUI3" s="109"/>
      <c r="AUJ3" s="109"/>
      <c r="AUK3" s="109"/>
      <c r="AUL3" s="109"/>
      <c r="AUM3" s="109"/>
      <c r="AUN3" s="109"/>
      <c r="AUO3" s="109"/>
      <c r="AUP3" s="109"/>
      <c r="AUQ3" s="109"/>
      <c r="AUR3" s="109"/>
      <c r="AUS3" s="109"/>
      <c r="AUT3" s="109"/>
      <c r="AUU3" s="109"/>
      <c r="AUV3" s="109"/>
      <c r="AUW3" s="109"/>
      <c r="AUX3" s="109"/>
      <c r="AUY3" s="109"/>
      <c r="AUZ3" s="109"/>
      <c r="AVA3" s="109"/>
      <c r="AVB3" s="109"/>
      <c r="AVC3" s="109"/>
      <c r="AVD3" s="109"/>
      <c r="AVE3" s="109"/>
      <c r="AVF3" s="109"/>
      <c r="AVG3" s="109"/>
      <c r="AVH3" s="109"/>
      <c r="AVI3" s="109"/>
      <c r="AVJ3" s="109"/>
      <c r="AVK3" s="109"/>
      <c r="AVL3" s="109"/>
      <c r="AVM3" s="109"/>
      <c r="AVN3" s="109"/>
      <c r="AVO3" s="109"/>
      <c r="AVP3" s="109"/>
      <c r="AVQ3" s="109"/>
      <c r="AVR3" s="109"/>
      <c r="AVS3" s="109"/>
      <c r="AVT3" s="109"/>
      <c r="AVU3" s="109"/>
      <c r="AVV3" s="109"/>
      <c r="AVW3" s="109"/>
      <c r="AVX3" s="109"/>
      <c r="AVY3" s="109"/>
      <c r="AVZ3" s="109"/>
      <c r="AWA3" s="109"/>
      <c r="AWB3" s="109"/>
      <c r="AWC3" s="109"/>
      <c r="AWD3" s="109"/>
      <c r="AWE3" s="109"/>
      <c r="AWF3" s="109"/>
      <c r="AWG3" s="109"/>
      <c r="AWH3" s="109"/>
      <c r="AWI3" s="109"/>
      <c r="AWJ3" s="109"/>
      <c r="AWK3" s="109"/>
      <c r="AWL3" s="109"/>
      <c r="AWM3" s="109"/>
      <c r="AWN3" s="109"/>
      <c r="AWO3" s="109"/>
      <c r="AWP3" s="109"/>
      <c r="AWQ3" s="109"/>
      <c r="AWR3" s="109"/>
      <c r="AWS3" s="109"/>
      <c r="AWT3" s="109"/>
      <c r="AWU3" s="109"/>
      <c r="AWV3" s="109"/>
      <c r="AWW3" s="109"/>
      <c r="AWX3" s="109"/>
      <c r="AWY3" s="109"/>
      <c r="AWZ3" s="109"/>
      <c r="AXA3" s="109"/>
      <c r="AXB3" s="109"/>
      <c r="AXC3" s="109"/>
      <c r="AXD3" s="109"/>
      <c r="AXE3" s="109"/>
      <c r="AXF3" s="109"/>
      <c r="AXG3" s="109"/>
      <c r="AXH3" s="109"/>
      <c r="AXI3" s="109"/>
      <c r="AXJ3" s="109"/>
      <c r="AXK3" s="109"/>
      <c r="AXL3" s="109"/>
      <c r="AXM3" s="109"/>
      <c r="AXN3" s="109"/>
      <c r="AXO3" s="109"/>
      <c r="AXP3" s="109"/>
      <c r="AXQ3" s="109"/>
      <c r="AXR3" s="109"/>
      <c r="AXS3" s="109"/>
      <c r="AXT3" s="109"/>
      <c r="AXU3" s="109"/>
      <c r="AXV3" s="109"/>
      <c r="AXW3" s="109"/>
      <c r="AXX3" s="109"/>
      <c r="AXY3" s="109"/>
      <c r="AXZ3" s="109"/>
      <c r="AYA3" s="109"/>
      <c r="AYB3" s="109"/>
      <c r="AYC3" s="109"/>
      <c r="AYD3" s="109"/>
      <c r="AYE3" s="109"/>
      <c r="AYF3" s="109"/>
      <c r="AYG3" s="109"/>
      <c r="AYH3" s="109"/>
      <c r="AYI3" s="109"/>
      <c r="AYJ3" s="109"/>
      <c r="AYK3" s="109"/>
      <c r="AYL3" s="109"/>
      <c r="AYM3" s="109"/>
      <c r="AYN3" s="109"/>
      <c r="AYO3" s="109"/>
      <c r="AYP3" s="109"/>
      <c r="AYQ3" s="109"/>
      <c r="AYR3" s="109"/>
      <c r="AYS3" s="109"/>
      <c r="AYT3" s="109"/>
      <c r="AYU3" s="109"/>
      <c r="AYV3" s="109"/>
      <c r="AYW3" s="109"/>
      <c r="AYX3" s="109"/>
      <c r="AYY3" s="109"/>
      <c r="AYZ3" s="109"/>
      <c r="AZA3" s="109"/>
      <c r="AZB3" s="109"/>
      <c r="AZC3" s="109"/>
      <c r="AZD3" s="109"/>
      <c r="AZE3" s="109"/>
      <c r="AZF3" s="109"/>
      <c r="AZG3" s="109"/>
      <c r="AZH3" s="109"/>
      <c r="AZI3" s="109"/>
      <c r="AZJ3" s="109"/>
      <c r="AZK3" s="109"/>
      <c r="AZL3" s="109"/>
      <c r="AZM3" s="109"/>
      <c r="AZN3" s="109"/>
      <c r="AZO3" s="109"/>
      <c r="AZP3" s="109"/>
      <c r="AZQ3" s="109"/>
      <c r="AZR3" s="109"/>
      <c r="AZS3" s="109"/>
      <c r="AZT3" s="109"/>
      <c r="AZU3" s="109"/>
      <c r="AZV3" s="109"/>
      <c r="AZW3" s="109"/>
      <c r="AZX3" s="109"/>
      <c r="AZY3" s="109"/>
      <c r="AZZ3" s="109"/>
      <c r="BAA3" s="109"/>
      <c r="BAB3" s="109"/>
      <c r="BAC3" s="109"/>
      <c r="BAD3" s="109"/>
      <c r="BAE3" s="109"/>
      <c r="BAF3" s="109"/>
      <c r="BAG3" s="109"/>
      <c r="BAH3" s="109"/>
      <c r="BAI3" s="109"/>
      <c r="BAJ3" s="109"/>
      <c r="BAK3" s="109"/>
      <c r="BAL3" s="109"/>
      <c r="BAM3" s="109"/>
      <c r="BAN3" s="109"/>
      <c r="BAO3" s="109"/>
      <c r="BAP3" s="109"/>
      <c r="BAQ3" s="109"/>
      <c r="BAR3" s="109"/>
      <c r="BAS3" s="109"/>
      <c r="BAT3" s="109"/>
      <c r="BAU3" s="109"/>
      <c r="BAV3" s="109"/>
      <c r="BAW3" s="109"/>
      <c r="BAX3" s="109"/>
      <c r="BAY3" s="109"/>
      <c r="BAZ3" s="109"/>
      <c r="BBA3" s="109"/>
      <c r="BBB3" s="109"/>
      <c r="BBC3" s="109"/>
      <c r="BBD3" s="109"/>
      <c r="BBE3" s="109"/>
      <c r="BBF3" s="109"/>
      <c r="BBG3" s="109"/>
      <c r="BBH3" s="109"/>
      <c r="BBI3" s="109"/>
      <c r="BBJ3" s="109"/>
      <c r="BBK3" s="109"/>
      <c r="BBL3" s="109"/>
      <c r="BBM3" s="109"/>
      <c r="BBN3" s="109"/>
      <c r="BBO3" s="109"/>
      <c r="BBP3" s="109"/>
      <c r="BBQ3" s="109"/>
      <c r="BBR3" s="109"/>
      <c r="BBS3" s="109"/>
      <c r="BBT3" s="109"/>
      <c r="BBU3" s="109"/>
      <c r="BBV3" s="109"/>
      <c r="BBW3" s="109"/>
      <c r="BBX3" s="109"/>
      <c r="BBY3" s="109"/>
      <c r="BBZ3" s="109"/>
      <c r="BCA3" s="109"/>
      <c r="BCB3" s="109"/>
      <c r="BCC3" s="109"/>
      <c r="BCD3" s="109"/>
      <c r="BCE3" s="109"/>
      <c r="BCF3" s="109"/>
      <c r="BCG3" s="109"/>
      <c r="BCH3" s="109"/>
      <c r="BCI3" s="109"/>
      <c r="BCJ3" s="109"/>
      <c r="BCK3" s="109"/>
      <c r="BCL3" s="109"/>
      <c r="BCM3" s="109"/>
      <c r="BCN3" s="109"/>
      <c r="BCO3" s="109"/>
      <c r="BCP3" s="109"/>
      <c r="BCQ3" s="109"/>
      <c r="BCR3" s="109"/>
      <c r="BCS3" s="109"/>
      <c r="BCT3" s="109"/>
      <c r="BCU3" s="109"/>
      <c r="BCV3" s="109"/>
      <c r="BCW3" s="109"/>
      <c r="BCX3" s="109"/>
      <c r="BCY3" s="109"/>
      <c r="BCZ3" s="109"/>
      <c r="BDA3" s="109"/>
      <c r="BDB3" s="109"/>
      <c r="BDC3" s="109"/>
      <c r="BDD3" s="109"/>
      <c r="BDE3" s="109"/>
      <c r="BDF3" s="109"/>
      <c r="BDG3" s="109"/>
      <c r="BDH3" s="109"/>
      <c r="BDI3" s="109"/>
      <c r="BDJ3" s="109"/>
      <c r="BDK3" s="109"/>
      <c r="BDL3" s="109"/>
      <c r="BDM3" s="109"/>
      <c r="BDN3" s="109"/>
      <c r="BDO3" s="109"/>
      <c r="BDP3" s="109"/>
      <c r="BDQ3" s="109"/>
      <c r="BDR3" s="109"/>
      <c r="BDS3" s="109"/>
      <c r="BDT3" s="109"/>
      <c r="BDU3" s="109"/>
      <c r="BDV3" s="109"/>
      <c r="BDW3" s="109"/>
      <c r="BDX3" s="109"/>
      <c r="BDY3" s="109"/>
      <c r="BDZ3" s="109"/>
      <c r="BEA3" s="109"/>
      <c r="BEB3" s="109"/>
      <c r="BEC3" s="109"/>
      <c r="BED3" s="109"/>
      <c r="BEE3" s="109"/>
      <c r="BEF3" s="109"/>
      <c r="BEG3" s="109"/>
      <c r="BEH3" s="109"/>
      <c r="BEI3" s="109"/>
      <c r="BEJ3" s="109"/>
      <c r="BEK3" s="109"/>
      <c r="BEL3" s="109"/>
      <c r="BEM3" s="109"/>
      <c r="BEN3" s="109"/>
      <c r="BEO3" s="109"/>
      <c r="BEP3" s="109"/>
      <c r="BEQ3" s="109"/>
      <c r="BER3" s="109"/>
      <c r="BES3" s="109"/>
      <c r="BET3" s="109"/>
      <c r="BEU3" s="109"/>
      <c r="BEV3" s="109"/>
      <c r="BEW3" s="109"/>
      <c r="BEX3" s="109"/>
      <c r="BEY3" s="109"/>
      <c r="BEZ3" s="109"/>
      <c r="BFA3" s="109"/>
      <c r="BFB3" s="109"/>
      <c r="BFC3" s="109"/>
      <c r="BFD3" s="109"/>
      <c r="BFE3" s="109"/>
      <c r="BFF3" s="109"/>
      <c r="BFG3" s="109"/>
      <c r="BFH3" s="109"/>
      <c r="BFI3" s="109"/>
      <c r="BFJ3" s="109"/>
      <c r="BFK3" s="109"/>
      <c r="BFL3" s="109"/>
      <c r="BFM3" s="109"/>
      <c r="BFN3" s="109"/>
      <c r="BFO3" s="109"/>
      <c r="BFP3" s="109"/>
      <c r="BFQ3" s="109"/>
      <c r="BFR3" s="109"/>
      <c r="BFS3" s="109"/>
      <c r="BFT3" s="109"/>
      <c r="BFU3" s="109"/>
      <c r="BFV3" s="109"/>
      <c r="BFW3" s="109"/>
      <c r="BFX3" s="109"/>
      <c r="BFY3" s="109"/>
      <c r="BFZ3" s="109"/>
      <c r="BGA3" s="109"/>
      <c r="BGB3" s="109"/>
      <c r="BGC3" s="109"/>
      <c r="BGD3" s="109"/>
      <c r="BGE3" s="109"/>
      <c r="BGF3" s="109"/>
      <c r="BGG3" s="109"/>
      <c r="BGH3" s="109"/>
      <c r="BGI3" s="109"/>
      <c r="BGJ3" s="109"/>
      <c r="BGK3" s="109"/>
      <c r="BGL3" s="109"/>
      <c r="BGM3" s="109"/>
      <c r="BGN3" s="109"/>
      <c r="BGO3" s="109"/>
      <c r="BGP3" s="109"/>
      <c r="BGQ3" s="109"/>
      <c r="BGR3" s="109"/>
      <c r="BGS3" s="109"/>
      <c r="BGT3" s="109"/>
      <c r="BGU3" s="109"/>
      <c r="BGV3" s="109"/>
      <c r="BGW3" s="109"/>
      <c r="BGX3" s="109"/>
      <c r="BGY3" s="109"/>
      <c r="BGZ3" s="109"/>
      <c r="BHA3" s="109"/>
      <c r="BHB3" s="109"/>
      <c r="BHC3" s="109"/>
      <c r="BHD3" s="109"/>
      <c r="BHE3" s="109"/>
      <c r="BHF3" s="109"/>
      <c r="BHG3" s="109"/>
      <c r="BHH3" s="109"/>
      <c r="BHI3" s="109"/>
      <c r="BHJ3" s="109"/>
      <c r="BHK3" s="109"/>
      <c r="BHL3" s="109"/>
      <c r="BHM3" s="109"/>
      <c r="BHN3" s="109"/>
      <c r="BHO3" s="109"/>
      <c r="BHP3" s="109"/>
      <c r="BHQ3" s="109"/>
      <c r="BHR3" s="109"/>
      <c r="BHS3" s="109"/>
      <c r="BHT3" s="109"/>
      <c r="BHU3" s="109"/>
      <c r="BHV3" s="109"/>
      <c r="BHW3" s="109"/>
      <c r="BHX3" s="109"/>
      <c r="BHY3" s="109"/>
      <c r="BHZ3" s="109"/>
      <c r="BIA3" s="109"/>
      <c r="BIB3" s="109"/>
      <c r="BIC3" s="109"/>
      <c r="BID3" s="109"/>
      <c r="BIE3" s="109"/>
      <c r="BIF3" s="109"/>
      <c r="BIG3" s="109"/>
      <c r="BIH3" s="109"/>
      <c r="BII3" s="109"/>
      <c r="BIJ3" s="109"/>
      <c r="BIK3" s="109"/>
      <c r="BIL3" s="109"/>
      <c r="BIM3" s="109"/>
      <c r="BIN3" s="109"/>
      <c r="BIO3" s="109"/>
      <c r="BIP3" s="109"/>
      <c r="BIQ3" s="109"/>
      <c r="BIR3" s="109"/>
      <c r="BIS3" s="109"/>
      <c r="BIT3" s="109"/>
      <c r="BIU3" s="109"/>
      <c r="BIV3" s="109"/>
      <c r="BIW3" s="109"/>
      <c r="BIX3" s="109"/>
      <c r="BIY3" s="109"/>
      <c r="BIZ3" s="109"/>
      <c r="BJA3" s="109"/>
      <c r="BJB3" s="109"/>
      <c r="BJC3" s="109"/>
      <c r="BJD3" s="109"/>
      <c r="BJE3" s="109"/>
      <c r="BJF3" s="109"/>
      <c r="BJG3" s="109"/>
      <c r="BJH3" s="109"/>
      <c r="BJI3" s="109"/>
      <c r="BJJ3" s="109"/>
      <c r="BJK3" s="109"/>
      <c r="BJL3" s="109"/>
      <c r="BJM3" s="109"/>
      <c r="BJN3" s="109"/>
      <c r="BJO3" s="109"/>
      <c r="BJP3" s="109"/>
      <c r="BJQ3" s="109"/>
      <c r="BJR3" s="109"/>
      <c r="BJS3" s="109"/>
      <c r="BJT3" s="109"/>
      <c r="BJU3" s="109"/>
      <c r="BJV3" s="109"/>
      <c r="BJW3" s="109"/>
      <c r="BJX3" s="109"/>
      <c r="BJY3" s="109"/>
      <c r="BJZ3" s="109"/>
      <c r="BKA3" s="109"/>
      <c r="BKB3" s="109"/>
      <c r="BKC3" s="109"/>
      <c r="BKD3" s="109"/>
      <c r="BKE3" s="109"/>
      <c r="BKF3" s="109"/>
      <c r="BKG3" s="109"/>
      <c r="BKH3" s="109"/>
      <c r="BKI3" s="109"/>
      <c r="BKJ3" s="109"/>
      <c r="BKK3" s="109"/>
      <c r="BKL3" s="109"/>
      <c r="BKM3" s="109"/>
      <c r="BKN3" s="109"/>
      <c r="BKO3" s="109"/>
      <c r="BKP3" s="109"/>
      <c r="BKQ3" s="109"/>
      <c r="BKR3" s="109"/>
      <c r="BKS3" s="109"/>
      <c r="BKT3" s="109"/>
      <c r="BKU3" s="109"/>
      <c r="BKV3" s="109"/>
      <c r="BKW3" s="109"/>
      <c r="BKX3" s="109"/>
      <c r="BKY3" s="109"/>
      <c r="BKZ3" s="109"/>
      <c r="BLA3" s="109"/>
      <c r="BLB3" s="109"/>
      <c r="BLC3" s="109"/>
      <c r="BLD3" s="109"/>
      <c r="BLE3" s="109"/>
      <c r="BLF3" s="109"/>
      <c r="BLG3" s="109"/>
      <c r="BLH3" s="109"/>
      <c r="BLI3" s="109"/>
      <c r="BLJ3" s="109"/>
      <c r="BLK3" s="109"/>
      <c r="BLL3" s="109"/>
      <c r="BLM3" s="109"/>
      <c r="BLN3" s="109"/>
      <c r="BLO3" s="109"/>
      <c r="BLP3" s="109"/>
      <c r="BLQ3" s="109"/>
      <c r="BLR3" s="109"/>
      <c r="BLS3" s="109"/>
      <c r="BLT3" s="109"/>
      <c r="BLU3" s="109"/>
      <c r="BLV3" s="109"/>
      <c r="BLW3" s="109"/>
      <c r="BLX3" s="109"/>
      <c r="BLY3" s="109"/>
      <c r="BLZ3" s="109"/>
      <c r="BMA3" s="109"/>
      <c r="BMB3" s="109"/>
      <c r="BMC3" s="109"/>
      <c r="BMD3" s="109"/>
      <c r="BME3" s="109"/>
      <c r="BMF3" s="109"/>
      <c r="BMG3" s="109"/>
      <c r="BMH3" s="109"/>
      <c r="BMI3" s="109"/>
      <c r="BMJ3" s="109"/>
      <c r="BMK3" s="109"/>
      <c r="BML3" s="109"/>
      <c r="BMM3" s="109"/>
      <c r="BMN3" s="109"/>
      <c r="BMO3" s="109"/>
      <c r="BMP3" s="109"/>
      <c r="BMQ3" s="109"/>
      <c r="BMR3" s="109"/>
      <c r="BMS3" s="109"/>
      <c r="BMT3" s="109"/>
      <c r="BMU3" s="109"/>
      <c r="BMV3" s="109"/>
      <c r="BMW3" s="109"/>
      <c r="BMX3" s="109"/>
      <c r="BMY3" s="109"/>
      <c r="BMZ3" s="109"/>
      <c r="BNA3" s="109"/>
      <c r="BNB3" s="109"/>
      <c r="BNC3" s="109"/>
      <c r="BND3" s="109"/>
      <c r="BNE3" s="109"/>
      <c r="BNF3" s="109"/>
      <c r="BNG3" s="109"/>
      <c r="BNH3" s="109"/>
      <c r="BNI3" s="109"/>
      <c r="BNJ3" s="109"/>
      <c r="BNK3" s="109"/>
      <c r="BNL3" s="109"/>
      <c r="BNM3" s="109"/>
      <c r="BNN3" s="109"/>
      <c r="BNO3" s="109"/>
      <c r="BNP3" s="109"/>
      <c r="BNQ3" s="109"/>
      <c r="BNR3" s="109"/>
      <c r="BNS3" s="109"/>
      <c r="BNT3" s="109"/>
      <c r="BNU3" s="109"/>
      <c r="BNV3" s="109"/>
      <c r="BNW3" s="109"/>
      <c r="BNX3" s="109"/>
      <c r="BNY3" s="109"/>
      <c r="BNZ3" s="109"/>
      <c r="BOA3" s="109"/>
      <c r="BOB3" s="109"/>
      <c r="BOC3" s="109"/>
      <c r="BOD3" s="109"/>
      <c r="BOE3" s="109"/>
      <c r="BOF3" s="109"/>
      <c r="BOG3" s="109"/>
      <c r="BOH3" s="109"/>
      <c r="BOI3" s="109"/>
      <c r="BOJ3" s="109"/>
      <c r="BOK3" s="109"/>
      <c r="BOL3" s="109"/>
      <c r="BOM3" s="109"/>
      <c r="BON3" s="109"/>
      <c r="BOO3" s="109"/>
      <c r="BOP3" s="109"/>
      <c r="BOQ3" s="109"/>
      <c r="BOR3" s="109"/>
      <c r="BOS3" s="109"/>
      <c r="BOT3" s="109"/>
      <c r="BOU3" s="109"/>
      <c r="BOV3" s="109"/>
      <c r="BOW3" s="109"/>
      <c r="BOX3" s="109"/>
      <c r="BOY3" s="109"/>
      <c r="BOZ3" s="109"/>
      <c r="BPA3" s="109"/>
      <c r="BPB3" s="109"/>
      <c r="BPC3" s="109"/>
      <c r="BPD3" s="109"/>
      <c r="BPE3" s="109"/>
      <c r="BPF3" s="109"/>
      <c r="BPG3" s="109"/>
      <c r="BPH3" s="109"/>
      <c r="BPI3" s="109"/>
      <c r="BPJ3" s="109"/>
      <c r="BPK3" s="109"/>
      <c r="BPL3" s="109"/>
      <c r="BPM3" s="109"/>
      <c r="BPN3" s="109"/>
      <c r="BPO3" s="109"/>
      <c r="BPP3" s="109"/>
      <c r="BPQ3" s="109"/>
      <c r="BPR3" s="109"/>
      <c r="BPS3" s="109"/>
      <c r="BPT3" s="109"/>
      <c r="BPU3" s="109"/>
      <c r="BPV3" s="109"/>
      <c r="BPW3" s="109"/>
      <c r="BPX3" s="109"/>
      <c r="BPY3" s="109"/>
      <c r="BPZ3" s="109"/>
      <c r="BQA3" s="109"/>
      <c r="BQB3" s="109"/>
      <c r="BQC3" s="109"/>
      <c r="BQD3" s="109"/>
      <c r="BQE3" s="109"/>
      <c r="BQF3" s="109"/>
      <c r="BQG3" s="109"/>
      <c r="BQH3" s="109"/>
      <c r="BQI3" s="109"/>
      <c r="BQJ3" s="109"/>
      <c r="BQK3" s="109"/>
      <c r="BQL3" s="109"/>
      <c r="BQM3" s="109"/>
      <c r="BQN3" s="109"/>
      <c r="BQO3" s="109"/>
      <c r="BQP3" s="109"/>
      <c r="BQQ3" s="109"/>
      <c r="BQR3" s="109"/>
      <c r="BQS3" s="109"/>
      <c r="BQT3" s="109"/>
      <c r="BQU3" s="109"/>
      <c r="BQV3" s="109"/>
      <c r="BQW3" s="109"/>
      <c r="BQX3" s="109"/>
      <c r="BQY3" s="109"/>
      <c r="BQZ3" s="109"/>
      <c r="BRA3" s="109"/>
      <c r="BRB3" s="109"/>
      <c r="BRC3" s="109"/>
      <c r="BRD3" s="109"/>
      <c r="BRE3" s="109"/>
      <c r="BRF3" s="109"/>
      <c r="BRG3" s="109"/>
      <c r="BRH3" s="109"/>
      <c r="BRI3" s="109"/>
      <c r="BRJ3" s="109"/>
      <c r="BRK3" s="109"/>
      <c r="BRL3" s="109"/>
      <c r="BRM3" s="109"/>
      <c r="BRN3" s="109"/>
      <c r="BRO3" s="109"/>
      <c r="BRP3" s="109"/>
      <c r="BRQ3" s="109"/>
      <c r="BRR3" s="109"/>
      <c r="BRS3" s="109"/>
      <c r="BRT3" s="109"/>
      <c r="BRU3" s="109"/>
      <c r="BRV3" s="109"/>
      <c r="BRW3" s="109"/>
      <c r="BRX3" s="109"/>
      <c r="BRY3" s="109"/>
      <c r="BRZ3" s="109"/>
      <c r="BSA3" s="109"/>
      <c r="BSB3" s="109"/>
      <c r="BSC3" s="109"/>
      <c r="BSD3" s="109"/>
      <c r="BSE3" s="109"/>
      <c r="BSF3" s="109"/>
      <c r="BSG3" s="109"/>
      <c r="BSH3" s="109"/>
      <c r="BSI3" s="109"/>
      <c r="BSJ3" s="109"/>
      <c r="BSK3" s="109"/>
      <c r="BSL3" s="109"/>
      <c r="BSM3" s="109"/>
      <c r="BSN3" s="109"/>
      <c r="BSO3" s="109"/>
      <c r="BSP3" s="109"/>
      <c r="BSQ3" s="109"/>
      <c r="BSR3" s="109"/>
      <c r="BSS3" s="109"/>
      <c r="BST3" s="109"/>
      <c r="BSU3" s="109"/>
      <c r="BSV3" s="109"/>
      <c r="BSW3" s="109"/>
      <c r="BSX3" s="109"/>
      <c r="BSY3" s="109"/>
      <c r="BSZ3" s="109"/>
      <c r="BTA3" s="109"/>
      <c r="BTB3" s="109"/>
      <c r="BTC3" s="109"/>
      <c r="BTD3" s="109"/>
      <c r="BTE3" s="109"/>
      <c r="BTF3" s="109"/>
      <c r="BTG3" s="109"/>
      <c r="BTH3" s="109"/>
      <c r="BTI3" s="109"/>
      <c r="BTJ3" s="109"/>
      <c r="BTK3" s="109"/>
      <c r="BTL3" s="109"/>
      <c r="BTM3" s="109"/>
      <c r="BTN3" s="109"/>
      <c r="BTO3" s="109"/>
      <c r="BTP3" s="109"/>
      <c r="BTQ3" s="109"/>
      <c r="BTR3" s="109"/>
      <c r="BTS3" s="109"/>
      <c r="BTT3" s="109"/>
      <c r="BTU3" s="109"/>
      <c r="BTV3" s="109"/>
      <c r="BTW3" s="109"/>
      <c r="BTX3" s="109"/>
      <c r="BTY3" s="109"/>
      <c r="BTZ3" s="109"/>
      <c r="BUA3" s="109"/>
      <c r="BUB3" s="109"/>
      <c r="BUC3" s="109"/>
      <c r="BUD3" s="109"/>
      <c r="BUE3" s="109"/>
      <c r="BUF3" s="109"/>
      <c r="BUG3" s="109"/>
      <c r="BUH3" s="109"/>
      <c r="BUI3" s="109"/>
      <c r="BUJ3" s="109"/>
      <c r="BUK3" s="109"/>
      <c r="BUL3" s="109"/>
      <c r="BUM3" s="109"/>
      <c r="BUN3" s="109"/>
      <c r="BUO3" s="109"/>
      <c r="BUP3" s="109"/>
      <c r="BUQ3" s="109"/>
      <c r="BUR3" s="109"/>
      <c r="BUS3" s="109"/>
      <c r="BUT3" s="109"/>
      <c r="BUU3" s="109"/>
      <c r="BUV3" s="109"/>
      <c r="BUW3" s="109"/>
      <c r="BUX3" s="109"/>
      <c r="BUY3" s="109"/>
      <c r="BUZ3" s="109"/>
      <c r="BVA3" s="109"/>
      <c r="BVB3" s="109"/>
      <c r="BVC3" s="109"/>
      <c r="BVD3" s="109"/>
      <c r="BVE3" s="109"/>
      <c r="BVF3" s="109"/>
      <c r="BVG3" s="109"/>
      <c r="BVH3" s="109"/>
      <c r="BVI3" s="109"/>
      <c r="BVJ3" s="109"/>
      <c r="BVK3" s="109"/>
      <c r="BVL3" s="109"/>
      <c r="BVM3" s="109"/>
      <c r="BVN3" s="109"/>
      <c r="BVO3" s="109"/>
      <c r="BVP3" s="109"/>
      <c r="BVQ3" s="109"/>
      <c r="BVR3" s="109"/>
      <c r="BVS3" s="109"/>
      <c r="BVT3" s="109"/>
      <c r="BVU3" s="109"/>
      <c r="BVV3" s="109"/>
      <c r="BVW3" s="109"/>
      <c r="BVX3" s="109"/>
      <c r="BVY3" s="109"/>
      <c r="BVZ3" s="109"/>
      <c r="BWA3" s="109"/>
      <c r="BWB3" s="109"/>
      <c r="BWC3" s="109"/>
      <c r="BWD3" s="109"/>
      <c r="BWE3" s="109"/>
      <c r="BWF3" s="109"/>
      <c r="BWG3" s="109"/>
      <c r="BWH3" s="109"/>
      <c r="BWI3" s="109"/>
      <c r="BWJ3" s="109"/>
      <c r="BWK3" s="109"/>
      <c r="BWL3" s="109"/>
      <c r="BWM3" s="109"/>
      <c r="BWN3" s="109"/>
      <c r="BWO3" s="109"/>
      <c r="BWP3" s="109"/>
      <c r="BWQ3" s="109"/>
      <c r="BWR3" s="109"/>
      <c r="BWS3" s="109"/>
      <c r="BWT3" s="109"/>
      <c r="BWU3" s="109"/>
      <c r="BWV3" s="109"/>
      <c r="BWW3" s="109"/>
      <c r="BWX3" s="109"/>
      <c r="BWY3" s="109"/>
      <c r="BWZ3" s="109"/>
      <c r="BXA3" s="109"/>
      <c r="BXB3" s="109"/>
      <c r="BXC3" s="109"/>
      <c r="BXD3" s="109"/>
      <c r="BXE3" s="109"/>
      <c r="BXF3" s="109"/>
      <c r="BXG3" s="109"/>
      <c r="BXH3" s="109"/>
      <c r="BXI3" s="109"/>
      <c r="BXJ3" s="109"/>
      <c r="BXK3" s="109"/>
      <c r="BXL3" s="109"/>
      <c r="BXM3" s="109"/>
      <c r="BXN3" s="109"/>
      <c r="BXO3" s="109"/>
      <c r="BXP3" s="109"/>
      <c r="BXQ3" s="109"/>
      <c r="BXR3" s="109"/>
      <c r="BXS3" s="109"/>
      <c r="BXT3" s="109"/>
      <c r="BXU3" s="109"/>
      <c r="BXV3" s="109"/>
      <c r="BXW3" s="109"/>
      <c r="BXX3" s="109"/>
      <c r="BXY3" s="109"/>
      <c r="BXZ3" s="109"/>
      <c r="BYA3" s="109"/>
      <c r="BYB3" s="109"/>
      <c r="BYC3" s="109"/>
      <c r="BYD3" s="109"/>
      <c r="BYE3" s="109"/>
      <c r="BYF3" s="109"/>
      <c r="BYG3" s="109"/>
      <c r="BYH3" s="109"/>
      <c r="BYI3" s="109"/>
      <c r="BYJ3" s="109"/>
      <c r="BYK3" s="109"/>
      <c r="BYL3" s="109"/>
      <c r="BYM3" s="109"/>
      <c r="BYN3" s="109"/>
      <c r="BYO3" s="109"/>
      <c r="BYP3" s="109"/>
      <c r="BYQ3" s="109"/>
      <c r="BYR3" s="109"/>
      <c r="BYS3" s="109"/>
      <c r="BYT3" s="109"/>
      <c r="BYU3" s="109"/>
      <c r="BYV3" s="109"/>
      <c r="BYW3" s="109"/>
      <c r="BYX3" s="109"/>
      <c r="BYY3" s="109"/>
      <c r="BYZ3" s="109"/>
      <c r="BZA3" s="109"/>
      <c r="BZB3" s="109"/>
      <c r="BZC3" s="109"/>
      <c r="BZD3" s="109"/>
      <c r="BZE3" s="109"/>
      <c r="BZF3" s="109"/>
      <c r="BZG3" s="109"/>
      <c r="BZH3" s="109"/>
      <c r="BZI3" s="109"/>
      <c r="BZJ3" s="109"/>
      <c r="BZK3" s="109"/>
      <c r="BZL3" s="109"/>
      <c r="BZM3" s="109"/>
      <c r="BZN3" s="109"/>
      <c r="BZO3" s="109"/>
      <c r="BZP3" s="109"/>
      <c r="BZQ3" s="109"/>
      <c r="BZR3" s="109"/>
      <c r="BZS3" s="109"/>
      <c r="BZT3" s="109"/>
      <c r="BZU3" s="109"/>
      <c r="BZV3" s="109"/>
      <c r="BZW3" s="109"/>
      <c r="BZX3" s="109"/>
      <c r="BZY3" s="109"/>
      <c r="BZZ3" s="109"/>
      <c r="CAA3" s="109"/>
      <c r="CAB3" s="109"/>
      <c r="CAC3" s="109"/>
      <c r="CAD3" s="109"/>
      <c r="CAE3" s="109"/>
      <c r="CAF3" s="109"/>
      <c r="CAG3" s="109"/>
      <c r="CAH3" s="109"/>
      <c r="CAI3" s="109"/>
      <c r="CAJ3" s="109"/>
      <c r="CAK3" s="109"/>
      <c r="CAL3" s="109"/>
      <c r="CAM3" s="109"/>
      <c r="CAN3" s="109"/>
      <c r="CAO3" s="109"/>
      <c r="CAP3" s="109"/>
      <c r="CAQ3" s="109"/>
      <c r="CAR3" s="109"/>
      <c r="CAS3" s="109"/>
      <c r="CAT3" s="109"/>
      <c r="CAU3" s="109"/>
      <c r="CAV3" s="109"/>
      <c r="CAW3" s="109"/>
      <c r="CAX3" s="109"/>
      <c r="CAY3" s="109"/>
      <c r="CAZ3" s="109"/>
      <c r="CBA3" s="109"/>
      <c r="CBB3" s="109"/>
      <c r="CBC3" s="109"/>
      <c r="CBD3" s="109"/>
      <c r="CBE3" s="109"/>
      <c r="CBF3" s="109"/>
      <c r="CBG3" s="109"/>
      <c r="CBH3" s="109"/>
      <c r="CBI3" s="109"/>
      <c r="CBJ3" s="109"/>
      <c r="CBK3" s="109"/>
      <c r="CBL3" s="109"/>
      <c r="CBM3" s="109"/>
      <c r="CBN3" s="109"/>
      <c r="CBO3" s="109"/>
      <c r="CBP3" s="109"/>
      <c r="CBQ3" s="109"/>
      <c r="CBR3" s="109"/>
      <c r="CBS3" s="109"/>
      <c r="CBT3" s="109"/>
      <c r="CBU3" s="109"/>
      <c r="CBV3" s="109"/>
      <c r="CBW3" s="109"/>
      <c r="CBX3" s="109"/>
      <c r="CBY3" s="109"/>
      <c r="CBZ3" s="109"/>
      <c r="CCA3" s="109"/>
      <c r="CCB3" s="109"/>
      <c r="CCC3" s="109"/>
      <c r="CCD3" s="109"/>
      <c r="CCE3" s="109"/>
      <c r="CCF3" s="109"/>
      <c r="CCG3" s="109"/>
      <c r="CCH3" s="109"/>
      <c r="CCI3" s="109"/>
      <c r="CCJ3" s="109"/>
      <c r="CCK3" s="109"/>
      <c r="CCL3" s="109"/>
      <c r="CCM3" s="109"/>
      <c r="CCN3" s="109"/>
      <c r="CCO3" s="109"/>
      <c r="CCP3" s="109"/>
      <c r="CCQ3" s="109"/>
      <c r="CCR3" s="109"/>
      <c r="CCS3" s="109"/>
      <c r="CCT3" s="109"/>
      <c r="CCU3" s="109"/>
      <c r="CCV3" s="109"/>
      <c r="CCW3" s="109"/>
      <c r="CCX3" s="109"/>
      <c r="CCY3" s="109"/>
      <c r="CCZ3" s="109"/>
      <c r="CDA3" s="109"/>
      <c r="CDB3" s="109"/>
      <c r="CDC3" s="109"/>
      <c r="CDD3" s="109"/>
      <c r="CDE3" s="109"/>
      <c r="CDF3" s="109"/>
      <c r="CDG3" s="109"/>
      <c r="CDH3" s="109"/>
      <c r="CDI3" s="109"/>
      <c r="CDJ3" s="109"/>
      <c r="CDK3" s="109"/>
      <c r="CDL3" s="109"/>
      <c r="CDM3" s="109"/>
      <c r="CDN3" s="109"/>
      <c r="CDO3" s="109"/>
      <c r="CDP3" s="109"/>
      <c r="CDQ3" s="109"/>
      <c r="CDR3" s="109"/>
      <c r="CDS3" s="109"/>
      <c r="CDT3" s="109"/>
      <c r="CDU3" s="109"/>
      <c r="CDV3" s="109"/>
      <c r="CDW3" s="109"/>
      <c r="CDX3" s="109"/>
      <c r="CDY3" s="109"/>
      <c r="CDZ3" s="109"/>
      <c r="CEA3" s="109"/>
      <c r="CEB3" s="109"/>
      <c r="CEC3" s="109"/>
      <c r="CED3" s="109"/>
      <c r="CEE3" s="109"/>
      <c r="CEF3" s="109"/>
      <c r="CEG3" s="109"/>
      <c r="CEH3" s="109"/>
      <c r="CEI3" s="109"/>
      <c r="CEJ3" s="109"/>
      <c r="CEK3" s="109"/>
      <c r="CEL3" s="109"/>
      <c r="CEM3" s="109"/>
      <c r="CEN3" s="109"/>
      <c r="CEO3" s="109"/>
      <c r="CEP3" s="109"/>
      <c r="CEQ3" s="109"/>
      <c r="CER3" s="109"/>
      <c r="CES3" s="109"/>
      <c r="CET3" s="109"/>
      <c r="CEU3" s="109"/>
      <c r="CEV3" s="109"/>
      <c r="CEW3" s="109"/>
      <c r="CEX3" s="109"/>
      <c r="CEY3" s="109"/>
      <c r="CEZ3" s="109"/>
      <c r="CFA3" s="109"/>
      <c r="CFB3" s="109"/>
      <c r="CFC3" s="109"/>
      <c r="CFD3" s="109"/>
      <c r="CFE3" s="109"/>
      <c r="CFF3" s="109"/>
      <c r="CFG3" s="109"/>
      <c r="CFH3" s="109"/>
      <c r="CFI3" s="109"/>
      <c r="CFJ3" s="109"/>
      <c r="CFK3" s="109"/>
      <c r="CFL3" s="109"/>
      <c r="CFM3" s="109"/>
      <c r="CFN3" s="109"/>
      <c r="CFO3" s="109"/>
      <c r="CFP3" s="109"/>
      <c r="CFQ3" s="109"/>
      <c r="CFR3" s="109"/>
      <c r="CFS3" s="109"/>
      <c r="CFT3" s="109"/>
      <c r="CFU3" s="109"/>
      <c r="CFV3" s="109"/>
      <c r="CFW3" s="109"/>
      <c r="CFX3" s="109"/>
      <c r="CFY3" s="109"/>
      <c r="CFZ3" s="109"/>
      <c r="CGA3" s="109"/>
      <c r="CGB3" s="109"/>
      <c r="CGC3" s="109"/>
      <c r="CGD3" s="109"/>
      <c r="CGE3" s="109"/>
      <c r="CGF3" s="109"/>
      <c r="CGG3" s="109"/>
      <c r="CGH3" s="109"/>
      <c r="CGI3" s="109"/>
      <c r="CGJ3" s="109"/>
      <c r="CGK3" s="109"/>
      <c r="CGL3" s="109"/>
      <c r="CGM3" s="109"/>
      <c r="CGN3" s="109"/>
      <c r="CGO3" s="109"/>
      <c r="CGP3" s="109"/>
      <c r="CGQ3" s="109"/>
      <c r="CGR3" s="109"/>
      <c r="CGS3" s="109"/>
      <c r="CGT3" s="109"/>
      <c r="CGU3" s="109"/>
      <c r="CGV3" s="109"/>
      <c r="CGW3" s="109"/>
      <c r="CGX3" s="109"/>
      <c r="CGY3" s="109"/>
      <c r="CGZ3" s="109"/>
      <c r="CHA3" s="109"/>
      <c r="CHB3" s="109"/>
      <c r="CHC3" s="109"/>
      <c r="CHD3" s="109"/>
      <c r="CHE3" s="109"/>
      <c r="CHF3" s="109"/>
      <c r="CHG3" s="109"/>
      <c r="CHH3" s="109"/>
      <c r="CHI3" s="109"/>
      <c r="CHJ3" s="109"/>
      <c r="CHK3" s="109"/>
      <c r="CHL3" s="109"/>
      <c r="CHM3" s="109"/>
      <c r="CHN3" s="109"/>
      <c r="CHO3" s="109"/>
      <c r="CHP3" s="109"/>
      <c r="CHQ3" s="109"/>
      <c r="CHR3" s="109"/>
      <c r="CHS3" s="109"/>
      <c r="CHT3" s="109"/>
      <c r="CHU3" s="109"/>
      <c r="CHV3" s="109"/>
      <c r="CHW3" s="109"/>
      <c r="CHX3" s="109"/>
      <c r="CHY3" s="109"/>
      <c r="CHZ3" s="109"/>
      <c r="CIA3" s="109"/>
      <c r="CIB3" s="109"/>
      <c r="CIC3" s="109"/>
      <c r="CID3" s="109"/>
      <c r="CIE3" s="109"/>
      <c r="CIF3" s="109"/>
      <c r="CIG3" s="109"/>
      <c r="CIH3" s="109"/>
      <c r="CII3" s="109"/>
      <c r="CIJ3" s="109"/>
      <c r="CIK3" s="109"/>
      <c r="CIL3" s="109"/>
      <c r="CIM3" s="109"/>
      <c r="CIN3" s="109"/>
      <c r="CIO3" s="109"/>
      <c r="CIP3" s="109"/>
      <c r="CIQ3" s="109"/>
      <c r="CIR3" s="109"/>
      <c r="CIS3" s="109"/>
      <c r="CIT3" s="109"/>
      <c r="CIU3" s="109"/>
      <c r="CIV3" s="109"/>
      <c r="CIW3" s="109"/>
      <c r="CIX3" s="109"/>
      <c r="CIY3" s="109"/>
      <c r="CIZ3" s="109"/>
      <c r="CJA3" s="109"/>
      <c r="CJB3" s="109"/>
      <c r="CJC3" s="109"/>
      <c r="CJD3" s="109"/>
      <c r="CJE3" s="109"/>
      <c r="CJF3" s="109"/>
      <c r="CJG3" s="109"/>
      <c r="CJH3" s="109"/>
      <c r="CJI3" s="109"/>
      <c r="CJJ3" s="109"/>
      <c r="CJK3" s="109"/>
      <c r="CJL3" s="109"/>
      <c r="CJM3" s="109"/>
      <c r="CJN3" s="109"/>
      <c r="CJO3" s="109"/>
      <c r="CJP3" s="109"/>
      <c r="CJQ3" s="109"/>
      <c r="CJR3" s="109"/>
      <c r="CJS3" s="109"/>
      <c r="CJT3" s="109"/>
      <c r="CJU3" s="109"/>
      <c r="CJV3" s="109"/>
      <c r="CJW3" s="109"/>
      <c r="CJX3" s="109"/>
      <c r="CJY3" s="109"/>
      <c r="CJZ3" s="109"/>
      <c r="CKA3" s="109"/>
      <c r="CKB3" s="109"/>
      <c r="CKC3" s="109"/>
      <c r="CKD3" s="109"/>
      <c r="CKE3" s="109"/>
      <c r="CKF3" s="109"/>
      <c r="CKG3" s="109"/>
      <c r="CKH3" s="109"/>
      <c r="CKI3" s="109"/>
      <c r="CKJ3" s="109"/>
      <c r="CKK3" s="109"/>
      <c r="CKL3" s="109"/>
      <c r="CKM3" s="109"/>
      <c r="CKN3" s="109"/>
      <c r="CKO3" s="109"/>
      <c r="CKP3" s="109"/>
      <c r="CKQ3" s="109"/>
      <c r="CKR3" s="109"/>
      <c r="CKS3" s="109"/>
      <c r="CKT3" s="109"/>
      <c r="CKU3" s="109"/>
      <c r="CKV3" s="109"/>
      <c r="CKW3" s="109"/>
      <c r="CKX3" s="109"/>
      <c r="CKY3" s="109"/>
      <c r="CKZ3" s="109"/>
      <c r="CLA3" s="109"/>
      <c r="CLB3" s="109"/>
      <c r="CLC3" s="109"/>
      <c r="CLD3" s="109"/>
      <c r="CLE3" s="109"/>
      <c r="CLF3" s="109"/>
      <c r="CLG3" s="109"/>
      <c r="CLH3" s="109"/>
      <c r="CLI3" s="109"/>
      <c r="CLJ3" s="109"/>
      <c r="CLK3" s="109"/>
      <c r="CLL3" s="109"/>
      <c r="CLM3" s="109"/>
      <c r="CLN3" s="109"/>
      <c r="CLO3" s="109"/>
      <c r="CLP3" s="109"/>
      <c r="CLQ3" s="109"/>
      <c r="CLR3" s="109"/>
      <c r="CLS3" s="109"/>
      <c r="CLT3" s="109"/>
      <c r="CLU3" s="109"/>
      <c r="CLV3" s="109"/>
      <c r="CLW3" s="109"/>
      <c r="CLX3" s="109"/>
      <c r="CLY3" s="109"/>
      <c r="CLZ3" s="109"/>
      <c r="CMA3" s="109"/>
      <c r="CMB3" s="109"/>
      <c r="CMC3" s="109"/>
      <c r="CMD3" s="109"/>
      <c r="CME3" s="109"/>
      <c r="CMF3" s="109"/>
      <c r="CMG3" s="109"/>
      <c r="CMH3" s="109"/>
      <c r="CMI3" s="109"/>
      <c r="CMJ3" s="109"/>
      <c r="CMK3" s="109"/>
      <c r="CML3" s="109"/>
      <c r="CMM3" s="109"/>
      <c r="CMN3" s="109"/>
      <c r="CMO3" s="109"/>
      <c r="CMP3" s="109"/>
      <c r="CMQ3" s="109"/>
      <c r="CMR3" s="109"/>
      <c r="CMS3" s="109"/>
      <c r="CMT3" s="109"/>
      <c r="CMU3" s="109"/>
      <c r="CMV3" s="109"/>
      <c r="CMW3" s="109"/>
      <c r="CMX3" s="109"/>
      <c r="CMY3" s="109"/>
      <c r="CMZ3" s="109"/>
      <c r="CNA3" s="109"/>
      <c r="CNB3" s="109"/>
      <c r="CNC3" s="109"/>
      <c r="CND3" s="109"/>
      <c r="CNE3" s="109"/>
      <c r="CNF3" s="109"/>
      <c r="CNG3" s="109"/>
      <c r="CNH3" s="109"/>
      <c r="CNI3" s="109"/>
      <c r="CNJ3" s="109"/>
      <c r="CNK3" s="109"/>
      <c r="CNL3" s="109"/>
      <c r="CNM3" s="109"/>
      <c r="CNN3" s="109"/>
      <c r="CNO3" s="109"/>
      <c r="CNP3" s="109"/>
      <c r="CNQ3" s="109"/>
      <c r="CNR3" s="109"/>
      <c r="CNS3" s="109"/>
      <c r="CNT3" s="109"/>
      <c r="CNU3" s="109"/>
      <c r="CNV3" s="109"/>
      <c r="CNW3" s="109"/>
      <c r="CNX3" s="109"/>
      <c r="CNY3" s="109"/>
      <c r="CNZ3" s="109"/>
      <c r="COA3" s="109"/>
      <c r="COB3" s="109"/>
      <c r="COC3" s="109"/>
      <c r="COD3" s="109"/>
      <c r="COE3" s="109"/>
      <c r="COF3" s="109"/>
      <c r="COG3" s="109"/>
      <c r="COH3" s="109"/>
      <c r="COI3" s="109"/>
      <c r="COJ3" s="109"/>
      <c r="COK3" s="109"/>
      <c r="COL3" s="109"/>
      <c r="COM3" s="109"/>
      <c r="CON3" s="109"/>
      <c r="COO3" s="109"/>
      <c r="COP3" s="109"/>
      <c r="COQ3" s="109"/>
      <c r="COR3" s="109"/>
      <c r="COS3" s="109"/>
      <c r="COT3" s="109"/>
      <c r="COU3" s="109"/>
      <c r="COV3" s="109"/>
      <c r="COW3" s="109"/>
      <c r="COX3" s="109"/>
      <c r="COY3" s="109"/>
      <c r="COZ3" s="109"/>
      <c r="CPA3" s="109"/>
      <c r="CPB3" s="109"/>
      <c r="CPC3" s="109"/>
      <c r="CPD3" s="109"/>
      <c r="CPE3" s="109"/>
      <c r="CPF3" s="109"/>
      <c r="CPG3" s="109"/>
      <c r="CPH3" s="109"/>
      <c r="CPI3" s="109"/>
      <c r="CPJ3" s="109"/>
      <c r="CPK3" s="109"/>
      <c r="CPL3" s="109"/>
      <c r="CPM3" s="109"/>
      <c r="CPN3" s="109"/>
      <c r="CPO3" s="109"/>
      <c r="CPP3" s="109"/>
      <c r="CPQ3" s="109"/>
      <c r="CPR3" s="109"/>
      <c r="CPS3" s="109"/>
      <c r="CPT3" s="109"/>
      <c r="CPU3" s="109"/>
      <c r="CPV3" s="109"/>
      <c r="CPW3" s="109"/>
      <c r="CPX3" s="109"/>
      <c r="CPY3" s="109"/>
      <c r="CPZ3" s="109"/>
      <c r="CQA3" s="109"/>
      <c r="CQB3" s="109"/>
      <c r="CQC3" s="109"/>
      <c r="CQD3" s="109"/>
      <c r="CQE3" s="109"/>
      <c r="CQF3" s="109"/>
      <c r="CQG3" s="109"/>
      <c r="CQH3" s="109"/>
      <c r="CQI3" s="109"/>
      <c r="CQJ3" s="109"/>
      <c r="CQK3" s="109"/>
      <c r="CQL3" s="109"/>
      <c r="CQM3" s="109"/>
      <c r="CQN3" s="109"/>
      <c r="CQO3" s="109"/>
      <c r="CQP3" s="109"/>
      <c r="CQQ3" s="109"/>
      <c r="CQR3" s="109"/>
      <c r="CQS3" s="109"/>
      <c r="CQT3" s="109"/>
      <c r="CQU3" s="109"/>
      <c r="CQV3" s="109"/>
      <c r="CQW3" s="109"/>
      <c r="CQX3" s="109"/>
      <c r="CQY3" s="109"/>
      <c r="CQZ3" s="109"/>
      <c r="CRA3" s="109"/>
      <c r="CRB3" s="109"/>
      <c r="CRC3" s="109"/>
      <c r="CRD3" s="109"/>
      <c r="CRE3" s="109"/>
      <c r="CRF3" s="109"/>
      <c r="CRG3" s="109"/>
      <c r="CRH3" s="109"/>
      <c r="CRI3" s="109"/>
      <c r="CRJ3" s="109"/>
      <c r="CRK3" s="109"/>
      <c r="CRL3" s="109"/>
      <c r="CRM3" s="109"/>
      <c r="CRN3" s="109"/>
      <c r="CRO3" s="109"/>
      <c r="CRP3" s="109"/>
      <c r="CRQ3" s="109"/>
      <c r="CRR3" s="109"/>
      <c r="CRS3" s="109"/>
      <c r="CRT3" s="109"/>
      <c r="CRU3" s="109"/>
      <c r="CRV3" s="109"/>
      <c r="CRW3" s="109"/>
      <c r="CRX3" s="109"/>
      <c r="CRY3" s="109"/>
      <c r="CRZ3" s="109"/>
      <c r="CSA3" s="109"/>
      <c r="CSB3" s="109"/>
      <c r="CSC3" s="109"/>
      <c r="CSD3" s="109"/>
      <c r="CSE3" s="109"/>
      <c r="CSF3" s="109"/>
      <c r="CSG3" s="109"/>
      <c r="CSH3" s="109"/>
      <c r="CSI3" s="109"/>
      <c r="CSJ3" s="109"/>
      <c r="CSK3" s="109"/>
      <c r="CSL3" s="109"/>
      <c r="CSM3" s="109"/>
      <c r="CSN3" s="109"/>
      <c r="CSO3" s="109"/>
      <c r="CSP3" s="109"/>
      <c r="CSQ3" s="109"/>
      <c r="CSR3" s="109"/>
      <c r="CSS3" s="109"/>
      <c r="CST3" s="109"/>
      <c r="CSU3" s="109"/>
      <c r="CSV3" s="109"/>
      <c r="CSW3" s="109"/>
      <c r="CSX3" s="109"/>
      <c r="CSY3" s="109"/>
      <c r="CSZ3" s="109"/>
      <c r="CTA3" s="109"/>
      <c r="CTB3" s="109"/>
      <c r="CTC3" s="109"/>
      <c r="CTD3" s="109"/>
      <c r="CTE3" s="109"/>
      <c r="CTF3" s="109"/>
      <c r="CTG3" s="109"/>
      <c r="CTH3" s="109"/>
      <c r="CTI3" s="109"/>
      <c r="CTJ3" s="109"/>
      <c r="CTK3" s="109"/>
      <c r="CTL3" s="109"/>
      <c r="CTM3" s="109"/>
      <c r="CTN3" s="109"/>
      <c r="CTO3" s="109"/>
      <c r="CTP3" s="109"/>
      <c r="CTQ3" s="109"/>
      <c r="CTR3" s="109"/>
      <c r="CTS3" s="109"/>
      <c r="CTT3" s="109"/>
      <c r="CTU3" s="109"/>
      <c r="CTV3" s="109"/>
      <c r="CTW3" s="109"/>
      <c r="CTX3" s="109"/>
      <c r="CTY3" s="109"/>
      <c r="CTZ3" s="109"/>
      <c r="CUA3" s="109"/>
      <c r="CUB3" s="109"/>
      <c r="CUC3" s="109"/>
      <c r="CUD3" s="109"/>
      <c r="CUE3" s="109"/>
      <c r="CUF3" s="109"/>
      <c r="CUG3" s="109"/>
      <c r="CUH3" s="109"/>
      <c r="CUI3" s="109"/>
      <c r="CUJ3" s="109"/>
      <c r="CUK3" s="109"/>
      <c r="CUL3" s="109"/>
      <c r="CUM3" s="109"/>
      <c r="CUN3" s="109"/>
      <c r="CUO3" s="109"/>
      <c r="CUP3" s="109"/>
      <c r="CUQ3" s="109"/>
      <c r="CUR3" s="109"/>
      <c r="CUS3" s="109"/>
      <c r="CUT3" s="109"/>
      <c r="CUU3" s="109"/>
      <c r="CUV3" s="109"/>
      <c r="CUW3" s="109"/>
      <c r="CUX3" s="109"/>
      <c r="CUY3" s="109"/>
      <c r="CUZ3" s="109"/>
      <c r="CVA3" s="109"/>
      <c r="CVB3" s="109"/>
      <c r="CVC3" s="109"/>
      <c r="CVD3" s="109"/>
      <c r="CVE3" s="109"/>
      <c r="CVF3" s="109"/>
      <c r="CVG3" s="109"/>
      <c r="CVH3" s="109"/>
      <c r="CVI3" s="109"/>
      <c r="CVJ3" s="109"/>
      <c r="CVK3" s="109"/>
      <c r="CVL3" s="109"/>
      <c r="CVM3" s="109"/>
      <c r="CVN3" s="109"/>
      <c r="CVO3" s="109"/>
      <c r="CVP3" s="109"/>
      <c r="CVQ3" s="109"/>
      <c r="CVR3" s="109"/>
      <c r="CVS3" s="109"/>
      <c r="CVT3" s="109"/>
      <c r="CVU3" s="109"/>
      <c r="CVV3" s="109"/>
      <c r="CVW3" s="109"/>
      <c r="CVX3" s="109"/>
      <c r="CVY3" s="109"/>
      <c r="CVZ3" s="109"/>
      <c r="CWA3" s="109"/>
      <c r="CWB3" s="109"/>
      <c r="CWC3" s="109"/>
      <c r="CWD3" s="109"/>
      <c r="CWE3" s="109"/>
      <c r="CWF3" s="109"/>
      <c r="CWG3" s="109"/>
      <c r="CWH3" s="109"/>
      <c r="CWI3" s="109"/>
      <c r="CWJ3" s="109"/>
      <c r="CWK3" s="109"/>
      <c r="CWL3" s="109"/>
      <c r="CWM3" s="109"/>
      <c r="CWN3" s="109"/>
      <c r="CWO3" s="109"/>
      <c r="CWP3" s="109"/>
      <c r="CWQ3" s="109"/>
      <c r="CWR3" s="109"/>
      <c r="CWS3" s="109"/>
      <c r="CWT3" s="109"/>
      <c r="CWU3" s="109"/>
      <c r="CWV3" s="109"/>
      <c r="CWW3" s="109"/>
      <c r="CWX3" s="109"/>
      <c r="CWY3" s="109"/>
      <c r="CWZ3" s="109"/>
      <c r="CXA3" s="109"/>
      <c r="CXB3" s="109"/>
      <c r="CXC3" s="109"/>
      <c r="CXD3" s="109"/>
      <c r="CXE3" s="109"/>
      <c r="CXF3" s="109"/>
      <c r="CXG3" s="109"/>
      <c r="CXH3" s="109"/>
      <c r="CXI3" s="109"/>
      <c r="CXJ3" s="109"/>
      <c r="CXK3" s="109"/>
      <c r="CXL3" s="109"/>
      <c r="CXM3" s="109"/>
      <c r="CXN3" s="109"/>
      <c r="CXO3" s="109"/>
      <c r="CXP3" s="109"/>
      <c r="CXQ3" s="109"/>
      <c r="CXR3" s="109"/>
      <c r="CXS3" s="109"/>
      <c r="CXT3" s="109"/>
      <c r="CXU3" s="109"/>
      <c r="CXV3" s="109"/>
      <c r="CXW3" s="109"/>
      <c r="CXX3" s="109"/>
      <c r="CXY3" s="109"/>
      <c r="CXZ3" s="109"/>
      <c r="CYA3" s="109"/>
      <c r="CYB3" s="109"/>
      <c r="CYC3" s="109"/>
      <c r="CYD3" s="109"/>
      <c r="CYE3" s="109"/>
      <c r="CYF3" s="109"/>
      <c r="CYG3" s="109"/>
      <c r="CYH3" s="109"/>
      <c r="CYI3" s="109"/>
      <c r="CYJ3" s="109"/>
      <c r="CYK3" s="109"/>
      <c r="CYL3" s="109"/>
      <c r="CYM3" s="109"/>
      <c r="CYN3" s="109"/>
      <c r="CYO3" s="109"/>
      <c r="CYP3" s="109"/>
      <c r="CYQ3" s="109"/>
      <c r="CYR3" s="109"/>
      <c r="CYS3" s="109"/>
      <c r="CYT3" s="109"/>
      <c r="CYU3" s="109"/>
      <c r="CYV3" s="109"/>
      <c r="CYW3" s="109"/>
      <c r="CYX3" s="109"/>
      <c r="CYY3" s="109"/>
      <c r="CYZ3" s="109"/>
      <c r="CZA3" s="109"/>
      <c r="CZB3" s="109"/>
      <c r="CZC3" s="109"/>
      <c r="CZD3" s="109"/>
      <c r="CZE3" s="109"/>
      <c r="CZF3" s="109"/>
      <c r="CZG3" s="109"/>
      <c r="CZH3" s="109"/>
      <c r="CZI3" s="109"/>
      <c r="CZJ3" s="109"/>
      <c r="CZK3" s="109"/>
      <c r="CZL3" s="109"/>
      <c r="CZM3" s="109"/>
      <c r="CZN3" s="109"/>
      <c r="CZO3" s="109"/>
      <c r="CZP3" s="109"/>
      <c r="CZQ3" s="109"/>
      <c r="CZR3" s="109"/>
      <c r="CZS3" s="109"/>
      <c r="CZT3" s="109"/>
      <c r="CZU3" s="109"/>
      <c r="CZV3" s="109"/>
      <c r="CZW3" s="109"/>
      <c r="CZX3" s="109"/>
      <c r="CZY3" s="109"/>
      <c r="CZZ3" s="109"/>
      <c r="DAA3" s="109"/>
      <c r="DAB3" s="109"/>
      <c r="DAC3" s="109"/>
      <c r="DAD3" s="109"/>
      <c r="DAE3" s="109"/>
      <c r="DAF3" s="109"/>
      <c r="DAG3" s="109"/>
      <c r="DAH3" s="109"/>
      <c r="DAI3" s="109"/>
      <c r="DAJ3" s="109"/>
      <c r="DAK3" s="109"/>
      <c r="DAL3" s="109"/>
      <c r="DAM3" s="109"/>
      <c r="DAN3" s="109"/>
      <c r="DAO3" s="109"/>
      <c r="DAP3" s="109"/>
      <c r="DAQ3" s="109"/>
      <c r="DAR3" s="109"/>
      <c r="DAS3" s="109"/>
      <c r="DAT3" s="109"/>
      <c r="DAU3" s="109"/>
      <c r="DAV3" s="109"/>
      <c r="DAW3" s="109"/>
      <c r="DAX3" s="109"/>
      <c r="DAY3" s="109"/>
      <c r="DAZ3" s="109"/>
      <c r="DBA3" s="109"/>
      <c r="DBB3" s="109"/>
      <c r="DBC3" s="109"/>
      <c r="DBD3" s="109"/>
      <c r="DBE3" s="109"/>
      <c r="DBF3" s="109"/>
      <c r="DBG3" s="109"/>
      <c r="DBH3" s="109"/>
      <c r="DBI3" s="109"/>
      <c r="DBJ3" s="109"/>
      <c r="DBK3" s="109"/>
      <c r="DBL3" s="109"/>
      <c r="DBM3" s="109"/>
      <c r="DBN3" s="109"/>
      <c r="DBO3" s="109"/>
      <c r="DBP3" s="109"/>
      <c r="DBQ3" s="109"/>
      <c r="DBR3" s="109"/>
      <c r="DBS3" s="109"/>
      <c r="DBT3" s="109"/>
      <c r="DBU3" s="109"/>
      <c r="DBV3" s="109"/>
      <c r="DBW3" s="109"/>
      <c r="DBX3" s="109"/>
      <c r="DBY3" s="109"/>
      <c r="DBZ3" s="109"/>
      <c r="DCA3" s="109"/>
      <c r="DCB3" s="109"/>
      <c r="DCC3" s="109"/>
      <c r="DCD3" s="109"/>
      <c r="DCE3" s="109"/>
      <c r="DCF3" s="109"/>
      <c r="DCG3" s="109"/>
      <c r="DCH3" s="109"/>
      <c r="DCI3" s="109"/>
      <c r="DCJ3" s="109"/>
      <c r="DCK3" s="109"/>
      <c r="DCL3" s="109"/>
      <c r="DCM3" s="109"/>
      <c r="DCN3" s="109"/>
      <c r="DCO3" s="109"/>
      <c r="DCP3" s="109"/>
      <c r="DCQ3" s="109"/>
      <c r="DCR3" s="109"/>
      <c r="DCS3" s="109"/>
      <c r="DCT3" s="109"/>
      <c r="DCU3" s="109"/>
      <c r="DCV3" s="109"/>
      <c r="DCW3" s="109"/>
      <c r="DCX3" s="109"/>
      <c r="DCY3" s="109"/>
      <c r="DCZ3" s="109"/>
      <c r="DDA3" s="109"/>
      <c r="DDB3" s="109"/>
      <c r="DDC3" s="109"/>
      <c r="DDD3" s="109"/>
      <c r="DDE3" s="109"/>
      <c r="DDF3" s="109"/>
      <c r="DDG3" s="109"/>
      <c r="DDH3" s="109"/>
      <c r="DDI3" s="109"/>
      <c r="DDJ3" s="109"/>
      <c r="DDK3" s="109"/>
      <c r="DDL3" s="109"/>
      <c r="DDM3" s="109"/>
      <c r="DDN3" s="109"/>
      <c r="DDO3" s="109"/>
      <c r="DDP3" s="109"/>
      <c r="DDQ3" s="109"/>
      <c r="DDR3" s="109"/>
      <c r="DDS3" s="109"/>
      <c r="DDT3" s="109"/>
      <c r="DDU3" s="109"/>
      <c r="DDV3" s="109"/>
      <c r="DDW3" s="109"/>
      <c r="DDX3" s="109"/>
      <c r="DDY3" s="109"/>
      <c r="DDZ3" s="109"/>
      <c r="DEA3" s="109"/>
      <c r="DEB3" s="109"/>
      <c r="DEC3" s="109"/>
      <c r="DED3" s="109"/>
      <c r="DEE3" s="109"/>
      <c r="DEF3" s="109"/>
      <c r="DEG3" s="109"/>
      <c r="DEH3" s="109"/>
      <c r="DEI3" s="109"/>
      <c r="DEJ3" s="109"/>
      <c r="DEK3" s="109"/>
      <c r="DEL3" s="109"/>
      <c r="DEM3" s="109"/>
      <c r="DEN3" s="109"/>
      <c r="DEO3" s="109"/>
      <c r="DEP3" s="109"/>
      <c r="DEQ3" s="109"/>
      <c r="DER3" s="109"/>
      <c r="DES3" s="109"/>
      <c r="DET3" s="109"/>
      <c r="DEU3" s="109"/>
      <c r="DEV3" s="109"/>
      <c r="DEW3" s="109"/>
      <c r="DEX3" s="109"/>
      <c r="DEY3" s="109"/>
      <c r="DEZ3" s="109"/>
      <c r="DFA3" s="109"/>
      <c r="DFB3" s="109"/>
      <c r="DFC3" s="109"/>
      <c r="DFD3" s="109"/>
      <c r="DFE3" s="109"/>
      <c r="DFF3" s="109"/>
      <c r="DFG3" s="109"/>
      <c r="DFH3" s="109"/>
      <c r="DFI3" s="109"/>
      <c r="DFJ3" s="109"/>
      <c r="DFK3" s="109"/>
      <c r="DFL3" s="109"/>
      <c r="DFM3" s="109"/>
      <c r="DFN3" s="109"/>
      <c r="DFO3" s="109"/>
      <c r="DFP3" s="109"/>
      <c r="DFQ3" s="109"/>
      <c r="DFR3" s="109"/>
      <c r="DFS3" s="109"/>
      <c r="DFT3" s="109"/>
      <c r="DFU3" s="109"/>
      <c r="DFV3" s="109"/>
      <c r="DFW3" s="109"/>
      <c r="DFX3" s="109"/>
      <c r="DFY3" s="109"/>
      <c r="DFZ3" s="109"/>
      <c r="DGA3" s="109"/>
      <c r="DGB3" s="109"/>
      <c r="DGC3" s="109"/>
      <c r="DGD3" s="109"/>
      <c r="DGE3" s="109"/>
      <c r="DGF3" s="109"/>
      <c r="DGG3" s="109"/>
      <c r="DGH3" s="109"/>
      <c r="DGI3" s="109"/>
      <c r="DGJ3" s="109"/>
      <c r="DGK3" s="109"/>
      <c r="DGL3" s="109"/>
      <c r="DGM3" s="109"/>
      <c r="DGN3" s="109"/>
      <c r="DGO3" s="109"/>
      <c r="DGP3" s="109"/>
      <c r="DGQ3" s="109"/>
      <c r="DGR3" s="109"/>
      <c r="DGS3" s="109"/>
      <c r="DGT3" s="109"/>
      <c r="DGU3" s="109"/>
      <c r="DGV3" s="109"/>
      <c r="DGW3" s="109"/>
      <c r="DGX3" s="109"/>
      <c r="DGY3" s="109"/>
      <c r="DGZ3" s="109"/>
      <c r="DHA3" s="109"/>
      <c r="DHB3" s="109"/>
      <c r="DHC3" s="109"/>
      <c r="DHD3" s="109"/>
      <c r="DHE3" s="109"/>
      <c r="DHF3" s="109"/>
      <c r="DHG3" s="109"/>
      <c r="DHH3" s="109"/>
      <c r="DHI3" s="109"/>
      <c r="DHJ3" s="109"/>
      <c r="DHK3" s="109"/>
      <c r="DHL3" s="109"/>
      <c r="DHM3" s="109"/>
      <c r="DHN3" s="109"/>
      <c r="DHO3" s="109"/>
      <c r="DHP3" s="109"/>
      <c r="DHQ3" s="109"/>
      <c r="DHR3" s="109"/>
      <c r="DHS3" s="109"/>
      <c r="DHT3" s="109"/>
      <c r="DHU3" s="109"/>
      <c r="DHV3" s="109"/>
      <c r="DHW3" s="109"/>
      <c r="DHX3" s="109"/>
      <c r="DHY3" s="109"/>
      <c r="DHZ3" s="109"/>
      <c r="DIA3" s="109"/>
      <c r="DIB3" s="109"/>
      <c r="DIC3" s="109"/>
      <c r="DID3" s="109"/>
      <c r="DIE3" s="109"/>
      <c r="DIF3" s="109"/>
      <c r="DIG3" s="109"/>
      <c r="DIH3" s="109"/>
      <c r="DII3" s="109"/>
      <c r="DIJ3" s="109"/>
      <c r="DIK3" s="109"/>
      <c r="DIL3" s="109"/>
      <c r="DIM3" s="109"/>
      <c r="DIN3" s="109"/>
      <c r="DIO3" s="109"/>
      <c r="DIP3" s="109"/>
      <c r="DIQ3" s="109"/>
      <c r="DIR3" s="109"/>
      <c r="DIS3" s="109"/>
      <c r="DIT3" s="109"/>
      <c r="DIU3" s="109"/>
      <c r="DIV3" s="109"/>
      <c r="DIW3" s="109"/>
      <c r="DIX3" s="109"/>
      <c r="DIY3" s="109"/>
      <c r="DIZ3" s="109"/>
      <c r="DJA3" s="109"/>
      <c r="DJB3" s="109"/>
      <c r="DJC3" s="109"/>
      <c r="DJD3" s="109"/>
      <c r="DJE3" s="109"/>
      <c r="DJF3" s="109"/>
      <c r="DJG3" s="109"/>
      <c r="DJH3" s="109"/>
      <c r="DJI3" s="109"/>
      <c r="DJJ3" s="109"/>
      <c r="DJK3" s="109"/>
      <c r="DJL3" s="109"/>
      <c r="DJM3" s="109"/>
      <c r="DJN3" s="109"/>
      <c r="DJO3" s="109"/>
      <c r="DJP3" s="109"/>
      <c r="DJQ3" s="109"/>
      <c r="DJR3" s="109"/>
      <c r="DJS3" s="109"/>
      <c r="DJT3" s="109"/>
      <c r="DJU3" s="109"/>
      <c r="DJV3" s="109"/>
      <c r="DJW3" s="109"/>
      <c r="DJX3" s="109"/>
      <c r="DJY3" s="109"/>
      <c r="DJZ3" s="109"/>
      <c r="DKA3" s="109"/>
      <c r="DKB3" s="109"/>
      <c r="DKC3" s="109"/>
      <c r="DKD3" s="109"/>
      <c r="DKE3" s="109"/>
      <c r="DKF3" s="109"/>
      <c r="DKG3" s="109"/>
      <c r="DKH3" s="109"/>
      <c r="DKI3" s="109"/>
      <c r="DKJ3" s="109"/>
      <c r="DKK3" s="109"/>
      <c r="DKL3" s="109"/>
      <c r="DKM3" s="109"/>
      <c r="DKN3" s="109"/>
      <c r="DKO3" s="109"/>
      <c r="DKP3" s="109"/>
      <c r="DKQ3" s="109"/>
      <c r="DKR3" s="109"/>
      <c r="DKS3" s="109"/>
      <c r="DKT3" s="109"/>
      <c r="DKU3" s="109"/>
      <c r="DKV3" s="109"/>
      <c r="DKW3" s="109"/>
      <c r="DKX3" s="109"/>
      <c r="DKY3" s="109"/>
      <c r="DKZ3" s="109"/>
      <c r="DLA3" s="109"/>
      <c r="DLB3" s="109"/>
      <c r="DLC3" s="109"/>
      <c r="DLD3" s="109"/>
      <c r="DLE3" s="109"/>
      <c r="DLF3" s="109"/>
      <c r="DLG3" s="109"/>
      <c r="DLH3" s="109"/>
      <c r="DLI3" s="109"/>
      <c r="DLJ3" s="109"/>
      <c r="DLK3" s="109"/>
      <c r="DLL3" s="109"/>
      <c r="DLM3" s="109"/>
      <c r="DLN3" s="109"/>
      <c r="DLO3" s="109"/>
      <c r="DLP3" s="109"/>
      <c r="DLQ3" s="109"/>
      <c r="DLR3" s="109"/>
      <c r="DLS3" s="109"/>
      <c r="DLT3" s="109"/>
      <c r="DLU3" s="109"/>
      <c r="DLV3" s="109"/>
      <c r="DLW3" s="109"/>
      <c r="DLX3" s="109"/>
      <c r="DLY3" s="109"/>
      <c r="DLZ3" s="109"/>
      <c r="DMA3" s="109"/>
      <c r="DMB3" s="109"/>
      <c r="DMC3" s="109"/>
      <c r="DMD3" s="109"/>
      <c r="DME3" s="109"/>
      <c r="DMF3" s="109"/>
      <c r="DMG3" s="109"/>
      <c r="DMH3" s="109"/>
      <c r="DMI3" s="109"/>
      <c r="DMJ3" s="109"/>
      <c r="DMK3" s="109"/>
      <c r="DML3" s="109"/>
      <c r="DMM3" s="109"/>
      <c r="DMN3" s="109"/>
      <c r="DMO3" s="109"/>
      <c r="DMP3" s="109"/>
      <c r="DMQ3" s="109"/>
      <c r="DMR3" s="109"/>
      <c r="DMS3" s="109"/>
      <c r="DMT3" s="109"/>
      <c r="DMU3" s="109"/>
      <c r="DMV3" s="109"/>
      <c r="DMW3" s="109"/>
      <c r="DMX3" s="109"/>
      <c r="DMY3" s="109"/>
      <c r="DMZ3" s="109"/>
      <c r="DNA3" s="109"/>
      <c r="DNB3" s="109"/>
      <c r="DNC3" s="109"/>
      <c r="DND3" s="109"/>
      <c r="DNE3" s="109"/>
      <c r="DNF3" s="109"/>
      <c r="DNG3" s="109"/>
      <c r="DNH3" s="109"/>
      <c r="DNI3" s="109"/>
      <c r="DNJ3" s="109"/>
      <c r="DNK3" s="109"/>
      <c r="DNL3" s="109"/>
      <c r="DNM3" s="109"/>
      <c r="DNN3" s="109"/>
      <c r="DNO3" s="109"/>
      <c r="DNP3" s="109"/>
      <c r="DNQ3" s="109"/>
      <c r="DNR3" s="109"/>
      <c r="DNS3" s="109"/>
      <c r="DNT3" s="109"/>
      <c r="DNU3" s="109"/>
      <c r="DNV3" s="109"/>
      <c r="DNW3" s="109"/>
      <c r="DNX3" s="109"/>
      <c r="DNY3" s="109"/>
      <c r="DNZ3" s="109"/>
      <c r="DOA3" s="109"/>
      <c r="DOB3" s="109"/>
      <c r="DOC3" s="109"/>
      <c r="DOD3" s="109"/>
      <c r="DOE3" s="109"/>
      <c r="DOF3" s="109"/>
      <c r="DOG3" s="109"/>
      <c r="DOH3" s="109"/>
      <c r="DOI3" s="109"/>
      <c r="DOJ3" s="109"/>
      <c r="DOK3" s="109"/>
      <c r="DOL3" s="109"/>
      <c r="DOM3" s="109"/>
      <c r="DON3" s="109"/>
      <c r="DOO3" s="109"/>
      <c r="DOP3" s="109"/>
      <c r="DOQ3" s="109"/>
      <c r="DOR3" s="109"/>
      <c r="DOS3" s="109"/>
      <c r="DOT3" s="109"/>
      <c r="DOU3" s="109"/>
      <c r="DOV3" s="109"/>
      <c r="DOW3" s="109"/>
      <c r="DOX3" s="109"/>
      <c r="DOY3" s="109"/>
      <c r="DOZ3" s="109"/>
      <c r="DPA3" s="109"/>
      <c r="DPB3" s="109"/>
      <c r="DPC3" s="109"/>
      <c r="DPD3" s="109"/>
      <c r="DPE3" s="109"/>
      <c r="DPF3" s="109"/>
      <c r="DPG3" s="109"/>
      <c r="DPH3" s="109"/>
      <c r="DPI3" s="109"/>
      <c r="DPJ3" s="109"/>
      <c r="DPK3" s="109"/>
      <c r="DPL3" s="109"/>
      <c r="DPM3" s="109"/>
      <c r="DPN3" s="109"/>
      <c r="DPO3" s="109"/>
      <c r="DPP3" s="109"/>
      <c r="DPQ3" s="109"/>
      <c r="DPR3" s="109"/>
      <c r="DPS3" s="109"/>
      <c r="DPT3" s="109"/>
      <c r="DPU3" s="109"/>
      <c r="DPV3" s="109"/>
      <c r="DPW3" s="109"/>
      <c r="DPX3" s="109"/>
      <c r="DPY3" s="109"/>
      <c r="DPZ3" s="109"/>
      <c r="DQA3" s="109"/>
      <c r="DQB3" s="109"/>
      <c r="DQC3" s="109"/>
      <c r="DQD3" s="109"/>
      <c r="DQE3" s="109"/>
      <c r="DQF3" s="109"/>
      <c r="DQG3" s="109"/>
      <c r="DQH3" s="109"/>
      <c r="DQI3" s="109"/>
      <c r="DQJ3" s="109"/>
      <c r="DQK3" s="109"/>
      <c r="DQL3" s="109"/>
      <c r="DQM3" s="109"/>
      <c r="DQN3" s="109"/>
      <c r="DQO3" s="109"/>
      <c r="DQP3" s="109"/>
      <c r="DQQ3" s="109"/>
      <c r="DQR3" s="109"/>
      <c r="DQS3" s="109"/>
      <c r="DQT3" s="109"/>
      <c r="DQU3" s="109"/>
      <c r="DQV3" s="109"/>
      <c r="DQW3" s="109"/>
      <c r="DQX3" s="109"/>
      <c r="DQY3" s="109"/>
      <c r="DQZ3" s="109"/>
      <c r="DRA3" s="109"/>
      <c r="DRB3" s="109"/>
      <c r="DRC3" s="109"/>
      <c r="DRD3" s="109"/>
      <c r="DRE3" s="109"/>
      <c r="DRF3" s="109"/>
      <c r="DRG3" s="109"/>
      <c r="DRH3" s="109"/>
      <c r="DRI3" s="109"/>
      <c r="DRJ3" s="109"/>
      <c r="DRK3" s="109"/>
      <c r="DRL3" s="109"/>
      <c r="DRM3" s="109"/>
      <c r="DRN3" s="109"/>
      <c r="DRO3" s="109"/>
      <c r="DRP3" s="109"/>
      <c r="DRQ3" s="109"/>
      <c r="DRR3" s="109"/>
      <c r="DRS3" s="109"/>
      <c r="DRT3" s="109"/>
      <c r="DRU3" s="109"/>
      <c r="DRV3" s="109"/>
      <c r="DRW3" s="109"/>
      <c r="DRX3" s="109"/>
      <c r="DRY3" s="109"/>
      <c r="DRZ3" s="109"/>
      <c r="DSA3" s="109"/>
      <c r="DSB3" s="109"/>
      <c r="DSC3" s="109"/>
      <c r="DSD3" s="109"/>
      <c r="DSE3" s="109"/>
      <c r="DSF3" s="109"/>
      <c r="DSG3" s="109"/>
      <c r="DSH3" s="109"/>
      <c r="DSI3" s="109"/>
      <c r="DSJ3" s="109"/>
      <c r="DSK3" s="109"/>
      <c r="DSL3" s="109"/>
      <c r="DSM3" s="109"/>
      <c r="DSN3" s="109"/>
      <c r="DSO3" s="109"/>
      <c r="DSP3" s="109"/>
      <c r="DSQ3" s="109"/>
      <c r="DSR3" s="109"/>
      <c r="DSS3" s="109"/>
      <c r="DST3" s="109"/>
      <c r="DSU3" s="109"/>
      <c r="DSV3" s="109"/>
      <c r="DSW3" s="109"/>
      <c r="DSX3" s="109"/>
      <c r="DSY3" s="109"/>
      <c r="DSZ3" s="109"/>
      <c r="DTA3" s="109"/>
      <c r="DTB3" s="109"/>
      <c r="DTC3" s="109"/>
      <c r="DTD3" s="109"/>
      <c r="DTE3" s="109"/>
      <c r="DTF3" s="109"/>
      <c r="DTG3" s="109"/>
      <c r="DTH3" s="109"/>
      <c r="DTI3" s="109"/>
      <c r="DTJ3" s="109"/>
      <c r="DTK3" s="109"/>
      <c r="DTL3" s="109"/>
      <c r="DTM3" s="109"/>
      <c r="DTN3" s="109"/>
      <c r="DTO3" s="109"/>
      <c r="DTP3" s="109"/>
      <c r="DTQ3" s="109"/>
      <c r="DTR3" s="109"/>
      <c r="DTS3" s="109"/>
      <c r="DTT3" s="109"/>
      <c r="DTU3" s="109"/>
      <c r="DTV3" s="109"/>
      <c r="DTW3" s="109"/>
      <c r="DTX3" s="109"/>
      <c r="DTY3" s="109"/>
      <c r="DTZ3" s="109"/>
      <c r="DUA3" s="109"/>
      <c r="DUB3" s="109"/>
      <c r="DUC3" s="109"/>
      <c r="DUD3" s="109"/>
      <c r="DUE3" s="109"/>
      <c r="DUF3" s="109"/>
      <c r="DUG3" s="109"/>
      <c r="DUH3" s="109"/>
      <c r="DUI3" s="109"/>
      <c r="DUJ3" s="109"/>
      <c r="DUK3" s="109"/>
      <c r="DUL3" s="109"/>
      <c r="DUM3" s="109"/>
      <c r="DUN3" s="109"/>
      <c r="DUO3" s="109"/>
      <c r="DUP3" s="109"/>
      <c r="DUQ3" s="109"/>
      <c r="DUR3" s="109"/>
      <c r="DUS3" s="109"/>
      <c r="DUT3" s="109"/>
      <c r="DUU3" s="109"/>
      <c r="DUV3" s="109"/>
      <c r="DUW3" s="109"/>
      <c r="DUX3" s="109"/>
      <c r="DUY3" s="109"/>
      <c r="DUZ3" s="109"/>
      <c r="DVA3" s="109"/>
      <c r="DVB3" s="109"/>
      <c r="DVC3" s="109"/>
      <c r="DVD3" s="109"/>
      <c r="DVE3" s="109"/>
      <c r="DVF3" s="109"/>
      <c r="DVG3" s="109"/>
      <c r="DVH3" s="109"/>
      <c r="DVI3" s="109"/>
      <c r="DVJ3" s="109"/>
      <c r="DVK3" s="109"/>
      <c r="DVL3" s="109"/>
      <c r="DVM3" s="109"/>
      <c r="DVN3" s="109"/>
      <c r="DVO3" s="109"/>
      <c r="DVP3" s="109"/>
      <c r="DVQ3" s="109"/>
      <c r="DVR3" s="109"/>
      <c r="DVS3" s="109"/>
      <c r="DVT3" s="109"/>
      <c r="DVU3" s="109"/>
      <c r="DVV3" s="109"/>
      <c r="DVW3" s="109"/>
      <c r="DVX3" s="109"/>
      <c r="DVY3" s="109"/>
      <c r="DVZ3" s="109"/>
      <c r="DWA3" s="109"/>
      <c r="DWB3" s="109"/>
      <c r="DWC3" s="109"/>
      <c r="DWD3" s="109"/>
      <c r="DWE3" s="109"/>
      <c r="DWF3" s="109"/>
      <c r="DWG3" s="109"/>
      <c r="DWH3" s="109"/>
      <c r="DWI3" s="109"/>
      <c r="DWJ3" s="109"/>
      <c r="DWK3" s="109"/>
      <c r="DWL3" s="109"/>
      <c r="DWM3" s="109"/>
      <c r="DWN3" s="109"/>
      <c r="DWO3" s="109"/>
      <c r="DWP3" s="109"/>
      <c r="DWQ3" s="109"/>
      <c r="DWR3" s="109"/>
      <c r="DWS3" s="109"/>
      <c r="DWT3" s="109"/>
      <c r="DWU3" s="109"/>
      <c r="DWV3" s="109"/>
      <c r="DWW3" s="109"/>
      <c r="DWX3" s="109"/>
      <c r="DWY3" s="109"/>
      <c r="DWZ3" s="109"/>
      <c r="DXA3" s="109"/>
      <c r="DXB3" s="109"/>
      <c r="DXC3" s="109"/>
      <c r="DXD3" s="109"/>
      <c r="DXE3" s="109"/>
      <c r="DXF3" s="109"/>
      <c r="DXG3" s="109"/>
      <c r="DXH3" s="109"/>
      <c r="DXI3" s="109"/>
      <c r="DXJ3" s="109"/>
      <c r="DXK3" s="109"/>
      <c r="DXL3" s="109"/>
      <c r="DXM3" s="109"/>
      <c r="DXN3" s="109"/>
      <c r="DXO3" s="109"/>
      <c r="DXP3" s="109"/>
      <c r="DXQ3" s="109"/>
      <c r="DXR3" s="109"/>
      <c r="DXS3" s="109"/>
      <c r="DXT3" s="109"/>
      <c r="DXU3" s="109"/>
      <c r="DXV3" s="109"/>
      <c r="DXW3" s="109"/>
      <c r="DXX3" s="109"/>
      <c r="DXY3" s="109"/>
      <c r="DXZ3" s="109"/>
      <c r="DYA3" s="109"/>
      <c r="DYB3" s="109"/>
      <c r="DYC3" s="109"/>
      <c r="DYD3" s="109"/>
      <c r="DYE3" s="109"/>
      <c r="DYF3" s="109"/>
      <c r="DYG3" s="109"/>
      <c r="DYH3" s="109"/>
      <c r="DYI3" s="109"/>
      <c r="DYJ3" s="109"/>
      <c r="DYK3" s="109"/>
      <c r="DYL3" s="109"/>
      <c r="DYM3" s="109"/>
      <c r="DYN3" s="109"/>
      <c r="DYO3" s="109"/>
      <c r="DYP3" s="109"/>
      <c r="DYQ3" s="109"/>
      <c r="DYR3" s="109"/>
      <c r="DYS3" s="109"/>
      <c r="DYT3" s="109"/>
      <c r="DYU3" s="109"/>
      <c r="DYV3" s="109"/>
      <c r="DYW3" s="109"/>
      <c r="DYX3" s="109"/>
      <c r="DYY3" s="109"/>
      <c r="DYZ3" s="109"/>
      <c r="DZA3" s="109"/>
      <c r="DZB3" s="109"/>
      <c r="DZC3" s="109"/>
      <c r="DZD3" s="109"/>
      <c r="DZE3" s="109"/>
      <c r="DZF3" s="109"/>
      <c r="DZG3" s="109"/>
      <c r="DZH3" s="109"/>
      <c r="DZI3" s="109"/>
      <c r="DZJ3" s="109"/>
      <c r="DZK3" s="109"/>
      <c r="DZL3" s="109"/>
      <c r="DZM3" s="109"/>
      <c r="DZN3" s="109"/>
      <c r="DZO3" s="109"/>
      <c r="DZP3" s="109"/>
      <c r="DZQ3" s="109"/>
      <c r="DZR3" s="109"/>
      <c r="DZS3" s="109"/>
      <c r="DZT3" s="109"/>
      <c r="DZU3" s="109"/>
      <c r="DZV3" s="109"/>
      <c r="DZW3" s="109"/>
      <c r="DZX3" s="109"/>
      <c r="DZY3" s="109"/>
      <c r="DZZ3" s="109"/>
      <c r="EAA3" s="109"/>
      <c r="EAB3" s="109"/>
      <c r="EAC3" s="109"/>
      <c r="EAD3" s="109"/>
      <c r="EAE3" s="109"/>
      <c r="EAF3" s="109"/>
      <c r="EAG3" s="109"/>
      <c r="EAH3" s="109"/>
      <c r="EAI3" s="109"/>
      <c r="EAJ3" s="109"/>
      <c r="EAK3" s="109"/>
      <c r="EAL3" s="109"/>
      <c r="EAM3" s="109"/>
      <c r="EAN3" s="109"/>
      <c r="EAO3" s="109"/>
      <c r="EAP3" s="109"/>
      <c r="EAQ3" s="109"/>
      <c r="EAR3" s="109"/>
      <c r="EAS3" s="109"/>
      <c r="EAT3" s="109"/>
      <c r="EAU3" s="109"/>
      <c r="EAV3" s="109"/>
      <c r="EAW3" s="109"/>
      <c r="EAX3" s="109"/>
      <c r="EAY3" s="109"/>
      <c r="EAZ3" s="109"/>
      <c r="EBA3" s="109"/>
      <c r="EBB3" s="109"/>
      <c r="EBC3" s="109"/>
      <c r="EBD3" s="109"/>
      <c r="EBE3" s="109"/>
      <c r="EBF3" s="109"/>
      <c r="EBG3" s="109"/>
      <c r="EBH3" s="109"/>
      <c r="EBI3" s="109"/>
      <c r="EBJ3" s="109"/>
      <c r="EBK3" s="109"/>
      <c r="EBL3" s="109"/>
      <c r="EBM3" s="109"/>
      <c r="EBN3" s="109"/>
      <c r="EBO3" s="109"/>
      <c r="EBP3" s="109"/>
      <c r="EBQ3" s="109"/>
      <c r="EBR3" s="109"/>
      <c r="EBS3" s="109"/>
      <c r="EBT3" s="109"/>
      <c r="EBU3" s="109"/>
      <c r="EBV3" s="109"/>
      <c r="EBW3" s="109"/>
      <c r="EBX3" s="109"/>
      <c r="EBY3" s="109"/>
      <c r="EBZ3" s="109"/>
      <c r="ECA3" s="109"/>
      <c r="ECB3" s="109"/>
      <c r="ECC3" s="109"/>
      <c r="ECD3" s="109"/>
      <c r="ECE3" s="109"/>
      <c r="ECF3" s="109"/>
      <c r="ECG3" s="109"/>
      <c r="ECH3" s="109"/>
      <c r="ECI3" s="109"/>
      <c r="ECJ3" s="109"/>
      <c r="ECK3" s="109"/>
      <c r="ECL3" s="109"/>
      <c r="ECM3" s="109"/>
      <c r="ECN3" s="109"/>
      <c r="ECO3" s="109"/>
      <c r="ECP3" s="109"/>
      <c r="ECQ3" s="109"/>
      <c r="ECR3" s="109"/>
      <c r="ECS3" s="109"/>
      <c r="ECT3" s="109"/>
      <c r="ECU3" s="109"/>
      <c r="ECV3" s="109"/>
      <c r="ECW3" s="109"/>
      <c r="ECX3" s="109"/>
      <c r="ECY3" s="109"/>
      <c r="ECZ3" s="109"/>
      <c r="EDA3" s="109"/>
      <c r="EDB3" s="109"/>
      <c r="EDC3" s="109"/>
      <c r="EDD3" s="109"/>
      <c r="EDE3" s="109"/>
      <c r="EDF3" s="109"/>
      <c r="EDG3" s="109"/>
      <c r="EDH3" s="109"/>
      <c r="EDI3" s="109"/>
      <c r="EDJ3" s="109"/>
      <c r="EDK3" s="109"/>
      <c r="EDL3" s="109"/>
      <c r="EDM3" s="109"/>
      <c r="EDN3" s="109"/>
      <c r="EDO3" s="109"/>
      <c r="EDP3" s="109"/>
      <c r="EDQ3" s="109"/>
      <c r="EDR3" s="109"/>
      <c r="EDS3" s="109"/>
      <c r="EDT3" s="109"/>
      <c r="EDU3" s="109"/>
      <c r="EDV3" s="109"/>
      <c r="EDW3" s="109"/>
      <c r="EDX3" s="109"/>
      <c r="EDY3" s="109"/>
      <c r="EDZ3" s="109"/>
      <c r="EEA3" s="109"/>
      <c r="EEB3" s="109"/>
      <c r="EEC3" s="109"/>
      <c r="EED3" s="109"/>
      <c r="EEE3" s="109"/>
      <c r="EEF3" s="109"/>
      <c r="EEG3" s="109"/>
      <c r="EEH3" s="109"/>
      <c r="EEI3" s="109"/>
      <c r="EEJ3" s="109"/>
      <c r="EEK3" s="109"/>
      <c r="EEL3" s="109"/>
      <c r="EEM3" s="109"/>
      <c r="EEN3" s="109"/>
      <c r="EEO3" s="109"/>
      <c r="EEP3" s="109"/>
      <c r="EEQ3" s="109"/>
      <c r="EER3" s="109"/>
      <c r="EES3" s="109"/>
      <c r="EET3" s="109"/>
      <c r="EEU3" s="109"/>
      <c r="EEV3" s="109"/>
      <c r="EEW3" s="109"/>
      <c r="EEX3" s="109"/>
      <c r="EEY3" s="109"/>
      <c r="EEZ3" s="109"/>
      <c r="EFA3" s="109"/>
      <c r="EFB3" s="109"/>
      <c r="EFC3" s="109"/>
      <c r="EFD3" s="109"/>
      <c r="EFE3" s="109"/>
      <c r="EFF3" s="109"/>
      <c r="EFG3" s="109"/>
      <c r="EFH3" s="109"/>
      <c r="EFI3" s="109"/>
      <c r="EFJ3" s="109"/>
      <c r="EFK3" s="109"/>
      <c r="EFL3" s="109"/>
      <c r="EFM3" s="109"/>
      <c r="EFN3" s="109"/>
      <c r="EFO3" s="109"/>
      <c r="EFP3" s="109"/>
      <c r="EFQ3" s="109"/>
      <c r="EFR3" s="109"/>
      <c r="EFS3" s="109"/>
      <c r="EFT3" s="109"/>
      <c r="EFU3" s="109"/>
      <c r="EFV3" s="109"/>
      <c r="EFW3" s="109"/>
      <c r="EFX3" s="109"/>
      <c r="EFY3" s="109"/>
      <c r="EFZ3" s="109"/>
      <c r="EGA3" s="109"/>
      <c r="EGB3" s="109"/>
      <c r="EGC3" s="109"/>
      <c r="EGD3" s="109"/>
      <c r="EGE3" s="109"/>
      <c r="EGF3" s="109"/>
      <c r="EGG3" s="109"/>
      <c r="EGH3" s="109"/>
      <c r="EGI3" s="109"/>
      <c r="EGJ3" s="109"/>
      <c r="EGK3" s="109"/>
      <c r="EGL3" s="109"/>
      <c r="EGM3" s="109"/>
      <c r="EGN3" s="109"/>
      <c r="EGO3" s="109"/>
      <c r="EGP3" s="109"/>
      <c r="EGQ3" s="109"/>
      <c r="EGR3" s="109"/>
      <c r="EGS3" s="109"/>
      <c r="EGT3" s="109"/>
      <c r="EGU3" s="109"/>
      <c r="EGV3" s="109"/>
      <c r="EGW3" s="109"/>
      <c r="EGX3" s="109"/>
      <c r="EGY3" s="109"/>
      <c r="EGZ3" s="109"/>
      <c r="EHA3" s="109"/>
      <c r="EHB3" s="109"/>
      <c r="EHC3" s="109"/>
      <c r="EHD3" s="109"/>
      <c r="EHE3" s="109"/>
      <c r="EHF3" s="109"/>
      <c r="EHG3" s="109"/>
      <c r="EHH3" s="109"/>
      <c r="EHI3" s="109"/>
      <c r="EHJ3" s="109"/>
      <c r="EHK3" s="109"/>
      <c r="EHL3" s="109"/>
      <c r="EHM3" s="109"/>
      <c r="EHN3" s="109"/>
      <c r="EHO3" s="109"/>
      <c r="EHP3" s="109"/>
      <c r="EHQ3" s="109"/>
      <c r="EHR3" s="109"/>
      <c r="EHS3" s="109"/>
      <c r="EHT3" s="109"/>
      <c r="EHU3" s="109"/>
      <c r="EHV3" s="109"/>
      <c r="EHW3" s="109"/>
      <c r="EHX3" s="109"/>
      <c r="EHY3" s="109"/>
      <c r="EHZ3" s="109"/>
      <c r="EIA3" s="109"/>
      <c r="EIB3" s="109"/>
      <c r="EIC3" s="109"/>
      <c r="EID3" s="109"/>
      <c r="EIE3" s="109"/>
      <c r="EIF3" s="109"/>
      <c r="EIG3" s="109"/>
      <c r="EIH3" s="109"/>
      <c r="EII3" s="109"/>
      <c r="EIJ3" s="109"/>
      <c r="EIK3" s="109"/>
      <c r="EIL3" s="109"/>
      <c r="EIM3" s="109"/>
      <c r="EIN3" s="109"/>
      <c r="EIO3" s="109"/>
      <c r="EIP3" s="109"/>
      <c r="EIQ3" s="109"/>
      <c r="EIR3" s="109"/>
      <c r="EIS3" s="109"/>
      <c r="EIT3" s="109"/>
      <c r="EIU3" s="109"/>
      <c r="EIV3" s="109"/>
      <c r="EIW3" s="109"/>
      <c r="EIX3" s="109"/>
      <c r="EIY3" s="109"/>
      <c r="EIZ3" s="109"/>
      <c r="EJA3" s="109"/>
      <c r="EJB3" s="109"/>
      <c r="EJC3" s="109"/>
      <c r="EJD3" s="109"/>
      <c r="EJE3" s="109"/>
      <c r="EJF3" s="109"/>
      <c r="EJG3" s="109"/>
      <c r="EJH3" s="109"/>
      <c r="EJI3" s="109"/>
      <c r="EJJ3" s="109"/>
      <c r="EJK3" s="109"/>
      <c r="EJL3" s="109"/>
      <c r="EJM3" s="109"/>
      <c r="EJN3" s="109"/>
      <c r="EJO3" s="109"/>
      <c r="EJP3" s="109"/>
      <c r="EJQ3" s="109"/>
      <c r="EJR3" s="109"/>
      <c r="EJS3" s="109"/>
      <c r="EJT3" s="109"/>
      <c r="EJU3" s="109"/>
      <c r="EJV3" s="109"/>
      <c r="EJW3" s="109"/>
      <c r="EJX3" s="109"/>
      <c r="EJY3" s="109"/>
      <c r="EJZ3" s="109"/>
      <c r="EKA3" s="109"/>
      <c r="EKB3" s="109"/>
      <c r="EKC3" s="109"/>
      <c r="EKD3" s="109"/>
      <c r="EKE3" s="109"/>
      <c r="EKF3" s="109"/>
      <c r="EKG3" s="109"/>
      <c r="EKH3" s="109"/>
      <c r="EKI3" s="109"/>
      <c r="EKJ3" s="109"/>
      <c r="EKK3" s="109"/>
      <c r="EKL3" s="109"/>
      <c r="EKM3" s="109"/>
      <c r="EKN3" s="109"/>
      <c r="EKO3" s="109"/>
      <c r="EKP3" s="109"/>
      <c r="EKQ3" s="109"/>
      <c r="EKR3" s="109"/>
      <c r="EKS3" s="109"/>
      <c r="EKT3" s="109"/>
      <c r="EKU3" s="109"/>
      <c r="EKV3" s="109"/>
      <c r="EKW3" s="109"/>
      <c r="EKX3" s="109"/>
      <c r="EKY3" s="109"/>
      <c r="EKZ3" s="109"/>
      <c r="ELA3" s="109"/>
      <c r="ELB3" s="109"/>
      <c r="ELC3" s="109"/>
      <c r="ELD3" s="109"/>
      <c r="ELE3" s="109"/>
      <c r="ELF3" s="109"/>
      <c r="ELG3" s="109"/>
      <c r="ELH3" s="109"/>
      <c r="ELI3" s="109"/>
      <c r="ELJ3" s="109"/>
      <c r="ELK3" s="109"/>
      <c r="ELL3" s="109"/>
      <c r="ELM3" s="109"/>
      <c r="ELN3" s="109"/>
      <c r="ELO3" s="109"/>
      <c r="ELP3" s="109"/>
      <c r="ELQ3" s="109"/>
      <c r="ELR3" s="109"/>
      <c r="ELS3" s="109"/>
      <c r="ELT3" s="109"/>
      <c r="ELU3" s="109"/>
      <c r="ELV3" s="109"/>
      <c r="ELW3" s="109"/>
      <c r="ELX3" s="109"/>
      <c r="ELY3" s="109"/>
      <c r="ELZ3" s="109"/>
      <c r="EMA3" s="109"/>
      <c r="EMB3" s="109"/>
      <c r="EMC3" s="109"/>
      <c r="EMD3" s="109"/>
      <c r="EME3" s="109"/>
      <c r="EMF3" s="109"/>
      <c r="EMG3" s="109"/>
      <c r="EMH3" s="109"/>
      <c r="EMI3" s="109"/>
      <c r="EMJ3" s="109"/>
      <c r="EMK3" s="109"/>
      <c r="EML3" s="109"/>
      <c r="EMM3" s="109"/>
      <c r="EMN3" s="109"/>
      <c r="EMO3" s="109"/>
      <c r="EMP3" s="109"/>
      <c r="EMQ3" s="109"/>
      <c r="EMR3" s="109"/>
      <c r="EMS3" s="109"/>
      <c r="EMT3" s="109"/>
      <c r="EMU3" s="109"/>
      <c r="EMV3" s="109"/>
      <c r="EMW3" s="109"/>
      <c r="EMX3" s="109"/>
      <c r="EMY3" s="109"/>
      <c r="EMZ3" s="109"/>
      <c r="ENA3" s="109"/>
      <c r="ENB3" s="109"/>
      <c r="ENC3" s="109"/>
      <c r="END3" s="109"/>
      <c r="ENE3" s="109"/>
      <c r="ENF3" s="109"/>
      <c r="ENG3" s="109"/>
      <c r="ENH3" s="109"/>
      <c r="ENI3" s="109"/>
      <c r="ENJ3" s="109"/>
      <c r="ENK3" s="109"/>
      <c r="ENL3" s="109"/>
      <c r="ENM3" s="109"/>
      <c r="ENN3" s="109"/>
      <c r="ENO3" s="109"/>
      <c r="ENP3" s="109"/>
      <c r="ENQ3" s="109"/>
      <c r="ENR3" s="109"/>
      <c r="ENS3" s="109"/>
      <c r="ENT3" s="109"/>
      <c r="ENU3" s="109"/>
      <c r="ENV3" s="109"/>
      <c r="ENW3" s="109"/>
      <c r="ENX3" s="109"/>
      <c r="ENY3" s="109"/>
      <c r="ENZ3" s="109"/>
      <c r="EOA3" s="109"/>
      <c r="EOB3" s="109"/>
      <c r="EOC3" s="109"/>
      <c r="EOD3" s="109"/>
      <c r="EOE3" s="109"/>
      <c r="EOF3" s="109"/>
      <c r="EOG3" s="109"/>
      <c r="EOH3" s="109"/>
      <c r="EOI3" s="109"/>
      <c r="EOJ3" s="109"/>
      <c r="EOK3" s="109"/>
      <c r="EOL3" s="109"/>
      <c r="EOM3" s="109"/>
      <c r="EON3" s="109"/>
      <c r="EOO3" s="109"/>
      <c r="EOP3" s="109"/>
      <c r="EOQ3" s="109"/>
      <c r="EOR3" s="109"/>
      <c r="EOS3" s="109"/>
      <c r="EOT3" s="109"/>
      <c r="EOU3" s="109"/>
      <c r="EOV3" s="109"/>
      <c r="EOW3" s="109"/>
      <c r="EOX3" s="109"/>
      <c r="EOY3" s="109"/>
      <c r="EOZ3" s="109"/>
      <c r="EPA3" s="109"/>
      <c r="EPB3" s="109"/>
      <c r="EPC3" s="109"/>
      <c r="EPD3" s="109"/>
      <c r="EPE3" s="109"/>
      <c r="EPF3" s="109"/>
      <c r="EPG3" s="109"/>
      <c r="EPH3" s="109"/>
      <c r="EPI3" s="109"/>
      <c r="EPJ3" s="109"/>
      <c r="EPK3" s="109"/>
      <c r="EPL3" s="109"/>
      <c r="EPM3" s="109"/>
      <c r="EPN3" s="109"/>
      <c r="EPO3" s="109"/>
      <c r="EPP3" s="109"/>
      <c r="EPQ3" s="109"/>
      <c r="EPR3" s="109"/>
      <c r="EPS3" s="109"/>
      <c r="EPT3" s="109"/>
      <c r="EPU3" s="109"/>
      <c r="EPV3" s="109"/>
      <c r="EPW3" s="109"/>
      <c r="EPX3" s="109"/>
      <c r="EPY3" s="109"/>
      <c r="EPZ3" s="109"/>
      <c r="EQA3" s="109"/>
      <c r="EQB3" s="109"/>
      <c r="EQC3" s="109"/>
      <c r="EQD3" s="109"/>
      <c r="EQE3" s="109"/>
      <c r="EQF3" s="109"/>
      <c r="EQG3" s="109"/>
      <c r="EQH3" s="109"/>
      <c r="EQI3" s="109"/>
      <c r="EQJ3" s="109"/>
      <c r="EQK3" s="109"/>
      <c r="EQL3" s="109"/>
      <c r="EQM3" s="109"/>
      <c r="EQN3" s="109"/>
      <c r="EQO3" s="109"/>
      <c r="EQP3" s="109"/>
      <c r="EQQ3" s="109"/>
      <c r="EQR3" s="109"/>
      <c r="EQS3" s="109"/>
      <c r="EQT3" s="109"/>
      <c r="EQU3" s="109"/>
      <c r="EQV3" s="109"/>
      <c r="EQW3" s="109"/>
      <c r="EQX3" s="109"/>
      <c r="EQY3" s="109"/>
      <c r="EQZ3" s="109"/>
      <c r="ERA3" s="109"/>
      <c r="ERB3" s="109"/>
      <c r="ERC3" s="109"/>
      <c r="ERD3" s="109"/>
      <c r="ERE3" s="109"/>
      <c r="ERF3" s="109"/>
      <c r="ERG3" s="109"/>
      <c r="ERH3" s="109"/>
      <c r="ERI3" s="109"/>
      <c r="ERJ3" s="109"/>
      <c r="ERK3" s="109"/>
      <c r="ERL3" s="109"/>
      <c r="ERM3" s="109"/>
      <c r="ERN3" s="109"/>
      <c r="ERO3" s="109"/>
      <c r="ERP3" s="109"/>
      <c r="ERQ3" s="109"/>
      <c r="ERR3" s="109"/>
      <c r="ERS3" s="109"/>
      <c r="ERT3" s="109"/>
      <c r="ERU3" s="109"/>
      <c r="ERV3" s="109"/>
      <c r="ERW3" s="109"/>
      <c r="ERX3" s="109"/>
      <c r="ERY3" s="109"/>
      <c r="ERZ3" s="109"/>
      <c r="ESA3" s="109"/>
      <c r="ESB3" s="109"/>
      <c r="ESC3" s="109"/>
      <c r="ESD3" s="109"/>
      <c r="ESE3" s="109"/>
      <c r="ESF3" s="109"/>
      <c r="ESG3" s="109"/>
      <c r="ESH3" s="109"/>
      <c r="ESI3" s="109"/>
      <c r="ESJ3" s="109"/>
      <c r="ESK3" s="109"/>
      <c r="ESL3" s="109"/>
      <c r="ESM3" s="109"/>
      <c r="ESN3" s="109"/>
      <c r="ESO3" s="109"/>
      <c r="ESP3" s="109"/>
      <c r="ESQ3" s="109"/>
      <c r="ESR3" s="109"/>
      <c r="ESS3" s="109"/>
      <c r="EST3" s="109"/>
      <c r="ESU3" s="109"/>
      <c r="ESV3" s="109"/>
      <c r="ESW3" s="109"/>
      <c r="ESX3" s="109"/>
      <c r="ESY3" s="109"/>
      <c r="ESZ3" s="109"/>
      <c r="ETA3" s="109"/>
      <c r="ETB3" s="109"/>
      <c r="ETC3" s="109"/>
      <c r="ETD3" s="109"/>
      <c r="ETE3" s="109"/>
      <c r="ETF3" s="109"/>
      <c r="ETG3" s="109"/>
      <c r="ETH3" s="109"/>
      <c r="ETI3" s="109"/>
      <c r="ETJ3" s="109"/>
      <c r="ETK3" s="109"/>
      <c r="ETL3" s="109"/>
      <c r="ETM3" s="109"/>
      <c r="ETN3" s="109"/>
      <c r="ETO3" s="109"/>
      <c r="ETP3" s="109"/>
      <c r="ETQ3" s="109"/>
      <c r="ETR3" s="109"/>
      <c r="ETS3" s="109"/>
      <c r="ETT3" s="109"/>
      <c r="ETU3" s="109"/>
      <c r="ETV3" s="109"/>
      <c r="ETW3" s="109"/>
      <c r="ETX3" s="109"/>
      <c r="ETY3" s="109"/>
      <c r="ETZ3" s="109"/>
      <c r="EUA3" s="109"/>
      <c r="EUB3" s="109"/>
      <c r="EUC3" s="109"/>
      <c r="EUD3" s="109"/>
      <c r="EUE3" s="109"/>
      <c r="EUF3" s="109"/>
      <c r="EUG3" s="109"/>
      <c r="EUH3" s="109"/>
      <c r="EUI3" s="109"/>
      <c r="EUJ3" s="109"/>
      <c r="EUK3" s="109"/>
      <c r="EUL3" s="109"/>
      <c r="EUM3" s="109"/>
      <c r="EUN3" s="109"/>
      <c r="EUO3" s="109"/>
      <c r="EUP3" s="109"/>
      <c r="EUQ3" s="109"/>
      <c r="EUR3" s="109"/>
      <c r="EUS3" s="109"/>
      <c r="EUT3" s="109"/>
      <c r="EUU3" s="109"/>
      <c r="EUV3" s="109"/>
      <c r="EUW3" s="109"/>
      <c r="EUX3" s="109"/>
      <c r="EUY3" s="109"/>
      <c r="EUZ3" s="109"/>
      <c r="EVA3" s="109"/>
      <c r="EVB3" s="109"/>
      <c r="EVC3" s="109"/>
      <c r="EVD3" s="109"/>
      <c r="EVE3" s="109"/>
      <c r="EVF3" s="109"/>
      <c r="EVG3" s="109"/>
      <c r="EVH3" s="109"/>
      <c r="EVI3" s="109"/>
      <c r="EVJ3" s="109"/>
      <c r="EVK3" s="109"/>
      <c r="EVL3" s="109"/>
      <c r="EVM3" s="109"/>
      <c r="EVN3" s="109"/>
      <c r="EVO3" s="109"/>
      <c r="EVP3" s="109"/>
      <c r="EVQ3" s="109"/>
      <c r="EVR3" s="109"/>
      <c r="EVS3" s="109"/>
      <c r="EVT3" s="109"/>
      <c r="EVU3" s="109"/>
      <c r="EVV3" s="109"/>
      <c r="EVW3" s="109"/>
      <c r="EVX3" s="109"/>
      <c r="EVY3" s="109"/>
      <c r="EVZ3" s="109"/>
      <c r="EWA3" s="109"/>
      <c r="EWB3" s="109"/>
      <c r="EWC3" s="109"/>
      <c r="EWD3" s="109"/>
      <c r="EWE3" s="109"/>
      <c r="EWF3" s="109"/>
      <c r="EWG3" s="109"/>
      <c r="EWH3" s="109"/>
      <c r="EWI3" s="109"/>
      <c r="EWJ3" s="109"/>
      <c r="EWK3" s="109"/>
      <c r="EWL3" s="109"/>
      <c r="EWM3" s="109"/>
      <c r="EWN3" s="109"/>
      <c r="EWO3" s="109"/>
      <c r="EWP3" s="109"/>
      <c r="EWQ3" s="109"/>
      <c r="EWR3" s="109"/>
      <c r="EWS3" s="109"/>
      <c r="EWT3" s="109"/>
      <c r="EWU3" s="109"/>
      <c r="EWV3" s="109"/>
      <c r="EWW3" s="109"/>
      <c r="EWX3" s="109"/>
      <c r="EWY3" s="109"/>
      <c r="EWZ3" s="109"/>
      <c r="EXA3" s="109"/>
      <c r="EXB3" s="109"/>
      <c r="EXC3" s="109"/>
      <c r="EXD3" s="109"/>
      <c r="EXE3" s="109"/>
      <c r="EXF3" s="109"/>
      <c r="EXG3" s="109"/>
      <c r="EXH3" s="109"/>
      <c r="EXI3" s="109"/>
      <c r="EXJ3" s="109"/>
      <c r="EXK3" s="109"/>
      <c r="EXL3" s="109"/>
      <c r="EXM3" s="109"/>
      <c r="EXN3" s="109"/>
      <c r="EXO3" s="109"/>
      <c r="EXP3" s="109"/>
      <c r="EXQ3" s="109"/>
      <c r="EXR3" s="109"/>
      <c r="EXS3" s="109"/>
      <c r="EXT3" s="109"/>
      <c r="EXU3" s="109"/>
      <c r="EXV3" s="109"/>
      <c r="EXW3" s="109"/>
      <c r="EXX3" s="109"/>
      <c r="EXY3" s="109"/>
      <c r="EXZ3" s="109"/>
      <c r="EYA3" s="109"/>
      <c r="EYB3" s="109"/>
      <c r="EYC3" s="109"/>
      <c r="EYD3" s="109"/>
      <c r="EYE3" s="109"/>
      <c r="EYF3" s="109"/>
      <c r="EYG3" s="109"/>
      <c r="EYH3" s="109"/>
      <c r="EYI3" s="109"/>
      <c r="EYJ3" s="109"/>
      <c r="EYK3" s="109"/>
      <c r="EYL3" s="109"/>
      <c r="EYM3" s="109"/>
      <c r="EYN3" s="109"/>
      <c r="EYO3" s="109"/>
      <c r="EYP3" s="109"/>
      <c r="EYQ3" s="109"/>
      <c r="EYR3" s="109"/>
      <c r="EYS3" s="109"/>
      <c r="EYT3" s="109"/>
      <c r="EYU3" s="109"/>
      <c r="EYV3" s="109"/>
      <c r="EYW3" s="109"/>
      <c r="EYX3" s="109"/>
      <c r="EYY3" s="109"/>
      <c r="EYZ3" s="109"/>
      <c r="EZA3" s="109"/>
      <c r="EZB3" s="109"/>
      <c r="EZC3" s="109"/>
      <c r="EZD3" s="109"/>
      <c r="EZE3" s="109"/>
      <c r="EZF3" s="109"/>
      <c r="EZG3" s="109"/>
      <c r="EZH3" s="109"/>
      <c r="EZI3" s="109"/>
      <c r="EZJ3" s="109"/>
      <c r="EZK3" s="109"/>
      <c r="EZL3" s="109"/>
      <c r="EZM3" s="109"/>
      <c r="EZN3" s="109"/>
      <c r="EZO3" s="109"/>
      <c r="EZP3" s="109"/>
      <c r="EZQ3" s="109"/>
      <c r="EZR3" s="109"/>
      <c r="EZS3" s="109"/>
      <c r="EZT3" s="109"/>
      <c r="EZU3" s="109"/>
      <c r="EZV3" s="109"/>
      <c r="EZW3" s="109"/>
      <c r="EZX3" s="109"/>
      <c r="EZY3" s="109"/>
      <c r="EZZ3" s="109"/>
      <c r="FAA3" s="109"/>
      <c r="FAB3" s="109"/>
      <c r="FAC3" s="109"/>
      <c r="FAD3" s="109"/>
      <c r="FAE3" s="109"/>
      <c r="FAF3" s="109"/>
      <c r="FAG3" s="109"/>
      <c r="FAH3" s="109"/>
      <c r="FAI3" s="109"/>
      <c r="FAJ3" s="109"/>
      <c r="FAK3" s="109"/>
      <c r="FAL3" s="109"/>
      <c r="FAM3" s="109"/>
      <c r="FAN3" s="109"/>
      <c r="FAO3" s="109"/>
      <c r="FAP3" s="109"/>
      <c r="FAQ3" s="109"/>
      <c r="FAR3" s="109"/>
      <c r="FAS3" s="109"/>
      <c r="FAT3" s="109"/>
      <c r="FAU3" s="109"/>
      <c r="FAV3" s="109"/>
      <c r="FAW3" s="109"/>
      <c r="FAX3" s="109"/>
      <c r="FAY3" s="109"/>
      <c r="FAZ3" s="109"/>
      <c r="FBA3" s="109"/>
      <c r="FBB3" s="109"/>
      <c r="FBC3" s="109"/>
      <c r="FBD3" s="109"/>
      <c r="FBE3" s="109"/>
      <c r="FBF3" s="109"/>
      <c r="FBG3" s="109"/>
      <c r="FBH3" s="109"/>
      <c r="FBI3" s="109"/>
      <c r="FBJ3" s="109"/>
      <c r="FBK3" s="109"/>
      <c r="FBL3" s="109"/>
      <c r="FBM3" s="109"/>
      <c r="FBN3" s="109"/>
      <c r="FBO3" s="109"/>
      <c r="FBP3" s="109"/>
      <c r="FBQ3" s="109"/>
      <c r="FBR3" s="109"/>
      <c r="FBS3" s="109"/>
      <c r="FBT3" s="109"/>
      <c r="FBU3" s="109"/>
      <c r="FBV3" s="109"/>
      <c r="FBW3" s="109"/>
      <c r="FBX3" s="109"/>
      <c r="FBY3" s="109"/>
      <c r="FBZ3" s="109"/>
      <c r="FCA3" s="109"/>
      <c r="FCB3" s="109"/>
      <c r="FCC3" s="109"/>
      <c r="FCD3" s="109"/>
      <c r="FCE3" s="109"/>
      <c r="FCF3" s="109"/>
      <c r="FCG3" s="109"/>
      <c r="FCH3" s="109"/>
      <c r="FCI3" s="109"/>
      <c r="FCJ3" s="109"/>
      <c r="FCK3" s="109"/>
      <c r="FCL3" s="109"/>
      <c r="FCM3" s="109"/>
      <c r="FCN3" s="109"/>
      <c r="FCO3" s="109"/>
      <c r="FCP3" s="109"/>
      <c r="FCQ3" s="109"/>
      <c r="FCR3" s="109"/>
      <c r="FCS3" s="109"/>
      <c r="FCT3" s="109"/>
      <c r="FCU3" s="109"/>
      <c r="FCV3" s="109"/>
      <c r="FCW3" s="109"/>
      <c r="FCX3" s="109"/>
      <c r="FCY3" s="109"/>
      <c r="FCZ3" s="109"/>
      <c r="FDA3" s="109"/>
      <c r="FDB3" s="109"/>
      <c r="FDC3" s="109"/>
      <c r="FDD3" s="109"/>
      <c r="FDE3" s="109"/>
      <c r="FDF3" s="109"/>
      <c r="FDG3" s="109"/>
      <c r="FDH3" s="109"/>
      <c r="FDI3" s="109"/>
      <c r="FDJ3" s="109"/>
      <c r="FDK3" s="109"/>
      <c r="FDL3" s="109"/>
      <c r="FDM3" s="109"/>
      <c r="FDN3" s="109"/>
      <c r="FDO3" s="109"/>
      <c r="FDP3" s="109"/>
      <c r="FDQ3" s="109"/>
      <c r="FDR3" s="109"/>
      <c r="FDS3" s="109"/>
      <c r="FDT3" s="109"/>
      <c r="FDU3" s="109"/>
      <c r="FDV3" s="109"/>
      <c r="FDW3" s="109"/>
      <c r="FDX3" s="109"/>
      <c r="FDY3" s="109"/>
      <c r="FDZ3" s="109"/>
      <c r="FEA3" s="109"/>
      <c r="FEB3" s="109"/>
      <c r="FEC3" s="109"/>
      <c r="FED3" s="109"/>
      <c r="FEE3" s="109"/>
      <c r="FEF3" s="109"/>
      <c r="FEG3" s="109"/>
      <c r="FEH3" s="109"/>
      <c r="FEI3" s="109"/>
      <c r="FEJ3" s="109"/>
      <c r="FEK3" s="109"/>
      <c r="FEL3" s="109"/>
      <c r="FEM3" s="109"/>
      <c r="FEN3" s="109"/>
      <c r="FEO3" s="109"/>
      <c r="FEP3" s="109"/>
      <c r="FEQ3" s="109"/>
      <c r="FER3" s="109"/>
      <c r="FES3" s="109"/>
      <c r="FET3" s="109"/>
      <c r="FEU3" s="109"/>
      <c r="FEV3" s="109"/>
      <c r="FEW3" s="109"/>
      <c r="FEX3" s="109"/>
      <c r="FEY3" s="109"/>
      <c r="FEZ3" s="109"/>
      <c r="FFA3" s="109"/>
      <c r="FFB3" s="109"/>
      <c r="FFC3" s="109"/>
      <c r="FFD3" s="109"/>
      <c r="FFE3" s="109"/>
      <c r="FFF3" s="109"/>
      <c r="FFG3" s="109"/>
      <c r="FFH3" s="109"/>
      <c r="FFI3" s="109"/>
      <c r="FFJ3" s="109"/>
      <c r="FFK3" s="109"/>
      <c r="FFL3" s="109"/>
      <c r="FFM3" s="109"/>
      <c r="FFN3" s="109"/>
      <c r="FFO3" s="109"/>
      <c r="FFP3" s="109"/>
      <c r="FFQ3" s="109"/>
      <c r="FFR3" s="109"/>
      <c r="FFS3" s="109"/>
      <c r="FFT3" s="109"/>
      <c r="FFU3" s="109"/>
      <c r="FFV3" s="109"/>
      <c r="FFW3" s="109"/>
      <c r="FFX3" s="109"/>
      <c r="FFY3" s="109"/>
      <c r="FFZ3" s="109"/>
      <c r="FGA3" s="109"/>
      <c r="FGB3" s="109"/>
      <c r="FGC3" s="109"/>
      <c r="FGD3" s="109"/>
      <c r="FGE3" s="109"/>
      <c r="FGF3" s="109"/>
      <c r="FGG3" s="109"/>
      <c r="FGH3" s="109"/>
      <c r="FGI3" s="109"/>
      <c r="FGJ3" s="109"/>
      <c r="FGK3" s="109"/>
      <c r="FGL3" s="109"/>
      <c r="FGM3" s="109"/>
      <c r="FGN3" s="109"/>
      <c r="FGO3" s="109"/>
      <c r="FGP3" s="109"/>
      <c r="FGQ3" s="109"/>
      <c r="FGR3" s="109"/>
      <c r="FGS3" s="109"/>
      <c r="FGT3" s="109"/>
      <c r="FGU3" s="109"/>
      <c r="FGV3" s="109"/>
      <c r="FGW3" s="109"/>
      <c r="FGX3" s="109"/>
      <c r="FGY3" s="109"/>
      <c r="FGZ3" s="109"/>
      <c r="FHA3" s="109"/>
      <c r="FHB3" s="109"/>
      <c r="FHC3" s="109"/>
      <c r="FHD3" s="109"/>
      <c r="FHE3" s="109"/>
      <c r="FHF3" s="109"/>
      <c r="FHG3" s="109"/>
      <c r="FHH3" s="109"/>
      <c r="FHI3" s="109"/>
      <c r="FHJ3" s="109"/>
      <c r="FHK3" s="109"/>
      <c r="FHL3" s="109"/>
      <c r="FHM3" s="109"/>
      <c r="FHN3" s="109"/>
      <c r="FHO3" s="109"/>
      <c r="FHP3" s="109"/>
      <c r="FHQ3" s="109"/>
      <c r="FHR3" s="109"/>
      <c r="FHS3" s="109"/>
      <c r="FHT3" s="109"/>
      <c r="FHU3" s="109"/>
      <c r="FHV3" s="109"/>
      <c r="FHW3" s="109"/>
      <c r="FHX3" s="109"/>
      <c r="FHY3" s="109"/>
      <c r="FHZ3" s="109"/>
      <c r="FIA3" s="109"/>
      <c r="FIB3" s="109"/>
      <c r="FIC3" s="109"/>
      <c r="FID3" s="109"/>
      <c r="FIE3" s="109"/>
      <c r="FIF3" s="109"/>
      <c r="FIG3" s="109"/>
      <c r="FIH3" s="109"/>
      <c r="FII3" s="109"/>
      <c r="FIJ3" s="109"/>
      <c r="FIK3" s="109"/>
      <c r="FIL3" s="109"/>
      <c r="FIM3" s="109"/>
      <c r="FIN3" s="109"/>
      <c r="FIO3" s="109"/>
      <c r="FIP3" s="109"/>
      <c r="FIQ3" s="109"/>
      <c r="FIR3" s="109"/>
      <c r="FIS3" s="109"/>
      <c r="FIT3" s="109"/>
      <c r="FIU3" s="109"/>
      <c r="FIV3" s="109"/>
      <c r="FIW3" s="109"/>
      <c r="FIX3" s="109"/>
      <c r="FIY3" s="109"/>
      <c r="FIZ3" s="109"/>
      <c r="FJA3" s="109"/>
      <c r="FJB3" s="109"/>
      <c r="FJC3" s="109"/>
      <c r="FJD3" s="109"/>
      <c r="FJE3" s="109"/>
      <c r="FJF3" s="109"/>
      <c r="FJG3" s="109"/>
      <c r="FJH3" s="109"/>
      <c r="FJI3" s="109"/>
      <c r="FJJ3" s="109"/>
      <c r="FJK3" s="109"/>
      <c r="FJL3" s="109"/>
      <c r="FJM3" s="109"/>
      <c r="FJN3" s="109"/>
      <c r="FJO3" s="109"/>
      <c r="FJP3" s="109"/>
      <c r="FJQ3" s="109"/>
      <c r="FJR3" s="109"/>
      <c r="FJS3" s="109"/>
      <c r="FJT3" s="109"/>
      <c r="FJU3" s="109"/>
      <c r="FJV3" s="109"/>
      <c r="FJW3" s="109"/>
      <c r="FJX3" s="109"/>
      <c r="FJY3" s="109"/>
      <c r="FJZ3" s="109"/>
      <c r="FKA3" s="109"/>
      <c r="FKB3" s="109"/>
      <c r="FKC3" s="109"/>
      <c r="FKD3" s="109"/>
      <c r="FKE3" s="109"/>
      <c r="FKF3" s="109"/>
      <c r="FKG3" s="109"/>
      <c r="FKH3" s="109"/>
      <c r="FKI3" s="109"/>
      <c r="FKJ3" s="109"/>
      <c r="FKK3" s="109"/>
      <c r="FKL3" s="109"/>
      <c r="FKM3" s="109"/>
      <c r="FKN3" s="109"/>
      <c r="FKO3" s="109"/>
      <c r="FKP3" s="109"/>
      <c r="FKQ3" s="109"/>
      <c r="FKR3" s="109"/>
      <c r="FKS3" s="109"/>
      <c r="FKT3" s="109"/>
      <c r="FKU3" s="109"/>
      <c r="FKV3" s="109"/>
      <c r="FKW3" s="109"/>
      <c r="FKX3" s="109"/>
      <c r="FKY3" s="109"/>
      <c r="FKZ3" s="109"/>
      <c r="FLA3" s="109"/>
      <c r="FLB3" s="109"/>
      <c r="FLC3" s="109"/>
      <c r="FLD3" s="109"/>
      <c r="FLE3" s="109"/>
      <c r="FLF3" s="109"/>
      <c r="FLG3" s="109"/>
      <c r="FLH3" s="109"/>
      <c r="FLI3" s="109"/>
      <c r="FLJ3" s="109"/>
      <c r="FLK3" s="109"/>
      <c r="FLL3" s="109"/>
      <c r="FLM3" s="109"/>
      <c r="FLN3" s="109"/>
      <c r="FLO3" s="109"/>
      <c r="FLP3" s="109"/>
      <c r="FLQ3" s="109"/>
      <c r="FLR3" s="109"/>
      <c r="FLS3" s="109"/>
      <c r="FLT3" s="109"/>
      <c r="FLU3" s="109"/>
      <c r="FLV3" s="109"/>
      <c r="FLW3" s="109"/>
      <c r="FLX3" s="109"/>
      <c r="FLY3" s="109"/>
      <c r="FLZ3" s="109"/>
      <c r="FMA3" s="109"/>
      <c r="FMB3" s="109"/>
      <c r="FMC3" s="109"/>
      <c r="FMD3" s="109"/>
      <c r="FME3" s="109"/>
      <c r="FMF3" s="109"/>
      <c r="FMG3" s="109"/>
      <c r="FMH3" s="109"/>
      <c r="FMI3" s="109"/>
      <c r="FMJ3" s="109"/>
      <c r="FMK3" s="109"/>
      <c r="FML3" s="109"/>
      <c r="FMM3" s="109"/>
      <c r="FMN3" s="109"/>
      <c r="FMO3" s="109"/>
      <c r="FMP3" s="109"/>
      <c r="FMQ3" s="109"/>
      <c r="FMR3" s="109"/>
      <c r="FMS3" s="109"/>
      <c r="FMT3" s="109"/>
      <c r="FMU3" s="109"/>
      <c r="FMV3" s="109"/>
      <c r="FMW3" s="109"/>
      <c r="FMX3" s="109"/>
      <c r="FMY3" s="109"/>
      <c r="FMZ3" s="109"/>
      <c r="FNA3" s="109"/>
      <c r="FNB3" s="109"/>
      <c r="FNC3" s="109"/>
      <c r="FND3" s="109"/>
      <c r="FNE3" s="109"/>
      <c r="FNF3" s="109"/>
      <c r="FNG3" s="109"/>
      <c r="FNH3" s="109"/>
      <c r="FNI3" s="109"/>
      <c r="FNJ3" s="109"/>
      <c r="FNK3" s="109"/>
      <c r="FNL3" s="109"/>
      <c r="FNM3" s="109"/>
      <c r="FNN3" s="109"/>
      <c r="FNO3" s="109"/>
      <c r="FNP3" s="109"/>
      <c r="FNQ3" s="109"/>
      <c r="FNR3" s="109"/>
      <c r="FNS3" s="109"/>
      <c r="FNT3" s="109"/>
      <c r="FNU3" s="109"/>
      <c r="FNV3" s="109"/>
      <c r="FNW3" s="109"/>
      <c r="FNX3" s="109"/>
      <c r="FNY3" s="109"/>
      <c r="FNZ3" s="109"/>
      <c r="FOA3" s="109"/>
      <c r="FOB3" s="109"/>
      <c r="FOC3" s="109"/>
      <c r="FOD3" s="109"/>
      <c r="FOE3" s="109"/>
      <c r="FOF3" s="109"/>
      <c r="FOG3" s="109"/>
      <c r="FOH3" s="109"/>
      <c r="FOI3" s="109"/>
      <c r="FOJ3" s="109"/>
      <c r="FOK3" s="109"/>
      <c r="FOL3" s="109"/>
      <c r="FOM3" s="109"/>
      <c r="FON3" s="109"/>
      <c r="FOO3" s="109"/>
      <c r="FOP3" s="109"/>
      <c r="FOQ3" s="109"/>
      <c r="FOR3" s="109"/>
      <c r="FOS3" s="109"/>
      <c r="FOT3" s="109"/>
      <c r="FOU3" s="109"/>
      <c r="FOV3" s="109"/>
      <c r="FOW3" s="109"/>
      <c r="FOX3" s="109"/>
      <c r="FOY3" s="109"/>
      <c r="FOZ3" s="109"/>
      <c r="FPA3" s="109"/>
      <c r="FPB3" s="109"/>
      <c r="FPC3" s="109"/>
      <c r="FPD3" s="109"/>
      <c r="FPE3" s="109"/>
      <c r="FPF3" s="109"/>
      <c r="FPG3" s="109"/>
      <c r="FPH3" s="109"/>
      <c r="FPI3" s="109"/>
      <c r="FPJ3" s="109"/>
      <c r="FPK3" s="109"/>
      <c r="FPL3" s="109"/>
      <c r="FPM3" s="109"/>
      <c r="FPN3" s="109"/>
      <c r="FPO3" s="109"/>
      <c r="FPP3" s="109"/>
      <c r="FPQ3" s="109"/>
      <c r="FPR3" s="109"/>
      <c r="FPS3" s="109"/>
      <c r="FPT3" s="109"/>
      <c r="FPU3" s="109"/>
      <c r="FPV3" s="109"/>
      <c r="FPW3" s="109"/>
      <c r="FPX3" s="109"/>
      <c r="FPY3" s="109"/>
      <c r="FPZ3" s="109"/>
      <c r="FQA3" s="109"/>
      <c r="FQB3" s="109"/>
      <c r="FQC3" s="109"/>
      <c r="FQD3" s="109"/>
      <c r="FQE3" s="109"/>
      <c r="FQF3" s="109"/>
      <c r="FQG3" s="109"/>
      <c r="FQH3" s="109"/>
      <c r="FQI3" s="109"/>
      <c r="FQJ3" s="109"/>
      <c r="FQK3" s="109"/>
      <c r="FQL3" s="109"/>
      <c r="FQM3" s="109"/>
      <c r="FQN3" s="109"/>
      <c r="FQO3" s="109"/>
      <c r="FQP3" s="109"/>
      <c r="FQQ3" s="109"/>
      <c r="FQR3" s="109"/>
      <c r="FQS3" s="109"/>
      <c r="FQT3" s="109"/>
      <c r="FQU3" s="109"/>
      <c r="FQV3" s="109"/>
      <c r="FQW3" s="109"/>
      <c r="FQX3" s="109"/>
      <c r="FQY3" s="109"/>
      <c r="FQZ3" s="109"/>
      <c r="FRA3" s="109"/>
      <c r="FRB3" s="109"/>
      <c r="FRC3" s="109"/>
      <c r="FRD3" s="109"/>
      <c r="FRE3" s="109"/>
      <c r="FRF3" s="109"/>
      <c r="FRG3" s="109"/>
      <c r="FRH3" s="109"/>
      <c r="FRI3" s="109"/>
      <c r="FRJ3" s="109"/>
      <c r="FRK3" s="109"/>
      <c r="FRL3" s="109"/>
      <c r="FRM3" s="109"/>
      <c r="FRN3" s="109"/>
      <c r="FRO3" s="109"/>
      <c r="FRP3" s="109"/>
      <c r="FRQ3" s="109"/>
      <c r="FRR3" s="109"/>
      <c r="FRS3" s="109"/>
      <c r="FRT3" s="109"/>
      <c r="FRU3" s="109"/>
      <c r="FRV3" s="109"/>
      <c r="FRW3" s="109"/>
      <c r="FRX3" s="109"/>
      <c r="FRY3" s="109"/>
      <c r="FRZ3" s="109"/>
      <c r="FSA3" s="109"/>
      <c r="FSB3" s="109"/>
      <c r="FSC3" s="109"/>
      <c r="FSD3" s="109"/>
      <c r="FSE3" s="109"/>
      <c r="FSF3" s="109"/>
      <c r="FSG3" s="109"/>
      <c r="FSH3" s="109"/>
      <c r="FSI3" s="109"/>
      <c r="FSJ3" s="109"/>
      <c r="FSK3" s="109"/>
      <c r="FSL3" s="109"/>
      <c r="FSM3" s="109"/>
      <c r="FSN3" s="109"/>
      <c r="FSO3" s="109"/>
      <c r="FSP3" s="109"/>
      <c r="FSQ3" s="109"/>
      <c r="FSR3" s="109"/>
      <c r="FSS3" s="109"/>
      <c r="FST3" s="109"/>
      <c r="FSU3" s="109"/>
      <c r="FSV3" s="109"/>
      <c r="FSW3" s="109"/>
      <c r="FSX3" s="109"/>
      <c r="FSY3" s="109"/>
      <c r="FSZ3" s="109"/>
      <c r="FTA3" s="109"/>
      <c r="FTB3" s="109"/>
      <c r="FTC3" s="109"/>
      <c r="FTD3" s="109"/>
      <c r="FTE3" s="109"/>
      <c r="FTF3" s="109"/>
      <c r="FTG3" s="109"/>
      <c r="FTH3" s="109"/>
      <c r="FTI3" s="109"/>
      <c r="FTJ3" s="109"/>
      <c r="FTK3" s="109"/>
      <c r="FTL3" s="109"/>
      <c r="FTM3" s="109"/>
      <c r="FTN3" s="109"/>
      <c r="FTO3" s="109"/>
      <c r="FTP3" s="109"/>
      <c r="FTQ3" s="109"/>
      <c r="FTR3" s="109"/>
      <c r="FTS3" s="109"/>
      <c r="FTT3" s="109"/>
      <c r="FTU3" s="109"/>
      <c r="FTV3" s="109"/>
      <c r="FTW3" s="109"/>
      <c r="FTX3" s="109"/>
      <c r="FTY3" s="109"/>
      <c r="FTZ3" s="109"/>
      <c r="FUA3" s="109"/>
      <c r="FUB3" s="109"/>
      <c r="FUC3" s="109"/>
      <c r="FUD3" s="109"/>
      <c r="FUE3" s="109"/>
      <c r="FUF3" s="109"/>
      <c r="FUG3" s="109"/>
      <c r="FUH3" s="109"/>
      <c r="FUI3" s="109"/>
      <c r="FUJ3" s="109"/>
      <c r="FUK3" s="109"/>
      <c r="FUL3" s="109"/>
      <c r="FUM3" s="109"/>
      <c r="FUN3" s="109"/>
      <c r="FUO3" s="109"/>
      <c r="FUP3" s="109"/>
      <c r="FUQ3" s="109"/>
      <c r="FUR3" s="109"/>
      <c r="FUS3" s="109"/>
      <c r="FUT3" s="109"/>
      <c r="FUU3" s="109"/>
      <c r="FUV3" s="109"/>
      <c r="FUW3" s="109"/>
      <c r="FUX3" s="109"/>
      <c r="FUY3" s="109"/>
      <c r="FUZ3" s="109"/>
      <c r="FVA3" s="109"/>
      <c r="FVB3" s="109"/>
      <c r="FVC3" s="109"/>
      <c r="FVD3" s="109"/>
      <c r="FVE3" s="109"/>
      <c r="FVF3" s="109"/>
      <c r="FVG3" s="109"/>
      <c r="FVH3" s="109"/>
      <c r="FVI3" s="109"/>
      <c r="FVJ3" s="109"/>
      <c r="FVK3" s="109"/>
      <c r="FVL3" s="109"/>
      <c r="FVM3" s="109"/>
      <c r="FVN3" s="109"/>
      <c r="FVO3" s="109"/>
      <c r="FVP3" s="109"/>
      <c r="FVQ3" s="109"/>
      <c r="FVR3" s="109"/>
      <c r="FVS3" s="109"/>
      <c r="FVT3" s="109"/>
      <c r="FVU3" s="109"/>
      <c r="FVV3" s="109"/>
      <c r="FVW3" s="109"/>
      <c r="FVX3" s="109"/>
      <c r="FVY3" s="109"/>
      <c r="FVZ3" s="109"/>
      <c r="FWA3" s="109"/>
      <c r="FWB3" s="109"/>
      <c r="FWC3" s="109"/>
      <c r="FWD3" s="109"/>
      <c r="FWE3" s="109"/>
      <c r="FWF3" s="109"/>
      <c r="FWG3" s="109"/>
      <c r="FWH3" s="109"/>
      <c r="FWI3" s="109"/>
      <c r="FWJ3" s="109"/>
      <c r="FWK3" s="109"/>
      <c r="FWL3" s="109"/>
      <c r="FWM3" s="109"/>
      <c r="FWN3" s="109"/>
      <c r="FWO3" s="109"/>
      <c r="FWP3" s="109"/>
      <c r="FWQ3" s="109"/>
      <c r="FWR3" s="109"/>
      <c r="FWS3" s="109"/>
      <c r="FWT3" s="109"/>
      <c r="FWU3" s="109"/>
      <c r="FWV3" s="109"/>
      <c r="FWW3" s="109"/>
      <c r="FWX3" s="109"/>
      <c r="FWY3" s="109"/>
      <c r="FWZ3" s="109"/>
      <c r="FXA3" s="109"/>
      <c r="FXB3" s="109"/>
      <c r="FXC3" s="109"/>
      <c r="FXD3" s="109"/>
      <c r="FXE3" s="109"/>
      <c r="FXF3" s="109"/>
      <c r="FXG3" s="109"/>
      <c r="FXH3" s="109"/>
      <c r="FXI3" s="109"/>
      <c r="FXJ3" s="109"/>
      <c r="FXK3" s="109"/>
      <c r="FXL3" s="109"/>
      <c r="FXM3" s="109"/>
      <c r="FXN3" s="109"/>
      <c r="FXO3" s="109"/>
      <c r="FXP3" s="109"/>
      <c r="FXQ3" s="109"/>
      <c r="FXR3" s="109"/>
      <c r="FXS3" s="109"/>
      <c r="FXT3" s="109"/>
      <c r="FXU3" s="109"/>
      <c r="FXV3" s="109"/>
      <c r="FXW3" s="109"/>
      <c r="FXX3" s="109"/>
      <c r="FXY3" s="109"/>
      <c r="FXZ3" s="109"/>
      <c r="FYA3" s="109"/>
      <c r="FYB3" s="109"/>
      <c r="FYC3" s="109"/>
      <c r="FYD3" s="109"/>
      <c r="FYE3" s="109"/>
      <c r="FYF3" s="109"/>
      <c r="FYG3" s="109"/>
      <c r="FYH3" s="109"/>
      <c r="FYI3" s="109"/>
      <c r="FYJ3" s="109"/>
      <c r="FYK3" s="109"/>
      <c r="FYL3" s="109"/>
      <c r="FYM3" s="109"/>
      <c r="FYN3" s="109"/>
      <c r="FYO3" s="109"/>
      <c r="FYP3" s="109"/>
      <c r="FYQ3" s="109"/>
      <c r="FYR3" s="109"/>
      <c r="FYS3" s="109"/>
      <c r="FYT3" s="109"/>
      <c r="FYU3" s="109"/>
      <c r="FYV3" s="109"/>
      <c r="FYW3" s="109"/>
      <c r="FYX3" s="109"/>
      <c r="FYY3" s="109"/>
      <c r="FYZ3" s="109"/>
      <c r="FZA3" s="109"/>
      <c r="FZB3" s="109"/>
      <c r="FZC3" s="109"/>
      <c r="FZD3" s="109"/>
      <c r="FZE3" s="109"/>
      <c r="FZF3" s="109"/>
      <c r="FZG3" s="109"/>
      <c r="FZH3" s="109"/>
      <c r="FZI3" s="109"/>
      <c r="FZJ3" s="109"/>
      <c r="FZK3" s="109"/>
      <c r="FZL3" s="109"/>
      <c r="FZM3" s="109"/>
      <c r="FZN3" s="109"/>
      <c r="FZO3" s="109"/>
      <c r="FZP3" s="109"/>
      <c r="FZQ3" s="109"/>
      <c r="FZR3" s="109"/>
      <c r="FZS3" s="109"/>
      <c r="FZT3" s="109"/>
      <c r="FZU3" s="109"/>
      <c r="FZV3" s="109"/>
      <c r="FZW3" s="109"/>
      <c r="FZX3" s="109"/>
      <c r="FZY3" s="109"/>
      <c r="FZZ3" s="109"/>
      <c r="GAA3" s="109"/>
      <c r="GAB3" s="109"/>
      <c r="GAC3" s="109"/>
      <c r="GAD3" s="109"/>
      <c r="GAE3" s="109"/>
      <c r="GAF3" s="109"/>
      <c r="GAG3" s="109"/>
      <c r="GAH3" s="109"/>
      <c r="GAI3" s="109"/>
      <c r="GAJ3" s="109"/>
      <c r="GAK3" s="109"/>
      <c r="GAL3" s="109"/>
      <c r="GAM3" s="109"/>
      <c r="GAN3" s="109"/>
      <c r="GAO3" s="109"/>
      <c r="GAP3" s="109"/>
      <c r="GAQ3" s="109"/>
      <c r="GAR3" s="109"/>
      <c r="GAS3" s="109"/>
      <c r="GAT3" s="109"/>
      <c r="GAU3" s="109"/>
      <c r="GAV3" s="109"/>
      <c r="GAW3" s="109"/>
      <c r="GAX3" s="109"/>
      <c r="GAY3" s="109"/>
      <c r="GAZ3" s="109"/>
      <c r="GBA3" s="109"/>
      <c r="GBB3" s="109"/>
      <c r="GBC3" s="109"/>
      <c r="GBD3" s="109"/>
      <c r="GBE3" s="109"/>
      <c r="GBF3" s="109"/>
      <c r="GBG3" s="109"/>
      <c r="GBH3" s="109"/>
      <c r="GBI3" s="109"/>
      <c r="GBJ3" s="109"/>
      <c r="GBK3" s="109"/>
      <c r="GBL3" s="109"/>
      <c r="GBM3" s="109"/>
      <c r="GBN3" s="109"/>
      <c r="GBO3" s="109"/>
      <c r="GBP3" s="109"/>
      <c r="GBQ3" s="109"/>
      <c r="GBR3" s="109"/>
      <c r="GBS3" s="109"/>
      <c r="GBT3" s="109"/>
      <c r="GBU3" s="109"/>
      <c r="GBV3" s="109"/>
      <c r="GBW3" s="109"/>
      <c r="GBX3" s="109"/>
      <c r="GBY3" s="109"/>
      <c r="GBZ3" s="109"/>
      <c r="GCA3" s="109"/>
      <c r="GCB3" s="109"/>
      <c r="GCC3" s="109"/>
      <c r="GCD3" s="109"/>
      <c r="GCE3" s="109"/>
      <c r="GCF3" s="109"/>
      <c r="GCG3" s="109"/>
      <c r="GCH3" s="109"/>
      <c r="GCI3" s="109"/>
      <c r="GCJ3" s="109"/>
      <c r="GCK3" s="109"/>
      <c r="GCL3" s="109"/>
      <c r="GCM3" s="109"/>
      <c r="GCN3" s="109"/>
      <c r="GCO3" s="109"/>
      <c r="GCP3" s="109"/>
      <c r="GCQ3" s="109"/>
      <c r="GCR3" s="109"/>
      <c r="GCS3" s="109"/>
      <c r="GCT3" s="109"/>
      <c r="GCU3" s="109"/>
      <c r="GCV3" s="109"/>
      <c r="GCW3" s="109"/>
      <c r="GCX3" s="109"/>
      <c r="GCY3" s="109"/>
      <c r="GCZ3" s="109"/>
      <c r="GDA3" s="109"/>
      <c r="GDB3" s="109"/>
      <c r="GDC3" s="109"/>
      <c r="GDD3" s="109"/>
      <c r="GDE3" s="109"/>
      <c r="GDF3" s="109"/>
      <c r="GDG3" s="109"/>
      <c r="GDH3" s="109"/>
      <c r="GDI3" s="109"/>
      <c r="GDJ3" s="109"/>
      <c r="GDK3" s="109"/>
      <c r="GDL3" s="109"/>
      <c r="GDM3" s="109"/>
      <c r="GDN3" s="109"/>
      <c r="GDO3" s="109"/>
      <c r="GDP3" s="109"/>
      <c r="GDQ3" s="109"/>
      <c r="GDR3" s="109"/>
      <c r="GDS3" s="109"/>
      <c r="GDT3" s="109"/>
      <c r="GDU3" s="109"/>
      <c r="GDV3" s="109"/>
      <c r="GDW3" s="109"/>
      <c r="GDX3" s="109"/>
      <c r="GDY3" s="109"/>
      <c r="GDZ3" s="109"/>
      <c r="GEA3" s="109"/>
      <c r="GEB3" s="109"/>
      <c r="GEC3" s="109"/>
      <c r="GED3" s="109"/>
      <c r="GEE3" s="109"/>
      <c r="GEF3" s="109"/>
      <c r="GEG3" s="109"/>
      <c r="GEH3" s="109"/>
      <c r="GEI3" s="109"/>
      <c r="GEJ3" s="109"/>
      <c r="GEK3" s="109"/>
      <c r="GEL3" s="109"/>
      <c r="GEM3" s="109"/>
      <c r="GEN3" s="109"/>
      <c r="GEO3" s="109"/>
      <c r="GEP3" s="109"/>
      <c r="GEQ3" s="109"/>
      <c r="GER3" s="109"/>
      <c r="GES3" s="109"/>
      <c r="GET3" s="109"/>
      <c r="GEU3" s="109"/>
      <c r="GEV3" s="109"/>
      <c r="GEW3" s="109"/>
      <c r="GEX3" s="109"/>
      <c r="GEY3" s="109"/>
      <c r="GEZ3" s="109"/>
      <c r="GFA3" s="109"/>
      <c r="GFB3" s="109"/>
      <c r="GFC3" s="109"/>
      <c r="GFD3" s="109"/>
      <c r="GFE3" s="109"/>
      <c r="GFF3" s="109"/>
      <c r="GFG3" s="109"/>
      <c r="GFH3" s="109"/>
      <c r="GFI3" s="109"/>
      <c r="GFJ3" s="109"/>
      <c r="GFK3" s="109"/>
      <c r="GFL3" s="109"/>
      <c r="GFM3" s="109"/>
      <c r="GFN3" s="109"/>
      <c r="GFO3" s="109"/>
      <c r="GFP3" s="109"/>
      <c r="GFQ3" s="109"/>
      <c r="GFR3" s="109"/>
      <c r="GFS3" s="109"/>
      <c r="GFT3" s="109"/>
      <c r="GFU3" s="109"/>
      <c r="GFV3" s="109"/>
      <c r="GFW3" s="109"/>
      <c r="GFX3" s="109"/>
      <c r="GFY3" s="109"/>
      <c r="GFZ3" s="109"/>
      <c r="GGA3" s="109"/>
      <c r="GGB3" s="109"/>
      <c r="GGC3" s="109"/>
      <c r="GGD3" s="109"/>
      <c r="GGE3" s="109"/>
      <c r="GGF3" s="109"/>
      <c r="GGG3" s="109"/>
      <c r="GGH3" s="109"/>
      <c r="GGI3" s="109"/>
      <c r="GGJ3" s="109"/>
      <c r="GGK3" s="109"/>
      <c r="GGL3" s="109"/>
      <c r="GGM3" s="109"/>
      <c r="GGN3" s="109"/>
      <c r="GGO3" s="109"/>
      <c r="GGP3" s="109"/>
      <c r="GGQ3" s="109"/>
      <c r="GGR3" s="109"/>
      <c r="GGS3" s="109"/>
      <c r="GGT3" s="109"/>
      <c r="GGU3" s="109"/>
      <c r="GGV3" s="109"/>
      <c r="GGW3" s="109"/>
      <c r="GGX3" s="109"/>
      <c r="GGY3" s="109"/>
      <c r="GGZ3" s="109"/>
      <c r="GHA3" s="109"/>
      <c r="GHB3" s="109"/>
      <c r="GHC3" s="109"/>
      <c r="GHD3" s="109"/>
      <c r="GHE3" s="109"/>
      <c r="GHF3" s="109"/>
      <c r="GHG3" s="109"/>
      <c r="GHH3" s="109"/>
      <c r="GHI3" s="109"/>
      <c r="GHJ3" s="109"/>
      <c r="GHK3" s="109"/>
      <c r="GHL3" s="109"/>
      <c r="GHM3" s="109"/>
      <c r="GHN3" s="109"/>
      <c r="GHO3" s="109"/>
      <c r="GHP3" s="109"/>
      <c r="GHQ3" s="109"/>
      <c r="GHR3" s="109"/>
      <c r="GHS3" s="109"/>
      <c r="GHT3" s="109"/>
      <c r="GHU3" s="109"/>
      <c r="GHV3" s="109"/>
      <c r="GHW3" s="109"/>
      <c r="GHX3" s="109"/>
      <c r="GHY3" s="109"/>
      <c r="GHZ3" s="109"/>
      <c r="GIA3" s="109"/>
      <c r="GIB3" s="109"/>
      <c r="GIC3" s="109"/>
      <c r="GID3" s="109"/>
      <c r="GIE3" s="109"/>
      <c r="GIF3" s="109"/>
      <c r="GIG3" s="109"/>
      <c r="GIH3" s="109"/>
      <c r="GII3" s="109"/>
      <c r="GIJ3" s="109"/>
      <c r="GIK3" s="109"/>
      <c r="GIL3" s="109"/>
      <c r="GIM3" s="109"/>
      <c r="GIN3" s="109"/>
      <c r="GIO3" s="109"/>
      <c r="GIP3" s="109"/>
      <c r="GIQ3" s="109"/>
      <c r="GIR3" s="109"/>
      <c r="GIS3" s="109"/>
      <c r="GIT3" s="109"/>
      <c r="GIU3" s="109"/>
      <c r="GIV3" s="109"/>
      <c r="GIW3" s="109"/>
      <c r="GIX3" s="109"/>
      <c r="GIY3" s="109"/>
      <c r="GIZ3" s="109"/>
      <c r="GJA3" s="109"/>
      <c r="GJB3" s="109"/>
      <c r="GJC3" s="109"/>
      <c r="GJD3" s="109"/>
      <c r="GJE3" s="109"/>
      <c r="GJF3" s="109"/>
      <c r="GJG3" s="109"/>
      <c r="GJH3" s="109"/>
      <c r="GJI3" s="109"/>
      <c r="GJJ3" s="109"/>
      <c r="GJK3" s="109"/>
      <c r="GJL3" s="109"/>
      <c r="GJM3" s="109"/>
      <c r="GJN3" s="109"/>
      <c r="GJO3" s="109"/>
      <c r="GJP3" s="109"/>
      <c r="GJQ3" s="109"/>
      <c r="GJR3" s="109"/>
      <c r="GJS3" s="109"/>
      <c r="GJT3" s="109"/>
      <c r="GJU3" s="109"/>
      <c r="GJV3" s="109"/>
      <c r="GJW3" s="109"/>
      <c r="GJX3" s="109"/>
      <c r="GJY3" s="109"/>
      <c r="GJZ3" s="109"/>
      <c r="GKA3" s="109"/>
      <c r="GKB3" s="109"/>
      <c r="GKC3" s="109"/>
      <c r="GKD3" s="109"/>
      <c r="GKE3" s="109"/>
      <c r="GKF3" s="109"/>
      <c r="GKG3" s="109"/>
      <c r="GKH3" s="109"/>
      <c r="GKI3" s="109"/>
      <c r="GKJ3" s="109"/>
      <c r="GKK3" s="109"/>
      <c r="GKL3" s="109"/>
      <c r="GKM3" s="109"/>
      <c r="GKN3" s="109"/>
      <c r="GKO3" s="109"/>
      <c r="GKP3" s="109"/>
      <c r="GKQ3" s="109"/>
      <c r="GKR3" s="109"/>
      <c r="GKS3" s="109"/>
      <c r="GKT3" s="109"/>
      <c r="GKU3" s="109"/>
      <c r="GKV3" s="109"/>
      <c r="GKW3" s="109"/>
      <c r="GKX3" s="109"/>
      <c r="GKY3" s="109"/>
      <c r="GKZ3" s="109"/>
      <c r="GLA3" s="109"/>
      <c r="GLB3" s="109"/>
      <c r="GLC3" s="109"/>
      <c r="GLD3" s="109"/>
      <c r="GLE3" s="109"/>
      <c r="GLF3" s="109"/>
      <c r="GLG3" s="109"/>
      <c r="GLH3" s="109"/>
      <c r="GLI3" s="109"/>
      <c r="GLJ3" s="109"/>
      <c r="GLK3" s="109"/>
      <c r="GLL3" s="109"/>
      <c r="GLM3" s="109"/>
      <c r="GLN3" s="109"/>
      <c r="GLO3" s="109"/>
      <c r="GLP3" s="109"/>
      <c r="GLQ3" s="109"/>
      <c r="GLR3" s="109"/>
      <c r="GLS3" s="109"/>
      <c r="GLT3" s="109"/>
      <c r="GLU3" s="109"/>
      <c r="GLV3" s="109"/>
      <c r="GLW3" s="109"/>
      <c r="GLX3" s="109"/>
      <c r="GLY3" s="109"/>
      <c r="GLZ3" s="109"/>
      <c r="GMA3" s="109"/>
      <c r="GMB3" s="109"/>
      <c r="GMC3" s="109"/>
      <c r="GMD3" s="109"/>
      <c r="GME3" s="109"/>
      <c r="GMF3" s="109"/>
      <c r="GMG3" s="109"/>
      <c r="GMH3" s="109"/>
      <c r="GMI3" s="109"/>
      <c r="GMJ3" s="109"/>
      <c r="GMK3" s="109"/>
      <c r="GML3" s="109"/>
      <c r="GMM3" s="109"/>
      <c r="GMN3" s="109"/>
      <c r="GMO3" s="109"/>
      <c r="GMP3" s="109"/>
      <c r="GMQ3" s="109"/>
      <c r="GMR3" s="109"/>
      <c r="GMS3" s="109"/>
      <c r="GMT3" s="109"/>
      <c r="GMU3" s="109"/>
      <c r="GMV3" s="109"/>
      <c r="GMW3" s="109"/>
      <c r="GMX3" s="109"/>
      <c r="GMY3" s="109"/>
      <c r="GMZ3" s="109"/>
      <c r="GNA3" s="109"/>
      <c r="GNB3" s="109"/>
      <c r="GNC3" s="109"/>
      <c r="GND3" s="109"/>
      <c r="GNE3" s="109"/>
      <c r="GNF3" s="109"/>
      <c r="GNG3" s="109"/>
      <c r="GNH3" s="109"/>
      <c r="GNI3" s="109"/>
      <c r="GNJ3" s="109"/>
      <c r="GNK3" s="109"/>
      <c r="GNL3" s="109"/>
      <c r="GNM3" s="109"/>
      <c r="GNN3" s="109"/>
      <c r="GNO3" s="109"/>
      <c r="GNP3" s="109"/>
      <c r="GNQ3" s="109"/>
      <c r="GNR3" s="109"/>
      <c r="GNS3" s="109"/>
      <c r="GNT3" s="109"/>
      <c r="GNU3" s="109"/>
      <c r="GNV3" s="109"/>
      <c r="GNW3" s="109"/>
      <c r="GNX3" s="109"/>
      <c r="GNY3" s="109"/>
      <c r="GNZ3" s="109"/>
      <c r="GOA3" s="109"/>
      <c r="GOB3" s="109"/>
      <c r="GOC3" s="109"/>
      <c r="GOD3" s="109"/>
      <c r="GOE3" s="109"/>
      <c r="GOF3" s="109"/>
      <c r="GOG3" s="109"/>
      <c r="GOH3" s="109"/>
      <c r="GOI3" s="109"/>
      <c r="GOJ3" s="109"/>
      <c r="GOK3" s="109"/>
      <c r="GOL3" s="109"/>
      <c r="GOM3" s="109"/>
      <c r="GON3" s="109"/>
      <c r="GOO3" s="109"/>
      <c r="GOP3" s="109"/>
      <c r="GOQ3" s="109"/>
      <c r="GOR3" s="109"/>
      <c r="GOS3" s="109"/>
      <c r="GOT3" s="109"/>
      <c r="GOU3" s="109"/>
      <c r="GOV3" s="109"/>
      <c r="GOW3" s="109"/>
      <c r="GOX3" s="109"/>
      <c r="GOY3" s="109"/>
      <c r="GOZ3" s="109"/>
      <c r="GPA3" s="109"/>
      <c r="GPB3" s="109"/>
      <c r="GPC3" s="109"/>
      <c r="GPD3" s="109"/>
      <c r="GPE3" s="109"/>
      <c r="GPF3" s="109"/>
      <c r="GPG3" s="109"/>
      <c r="GPH3" s="109"/>
      <c r="GPI3" s="109"/>
      <c r="GPJ3" s="109"/>
      <c r="GPK3" s="109"/>
      <c r="GPL3" s="109"/>
      <c r="GPM3" s="109"/>
      <c r="GPN3" s="109"/>
      <c r="GPO3" s="109"/>
      <c r="GPP3" s="109"/>
      <c r="GPQ3" s="109"/>
      <c r="GPR3" s="109"/>
      <c r="GPS3" s="109"/>
      <c r="GPT3" s="109"/>
      <c r="GPU3" s="109"/>
      <c r="GPV3" s="109"/>
      <c r="GPW3" s="109"/>
      <c r="GPX3" s="109"/>
      <c r="GPY3" s="109"/>
      <c r="GPZ3" s="109"/>
      <c r="GQA3" s="109"/>
      <c r="GQB3" s="109"/>
      <c r="GQC3" s="109"/>
      <c r="GQD3" s="109"/>
      <c r="GQE3" s="109"/>
      <c r="GQF3" s="109"/>
      <c r="GQG3" s="109"/>
      <c r="GQH3" s="109"/>
      <c r="GQI3" s="109"/>
      <c r="GQJ3" s="109"/>
      <c r="GQK3" s="109"/>
      <c r="GQL3" s="109"/>
      <c r="GQM3" s="109"/>
      <c r="GQN3" s="109"/>
      <c r="GQO3" s="109"/>
      <c r="GQP3" s="109"/>
      <c r="GQQ3" s="109"/>
      <c r="GQR3" s="109"/>
      <c r="GQS3" s="109"/>
      <c r="GQT3" s="109"/>
      <c r="GQU3" s="109"/>
      <c r="GQV3" s="109"/>
      <c r="GQW3" s="109"/>
      <c r="GQX3" s="109"/>
      <c r="GQY3" s="109"/>
      <c r="GQZ3" s="109"/>
      <c r="GRA3" s="109"/>
      <c r="GRB3" s="109"/>
      <c r="GRC3" s="109"/>
      <c r="GRD3" s="109"/>
      <c r="GRE3" s="109"/>
      <c r="GRF3" s="109"/>
      <c r="GRG3" s="109"/>
      <c r="GRH3" s="109"/>
      <c r="GRI3" s="109"/>
      <c r="GRJ3" s="109"/>
      <c r="GRK3" s="109"/>
      <c r="GRL3" s="109"/>
      <c r="GRM3" s="109"/>
      <c r="GRN3" s="109"/>
      <c r="GRO3" s="109"/>
      <c r="GRP3" s="109"/>
      <c r="GRQ3" s="109"/>
      <c r="GRR3" s="109"/>
      <c r="GRS3" s="109"/>
      <c r="GRT3" s="109"/>
      <c r="GRU3" s="109"/>
      <c r="GRV3" s="109"/>
      <c r="GRW3" s="109"/>
      <c r="GRX3" s="109"/>
      <c r="GRY3" s="109"/>
      <c r="GRZ3" s="109"/>
      <c r="GSA3" s="109"/>
      <c r="GSB3" s="109"/>
      <c r="GSC3" s="109"/>
      <c r="GSD3" s="109"/>
      <c r="GSE3" s="109"/>
      <c r="GSF3" s="109"/>
      <c r="GSG3" s="109"/>
      <c r="GSH3" s="109"/>
      <c r="GSI3" s="109"/>
      <c r="GSJ3" s="109"/>
      <c r="GSK3" s="109"/>
      <c r="GSL3" s="109"/>
      <c r="GSM3" s="109"/>
      <c r="GSN3" s="109"/>
      <c r="GSO3" s="109"/>
      <c r="GSP3" s="109"/>
      <c r="GSQ3" s="109"/>
      <c r="GSR3" s="109"/>
      <c r="GSS3" s="109"/>
      <c r="GST3" s="109"/>
      <c r="GSU3" s="109"/>
      <c r="GSV3" s="109"/>
      <c r="GSW3" s="109"/>
      <c r="GSX3" s="109"/>
      <c r="GSY3" s="109"/>
      <c r="GSZ3" s="109"/>
      <c r="GTA3" s="109"/>
      <c r="GTB3" s="109"/>
      <c r="GTC3" s="109"/>
      <c r="GTD3" s="109"/>
      <c r="GTE3" s="109"/>
      <c r="GTF3" s="109"/>
      <c r="GTG3" s="109"/>
      <c r="GTH3" s="109"/>
      <c r="GTI3" s="109"/>
      <c r="GTJ3" s="109"/>
      <c r="GTK3" s="109"/>
      <c r="GTL3" s="109"/>
      <c r="GTM3" s="109"/>
      <c r="GTN3" s="109"/>
      <c r="GTO3" s="109"/>
      <c r="GTP3" s="109"/>
      <c r="GTQ3" s="109"/>
      <c r="GTR3" s="109"/>
      <c r="GTS3" s="109"/>
      <c r="GTT3" s="109"/>
      <c r="GTU3" s="109"/>
      <c r="GTV3" s="109"/>
      <c r="GTW3" s="109"/>
      <c r="GTX3" s="109"/>
      <c r="GTY3" s="109"/>
      <c r="GTZ3" s="109"/>
      <c r="GUA3" s="109"/>
      <c r="GUB3" s="109"/>
      <c r="GUC3" s="109"/>
      <c r="GUD3" s="109"/>
      <c r="GUE3" s="109"/>
      <c r="GUF3" s="109"/>
      <c r="GUG3" s="109"/>
      <c r="GUH3" s="109"/>
      <c r="GUI3" s="109"/>
      <c r="GUJ3" s="109"/>
      <c r="GUK3" s="109"/>
      <c r="GUL3" s="109"/>
      <c r="GUM3" s="109"/>
      <c r="GUN3" s="109"/>
      <c r="GUO3" s="109"/>
      <c r="GUP3" s="109"/>
      <c r="GUQ3" s="109"/>
      <c r="GUR3" s="109"/>
      <c r="GUS3" s="109"/>
      <c r="GUT3" s="109"/>
      <c r="GUU3" s="109"/>
      <c r="GUV3" s="109"/>
      <c r="GUW3" s="109"/>
      <c r="GUX3" s="109"/>
      <c r="GUY3" s="109"/>
      <c r="GUZ3" s="109"/>
      <c r="GVA3" s="109"/>
      <c r="GVB3" s="109"/>
      <c r="GVC3" s="109"/>
      <c r="GVD3" s="109"/>
      <c r="GVE3" s="109"/>
      <c r="GVF3" s="109"/>
      <c r="GVG3" s="109"/>
      <c r="GVH3" s="109"/>
      <c r="GVI3" s="109"/>
      <c r="GVJ3" s="109"/>
      <c r="GVK3" s="109"/>
      <c r="GVL3" s="109"/>
      <c r="GVM3" s="109"/>
      <c r="GVN3" s="109"/>
      <c r="GVO3" s="109"/>
      <c r="GVP3" s="109"/>
      <c r="GVQ3" s="109"/>
      <c r="GVR3" s="109"/>
      <c r="GVS3" s="109"/>
      <c r="GVT3" s="109"/>
      <c r="GVU3" s="109"/>
      <c r="GVV3" s="109"/>
      <c r="GVW3" s="109"/>
      <c r="GVX3" s="109"/>
      <c r="GVY3" s="109"/>
      <c r="GVZ3" s="109"/>
      <c r="GWA3" s="109"/>
      <c r="GWB3" s="109"/>
      <c r="GWC3" s="109"/>
      <c r="GWD3" s="109"/>
      <c r="GWE3" s="109"/>
      <c r="GWF3" s="109"/>
      <c r="GWG3" s="109"/>
      <c r="GWH3" s="109"/>
      <c r="GWI3" s="109"/>
      <c r="GWJ3" s="109"/>
      <c r="GWK3" s="109"/>
      <c r="GWL3" s="109"/>
      <c r="GWM3" s="109"/>
      <c r="GWN3" s="109"/>
      <c r="GWO3" s="109"/>
      <c r="GWP3" s="109"/>
      <c r="GWQ3" s="109"/>
      <c r="GWR3" s="109"/>
      <c r="GWS3" s="109"/>
      <c r="GWT3" s="109"/>
      <c r="GWU3" s="109"/>
      <c r="GWV3" s="109"/>
      <c r="GWW3" s="109"/>
      <c r="GWX3" s="109"/>
      <c r="GWY3" s="109"/>
      <c r="GWZ3" s="109"/>
      <c r="GXA3" s="109"/>
      <c r="GXB3" s="109"/>
      <c r="GXC3" s="109"/>
      <c r="GXD3" s="109"/>
      <c r="GXE3" s="109"/>
      <c r="GXF3" s="109"/>
      <c r="GXG3" s="109"/>
      <c r="GXH3" s="109"/>
      <c r="GXI3" s="109"/>
      <c r="GXJ3" s="109"/>
      <c r="GXK3" s="109"/>
      <c r="GXL3" s="109"/>
      <c r="GXM3" s="109"/>
      <c r="GXN3" s="109"/>
      <c r="GXO3" s="109"/>
      <c r="GXP3" s="109"/>
      <c r="GXQ3" s="109"/>
      <c r="GXR3" s="109"/>
      <c r="GXS3" s="109"/>
      <c r="GXT3" s="109"/>
      <c r="GXU3" s="109"/>
      <c r="GXV3" s="109"/>
      <c r="GXW3" s="109"/>
      <c r="GXX3" s="109"/>
      <c r="GXY3" s="109"/>
      <c r="GXZ3" s="109"/>
      <c r="GYA3" s="109"/>
      <c r="GYB3" s="109"/>
      <c r="GYC3" s="109"/>
      <c r="GYD3" s="109"/>
      <c r="GYE3" s="109"/>
      <c r="GYF3" s="109"/>
      <c r="GYG3" s="109"/>
      <c r="GYH3" s="109"/>
      <c r="GYI3" s="109"/>
      <c r="GYJ3" s="109"/>
      <c r="GYK3" s="109"/>
      <c r="GYL3" s="109"/>
      <c r="GYM3" s="109"/>
      <c r="GYN3" s="109"/>
      <c r="GYO3" s="109"/>
      <c r="GYP3" s="109"/>
      <c r="GYQ3" s="109"/>
      <c r="GYR3" s="109"/>
      <c r="GYS3" s="109"/>
      <c r="GYT3" s="109"/>
      <c r="GYU3" s="109"/>
      <c r="GYV3" s="109"/>
      <c r="GYW3" s="109"/>
      <c r="GYX3" s="109"/>
      <c r="GYY3" s="109"/>
      <c r="GYZ3" s="109"/>
      <c r="GZA3" s="109"/>
      <c r="GZB3" s="109"/>
      <c r="GZC3" s="109"/>
      <c r="GZD3" s="109"/>
      <c r="GZE3" s="109"/>
      <c r="GZF3" s="109"/>
      <c r="GZG3" s="109"/>
      <c r="GZH3" s="109"/>
      <c r="GZI3" s="109"/>
      <c r="GZJ3" s="109"/>
      <c r="GZK3" s="109"/>
      <c r="GZL3" s="109"/>
      <c r="GZM3" s="109"/>
      <c r="GZN3" s="109"/>
      <c r="GZO3" s="109"/>
      <c r="GZP3" s="109"/>
      <c r="GZQ3" s="109"/>
      <c r="GZR3" s="109"/>
      <c r="GZS3" s="109"/>
      <c r="GZT3" s="109"/>
      <c r="GZU3" s="109"/>
      <c r="GZV3" s="109"/>
      <c r="GZW3" s="109"/>
      <c r="GZX3" s="109"/>
      <c r="GZY3" s="109"/>
      <c r="GZZ3" s="109"/>
      <c r="HAA3" s="109"/>
      <c r="HAB3" s="109"/>
      <c r="HAC3" s="109"/>
      <c r="HAD3" s="109"/>
      <c r="HAE3" s="109"/>
      <c r="HAF3" s="109"/>
      <c r="HAG3" s="109"/>
      <c r="HAH3" s="109"/>
      <c r="HAI3" s="109"/>
      <c r="HAJ3" s="109"/>
      <c r="HAK3" s="109"/>
      <c r="HAL3" s="109"/>
      <c r="HAM3" s="109"/>
      <c r="HAN3" s="109"/>
      <c r="HAO3" s="109"/>
      <c r="HAP3" s="109"/>
      <c r="HAQ3" s="109"/>
      <c r="HAR3" s="109"/>
      <c r="HAS3" s="109"/>
      <c r="HAT3" s="109"/>
      <c r="HAU3" s="109"/>
      <c r="HAV3" s="109"/>
      <c r="HAW3" s="109"/>
      <c r="HAX3" s="109"/>
      <c r="HAY3" s="109"/>
      <c r="HAZ3" s="109"/>
      <c r="HBA3" s="109"/>
      <c r="HBB3" s="109"/>
      <c r="HBC3" s="109"/>
      <c r="HBD3" s="109"/>
      <c r="HBE3" s="109"/>
      <c r="HBF3" s="109"/>
      <c r="HBG3" s="109"/>
      <c r="HBH3" s="109"/>
      <c r="HBI3" s="109"/>
      <c r="HBJ3" s="109"/>
      <c r="HBK3" s="109"/>
      <c r="HBL3" s="109"/>
      <c r="HBM3" s="109"/>
      <c r="HBN3" s="109"/>
      <c r="HBO3" s="109"/>
      <c r="HBP3" s="109"/>
      <c r="HBQ3" s="109"/>
      <c r="HBR3" s="109"/>
      <c r="HBS3" s="109"/>
      <c r="HBT3" s="109"/>
      <c r="HBU3" s="109"/>
      <c r="HBV3" s="109"/>
      <c r="HBW3" s="109"/>
      <c r="HBX3" s="109"/>
      <c r="HBY3" s="109"/>
      <c r="HBZ3" s="109"/>
      <c r="HCA3" s="109"/>
      <c r="HCB3" s="109"/>
      <c r="HCC3" s="109"/>
      <c r="HCD3" s="109"/>
      <c r="HCE3" s="109"/>
      <c r="HCF3" s="109"/>
      <c r="HCG3" s="109"/>
      <c r="HCH3" s="109"/>
      <c r="HCI3" s="109"/>
      <c r="HCJ3" s="109"/>
      <c r="HCK3" s="109"/>
      <c r="HCL3" s="109"/>
      <c r="HCM3" s="109"/>
      <c r="HCN3" s="109"/>
      <c r="HCO3" s="109"/>
      <c r="HCP3" s="109"/>
      <c r="HCQ3" s="109"/>
      <c r="HCR3" s="109"/>
      <c r="HCS3" s="109"/>
      <c r="HCT3" s="109"/>
      <c r="HCU3" s="109"/>
      <c r="HCV3" s="109"/>
      <c r="HCW3" s="109"/>
      <c r="HCX3" s="109"/>
      <c r="HCY3" s="109"/>
      <c r="HCZ3" s="109"/>
      <c r="HDA3" s="109"/>
      <c r="HDB3" s="109"/>
      <c r="HDC3" s="109"/>
      <c r="HDD3" s="109"/>
      <c r="HDE3" s="109"/>
      <c r="HDF3" s="109"/>
      <c r="HDG3" s="109"/>
      <c r="HDH3" s="109"/>
      <c r="HDI3" s="109"/>
      <c r="HDJ3" s="109"/>
      <c r="HDK3" s="109"/>
      <c r="HDL3" s="109"/>
      <c r="HDM3" s="109"/>
      <c r="HDN3" s="109"/>
      <c r="HDO3" s="109"/>
      <c r="HDP3" s="109"/>
      <c r="HDQ3" s="109"/>
      <c r="HDR3" s="109"/>
      <c r="HDS3" s="109"/>
      <c r="HDT3" s="109"/>
      <c r="HDU3" s="109"/>
      <c r="HDV3" s="109"/>
      <c r="HDW3" s="109"/>
      <c r="HDX3" s="109"/>
      <c r="HDY3" s="109"/>
      <c r="HDZ3" s="109"/>
      <c r="HEA3" s="109"/>
      <c r="HEB3" s="109"/>
      <c r="HEC3" s="109"/>
      <c r="HED3" s="109"/>
      <c r="HEE3" s="109"/>
      <c r="HEF3" s="109"/>
      <c r="HEG3" s="109"/>
      <c r="HEH3" s="109"/>
      <c r="HEI3" s="109"/>
      <c r="HEJ3" s="109"/>
      <c r="HEK3" s="109"/>
      <c r="HEL3" s="109"/>
      <c r="HEM3" s="109"/>
      <c r="HEN3" s="109"/>
      <c r="HEO3" s="109"/>
      <c r="HEP3" s="109"/>
      <c r="HEQ3" s="109"/>
      <c r="HER3" s="109"/>
      <c r="HES3" s="109"/>
      <c r="HET3" s="109"/>
      <c r="HEU3" s="109"/>
      <c r="HEV3" s="109"/>
      <c r="HEW3" s="109"/>
      <c r="HEX3" s="109"/>
      <c r="HEY3" s="109"/>
      <c r="HEZ3" s="109"/>
      <c r="HFA3" s="109"/>
      <c r="HFB3" s="109"/>
      <c r="HFC3" s="109"/>
      <c r="HFD3" s="109"/>
      <c r="HFE3" s="109"/>
      <c r="HFF3" s="109"/>
      <c r="HFG3" s="109"/>
      <c r="HFH3" s="109"/>
      <c r="HFI3" s="109"/>
      <c r="HFJ3" s="109"/>
      <c r="HFK3" s="109"/>
      <c r="HFL3" s="109"/>
      <c r="HFM3" s="109"/>
      <c r="HFN3" s="109"/>
      <c r="HFO3" s="109"/>
      <c r="HFP3" s="109"/>
      <c r="HFQ3" s="109"/>
      <c r="HFR3" s="109"/>
      <c r="HFS3" s="109"/>
      <c r="HFT3" s="109"/>
      <c r="HFU3" s="109"/>
      <c r="HFV3" s="109"/>
      <c r="HFW3" s="109"/>
      <c r="HFX3" s="109"/>
      <c r="HFY3" s="109"/>
      <c r="HFZ3" s="109"/>
      <c r="HGA3" s="109"/>
      <c r="HGB3" s="109"/>
      <c r="HGC3" s="109"/>
      <c r="HGD3" s="109"/>
      <c r="HGE3" s="109"/>
      <c r="HGF3" s="109"/>
      <c r="HGG3" s="109"/>
      <c r="HGH3" s="109"/>
      <c r="HGI3" s="109"/>
      <c r="HGJ3" s="109"/>
      <c r="HGK3" s="109"/>
      <c r="HGL3" s="109"/>
      <c r="HGM3" s="109"/>
      <c r="HGN3" s="109"/>
      <c r="HGO3" s="109"/>
      <c r="HGP3" s="109"/>
      <c r="HGQ3" s="109"/>
      <c r="HGR3" s="109"/>
      <c r="HGS3" s="109"/>
      <c r="HGT3" s="109"/>
      <c r="HGU3" s="109"/>
      <c r="HGV3" s="109"/>
      <c r="HGW3" s="109"/>
      <c r="HGX3" s="109"/>
      <c r="HGY3" s="109"/>
      <c r="HGZ3" s="109"/>
      <c r="HHA3" s="109"/>
      <c r="HHB3" s="109"/>
      <c r="HHC3" s="109"/>
      <c r="HHD3" s="109"/>
      <c r="HHE3" s="109"/>
      <c r="HHF3" s="109"/>
      <c r="HHG3" s="109"/>
      <c r="HHH3" s="109"/>
      <c r="HHI3" s="109"/>
      <c r="HHJ3" s="109"/>
      <c r="HHK3" s="109"/>
      <c r="HHL3" s="109"/>
      <c r="HHM3" s="109"/>
      <c r="HHN3" s="109"/>
      <c r="HHO3" s="109"/>
      <c r="HHP3" s="109"/>
      <c r="HHQ3" s="109"/>
      <c r="HHR3" s="109"/>
      <c r="HHS3" s="109"/>
      <c r="HHT3" s="109"/>
      <c r="HHU3" s="109"/>
      <c r="HHV3" s="109"/>
      <c r="HHW3" s="109"/>
      <c r="HHX3" s="109"/>
      <c r="HHY3" s="109"/>
      <c r="HHZ3" s="109"/>
      <c r="HIA3" s="109"/>
      <c r="HIB3" s="109"/>
      <c r="HIC3" s="109"/>
      <c r="HID3" s="109"/>
      <c r="HIE3" s="109"/>
      <c r="HIF3" s="109"/>
      <c r="HIG3" s="109"/>
      <c r="HIH3" s="109"/>
      <c r="HII3" s="109"/>
      <c r="HIJ3" s="109"/>
      <c r="HIK3" s="109"/>
      <c r="HIL3" s="109"/>
      <c r="HIM3" s="109"/>
      <c r="HIN3" s="109"/>
      <c r="HIO3" s="109"/>
      <c r="HIP3" s="109"/>
      <c r="HIQ3" s="109"/>
      <c r="HIR3" s="109"/>
      <c r="HIS3" s="109"/>
      <c r="HIT3" s="109"/>
      <c r="HIU3" s="109"/>
      <c r="HIV3" s="109"/>
      <c r="HIW3" s="109"/>
      <c r="HIX3" s="109"/>
      <c r="HIY3" s="109"/>
      <c r="HIZ3" s="109"/>
      <c r="HJA3" s="109"/>
      <c r="HJB3" s="109"/>
      <c r="HJC3" s="109"/>
      <c r="HJD3" s="109"/>
      <c r="HJE3" s="109"/>
      <c r="HJF3" s="109"/>
      <c r="HJG3" s="109"/>
      <c r="HJH3" s="109"/>
      <c r="HJI3" s="109"/>
      <c r="HJJ3" s="109"/>
      <c r="HJK3" s="109"/>
      <c r="HJL3" s="109"/>
      <c r="HJM3" s="109"/>
      <c r="HJN3" s="109"/>
      <c r="HJO3" s="109"/>
      <c r="HJP3" s="109"/>
      <c r="HJQ3" s="109"/>
      <c r="HJR3" s="109"/>
      <c r="HJS3" s="109"/>
      <c r="HJT3" s="109"/>
      <c r="HJU3" s="109"/>
      <c r="HJV3" s="109"/>
      <c r="HJW3" s="109"/>
      <c r="HJX3" s="109"/>
      <c r="HJY3" s="109"/>
      <c r="HJZ3" s="109"/>
      <c r="HKA3" s="109"/>
      <c r="HKB3" s="109"/>
      <c r="HKC3" s="109"/>
      <c r="HKD3" s="109"/>
      <c r="HKE3" s="109"/>
      <c r="HKF3" s="109"/>
      <c r="HKG3" s="109"/>
      <c r="HKH3" s="109"/>
      <c r="HKI3" s="109"/>
      <c r="HKJ3" s="109"/>
      <c r="HKK3" s="109"/>
      <c r="HKL3" s="109"/>
      <c r="HKM3" s="109"/>
      <c r="HKN3" s="109"/>
      <c r="HKO3" s="109"/>
      <c r="HKP3" s="109"/>
      <c r="HKQ3" s="109"/>
      <c r="HKR3" s="109"/>
      <c r="HKS3" s="109"/>
      <c r="HKT3" s="109"/>
      <c r="HKU3" s="109"/>
      <c r="HKV3" s="109"/>
      <c r="HKW3" s="109"/>
      <c r="HKX3" s="109"/>
      <c r="HKY3" s="109"/>
      <c r="HKZ3" s="109"/>
      <c r="HLA3" s="109"/>
      <c r="HLB3" s="109"/>
      <c r="HLC3" s="109"/>
      <c r="HLD3" s="109"/>
      <c r="HLE3" s="109"/>
      <c r="HLF3" s="109"/>
      <c r="HLG3" s="109"/>
      <c r="HLH3" s="109"/>
      <c r="HLI3" s="109"/>
      <c r="HLJ3" s="109"/>
      <c r="HLK3" s="109"/>
      <c r="HLL3" s="109"/>
      <c r="HLM3" s="109"/>
      <c r="HLN3" s="109"/>
      <c r="HLO3" s="109"/>
      <c r="HLP3" s="109"/>
      <c r="HLQ3" s="109"/>
      <c r="HLR3" s="109"/>
      <c r="HLS3" s="109"/>
      <c r="HLT3" s="109"/>
      <c r="HLU3" s="109"/>
      <c r="HLV3" s="109"/>
      <c r="HLW3" s="109"/>
      <c r="HLX3" s="109"/>
      <c r="HLY3" s="109"/>
      <c r="HLZ3" s="109"/>
      <c r="HMA3" s="109"/>
      <c r="HMB3" s="109"/>
      <c r="HMC3" s="109"/>
      <c r="HMD3" s="109"/>
      <c r="HME3" s="109"/>
      <c r="HMF3" s="109"/>
      <c r="HMG3" s="109"/>
      <c r="HMH3" s="109"/>
      <c r="HMI3" s="109"/>
      <c r="HMJ3" s="109"/>
      <c r="HMK3" s="109"/>
      <c r="HML3" s="109"/>
      <c r="HMM3" s="109"/>
      <c r="HMN3" s="109"/>
      <c r="HMO3" s="109"/>
      <c r="HMP3" s="109"/>
      <c r="HMQ3" s="109"/>
      <c r="HMR3" s="109"/>
      <c r="HMS3" s="109"/>
      <c r="HMT3" s="109"/>
      <c r="HMU3" s="109"/>
      <c r="HMV3" s="109"/>
      <c r="HMW3" s="109"/>
      <c r="HMX3" s="109"/>
      <c r="HMY3" s="109"/>
      <c r="HMZ3" s="109"/>
      <c r="HNA3" s="109"/>
      <c r="HNB3" s="109"/>
      <c r="HNC3" s="109"/>
      <c r="HND3" s="109"/>
      <c r="HNE3" s="109"/>
      <c r="HNF3" s="109"/>
      <c r="HNG3" s="109"/>
      <c r="HNH3" s="109"/>
      <c r="HNI3" s="109"/>
      <c r="HNJ3" s="109"/>
      <c r="HNK3" s="109"/>
      <c r="HNL3" s="109"/>
      <c r="HNM3" s="109"/>
      <c r="HNN3" s="109"/>
      <c r="HNO3" s="109"/>
      <c r="HNP3" s="109"/>
      <c r="HNQ3" s="109"/>
      <c r="HNR3" s="109"/>
      <c r="HNS3" s="109"/>
      <c r="HNT3" s="109"/>
      <c r="HNU3" s="109"/>
      <c r="HNV3" s="109"/>
      <c r="HNW3" s="109"/>
      <c r="HNX3" s="109"/>
      <c r="HNY3" s="109"/>
      <c r="HNZ3" s="109"/>
      <c r="HOA3" s="109"/>
      <c r="HOB3" s="109"/>
      <c r="HOC3" s="109"/>
      <c r="HOD3" s="109"/>
      <c r="HOE3" s="109"/>
      <c r="HOF3" s="109"/>
      <c r="HOG3" s="109"/>
      <c r="HOH3" s="109"/>
      <c r="HOI3" s="109"/>
      <c r="HOJ3" s="109"/>
      <c r="HOK3" s="109"/>
      <c r="HOL3" s="109"/>
      <c r="HOM3" s="109"/>
      <c r="HON3" s="109"/>
      <c r="HOO3" s="109"/>
      <c r="HOP3" s="109"/>
      <c r="HOQ3" s="109"/>
      <c r="HOR3" s="109"/>
      <c r="HOS3" s="109"/>
      <c r="HOT3" s="109"/>
      <c r="HOU3" s="109"/>
      <c r="HOV3" s="109"/>
      <c r="HOW3" s="109"/>
      <c r="HOX3" s="109"/>
      <c r="HOY3" s="109"/>
      <c r="HOZ3" s="109"/>
      <c r="HPA3" s="109"/>
      <c r="HPB3" s="109"/>
      <c r="HPC3" s="109"/>
      <c r="HPD3" s="109"/>
      <c r="HPE3" s="109"/>
      <c r="HPF3" s="109"/>
      <c r="HPG3" s="109"/>
      <c r="HPH3" s="109"/>
      <c r="HPI3" s="109"/>
      <c r="HPJ3" s="109"/>
      <c r="HPK3" s="109"/>
      <c r="HPL3" s="109"/>
      <c r="HPM3" s="109"/>
      <c r="HPN3" s="109"/>
      <c r="HPO3" s="109"/>
      <c r="HPP3" s="109"/>
      <c r="HPQ3" s="109"/>
      <c r="HPR3" s="109"/>
      <c r="HPS3" s="109"/>
      <c r="HPT3" s="109"/>
      <c r="HPU3" s="109"/>
      <c r="HPV3" s="109"/>
      <c r="HPW3" s="109"/>
      <c r="HPX3" s="109"/>
      <c r="HPY3" s="109"/>
      <c r="HPZ3" s="109"/>
      <c r="HQA3" s="109"/>
      <c r="HQB3" s="109"/>
      <c r="HQC3" s="109"/>
      <c r="HQD3" s="109"/>
      <c r="HQE3" s="109"/>
      <c r="HQF3" s="109"/>
      <c r="HQG3" s="109"/>
      <c r="HQH3" s="109"/>
      <c r="HQI3" s="109"/>
      <c r="HQJ3" s="109"/>
      <c r="HQK3" s="109"/>
      <c r="HQL3" s="109"/>
      <c r="HQM3" s="109"/>
      <c r="HQN3" s="109"/>
      <c r="HQO3" s="109"/>
      <c r="HQP3" s="109"/>
      <c r="HQQ3" s="109"/>
      <c r="HQR3" s="109"/>
      <c r="HQS3" s="109"/>
      <c r="HQT3" s="109"/>
      <c r="HQU3" s="109"/>
      <c r="HQV3" s="109"/>
      <c r="HQW3" s="109"/>
      <c r="HQX3" s="109"/>
      <c r="HQY3" s="109"/>
      <c r="HQZ3" s="109"/>
      <c r="HRA3" s="109"/>
      <c r="HRB3" s="109"/>
      <c r="HRC3" s="109"/>
      <c r="HRD3" s="109"/>
      <c r="HRE3" s="109"/>
      <c r="HRF3" s="109"/>
      <c r="HRG3" s="109"/>
      <c r="HRH3" s="109"/>
      <c r="HRI3" s="109"/>
      <c r="HRJ3" s="109"/>
      <c r="HRK3" s="109"/>
      <c r="HRL3" s="109"/>
      <c r="HRM3" s="109"/>
      <c r="HRN3" s="109"/>
      <c r="HRO3" s="109"/>
      <c r="HRP3" s="109"/>
      <c r="HRQ3" s="109"/>
      <c r="HRR3" s="109"/>
      <c r="HRS3" s="109"/>
      <c r="HRT3" s="109"/>
      <c r="HRU3" s="109"/>
      <c r="HRV3" s="109"/>
      <c r="HRW3" s="109"/>
      <c r="HRX3" s="109"/>
      <c r="HRY3" s="109"/>
      <c r="HRZ3" s="109"/>
      <c r="HSA3" s="109"/>
      <c r="HSB3" s="109"/>
      <c r="HSC3" s="109"/>
      <c r="HSD3" s="109"/>
      <c r="HSE3" s="109"/>
      <c r="HSF3" s="109"/>
      <c r="HSG3" s="109"/>
      <c r="HSH3" s="109"/>
      <c r="HSI3" s="109"/>
      <c r="HSJ3" s="109"/>
      <c r="HSK3" s="109"/>
      <c r="HSL3" s="109"/>
      <c r="HSM3" s="109"/>
      <c r="HSN3" s="109"/>
      <c r="HSO3" s="109"/>
      <c r="HSP3" s="109"/>
      <c r="HSQ3" s="109"/>
      <c r="HSR3" s="109"/>
      <c r="HSS3" s="109"/>
      <c r="HST3" s="109"/>
      <c r="HSU3" s="109"/>
      <c r="HSV3" s="109"/>
      <c r="HSW3" s="109"/>
      <c r="HSX3" s="109"/>
      <c r="HSY3" s="109"/>
      <c r="HSZ3" s="109"/>
      <c r="HTA3" s="109"/>
      <c r="HTB3" s="109"/>
      <c r="HTC3" s="109"/>
      <c r="HTD3" s="109"/>
      <c r="HTE3" s="109"/>
      <c r="HTF3" s="109"/>
      <c r="HTG3" s="109"/>
      <c r="HTH3" s="109"/>
      <c r="HTI3" s="109"/>
      <c r="HTJ3" s="109"/>
      <c r="HTK3" s="109"/>
      <c r="HTL3" s="109"/>
      <c r="HTM3" s="109"/>
      <c r="HTN3" s="109"/>
      <c r="HTO3" s="109"/>
      <c r="HTP3" s="109"/>
      <c r="HTQ3" s="109"/>
      <c r="HTR3" s="109"/>
      <c r="HTS3" s="109"/>
      <c r="HTT3" s="109"/>
      <c r="HTU3" s="109"/>
      <c r="HTV3" s="109"/>
      <c r="HTW3" s="109"/>
      <c r="HTX3" s="109"/>
      <c r="HTY3" s="109"/>
      <c r="HTZ3" s="109"/>
      <c r="HUA3" s="109"/>
      <c r="HUB3" s="109"/>
      <c r="HUC3" s="109"/>
      <c r="HUD3" s="109"/>
      <c r="HUE3" s="109"/>
      <c r="HUF3" s="109"/>
      <c r="HUG3" s="109"/>
      <c r="HUH3" s="109"/>
      <c r="HUI3" s="109"/>
      <c r="HUJ3" s="109"/>
      <c r="HUK3" s="109"/>
      <c r="HUL3" s="109"/>
      <c r="HUM3" s="109"/>
      <c r="HUN3" s="109"/>
      <c r="HUO3" s="109"/>
      <c r="HUP3" s="109"/>
      <c r="HUQ3" s="109"/>
      <c r="HUR3" s="109"/>
      <c r="HUS3" s="109"/>
      <c r="HUT3" s="109"/>
      <c r="HUU3" s="109"/>
      <c r="HUV3" s="109"/>
      <c r="HUW3" s="109"/>
      <c r="HUX3" s="109"/>
      <c r="HUY3" s="109"/>
      <c r="HUZ3" s="109"/>
      <c r="HVA3" s="109"/>
      <c r="HVB3" s="109"/>
      <c r="HVC3" s="109"/>
      <c r="HVD3" s="109"/>
      <c r="HVE3" s="109"/>
      <c r="HVF3" s="109"/>
      <c r="HVG3" s="109"/>
      <c r="HVH3" s="109"/>
      <c r="HVI3" s="109"/>
      <c r="HVJ3" s="109"/>
      <c r="HVK3" s="109"/>
      <c r="HVL3" s="109"/>
      <c r="HVM3" s="109"/>
      <c r="HVN3" s="109"/>
      <c r="HVO3" s="109"/>
      <c r="HVP3" s="109"/>
      <c r="HVQ3" s="109"/>
      <c r="HVR3" s="109"/>
      <c r="HVS3" s="109"/>
      <c r="HVT3" s="109"/>
      <c r="HVU3" s="109"/>
      <c r="HVV3" s="109"/>
      <c r="HVW3" s="109"/>
      <c r="HVX3" s="109"/>
      <c r="HVY3" s="109"/>
      <c r="HVZ3" s="109"/>
      <c r="HWA3" s="109"/>
      <c r="HWB3" s="109"/>
      <c r="HWC3" s="109"/>
      <c r="HWD3" s="109"/>
      <c r="HWE3" s="109"/>
      <c r="HWF3" s="109"/>
      <c r="HWG3" s="109"/>
      <c r="HWH3" s="109"/>
      <c r="HWI3" s="109"/>
      <c r="HWJ3" s="109"/>
      <c r="HWK3" s="109"/>
      <c r="HWL3" s="109"/>
      <c r="HWM3" s="109"/>
      <c r="HWN3" s="109"/>
      <c r="HWO3" s="109"/>
      <c r="HWP3" s="109"/>
      <c r="HWQ3" s="109"/>
      <c r="HWR3" s="109"/>
      <c r="HWS3" s="109"/>
      <c r="HWT3" s="109"/>
      <c r="HWU3" s="109"/>
      <c r="HWV3" s="109"/>
      <c r="HWW3" s="109"/>
      <c r="HWX3" s="109"/>
      <c r="HWY3" s="109"/>
      <c r="HWZ3" s="109"/>
      <c r="HXA3" s="109"/>
      <c r="HXB3" s="109"/>
      <c r="HXC3" s="109"/>
      <c r="HXD3" s="109"/>
      <c r="HXE3" s="109"/>
      <c r="HXF3" s="109"/>
      <c r="HXG3" s="109"/>
      <c r="HXH3" s="109"/>
      <c r="HXI3" s="109"/>
      <c r="HXJ3" s="109"/>
      <c r="HXK3" s="109"/>
      <c r="HXL3" s="109"/>
      <c r="HXM3" s="109"/>
      <c r="HXN3" s="109"/>
      <c r="HXO3" s="109"/>
      <c r="HXP3" s="109"/>
      <c r="HXQ3" s="109"/>
      <c r="HXR3" s="109"/>
      <c r="HXS3" s="109"/>
      <c r="HXT3" s="109"/>
      <c r="HXU3" s="109"/>
      <c r="HXV3" s="109"/>
      <c r="HXW3" s="109"/>
      <c r="HXX3" s="109"/>
      <c r="HXY3" s="109"/>
      <c r="HXZ3" s="109"/>
      <c r="HYA3" s="109"/>
      <c r="HYB3" s="109"/>
      <c r="HYC3" s="109"/>
      <c r="HYD3" s="109"/>
      <c r="HYE3" s="109"/>
      <c r="HYF3" s="109"/>
      <c r="HYG3" s="109"/>
      <c r="HYH3" s="109"/>
      <c r="HYI3" s="109"/>
      <c r="HYJ3" s="109"/>
      <c r="HYK3" s="109"/>
      <c r="HYL3" s="109"/>
      <c r="HYM3" s="109"/>
      <c r="HYN3" s="109"/>
      <c r="HYO3" s="109"/>
      <c r="HYP3" s="109"/>
      <c r="HYQ3" s="109"/>
      <c r="HYR3" s="109"/>
      <c r="HYS3" s="109"/>
      <c r="HYT3" s="109"/>
      <c r="HYU3" s="109"/>
      <c r="HYV3" s="109"/>
      <c r="HYW3" s="109"/>
      <c r="HYX3" s="109"/>
      <c r="HYY3" s="109"/>
      <c r="HYZ3" s="109"/>
      <c r="HZA3" s="109"/>
      <c r="HZB3" s="109"/>
      <c r="HZC3" s="109"/>
      <c r="HZD3" s="109"/>
      <c r="HZE3" s="109"/>
      <c r="HZF3" s="109"/>
      <c r="HZG3" s="109"/>
      <c r="HZH3" s="109"/>
      <c r="HZI3" s="109"/>
      <c r="HZJ3" s="109"/>
      <c r="HZK3" s="109"/>
      <c r="HZL3" s="109"/>
      <c r="HZM3" s="109"/>
      <c r="HZN3" s="109"/>
      <c r="HZO3" s="109"/>
      <c r="HZP3" s="109"/>
      <c r="HZQ3" s="109"/>
      <c r="HZR3" s="109"/>
      <c r="HZS3" s="109"/>
      <c r="HZT3" s="109"/>
      <c r="HZU3" s="109"/>
      <c r="HZV3" s="109"/>
      <c r="HZW3" s="109"/>
      <c r="HZX3" s="109"/>
      <c r="HZY3" s="109"/>
      <c r="HZZ3" s="109"/>
      <c r="IAA3" s="109"/>
      <c r="IAB3" s="109"/>
      <c r="IAC3" s="109"/>
      <c r="IAD3" s="109"/>
      <c r="IAE3" s="109"/>
      <c r="IAF3" s="109"/>
      <c r="IAG3" s="109"/>
      <c r="IAH3" s="109"/>
      <c r="IAI3" s="109"/>
      <c r="IAJ3" s="109"/>
      <c r="IAK3" s="109"/>
      <c r="IAL3" s="109"/>
      <c r="IAM3" s="109"/>
      <c r="IAN3" s="109"/>
      <c r="IAO3" s="109"/>
      <c r="IAP3" s="109"/>
      <c r="IAQ3" s="109"/>
      <c r="IAR3" s="109"/>
      <c r="IAS3" s="109"/>
      <c r="IAT3" s="109"/>
      <c r="IAU3" s="109"/>
      <c r="IAV3" s="109"/>
      <c r="IAW3" s="109"/>
      <c r="IAX3" s="109"/>
      <c r="IAY3" s="109"/>
      <c r="IAZ3" s="109"/>
      <c r="IBA3" s="109"/>
      <c r="IBB3" s="109"/>
      <c r="IBC3" s="109"/>
      <c r="IBD3" s="109"/>
      <c r="IBE3" s="109"/>
      <c r="IBF3" s="109"/>
      <c r="IBG3" s="109"/>
      <c r="IBH3" s="109"/>
      <c r="IBI3" s="109"/>
      <c r="IBJ3" s="109"/>
      <c r="IBK3" s="109"/>
      <c r="IBL3" s="109"/>
      <c r="IBM3" s="109"/>
      <c r="IBN3" s="109"/>
      <c r="IBO3" s="109"/>
      <c r="IBP3" s="109"/>
      <c r="IBQ3" s="109"/>
      <c r="IBR3" s="109"/>
      <c r="IBS3" s="109"/>
      <c r="IBT3" s="109"/>
      <c r="IBU3" s="109"/>
      <c r="IBV3" s="109"/>
      <c r="IBW3" s="109"/>
      <c r="IBX3" s="109"/>
      <c r="IBY3" s="109"/>
      <c r="IBZ3" s="109"/>
      <c r="ICA3" s="109"/>
      <c r="ICB3" s="109"/>
      <c r="ICC3" s="109"/>
      <c r="ICD3" s="109"/>
      <c r="ICE3" s="109"/>
      <c r="ICF3" s="109"/>
      <c r="ICG3" s="109"/>
      <c r="ICH3" s="109"/>
      <c r="ICI3" s="109"/>
      <c r="ICJ3" s="109"/>
      <c r="ICK3" s="109"/>
      <c r="ICL3" s="109"/>
      <c r="ICM3" s="109"/>
      <c r="ICN3" s="109"/>
      <c r="ICO3" s="109"/>
      <c r="ICP3" s="109"/>
      <c r="ICQ3" s="109"/>
      <c r="ICR3" s="109"/>
      <c r="ICS3" s="109"/>
      <c r="ICT3" s="109"/>
      <c r="ICU3" s="109"/>
      <c r="ICV3" s="109"/>
      <c r="ICW3" s="109"/>
      <c r="ICX3" s="109"/>
      <c r="ICY3" s="109"/>
      <c r="ICZ3" s="109"/>
      <c r="IDA3" s="109"/>
      <c r="IDB3" s="109"/>
      <c r="IDC3" s="109"/>
      <c r="IDD3" s="109"/>
      <c r="IDE3" s="109"/>
      <c r="IDF3" s="109"/>
      <c r="IDG3" s="109"/>
      <c r="IDH3" s="109"/>
      <c r="IDI3" s="109"/>
      <c r="IDJ3" s="109"/>
      <c r="IDK3" s="109"/>
      <c r="IDL3" s="109"/>
      <c r="IDM3" s="109"/>
      <c r="IDN3" s="109"/>
      <c r="IDO3" s="109"/>
      <c r="IDP3" s="109"/>
      <c r="IDQ3" s="109"/>
      <c r="IDR3" s="109"/>
      <c r="IDS3" s="109"/>
      <c r="IDT3" s="109"/>
      <c r="IDU3" s="109"/>
      <c r="IDV3" s="109"/>
      <c r="IDW3" s="109"/>
      <c r="IDX3" s="109"/>
      <c r="IDY3" s="109"/>
      <c r="IDZ3" s="109"/>
      <c r="IEA3" s="109"/>
      <c r="IEB3" s="109"/>
      <c r="IEC3" s="109"/>
      <c r="IED3" s="109"/>
      <c r="IEE3" s="109"/>
      <c r="IEF3" s="109"/>
      <c r="IEG3" s="109"/>
      <c r="IEH3" s="109"/>
      <c r="IEI3" s="109"/>
      <c r="IEJ3" s="109"/>
      <c r="IEK3" s="109"/>
      <c r="IEL3" s="109"/>
      <c r="IEM3" s="109"/>
      <c r="IEN3" s="109"/>
      <c r="IEO3" s="109"/>
      <c r="IEP3" s="109"/>
      <c r="IEQ3" s="109"/>
      <c r="IER3" s="109"/>
      <c r="IES3" s="109"/>
      <c r="IET3" s="109"/>
      <c r="IEU3" s="109"/>
      <c r="IEV3" s="109"/>
      <c r="IEW3" s="109"/>
      <c r="IEX3" s="109"/>
      <c r="IEY3" s="109"/>
      <c r="IEZ3" s="109"/>
      <c r="IFA3" s="109"/>
      <c r="IFB3" s="109"/>
      <c r="IFC3" s="109"/>
      <c r="IFD3" s="109"/>
      <c r="IFE3" s="109"/>
      <c r="IFF3" s="109"/>
      <c r="IFG3" s="109"/>
      <c r="IFH3" s="109"/>
      <c r="IFI3" s="109"/>
      <c r="IFJ3" s="109"/>
      <c r="IFK3" s="109"/>
      <c r="IFL3" s="109"/>
      <c r="IFM3" s="109"/>
      <c r="IFN3" s="109"/>
      <c r="IFO3" s="109"/>
      <c r="IFP3" s="109"/>
      <c r="IFQ3" s="109"/>
      <c r="IFR3" s="109"/>
      <c r="IFS3" s="109"/>
      <c r="IFT3" s="109"/>
      <c r="IFU3" s="109"/>
      <c r="IFV3" s="109"/>
      <c r="IFW3" s="109"/>
      <c r="IFX3" s="109"/>
      <c r="IFY3" s="109"/>
      <c r="IFZ3" s="109"/>
      <c r="IGA3" s="109"/>
      <c r="IGB3" s="109"/>
      <c r="IGC3" s="109"/>
      <c r="IGD3" s="109"/>
      <c r="IGE3" s="109"/>
      <c r="IGF3" s="109"/>
      <c r="IGG3" s="109"/>
      <c r="IGH3" s="109"/>
      <c r="IGI3" s="109"/>
      <c r="IGJ3" s="109"/>
      <c r="IGK3" s="109"/>
      <c r="IGL3" s="109"/>
      <c r="IGM3" s="109"/>
      <c r="IGN3" s="109"/>
      <c r="IGO3" s="109"/>
      <c r="IGP3" s="109"/>
      <c r="IGQ3" s="109"/>
      <c r="IGR3" s="109"/>
      <c r="IGS3" s="109"/>
      <c r="IGT3" s="109"/>
      <c r="IGU3" s="109"/>
      <c r="IGV3" s="109"/>
      <c r="IGW3" s="109"/>
      <c r="IGX3" s="109"/>
      <c r="IGY3" s="109"/>
      <c r="IGZ3" s="109"/>
      <c r="IHA3" s="109"/>
      <c r="IHB3" s="109"/>
      <c r="IHC3" s="109"/>
      <c r="IHD3" s="109"/>
      <c r="IHE3" s="109"/>
      <c r="IHF3" s="109"/>
      <c r="IHG3" s="109"/>
      <c r="IHH3" s="109"/>
      <c r="IHI3" s="109"/>
      <c r="IHJ3" s="109"/>
      <c r="IHK3" s="109"/>
      <c r="IHL3" s="109"/>
      <c r="IHM3" s="109"/>
      <c r="IHN3" s="109"/>
      <c r="IHO3" s="109"/>
      <c r="IHP3" s="109"/>
      <c r="IHQ3" s="109"/>
      <c r="IHR3" s="109"/>
      <c r="IHS3" s="109"/>
      <c r="IHT3" s="109"/>
      <c r="IHU3" s="109"/>
      <c r="IHV3" s="109"/>
      <c r="IHW3" s="109"/>
      <c r="IHX3" s="109"/>
      <c r="IHY3" s="109"/>
      <c r="IHZ3" s="109"/>
      <c r="IIA3" s="109"/>
      <c r="IIB3" s="109"/>
      <c r="IIC3" s="109"/>
      <c r="IID3" s="109"/>
      <c r="IIE3" s="109"/>
      <c r="IIF3" s="109"/>
      <c r="IIG3" s="109"/>
      <c r="IIH3" s="109"/>
      <c r="III3" s="109"/>
      <c r="IIJ3" s="109"/>
      <c r="IIK3" s="109"/>
      <c r="IIL3" s="109"/>
      <c r="IIM3" s="109"/>
      <c r="IIN3" s="109"/>
      <c r="IIO3" s="109"/>
      <c r="IIP3" s="109"/>
      <c r="IIQ3" s="109"/>
      <c r="IIR3" s="109"/>
      <c r="IIS3" s="109"/>
      <c r="IIT3" s="109"/>
      <c r="IIU3" s="109"/>
      <c r="IIV3" s="109"/>
      <c r="IIW3" s="109"/>
      <c r="IIX3" s="109"/>
      <c r="IIY3" s="109"/>
      <c r="IIZ3" s="109"/>
      <c r="IJA3" s="109"/>
      <c r="IJB3" s="109"/>
      <c r="IJC3" s="109"/>
      <c r="IJD3" s="109"/>
      <c r="IJE3" s="109"/>
      <c r="IJF3" s="109"/>
      <c r="IJG3" s="109"/>
      <c r="IJH3" s="109"/>
      <c r="IJI3" s="109"/>
      <c r="IJJ3" s="109"/>
      <c r="IJK3" s="109"/>
      <c r="IJL3" s="109"/>
      <c r="IJM3" s="109"/>
      <c r="IJN3" s="109"/>
      <c r="IJO3" s="109"/>
      <c r="IJP3" s="109"/>
      <c r="IJQ3" s="109"/>
      <c r="IJR3" s="109"/>
      <c r="IJS3" s="109"/>
      <c r="IJT3" s="109"/>
      <c r="IJU3" s="109"/>
      <c r="IJV3" s="109"/>
      <c r="IJW3" s="109"/>
      <c r="IJX3" s="109"/>
      <c r="IJY3" s="109"/>
      <c r="IJZ3" s="109"/>
      <c r="IKA3" s="109"/>
      <c r="IKB3" s="109"/>
      <c r="IKC3" s="109"/>
      <c r="IKD3" s="109"/>
      <c r="IKE3" s="109"/>
      <c r="IKF3" s="109"/>
      <c r="IKG3" s="109"/>
      <c r="IKH3" s="109"/>
      <c r="IKI3" s="109"/>
      <c r="IKJ3" s="109"/>
      <c r="IKK3" s="109"/>
      <c r="IKL3" s="109"/>
      <c r="IKM3" s="109"/>
      <c r="IKN3" s="109"/>
      <c r="IKO3" s="109"/>
      <c r="IKP3" s="109"/>
      <c r="IKQ3" s="109"/>
      <c r="IKR3" s="109"/>
      <c r="IKS3" s="109"/>
      <c r="IKT3" s="109"/>
      <c r="IKU3" s="109"/>
      <c r="IKV3" s="109"/>
      <c r="IKW3" s="109"/>
      <c r="IKX3" s="109"/>
      <c r="IKY3" s="109"/>
      <c r="IKZ3" s="109"/>
      <c r="ILA3" s="109"/>
      <c r="ILB3" s="109"/>
      <c r="ILC3" s="109"/>
      <c r="ILD3" s="109"/>
      <c r="ILE3" s="109"/>
      <c r="ILF3" s="109"/>
      <c r="ILG3" s="109"/>
      <c r="ILH3" s="109"/>
      <c r="ILI3" s="109"/>
      <c r="ILJ3" s="109"/>
      <c r="ILK3" s="109"/>
      <c r="ILL3" s="109"/>
      <c r="ILM3" s="109"/>
      <c r="ILN3" s="109"/>
      <c r="ILO3" s="109"/>
      <c r="ILP3" s="109"/>
      <c r="ILQ3" s="109"/>
      <c r="ILR3" s="109"/>
      <c r="ILS3" s="109"/>
      <c r="ILT3" s="109"/>
      <c r="ILU3" s="109"/>
      <c r="ILV3" s="109"/>
      <c r="ILW3" s="109"/>
      <c r="ILX3" s="109"/>
      <c r="ILY3" s="109"/>
      <c r="ILZ3" s="109"/>
      <c r="IMA3" s="109"/>
      <c r="IMB3" s="109"/>
      <c r="IMC3" s="109"/>
      <c r="IMD3" s="109"/>
      <c r="IME3" s="109"/>
      <c r="IMF3" s="109"/>
      <c r="IMG3" s="109"/>
      <c r="IMH3" s="109"/>
      <c r="IMI3" s="109"/>
      <c r="IMJ3" s="109"/>
      <c r="IMK3" s="109"/>
      <c r="IML3" s="109"/>
      <c r="IMM3" s="109"/>
      <c r="IMN3" s="109"/>
      <c r="IMO3" s="109"/>
      <c r="IMP3" s="109"/>
      <c r="IMQ3" s="109"/>
      <c r="IMR3" s="109"/>
      <c r="IMS3" s="109"/>
      <c r="IMT3" s="109"/>
      <c r="IMU3" s="109"/>
      <c r="IMV3" s="109"/>
      <c r="IMW3" s="109"/>
      <c r="IMX3" s="109"/>
      <c r="IMY3" s="109"/>
      <c r="IMZ3" s="109"/>
      <c r="INA3" s="109"/>
      <c r="INB3" s="109"/>
      <c r="INC3" s="109"/>
      <c r="IND3" s="109"/>
      <c r="INE3" s="109"/>
      <c r="INF3" s="109"/>
      <c r="ING3" s="109"/>
      <c r="INH3" s="109"/>
      <c r="INI3" s="109"/>
      <c r="INJ3" s="109"/>
      <c r="INK3" s="109"/>
      <c r="INL3" s="109"/>
      <c r="INM3" s="109"/>
      <c r="INN3" s="109"/>
      <c r="INO3" s="109"/>
      <c r="INP3" s="109"/>
      <c r="INQ3" s="109"/>
      <c r="INR3" s="109"/>
      <c r="INS3" s="109"/>
      <c r="INT3" s="109"/>
      <c r="INU3" s="109"/>
      <c r="INV3" s="109"/>
      <c r="INW3" s="109"/>
      <c r="INX3" s="109"/>
      <c r="INY3" s="109"/>
      <c r="INZ3" s="109"/>
      <c r="IOA3" s="109"/>
      <c r="IOB3" s="109"/>
      <c r="IOC3" s="109"/>
      <c r="IOD3" s="109"/>
      <c r="IOE3" s="109"/>
      <c r="IOF3" s="109"/>
      <c r="IOG3" s="109"/>
      <c r="IOH3" s="109"/>
      <c r="IOI3" s="109"/>
      <c r="IOJ3" s="109"/>
      <c r="IOK3" s="109"/>
      <c r="IOL3" s="109"/>
      <c r="IOM3" s="109"/>
      <c r="ION3" s="109"/>
      <c r="IOO3" s="109"/>
      <c r="IOP3" s="109"/>
      <c r="IOQ3" s="109"/>
      <c r="IOR3" s="109"/>
      <c r="IOS3" s="109"/>
      <c r="IOT3" s="109"/>
      <c r="IOU3" s="109"/>
      <c r="IOV3" s="109"/>
      <c r="IOW3" s="109"/>
      <c r="IOX3" s="109"/>
      <c r="IOY3" s="109"/>
      <c r="IOZ3" s="109"/>
      <c r="IPA3" s="109"/>
      <c r="IPB3" s="109"/>
      <c r="IPC3" s="109"/>
      <c r="IPD3" s="109"/>
      <c r="IPE3" s="109"/>
      <c r="IPF3" s="109"/>
      <c r="IPG3" s="109"/>
      <c r="IPH3" s="109"/>
      <c r="IPI3" s="109"/>
      <c r="IPJ3" s="109"/>
      <c r="IPK3" s="109"/>
      <c r="IPL3" s="109"/>
      <c r="IPM3" s="109"/>
      <c r="IPN3" s="109"/>
      <c r="IPO3" s="109"/>
      <c r="IPP3" s="109"/>
      <c r="IPQ3" s="109"/>
      <c r="IPR3" s="109"/>
      <c r="IPS3" s="109"/>
      <c r="IPT3" s="109"/>
      <c r="IPU3" s="109"/>
      <c r="IPV3" s="109"/>
      <c r="IPW3" s="109"/>
      <c r="IPX3" s="109"/>
      <c r="IPY3" s="109"/>
      <c r="IPZ3" s="109"/>
      <c r="IQA3" s="109"/>
      <c r="IQB3" s="109"/>
      <c r="IQC3" s="109"/>
      <c r="IQD3" s="109"/>
      <c r="IQE3" s="109"/>
      <c r="IQF3" s="109"/>
      <c r="IQG3" s="109"/>
      <c r="IQH3" s="109"/>
      <c r="IQI3" s="109"/>
      <c r="IQJ3" s="109"/>
      <c r="IQK3" s="109"/>
      <c r="IQL3" s="109"/>
      <c r="IQM3" s="109"/>
      <c r="IQN3" s="109"/>
      <c r="IQO3" s="109"/>
      <c r="IQP3" s="109"/>
      <c r="IQQ3" s="109"/>
      <c r="IQR3" s="109"/>
      <c r="IQS3" s="109"/>
      <c r="IQT3" s="109"/>
      <c r="IQU3" s="109"/>
      <c r="IQV3" s="109"/>
      <c r="IQW3" s="109"/>
      <c r="IQX3" s="109"/>
      <c r="IQY3" s="109"/>
      <c r="IQZ3" s="109"/>
      <c r="IRA3" s="109"/>
      <c r="IRB3" s="109"/>
      <c r="IRC3" s="109"/>
      <c r="IRD3" s="109"/>
      <c r="IRE3" s="109"/>
      <c r="IRF3" s="109"/>
      <c r="IRG3" s="109"/>
      <c r="IRH3" s="109"/>
      <c r="IRI3" s="109"/>
      <c r="IRJ3" s="109"/>
      <c r="IRK3" s="109"/>
      <c r="IRL3" s="109"/>
      <c r="IRM3" s="109"/>
      <c r="IRN3" s="109"/>
      <c r="IRO3" s="109"/>
      <c r="IRP3" s="109"/>
      <c r="IRQ3" s="109"/>
      <c r="IRR3" s="109"/>
      <c r="IRS3" s="109"/>
      <c r="IRT3" s="109"/>
      <c r="IRU3" s="109"/>
      <c r="IRV3" s="109"/>
      <c r="IRW3" s="109"/>
      <c r="IRX3" s="109"/>
      <c r="IRY3" s="109"/>
      <c r="IRZ3" s="109"/>
      <c r="ISA3" s="109"/>
      <c r="ISB3" s="109"/>
      <c r="ISC3" s="109"/>
      <c r="ISD3" s="109"/>
      <c r="ISE3" s="109"/>
      <c r="ISF3" s="109"/>
      <c r="ISG3" s="109"/>
      <c r="ISH3" s="109"/>
      <c r="ISI3" s="109"/>
      <c r="ISJ3" s="109"/>
      <c r="ISK3" s="109"/>
      <c r="ISL3" s="109"/>
      <c r="ISM3" s="109"/>
      <c r="ISN3" s="109"/>
      <c r="ISO3" s="109"/>
      <c r="ISP3" s="109"/>
      <c r="ISQ3" s="109"/>
      <c r="ISR3" s="109"/>
      <c r="ISS3" s="109"/>
      <c r="IST3" s="109"/>
      <c r="ISU3" s="109"/>
      <c r="ISV3" s="109"/>
      <c r="ISW3" s="109"/>
      <c r="ISX3" s="109"/>
      <c r="ISY3" s="109"/>
      <c r="ISZ3" s="109"/>
      <c r="ITA3" s="109"/>
      <c r="ITB3" s="109"/>
      <c r="ITC3" s="109"/>
      <c r="ITD3" s="109"/>
      <c r="ITE3" s="109"/>
      <c r="ITF3" s="109"/>
      <c r="ITG3" s="109"/>
      <c r="ITH3" s="109"/>
      <c r="ITI3" s="109"/>
      <c r="ITJ3" s="109"/>
      <c r="ITK3" s="109"/>
      <c r="ITL3" s="109"/>
      <c r="ITM3" s="109"/>
      <c r="ITN3" s="109"/>
      <c r="ITO3" s="109"/>
      <c r="ITP3" s="109"/>
      <c r="ITQ3" s="109"/>
      <c r="ITR3" s="109"/>
      <c r="ITS3" s="109"/>
      <c r="ITT3" s="109"/>
      <c r="ITU3" s="109"/>
      <c r="ITV3" s="109"/>
      <c r="ITW3" s="109"/>
      <c r="ITX3" s="109"/>
      <c r="ITY3" s="109"/>
      <c r="ITZ3" s="109"/>
      <c r="IUA3" s="109"/>
      <c r="IUB3" s="109"/>
      <c r="IUC3" s="109"/>
      <c r="IUD3" s="109"/>
      <c r="IUE3" s="109"/>
      <c r="IUF3" s="109"/>
      <c r="IUG3" s="109"/>
      <c r="IUH3" s="109"/>
      <c r="IUI3" s="109"/>
      <c r="IUJ3" s="109"/>
      <c r="IUK3" s="109"/>
      <c r="IUL3" s="109"/>
      <c r="IUM3" s="109"/>
      <c r="IUN3" s="109"/>
      <c r="IUO3" s="109"/>
      <c r="IUP3" s="109"/>
      <c r="IUQ3" s="109"/>
      <c r="IUR3" s="109"/>
      <c r="IUS3" s="109"/>
      <c r="IUT3" s="109"/>
      <c r="IUU3" s="109"/>
      <c r="IUV3" s="109"/>
      <c r="IUW3" s="109"/>
      <c r="IUX3" s="109"/>
      <c r="IUY3" s="109"/>
      <c r="IUZ3" s="109"/>
      <c r="IVA3" s="109"/>
      <c r="IVB3" s="109"/>
      <c r="IVC3" s="109"/>
      <c r="IVD3" s="109"/>
      <c r="IVE3" s="109"/>
      <c r="IVF3" s="109"/>
      <c r="IVG3" s="109"/>
      <c r="IVH3" s="109"/>
      <c r="IVI3" s="109"/>
      <c r="IVJ3" s="109"/>
      <c r="IVK3" s="109"/>
      <c r="IVL3" s="109"/>
      <c r="IVM3" s="109"/>
      <c r="IVN3" s="109"/>
      <c r="IVO3" s="109"/>
      <c r="IVP3" s="109"/>
      <c r="IVQ3" s="109"/>
      <c r="IVR3" s="109"/>
      <c r="IVS3" s="109"/>
      <c r="IVT3" s="109"/>
      <c r="IVU3" s="109"/>
      <c r="IVV3" s="109"/>
      <c r="IVW3" s="109"/>
      <c r="IVX3" s="109"/>
      <c r="IVY3" s="109"/>
      <c r="IVZ3" s="109"/>
      <c r="IWA3" s="109"/>
      <c r="IWB3" s="109"/>
      <c r="IWC3" s="109"/>
      <c r="IWD3" s="109"/>
      <c r="IWE3" s="109"/>
      <c r="IWF3" s="109"/>
      <c r="IWG3" s="109"/>
      <c r="IWH3" s="109"/>
      <c r="IWI3" s="109"/>
      <c r="IWJ3" s="109"/>
      <c r="IWK3" s="109"/>
      <c r="IWL3" s="109"/>
      <c r="IWM3" s="109"/>
      <c r="IWN3" s="109"/>
      <c r="IWO3" s="109"/>
      <c r="IWP3" s="109"/>
      <c r="IWQ3" s="109"/>
      <c r="IWR3" s="109"/>
      <c r="IWS3" s="109"/>
      <c r="IWT3" s="109"/>
      <c r="IWU3" s="109"/>
      <c r="IWV3" s="109"/>
      <c r="IWW3" s="109"/>
      <c r="IWX3" s="109"/>
      <c r="IWY3" s="109"/>
      <c r="IWZ3" s="109"/>
      <c r="IXA3" s="109"/>
      <c r="IXB3" s="109"/>
      <c r="IXC3" s="109"/>
      <c r="IXD3" s="109"/>
      <c r="IXE3" s="109"/>
      <c r="IXF3" s="109"/>
      <c r="IXG3" s="109"/>
      <c r="IXH3" s="109"/>
      <c r="IXI3" s="109"/>
      <c r="IXJ3" s="109"/>
      <c r="IXK3" s="109"/>
      <c r="IXL3" s="109"/>
      <c r="IXM3" s="109"/>
      <c r="IXN3" s="109"/>
      <c r="IXO3" s="109"/>
      <c r="IXP3" s="109"/>
      <c r="IXQ3" s="109"/>
      <c r="IXR3" s="109"/>
      <c r="IXS3" s="109"/>
      <c r="IXT3" s="109"/>
      <c r="IXU3" s="109"/>
      <c r="IXV3" s="109"/>
      <c r="IXW3" s="109"/>
      <c r="IXX3" s="109"/>
      <c r="IXY3" s="109"/>
      <c r="IXZ3" s="109"/>
      <c r="IYA3" s="109"/>
      <c r="IYB3" s="109"/>
      <c r="IYC3" s="109"/>
      <c r="IYD3" s="109"/>
      <c r="IYE3" s="109"/>
      <c r="IYF3" s="109"/>
      <c r="IYG3" s="109"/>
      <c r="IYH3" s="109"/>
      <c r="IYI3" s="109"/>
      <c r="IYJ3" s="109"/>
      <c r="IYK3" s="109"/>
      <c r="IYL3" s="109"/>
      <c r="IYM3" s="109"/>
      <c r="IYN3" s="109"/>
      <c r="IYO3" s="109"/>
      <c r="IYP3" s="109"/>
      <c r="IYQ3" s="109"/>
      <c r="IYR3" s="109"/>
      <c r="IYS3" s="109"/>
      <c r="IYT3" s="109"/>
      <c r="IYU3" s="109"/>
      <c r="IYV3" s="109"/>
      <c r="IYW3" s="109"/>
      <c r="IYX3" s="109"/>
      <c r="IYY3" s="109"/>
      <c r="IYZ3" s="109"/>
      <c r="IZA3" s="109"/>
      <c r="IZB3" s="109"/>
      <c r="IZC3" s="109"/>
      <c r="IZD3" s="109"/>
      <c r="IZE3" s="109"/>
      <c r="IZF3" s="109"/>
      <c r="IZG3" s="109"/>
      <c r="IZH3" s="109"/>
      <c r="IZI3" s="109"/>
      <c r="IZJ3" s="109"/>
      <c r="IZK3" s="109"/>
      <c r="IZL3" s="109"/>
      <c r="IZM3" s="109"/>
      <c r="IZN3" s="109"/>
      <c r="IZO3" s="109"/>
      <c r="IZP3" s="109"/>
      <c r="IZQ3" s="109"/>
      <c r="IZR3" s="109"/>
      <c r="IZS3" s="109"/>
      <c r="IZT3" s="109"/>
      <c r="IZU3" s="109"/>
      <c r="IZV3" s="109"/>
      <c r="IZW3" s="109"/>
      <c r="IZX3" s="109"/>
      <c r="IZY3" s="109"/>
      <c r="IZZ3" s="109"/>
      <c r="JAA3" s="109"/>
      <c r="JAB3" s="109"/>
      <c r="JAC3" s="109"/>
      <c r="JAD3" s="109"/>
      <c r="JAE3" s="109"/>
      <c r="JAF3" s="109"/>
      <c r="JAG3" s="109"/>
      <c r="JAH3" s="109"/>
      <c r="JAI3" s="109"/>
      <c r="JAJ3" s="109"/>
      <c r="JAK3" s="109"/>
      <c r="JAL3" s="109"/>
      <c r="JAM3" s="109"/>
      <c r="JAN3" s="109"/>
      <c r="JAO3" s="109"/>
      <c r="JAP3" s="109"/>
      <c r="JAQ3" s="109"/>
      <c r="JAR3" s="109"/>
      <c r="JAS3" s="109"/>
      <c r="JAT3" s="109"/>
      <c r="JAU3" s="109"/>
      <c r="JAV3" s="109"/>
      <c r="JAW3" s="109"/>
      <c r="JAX3" s="109"/>
      <c r="JAY3" s="109"/>
      <c r="JAZ3" s="109"/>
      <c r="JBA3" s="109"/>
      <c r="JBB3" s="109"/>
      <c r="JBC3" s="109"/>
      <c r="JBD3" s="109"/>
      <c r="JBE3" s="109"/>
      <c r="JBF3" s="109"/>
      <c r="JBG3" s="109"/>
      <c r="JBH3" s="109"/>
      <c r="JBI3" s="109"/>
      <c r="JBJ3" s="109"/>
      <c r="JBK3" s="109"/>
      <c r="JBL3" s="109"/>
      <c r="JBM3" s="109"/>
      <c r="JBN3" s="109"/>
      <c r="JBO3" s="109"/>
      <c r="JBP3" s="109"/>
      <c r="JBQ3" s="109"/>
      <c r="JBR3" s="109"/>
      <c r="JBS3" s="109"/>
      <c r="JBT3" s="109"/>
      <c r="JBU3" s="109"/>
      <c r="JBV3" s="109"/>
      <c r="JBW3" s="109"/>
      <c r="JBX3" s="109"/>
      <c r="JBY3" s="109"/>
      <c r="JBZ3" s="109"/>
      <c r="JCA3" s="109"/>
      <c r="JCB3" s="109"/>
      <c r="JCC3" s="109"/>
      <c r="JCD3" s="109"/>
      <c r="JCE3" s="109"/>
      <c r="JCF3" s="109"/>
      <c r="JCG3" s="109"/>
      <c r="JCH3" s="109"/>
      <c r="JCI3" s="109"/>
      <c r="JCJ3" s="109"/>
      <c r="JCK3" s="109"/>
      <c r="JCL3" s="109"/>
      <c r="JCM3" s="109"/>
      <c r="JCN3" s="109"/>
      <c r="JCO3" s="109"/>
      <c r="JCP3" s="109"/>
      <c r="JCQ3" s="109"/>
      <c r="JCR3" s="109"/>
      <c r="JCS3" s="109"/>
      <c r="JCT3" s="109"/>
      <c r="JCU3" s="109"/>
      <c r="JCV3" s="109"/>
      <c r="JCW3" s="109"/>
      <c r="JCX3" s="109"/>
      <c r="JCY3" s="109"/>
      <c r="JCZ3" s="109"/>
      <c r="JDA3" s="109"/>
      <c r="JDB3" s="109"/>
      <c r="JDC3" s="109"/>
      <c r="JDD3" s="109"/>
      <c r="JDE3" s="109"/>
      <c r="JDF3" s="109"/>
      <c r="JDG3" s="109"/>
      <c r="JDH3" s="109"/>
      <c r="JDI3" s="109"/>
      <c r="JDJ3" s="109"/>
      <c r="JDK3" s="109"/>
      <c r="JDL3" s="109"/>
      <c r="JDM3" s="109"/>
      <c r="JDN3" s="109"/>
      <c r="JDO3" s="109"/>
      <c r="JDP3" s="109"/>
      <c r="JDQ3" s="109"/>
      <c r="JDR3" s="109"/>
      <c r="JDS3" s="109"/>
      <c r="JDT3" s="109"/>
      <c r="JDU3" s="109"/>
      <c r="JDV3" s="109"/>
      <c r="JDW3" s="109"/>
      <c r="JDX3" s="109"/>
      <c r="JDY3" s="109"/>
      <c r="JDZ3" s="109"/>
      <c r="JEA3" s="109"/>
      <c r="JEB3" s="109"/>
      <c r="JEC3" s="109"/>
      <c r="JED3" s="109"/>
      <c r="JEE3" s="109"/>
      <c r="JEF3" s="109"/>
      <c r="JEG3" s="109"/>
      <c r="JEH3" s="109"/>
      <c r="JEI3" s="109"/>
      <c r="JEJ3" s="109"/>
      <c r="JEK3" s="109"/>
      <c r="JEL3" s="109"/>
      <c r="JEM3" s="109"/>
      <c r="JEN3" s="109"/>
      <c r="JEO3" s="109"/>
      <c r="JEP3" s="109"/>
      <c r="JEQ3" s="109"/>
      <c r="JER3" s="109"/>
      <c r="JES3" s="109"/>
      <c r="JET3" s="109"/>
      <c r="JEU3" s="109"/>
      <c r="JEV3" s="109"/>
      <c r="JEW3" s="109"/>
      <c r="JEX3" s="109"/>
      <c r="JEY3" s="109"/>
      <c r="JEZ3" s="109"/>
      <c r="JFA3" s="109"/>
      <c r="JFB3" s="109"/>
      <c r="JFC3" s="109"/>
      <c r="JFD3" s="109"/>
      <c r="JFE3" s="109"/>
      <c r="JFF3" s="109"/>
      <c r="JFG3" s="109"/>
      <c r="JFH3" s="109"/>
      <c r="JFI3" s="109"/>
      <c r="JFJ3" s="109"/>
      <c r="JFK3" s="109"/>
      <c r="JFL3" s="109"/>
      <c r="JFM3" s="109"/>
      <c r="JFN3" s="109"/>
      <c r="JFO3" s="109"/>
      <c r="JFP3" s="109"/>
      <c r="JFQ3" s="109"/>
      <c r="JFR3" s="109"/>
      <c r="JFS3" s="109"/>
      <c r="JFT3" s="109"/>
      <c r="JFU3" s="109"/>
      <c r="JFV3" s="109"/>
      <c r="JFW3" s="109"/>
      <c r="JFX3" s="109"/>
      <c r="JFY3" s="109"/>
      <c r="JFZ3" s="109"/>
      <c r="JGA3" s="109"/>
      <c r="JGB3" s="109"/>
      <c r="JGC3" s="109"/>
      <c r="JGD3" s="109"/>
      <c r="JGE3" s="109"/>
      <c r="JGF3" s="109"/>
      <c r="JGG3" s="109"/>
      <c r="JGH3" s="109"/>
      <c r="JGI3" s="109"/>
      <c r="JGJ3" s="109"/>
      <c r="JGK3" s="109"/>
      <c r="JGL3" s="109"/>
      <c r="JGM3" s="109"/>
      <c r="JGN3" s="109"/>
      <c r="JGO3" s="109"/>
      <c r="JGP3" s="109"/>
      <c r="JGQ3" s="109"/>
      <c r="JGR3" s="109"/>
      <c r="JGS3" s="109"/>
      <c r="JGT3" s="109"/>
      <c r="JGU3" s="109"/>
      <c r="JGV3" s="109"/>
      <c r="JGW3" s="109"/>
      <c r="JGX3" s="109"/>
      <c r="JGY3" s="109"/>
      <c r="JGZ3" s="109"/>
      <c r="JHA3" s="109"/>
      <c r="JHB3" s="109"/>
      <c r="JHC3" s="109"/>
      <c r="JHD3" s="109"/>
      <c r="JHE3" s="109"/>
      <c r="JHF3" s="109"/>
      <c r="JHG3" s="109"/>
      <c r="JHH3" s="109"/>
      <c r="JHI3" s="109"/>
      <c r="JHJ3" s="109"/>
      <c r="JHK3" s="109"/>
      <c r="JHL3" s="109"/>
      <c r="JHM3" s="109"/>
      <c r="JHN3" s="109"/>
      <c r="JHO3" s="109"/>
      <c r="JHP3" s="109"/>
      <c r="JHQ3" s="109"/>
      <c r="JHR3" s="109"/>
      <c r="JHS3" s="109"/>
      <c r="JHT3" s="109"/>
      <c r="JHU3" s="109"/>
      <c r="JHV3" s="109"/>
      <c r="JHW3" s="109"/>
      <c r="JHX3" s="109"/>
      <c r="JHY3" s="109"/>
      <c r="JHZ3" s="109"/>
      <c r="JIA3" s="109"/>
      <c r="JIB3" s="109"/>
      <c r="JIC3" s="109"/>
      <c r="JID3" s="109"/>
      <c r="JIE3" s="109"/>
      <c r="JIF3" s="109"/>
      <c r="JIG3" s="109"/>
      <c r="JIH3" s="109"/>
      <c r="JII3" s="109"/>
      <c r="JIJ3" s="109"/>
      <c r="JIK3" s="109"/>
      <c r="JIL3" s="109"/>
      <c r="JIM3" s="109"/>
      <c r="JIN3" s="109"/>
      <c r="JIO3" s="109"/>
      <c r="JIP3" s="109"/>
      <c r="JIQ3" s="109"/>
      <c r="JIR3" s="109"/>
      <c r="JIS3" s="109"/>
      <c r="JIT3" s="109"/>
      <c r="JIU3" s="109"/>
      <c r="JIV3" s="109"/>
      <c r="JIW3" s="109"/>
      <c r="JIX3" s="109"/>
      <c r="JIY3" s="109"/>
      <c r="JIZ3" s="109"/>
      <c r="JJA3" s="109"/>
      <c r="JJB3" s="109"/>
      <c r="JJC3" s="109"/>
      <c r="JJD3" s="109"/>
      <c r="JJE3" s="109"/>
      <c r="JJF3" s="109"/>
      <c r="JJG3" s="109"/>
      <c r="JJH3" s="109"/>
      <c r="JJI3" s="109"/>
      <c r="JJJ3" s="109"/>
      <c r="JJK3" s="109"/>
      <c r="JJL3" s="109"/>
      <c r="JJM3" s="109"/>
      <c r="JJN3" s="109"/>
      <c r="JJO3" s="109"/>
      <c r="JJP3" s="109"/>
      <c r="JJQ3" s="109"/>
      <c r="JJR3" s="109"/>
      <c r="JJS3" s="109"/>
      <c r="JJT3" s="109"/>
      <c r="JJU3" s="109"/>
      <c r="JJV3" s="109"/>
      <c r="JJW3" s="109"/>
      <c r="JJX3" s="109"/>
      <c r="JJY3" s="109"/>
      <c r="JJZ3" s="109"/>
      <c r="JKA3" s="109"/>
      <c r="JKB3" s="109"/>
      <c r="JKC3" s="109"/>
      <c r="JKD3" s="109"/>
      <c r="JKE3" s="109"/>
      <c r="JKF3" s="109"/>
      <c r="JKG3" s="109"/>
      <c r="JKH3" s="109"/>
      <c r="JKI3" s="109"/>
      <c r="JKJ3" s="109"/>
      <c r="JKK3" s="109"/>
      <c r="JKL3" s="109"/>
      <c r="JKM3" s="109"/>
      <c r="JKN3" s="109"/>
      <c r="JKO3" s="109"/>
      <c r="JKP3" s="109"/>
      <c r="JKQ3" s="109"/>
      <c r="JKR3" s="109"/>
      <c r="JKS3" s="109"/>
      <c r="JKT3" s="109"/>
      <c r="JKU3" s="109"/>
      <c r="JKV3" s="109"/>
      <c r="JKW3" s="109"/>
      <c r="JKX3" s="109"/>
      <c r="JKY3" s="109"/>
      <c r="JKZ3" s="109"/>
      <c r="JLA3" s="109"/>
      <c r="JLB3" s="109"/>
      <c r="JLC3" s="109"/>
      <c r="JLD3" s="109"/>
      <c r="JLE3" s="109"/>
      <c r="JLF3" s="109"/>
      <c r="JLG3" s="109"/>
      <c r="JLH3" s="109"/>
      <c r="JLI3" s="109"/>
      <c r="JLJ3" s="109"/>
      <c r="JLK3" s="109"/>
      <c r="JLL3" s="109"/>
      <c r="JLM3" s="109"/>
      <c r="JLN3" s="109"/>
      <c r="JLO3" s="109"/>
      <c r="JLP3" s="109"/>
      <c r="JLQ3" s="109"/>
      <c r="JLR3" s="109"/>
      <c r="JLS3" s="109"/>
      <c r="JLT3" s="109"/>
      <c r="JLU3" s="109"/>
      <c r="JLV3" s="109"/>
      <c r="JLW3" s="109"/>
      <c r="JLX3" s="109"/>
      <c r="JLY3" s="109"/>
      <c r="JLZ3" s="109"/>
      <c r="JMA3" s="109"/>
      <c r="JMB3" s="109"/>
      <c r="JMC3" s="109"/>
      <c r="JMD3" s="109"/>
      <c r="JME3" s="109"/>
      <c r="JMF3" s="109"/>
      <c r="JMG3" s="109"/>
      <c r="JMH3" s="109"/>
      <c r="JMI3" s="109"/>
      <c r="JMJ3" s="109"/>
      <c r="JMK3" s="109"/>
      <c r="JML3" s="109"/>
      <c r="JMM3" s="109"/>
      <c r="JMN3" s="109"/>
      <c r="JMO3" s="109"/>
      <c r="JMP3" s="109"/>
      <c r="JMQ3" s="109"/>
      <c r="JMR3" s="109"/>
      <c r="JMS3" s="109"/>
      <c r="JMT3" s="109"/>
      <c r="JMU3" s="109"/>
      <c r="JMV3" s="109"/>
      <c r="JMW3" s="109"/>
      <c r="JMX3" s="109"/>
      <c r="JMY3" s="109"/>
      <c r="JMZ3" s="109"/>
      <c r="JNA3" s="109"/>
      <c r="JNB3" s="109"/>
      <c r="JNC3" s="109"/>
      <c r="JND3" s="109"/>
      <c r="JNE3" s="109"/>
      <c r="JNF3" s="109"/>
      <c r="JNG3" s="109"/>
      <c r="JNH3" s="109"/>
      <c r="JNI3" s="109"/>
      <c r="JNJ3" s="109"/>
      <c r="JNK3" s="109"/>
      <c r="JNL3" s="109"/>
      <c r="JNM3" s="109"/>
      <c r="JNN3" s="109"/>
      <c r="JNO3" s="109"/>
      <c r="JNP3" s="109"/>
      <c r="JNQ3" s="109"/>
      <c r="JNR3" s="109"/>
      <c r="JNS3" s="109"/>
      <c r="JNT3" s="109"/>
      <c r="JNU3" s="109"/>
      <c r="JNV3" s="109"/>
      <c r="JNW3" s="109"/>
      <c r="JNX3" s="109"/>
      <c r="JNY3" s="109"/>
      <c r="JNZ3" s="109"/>
      <c r="JOA3" s="109"/>
      <c r="JOB3" s="109"/>
      <c r="JOC3" s="109"/>
      <c r="JOD3" s="109"/>
      <c r="JOE3" s="109"/>
      <c r="JOF3" s="109"/>
      <c r="JOG3" s="109"/>
      <c r="JOH3" s="109"/>
      <c r="JOI3" s="109"/>
      <c r="JOJ3" s="109"/>
      <c r="JOK3" s="109"/>
      <c r="JOL3" s="109"/>
      <c r="JOM3" s="109"/>
      <c r="JON3" s="109"/>
      <c r="JOO3" s="109"/>
      <c r="JOP3" s="109"/>
      <c r="JOQ3" s="109"/>
      <c r="JOR3" s="109"/>
      <c r="JOS3" s="109"/>
      <c r="JOT3" s="109"/>
      <c r="JOU3" s="109"/>
      <c r="JOV3" s="109"/>
      <c r="JOW3" s="109"/>
      <c r="JOX3" s="109"/>
      <c r="JOY3" s="109"/>
      <c r="JOZ3" s="109"/>
      <c r="JPA3" s="109"/>
      <c r="JPB3" s="109"/>
      <c r="JPC3" s="109"/>
      <c r="JPD3" s="109"/>
      <c r="JPE3" s="109"/>
      <c r="JPF3" s="109"/>
      <c r="JPG3" s="109"/>
      <c r="JPH3" s="109"/>
      <c r="JPI3" s="109"/>
      <c r="JPJ3" s="109"/>
      <c r="JPK3" s="109"/>
      <c r="JPL3" s="109"/>
      <c r="JPM3" s="109"/>
      <c r="JPN3" s="109"/>
      <c r="JPO3" s="109"/>
      <c r="JPP3" s="109"/>
      <c r="JPQ3" s="109"/>
      <c r="JPR3" s="109"/>
      <c r="JPS3" s="109"/>
      <c r="JPT3" s="109"/>
      <c r="JPU3" s="109"/>
      <c r="JPV3" s="109"/>
      <c r="JPW3" s="109"/>
      <c r="JPX3" s="109"/>
      <c r="JPY3" s="109"/>
      <c r="JPZ3" s="109"/>
      <c r="JQA3" s="109"/>
      <c r="JQB3" s="109"/>
      <c r="JQC3" s="109"/>
      <c r="JQD3" s="109"/>
      <c r="JQE3" s="109"/>
      <c r="JQF3" s="109"/>
      <c r="JQG3" s="109"/>
      <c r="JQH3" s="109"/>
      <c r="JQI3" s="109"/>
      <c r="JQJ3" s="109"/>
      <c r="JQK3" s="109"/>
      <c r="JQL3" s="109"/>
      <c r="JQM3" s="109"/>
      <c r="JQN3" s="109"/>
      <c r="JQO3" s="109"/>
      <c r="JQP3" s="109"/>
      <c r="JQQ3" s="109"/>
      <c r="JQR3" s="109"/>
      <c r="JQS3" s="109"/>
      <c r="JQT3" s="109"/>
      <c r="JQU3" s="109"/>
      <c r="JQV3" s="109"/>
      <c r="JQW3" s="109"/>
      <c r="JQX3" s="109"/>
      <c r="JQY3" s="109"/>
      <c r="JQZ3" s="109"/>
      <c r="JRA3" s="109"/>
      <c r="JRB3" s="109"/>
      <c r="JRC3" s="109"/>
      <c r="JRD3" s="109"/>
      <c r="JRE3" s="109"/>
      <c r="JRF3" s="109"/>
      <c r="JRG3" s="109"/>
      <c r="JRH3" s="109"/>
      <c r="JRI3" s="109"/>
      <c r="JRJ3" s="109"/>
      <c r="JRK3" s="109"/>
      <c r="JRL3" s="109"/>
      <c r="JRM3" s="109"/>
      <c r="JRN3" s="109"/>
      <c r="JRO3" s="109"/>
      <c r="JRP3" s="109"/>
      <c r="JRQ3" s="109"/>
      <c r="JRR3" s="109"/>
      <c r="JRS3" s="109"/>
      <c r="JRT3" s="109"/>
      <c r="JRU3" s="109"/>
      <c r="JRV3" s="109"/>
      <c r="JRW3" s="109"/>
      <c r="JRX3" s="109"/>
      <c r="JRY3" s="109"/>
      <c r="JRZ3" s="109"/>
      <c r="JSA3" s="109"/>
      <c r="JSB3" s="109"/>
      <c r="JSC3" s="109"/>
      <c r="JSD3" s="109"/>
      <c r="JSE3" s="109"/>
      <c r="JSF3" s="109"/>
      <c r="JSG3" s="109"/>
      <c r="JSH3" s="109"/>
      <c r="JSI3" s="109"/>
      <c r="JSJ3" s="109"/>
      <c r="JSK3" s="109"/>
      <c r="JSL3" s="109"/>
      <c r="JSM3" s="109"/>
      <c r="JSN3" s="109"/>
      <c r="JSO3" s="109"/>
      <c r="JSP3" s="109"/>
      <c r="JSQ3" s="109"/>
      <c r="JSR3" s="109"/>
      <c r="JSS3" s="109"/>
      <c r="JST3" s="109"/>
      <c r="JSU3" s="109"/>
      <c r="JSV3" s="109"/>
      <c r="JSW3" s="109"/>
      <c r="JSX3" s="109"/>
      <c r="JSY3" s="109"/>
      <c r="JSZ3" s="109"/>
      <c r="JTA3" s="109"/>
      <c r="JTB3" s="109"/>
      <c r="JTC3" s="109"/>
      <c r="JTD3" s="109"/>
      <c r="JTE3" s="109"/>
      <c r="JTF3" s="109"/>
      <c r="JTG3" s="109"/>
      <c r="JTH3" s="109"/>
      <c r="JTI3" s="109"/>
      <c r="JTJ3" s="109"/>
      <c r="JTK3" s="109"/>
      <c r="JTL3" s="109"/>
      <c r="JTM3" s="109"/>
      <c r="JTN3" s="109"/>
      <c r="JTO3" s="109"/>
      <c r="JTP3" s="109"/>
      <c r="JTQ3" s="109"/>
      <c r="JTR3" s="109"/>
      <c r="JTS3" s="109"/>
      <c r="JTT3" s="109"/>
      <c r="JTU3" s="109"/>
      <c r="JTV3" s="109"/>
      <c r="JTW3" s="109"/>
      <c r="JTX3" s="109"/>
      <c r="JTY3" s="109"/>
      <c r="JTZ3" s="109"/>
      <c r="JUA3" s="109"/>
      <c r="JUB3" s="109"/>
      <c r="JUC3" s="109"/>
      <c r="JUD3" s="109"/>
      <c r="JUE3" s="109"/>
      <c r="JUF3" s="109"/>
      <c r="JUG3" s="109"/>
      <c r="JUH3" s="109"/>
      <c r="JUI3" s="109"/>
      <c r="JUJ3" s="109"/>
      <c r="JUK3" s="109"/>
      <c r="JUL3" s="109"/>
      <c r="JUM3" s="109"/>
      <c r="JUN3" s="109"/>
      <c r="JUO3" s="109"/>
      <c r="JUP3" s="109"/>
      <c r="JUQ3" s="109"/>
      <c r="JUR3" s="109"/>
      <c r="JUS3" s="109"/>
      <c r="JUT3" s="109"/>
      <c r="JUU3" s="109"/>
      <c r="JUV3" s="109"/>
      <c r="JUW3" s="109"/>
      <c r="JUX3" s="109"/>
      <c r="JUY3" s="109"/>
      <c r="JUZ3" s="109"/>
      <c r="JVA3" s="109"/>
      <c r="JVB3" s="109"/>
      <c r="JVC3" s="109"/>
      <c r="JVD3" s="109"/>
      <c r="JVE3" s="109"/>
      <c r="JVF3" s="109"/>
      <c r="JVG3" s="109"/>
      <c r="JVH3" s="109"/>
      <c r="JVI3" s="109"/>
      <c r="JVJ3" s="109"/>
      <c r="JVK3" s="109"/>
      <c r="JVL3" s="109"/>
      <c r="JVM3" s="109"/>
      <c r="JVN3" s="109"/>
      <c r="JVO3" s="109"/>
      <c r="JVP3" s="109"/>
      <c r="JVQ3" s="109"/>
      <c r="JVR3" s="109"/>
      <c r="JVS3" s="109"/>
      <c r="JVT3" s="109"/>
      <c r="JVU3" s="109"/>
      <c r="JVV3" s="109"/>
      <c r="JVW3" s="109"/>
      <c r="JVX3" s="109"/>
      <c r="JVY3" s="109"/>
      <c r="JVZ3" s="109"/>
      <c r="JWA3" s="109"/>
      <c r="JWB3" s="109"/>
      <c r="JWC3" s="109"/>
      <c r="JWD3" s="109"/>
      <c r="JWE3" s="109"/>
      <c r="JWF3" s="109"/>
      <c r="JWG3" s="109"/>
      <c r="JWH3" s="109"/>
      <c r="JWI3" s="109"/>
      <c r="JWJ3" s="109"/>
      <c r="JWK3" s="109"/>
      <c r="JWL3" s="109"/>
      <c r="JWM3" s="109"/>
      <c r="JWN3" s="109"/>
      <c r="JWO3" s="109"/>
      <c r="JWP3" s="109"/>
      <c r="JWQ3" s="109"/>
      <c r="JWR3" s="109"/>
      <c r="JWS3" s="109"/>
      <c r="JWT3" s="109"/>
      <c r="JWU3" s="109"/>
      <c r="JWV3" s="109"/>
      <c r="JWW3" s="109"/>
      <c r="JWX3" s="109"/>
      <c r="JWY3" s="109"/>
      <c r="JWZ3" s="109"/>
      <c r="JXA3" s="109"/>
      <c r="JXB3" s="109"/>
      <c r="JXC3" s="109"/>
      <c r="JXD3" s="109"/>
      <c r="JXE3" s="109"/>
      <c r="JXF3" s="109"/>
      <c r="JXG3" s="109"/>
      <c r="JXH3" s="109"/>
      <c r="JXI3" s="109"/>
      <c r="JXJ3" s="109"/>
      <c r="JXK3" s="109"/>
      <c r="JXL3" s="109"/>
      <c r="JXM3" s="109"/>
      <c r="JXN3" s="109"/>
      <c r="JXO3" s="109"/>
      <c r="JXP3" s="109"/>
      <c r="JXQ3" s="109"/>
      <c r="JXR3" s="109"/>
      <c r="JXS3" s="109"/>
      <c r="JXT3" s="109"/>
      <c r="JXU3" s="109"/>
      <c r="JXV3" s="109"/>
      <c r="JXW3" s="109"/>
      <c r="JXX3" s="109"/>
      <c r="JXY3" s="109"/>
      <c r="JXZ3" s="109"/>
      <c r="JYA3" s="109"/>
      <c r="JYB3" s="109"/>
      <c r="JYC3" s="109"/>
      <c r="JYD3" s="109"/>
      <c r="JYE3" s="109"/>
      <c r="JYF3" s="109"/>
      <c r="JYG3" s="109"/>
      <c r="JYH3" s="109"/>
      <c r="JYI3" s="109"/>
      <c r="JYJ3" s="109"/>
      <c r="JYK3" s="109"/>
      <c r="JYL3" s="109"/>
      <c r="JYM3" s="109"/>
      <c r="JYN3" s="109"/>
      <c r="JYO3" s="109"/>
      <c r="JYP3" s="109"/>
      <c r="JYQ3" s="109"/>
      <c r="JYR3" s="109"/>
      <c r="JYS3" s="109"/>
      <c r="JYT3" s="109"/>
      <c r="JYU3" s="109"/>
      <c r="JYV3" s="109"/>
      <c r="JYW3" s="109"/>
      <c r="JYX3" s="109"/>
      <c r="JYY3" s="109"/>
      <c r="JYZ3" s="109"/>
      <c r="JZA3" s="109"/>
      <c r="JZB3" s="109"/>
      <c r="JZC3" s="109"/>
      <c r="JZD3" s="109"/>
      <c r="JZE3" s="109"/>
      <c r="JZF3" s="109"/>
      <c r="JZG3" s="109"/>
      <c r="JZH3" s="109"/>
      <c r="JZI3" s="109"/>
      <c r="JZJ3" s="109"/>
      <c r="JZK3" s="109"/>
      <c r="JZL3" s="109"/>
      <c r="JZM3" s="109"/>
      <c r="JZN3" s="109"/>
      <c r="JZO3" s="109"/>
      <c r="JZP3" s="109"/>
      <c r="JZQ3" s="109"/>
      <c r="JZR3" s="109"/>
      <c r="JZS3" s="109"/>
      <c r="JZT3" s="109"/>
      <c r="JZU3" s="109"/>
      <c r="JZV3" s="109"/>
      <c r="JZW3" s="109"/>
      <c r="JZX3" s="109"/>
      <c r="JZY3" s="109"/>
      <c r="JZZ3" s="109"/>
      <c r="KAA3" s="109"/>
      <c r="KAB3" s="109"/>
      <c r="KAC3" s="109"/>
      <c r="KAD3" s="109"/>
      <c r="KAE3" s="109"/>
      <c r="KAF3" s="109"/>
      <c r="KAG3" s="109"/>
      <c r="KAH3" s="109"/>
      <c r="KAI3" s="109"/>
      <c r="KAJ3" s="109"/>
      <c r="KAK3" s="109"/>
      <c r="KAL3" s="109"/>
      <c r="KAM3" s="109"/>
      <c r="KAN3" s="109"/>
      <c r="KAO3" s="109"/>
      <c r="KAP3" s="109"/>
      <c r="KAQ3" s="109"/>
      <c r="KAR3" s="109"/>
      <c r="KAS3" s="109"/>
      <c r="KAT3" s="109"/>
      <c r="KAU3" s="109"/>
      <c r="KAV3" s="109"/>
      <c r="KAW3" s="109"/>
      <c r="KAX3" s="109"/>
      <c r="KAY3" s="109"/>
      <c r="KAZ3" s="109"/>
      <c r="KBA3" s="109"/>
      <c r="KBB3" s="109"/>
      <c r="KBC3" s="109"/>
      <c r="KBD3" s="109"/>
      <c r="KBE3" s="109"/>
      <c r="KBF3" s="109"/>
      <c r="KBG3" s="109"/>
      <c r="KBH3" s="109"/>
      <c r="KBI3" s="109"/>
      <c r="KBJ3" s="109"/>
      <c r="KBK3" s="109"/>
      <c r="KBL3" s="109"/>
      <c r="KBM3" s="109"/>
      <c r="KBN3" s="109"/>
      <c r="KBO3" s="109"/>
      <c r="KBP3" s="109"/>
      <c r="KBQ3" s="109"/>
      <c r="KBR3" s="109"/>
      <c r="KBS3" s="109"/>
      <c r="KBT3" s="109"/>
      <c r="KBU3" s="109"/>
      <c r="KBV3" s="109"/>
      <c r="KBW3" s="109"/>
      <c r="KBX3" s="109"/>
      <c r="KBY3" s="109"/>
      <c r="KBZ3" s="109"/>
      <c r="KCA3" s="109"/>
      <c r="KCB3" s="109"/>
      <c r="KCC3" s="109"/>
      <c r="KCD3" s="109"/>
      <c r="KCE3" s="109"/>
      <c r="KCF3" s="109"/>
      <c r="KCG3" s="109"/>
      <c r="KCH3" s="109"/>
      <c r="KCI3" s="109"/>
      <c r="KCJ3" s="109"/>
      <c r="KCK3" s="109"/>
      <c r="KCL3" s="109"/>
      <c r="KCM3" s="109"/>
      <c r="KCN3" s="109"/>
      <c r="KCO3" s="109"/>
      <c r="KCP3" s="109"/>
      <c r="KCQ3" s="109"/>
      <c r="KCR3" s="109"/>
      <c r="KCS3" s="109"/>
      <c r="KCT3" s="109"/>
      <c r="KCU3" s="109"/>
      <c r="KCV3" s="109"/>
      <c r="KCW3" s="109"/>
      <c r="KCX3" s="109"/>
      <c r="KCY3" s="109"/>
      <c r="KCZ3" s="109"/>
      <c r="KDA3" s="109"/>
      <c r="KDB3" s="109"/>
      <c r="KDC3" s="109"/>
      <c r="KDD3" s="109"/>
      <c r="KDE3" s="109"/>
      <c r="KDF3" s="109"/>
      <c r="KDG3" s="109"/>
      <c r="KDH3" s="109"/>
      <c r="KDI3" s="109"/>
      <c r="KDJ3" s="109"/>
      <c r="KDK3" s="109"/>
      <c r="KDL3" s="109"/>
      <c r="KDM3" s="109"/>
      <c r="KDN3" s="109"/>
      <c r="KDO3" s="109"/>
      <c r="KDP3" s="109"/>
      <c r="KDQ3" s="109"/>
      <c r="KDR3" s="109"/>
      <c r="KDS3" s="109"/>
      <c r="KDT3" s="109"/>
      <c r="KDU3" s="109"/>
      <c r="KDV3" s="109"/>
      <c r="KDW3" s="109"/>
      <c r="KDX3" s="109"/>
      <c r="KDY3" s="109"/>
      <c r="KDZ3" s="109"/>
      <c r="KEA3" s="109"/>
      <c r="KEB3" s="109"/>
      <c r="KEC3" s="109"/>
      <c r="KED3" s="109"/>
      <c r="KEE3" s="109"/>
      <c r="KEF3" s="109"/>
      <c r="KEG3" s="109"/>
      <c r="KEH3" s="109"/>
      <c r="KEI3" s="109"/>
      <c r="KEJ3" s="109"/>
      <c r="KEK3" s="109"/>
      <c r="KEL3" s="109"/>
      <c r="KEM3" s="109"/>
      <c r="KEN3" s="109"/>
      <c r="KEO3" s="109"/>
      <c r="KEP3" s="109"/>
      <c r="KEQ3" s="109"/>
      <c r="KER3" s="109"/>
      <c r="KES3" s="109"/>
      <c r="KET3" s="109"/>
      <c r="KEU3" s="109"/>
      <c r="KEV3" s="109"/>
      <c r="KEW3" s="109"/>
      <c r="KEX3" s="109"/>
      <c r="KEY3" s="109"/>
      <c r="KEZ3" s="109"/>
      <c r="KFA3" s="109"/>
      <c r="KFB3" s="109"/>
      <c r="KFC3" s="109"/>
      <c r="KFD3" s="109"/>
      <c r="KFE3" s="109"/>
      <c r="KFF3" s="109"/>
      <c r="KFG3" s="109"/>
      <c r="KFH3" s="109"/>
      <c r="KFI3" s="109"/>
      <c r="KFJ3" s="109"/>
      <c r="KFK3" s="109"/>
      <c r="KFL3" s="109"/>
      <c r="KFM3" s="109"/>
      <c r="KFN3" s="109"/>
      <c r="KFO3" s="109"/>
      <c r="KFP3" s="109"/>
      <c r="KFQ3" s="109"/>
      <c r="KFR3" s="109"/>
      <c r="KFS3" s="109"/>
      <c r="KFT3" s="109"/>
      <c r="KFU3" s="109"/>
      <c r="KFV3" s="109"/>
      <c r="KFW3" s="109"/>
      <c r="KFX3" s="109"/>
      <c r="KFY3" s="109"/>
      <c r="KFZ3" s="109"/>
      <c r="KGA3" s="109"/>
      <c r="KGB3" s="109"/>
      <c r="KGC3" s="109"/>
      <c r="KGD3" s="109"/>
      <c r="KGE3" s="109"/>
      <c r="KGF3" s="109"/>
      <c r="KGG3" s="109"/>
      <c r="KGH3" s="109"/>
      <c r="KGI3" s="109"/>
      <c r="KGJ3" s="109"/>
      <c r="KGK3" s="109"/>
      <c r="KGL3" s="109"/>
      <c r="KGM3" s="109"/>
      <c r="KGN3" s="109"/>
      <c r="KGO3" s="109"/>
      <c r="KGP3" s="109"/>
      <c r="KGQ3" s="109"/>
      <c r="KGR3" s="109"/>
      <c r="KGS3" s="109"/>
      <c r="KGT3" s="109"/>
      <c r="KGU3" s="109"/>
      <c r="KGV3" s="109"/>
      <c r="KGW3" s="109"/>
      <c r="KGX3" s="109"/>
      <c r="KGY3" s="109"/>
      <c r="KGZ3" s="109"/>
      <c r="KHA3" s="109"/>
      <c r="KHB3" s="109"/>
      <c r="KHC3" s="109"/>
      <c r="KHD3" s="109"/>
      <c r="KHE3" s="109"/>
      <c r="KHF3" s="109"/>
      <c r="KHG3" s="109"/>
      <c r="KHH3" s="109"/>
      <c r="KHI3" s="109"/>
      <c r="KHJ3" s="109"/>
      <c r="KHK3" s="109"/>
      <c r="KHL3" s="109"/>
      <c r="KHM3" s="109"/>
      <c r="KHN3" s="109"/>
      <c r="KHO3" s="109"/>
      <c r="KHP3" s="109"/>
      <c r="KHQ3" s="109"/>
      <c r="KHR3" s="109"/>
      <c r="KHS3" s="109"/>
      <c r="KHT3" s="109"/>
      <c r="KHU3" s="109"/>
      <c r="KHV3" s="109"/>
      <c r="KHW3" s="109"/>
      <c r="KHX3" s="109"/>
      <c r="KHY3" s="109"/>
      <c r="KHZ3" s="109"/>
      <c r="KIA3" s="109"/>
      <c r="KIB3" s="109"/>
      <c r="KIC3" s="109"/>
      <c r="KID3" s="109"/>
      <c r="KIE3" s="109"/>
      <c r="KIF3" s="109"/>
      <c r="KIG3" s="109"/>
      <c r="KIH3" s="109"/>
      <c r="KII3" s="109"/>
      <c r="KIJ3" s="109"/>
      <c r="KIK3" s="109"/>
      <c r="KIL3" s="109"/>
      <c r="KIM3" s="109"/>
      <c r="KIN3" s="109"/>
      <c r="KIO3" s="109"/>
      <c r="KIP3" s="109"/>
      <c r="KIQ3" s="109"/>
      <c r="KIR3" s="109"/>
      <c r="KIS3" s="109"/>
      <c r="KIT3" s="109"/>
      <c r="KIU3" s="109"/>
      <c r="KIV3" s="109"/>
      <c r="KIW3" s="109"/>
      <c r="KIX3" s="109"/>
      <c r="KIY3" s="109"/>
      <c r="KIZ3" s="109"/>
      <c r="KJA3" s="109"/>
      <c r="KJB3" s="109"/>
      <c r="KJC3" s="109"/>
      <c r="KJD3" s="109"/>
      <c r="KJE3" s="109"/>
      <c r="KJF3" s="109"/>
      <c r="KJG3" s="109"/>
      <c r="KJH3" s="109"/>
      <c r="KJI3" s="109"/>
      <c r="KJJ3" s="109"/>
      <c r="KJK3" s="109"/>
      <c r="KJL3" s="109"/>
      <c r="KJM3" s="109"/>
      <c r="KJN3" s="109"/>
      <c r="KJO3" s="109"/>
      <c r="KJP3" s="109"/>
      <c r="KJQ3" s="109"/>
      <c r="KJR3" s="109"/>
      <c r="KJS3" s="109"/>
      <c r="KJT3" s="109"/>
      <c r="KJU3" s="109"/>
      <c r="KJV3" s="109"/>
      <c r="KJW3" s="109"/>
      <c r="KJX3" s="109"/>
      <c r="KJY3" s="109"/>
      <c r="KJZ3" s="109"/>
      <c r="KKA3" s="109"/>
      <c r="KKB3" s="109"/>
      <c r="KKC3" s="109"/>
      <c r="KKD3" s="109"/>
      <c r="KKE3" s="109"/>
      <c r="KKF3" s="109"/>
      <c r="KKG3" s="109"/>
      <c r="KKH3" s="109"/>
      <c r="KKI3" s="109"/>
      <c r="KKJ3" s="109"/>
      <c r="KKK3" s="109"/>
      <c r="KKL3" s="109"/>
      <c r="KKM3" s="109"/>
      <c r="KKN3" s="109"/>
      <c r="KKO3" s="109"/>
      <c r="KKP3" s="109"/>
      <c r="KKQ3" s="109"/>
      <c r="KKR3" s="109"/>
      <c r="KKS3" s="109"/>
      <c r="KKT3" s="109"/>
      <c r="KKU3" s="109"/>
      <c r="KKV3" s="109"/>
      <c r="KKW3" s="109"/>
      <c r="KKX3" s="109"/>
      <c r="KKY3" s="109"/>
      <c r="KKZ3" s="109"/>
      <c r="KLA3" s="109"/>
      <c r="KLB3" s="109"/>
      <c r="KLC3" s="109"/>
      <c r="KLD3" s="109"/>
      <c r="KLE3" s="109"/>
      <c r="KLF3" s="109"/>
      <c r="KLG3" s="109"/>
      <c r="KLH3" s="109"/>
      <c r="KLI3" s="109"/>
      <c r="KLJ3" s="109"/>
      <c r="KLK3" s="109"/>
      <c r="KLL3" s="109"/>
      <c r="KLM3" s="109"/>
      <c r="KLN3" s="109"/>
      <c r="KLO3" s="109"/>
      <c r="KLP3" s="109"/>
      <c r="KLQ3" s="109"/>
      <c r="KLR3" s="109"/>
      <c r="KLS3" s="109"/>
      <c r="KLT3" s="109"/>
      <c r="KLU3" s="109"/>
      <c r="KLV3" s="109"/>
      <c r="KLW3" s="109"/>
      <c r="KLX3" s="109"/>
      <c r="KLY3" s="109"/>
      <c r="KLZ3" s="109"/>
      <c r="KMA3" s="109"/>
      <c r="KMB3" s="109"/>
      <c r="KMC3" s="109"/>
      <c r="KMD3" s="109"/>
      <c r="KME3" s="109"/>
      <c r="KMF3" s="109"/>
      <c r="KMG3" s="109"/>
      <c r="KMH3" s="109"/>
      <c r="KMI3" s="109"/>
      <c r="KMJ3" s="109"/>
      <c r="KMK3" s="109"/>
      <c r="KML3" s="109"/>
      <c r="KMM3" s="109"/>
      <c r="KMN3" s="109"/>
      <c r="KMO3" s="109"/>
      <c r="KMP3" s="109"/>
      <c r="KMQ3" s="109"/>
      <c r="KMR3" s="109"/>
      <c r="KMS3" s="109"/>
      <c r="KMT3" s="109"/>
      <c r="KMU3" s="109"/>
      <c r="KMV3" s="109"/>
      <c r="KMW3" s="109"/>
      <c r="KMX3" s="109"/>
      <c r="KMY3" s="109"/>
      <c r="KMZ3" s="109"/>
      <c r="KNA3" s="109"/>
      <c r="KNB3" s="109"/>
      <c r="KNC3" s="109"/>
      <c r="KND3" s="109"/>
      <c r="KNE3" s="109"/>
      <c r="KNF3" s="109"/>
      <c r="KNG3" s="109"/>
      <c r="KNH3" s="109"/>
      <c r="KNI3" s="109"/>
      <c r="KNJ3" s="109"/>
      <c r="KNK3" s="109"/>
      <c r="KNL3" s="109"/>
      <c r="KNM3" s="109"/>
      <c r="KNN3" s="109"/>
      <c r="KNO3" s="109"/>
      <c r="KNP3" s="109"/>
      <c r="KNQ3" s="109"/>
      <c r="KNR3" s="109"/>
      <c r="KNS3" s="109"/>
      <c r="KNT3" s="109"/>
      <c r="KNU3" s="109"/>
      <c r="KNV3" s="109"/>
      <c r="KNW3" s="109"/>
      <c r="KNX3" s="109"/>
      <c r="KNY3" s="109"/>
      <c r="KNZ3" s="109"/>
      <c r="KOA3" s="109"/>
      <c r="KOB3" s="109"/>
      <c r="KOC3" s="109"/>
      <c r="KOD3" s="109"/>
      <c r="KOE3" s="109"/>
      <c r="KOF3" s="109"/>
      <c r="KOG3" s="109"/>
      <c r="KOH3" s="109"/>
      <c r="KOI3" s="109"/>
      <c r="KOJ3" s="109"/>
      <c r="KOK3" s="109"/>
      <c r="KOL3" s="109"/>
      <c r="KOM3" s="109"/>
      <c r="KON3" s="109"/>
      <c r="KOO3" s="109"/>
      <c r="KOP3" s="109"/>
      <c r="KOQ3" s="109"/>
      <c r="KOR3" s="109"/>
      <c r="KOS3" s="109"/>
      <c r="KOT3" s="109"/>
      <c r="KOU3" s="109"/>
      <c r="KOV3" s="109"/>
      <c r="KOW3" s="109"/>
      <c r="KOX3" s="109"/>
      <c r="KOY3" s="109"/>
      <c r="KOZ3" s="109"/>
      <c r="KPA3" s="109"/>
      <c r="KPB3" s="109"/>
      <c r="KPC3" s="109"/>
      <c r="KPD3" s="109"/>
      <c r="KPE3" s="109"/>
      <c r="KPF3" s="109"/>
      <c r="KPG3" s="109"/>
      <c r="KPH3" s="109"/>
      <c r="KPI3" s="109"/>
      <c r="KPJ3" s="109"/>
      <c r="KPK3" s="109"/>
      <c r="KPL3" s="109"/>
      <c r="KPM3" s="109"/>
      <c r="KPN3" s="109"/>
      <c r="KPO3" s="109"/>
      <c r="KPP3" s="109"/>
      <c r="KPQ3" s="109"/>
      <c r="KPR3" s="109"/>
      <c r="KPS3" s="109"/>
      <c r="KPT3" s="109"/>
      <c r="KPU3" s="109"/>
      <c r="KPV3" s="109"/>
      <c r="KPW3" s="109"/>
      <c r="KPX3" s="109"/>
      <c r="KPY3" s="109"/>
      <c r="KPZ3" s="109"/>
      <c r="KQA3" s="109"/>
      <c r="KQB3" s="109"/>
      <c r="KQC3" s="109"/>
      <c r="KQD3" s="109"/>
      <c r="KQE3" s="109"/>
      <c r="KQF3" s="109"/>
      <c r="KQG3" s="109"/>
      <c r="KQH3" s="109"/>
      <c r="KQI3" s="109"/>
      <c r="KQJ3" s="109"/>
      <c r="KQK3" s="109"/>
      <c r="KQL3" s="109"/>
      <c r="KQM3" s="109"/>
      <c r="KQN3" s="109"/>
      <c r="KQO3" s="109"/>
      <c r="KQP3" s="109"/>
      <c r="KQQ3" s="109"/>
      <c r="KQR3" s="109"/>
      <c r="KQS3" s="109"/>
      <c r="KQT3" s="109"/>
      <c r="KQU3" s="109"/>
      <c r="KQV3" s="109"/>
      <c r="KQW3" s="109"/>
      <c r="KQX3" s="109"/>
      <c r="KQY3" s="109"/>
      <c r="KQZ3" s="109"/>
      <c r="KRA3" s="109"/>
      <c r="KRB3" s="109"/>
      <c r="KRC3" s="109"/>
      <c r="KRD3" s="109"/>
      <c r="KRE3" s="109"/>
      <c r="KRF3" s="109"/>
      <c r="KRG3" s="109"/>
      <c r="KRH3" s="109"/>
      <c r="KRI3" s="109"/>
      <c r="KRJ3" s="109"/>
      <c r="KRK3" s="109"/>
      <c r="KRL3" s="109"/>
      <c r="KRM3" s="109"/>
      <c r="KRN3" s="109"/>
      <c r="KRO3" s="109"/>
      <c r="KRP3" s="109"/>
      <c r="KRQ3" s="109"/>
      <c r="KRR3" s="109"/>
      <c r="KRS3" s="109"/>
      <c r="KRT3" s="109"/>
      <c r="KRU3" s="109"/>
      <c r="KRV3" s="109"/>
      <c r="KRW3" s="109"/>
      <c r="KRX3" s="109"/>
      <c r="KRY3" s="109"/>
      <c r="KRZ3" s="109"/>
      <c r="KSA3" s="109"/>
      <c r="KSB3" s="109"/>
      <c r="KSC3" s="109"/>
      <c r="KSD3" s="109"/>
      <c r="KSE3" s="109"/>
      <c r="KSF3" s="109"/>
      <c r="KSG3" s="109"/>
      <c r="KSH3" s="109"/>
      <c r="KSI3" s="109"/>
      <c r="KSJ3" s="109"/>
      <c r="KSK3" s="109"/>
      <c r="KSL3" s="109"/>
      <c r="KSM3" s="109"/>
      <c r="KSN3" s="109"/>
      <c r="KSO3" s="109"/>
      <c r="KSP3" s="109"/>
      <c r="KSQ3" s="109"/>
      <c r="KSR3" s="109"/>
      <c r="KSS3" s="109"/>
      <c r="KST3" s="109"/>
      <c r="KSU3" s="109"/>
      <c r="KSV3" s="109"/>
      <c r="KSW3" s="109"/>
      <c r="KSX3" s="109"/>
      <c r="KSY3" s="109"/>
      <c r="KSZ3" s="109"/>
      <c r="KTA3" s="109"/>
      <c r="KTB3" s="109"/>
      <c r="KTC3" s="109"/>
      <c r="KTD3" s="109"/>
      <c r="KTE3" s="109"/>
      <c r="KTF3" s="109"/>
      <c r="KTG3" s="109"/>
      <c r="KTH3" s="109"/>
      <c r="KTI3" s="109"/>
      <c r="KTJ3" s="109"/>
      <c r="KTK3" s="109"/>
      <c r="KTL3" s="109"/>
      <c r="KTM3" s="109"/>
      <c r="KTN3" s="109"/>
      <c r="KTO3" s="109"/>
      <c r="KTP3" s="109"/>
      <c r="KTQ3" s="109"/>
      <c r="KTR3" s="109"/>
      <c r="KTS3" s="109"/>
      <c r="KTT3" s="109"/>
      <c r="KTU3" s="109"/>
      <c r="KTV3" s="109"/>
      <c r="KTW3" s="109"/>
      <c r="KTX3" s="109"/>
      <c r="KTY3" s="109"/>
      <c r="KTZ3" s="109"/>
      <c r="KUA3" s="109"/>
      <c r="KUB3" s="109"/>
      <c r="KUC3" s="109"/>
      <c r="KUD3" s="109"/>
      <c r="KUE3" s="109"/>
      <c r="KUF3" s="109"/>
      <c r="KUG3" s="109"/>
      <c r="KUH3" s="109"/>
      <c r="KUI3" s="109"/>
      <c r="KUJ3" s="109"/>
      <c r="KUK3" s="109"/>
      <c r="KUL3" s="109"/>
      <c r="KUM3" s="109"/>
      <c r="KUN3" s="109"/>
      <c r="KUO3" s="109"/>
      <c r="KUP3" s="109"/>
      <c r="KUQ3" s="109"/>
      <c r="KUR3" s="109"/>
      <c r="KUS3" s="109"/>
      <c r="KUT3" s="109"/>
      <c r="KUU3" s="109"/>
      <c r="KUV3" s="109"/>
      <c r="KUW3" s="109"/>
      <c r="KUX3" s="109"/>
      <c r="KUY3" s="109"/>
      <c r="KUZ3" s="109"/>
      <c r="KVA3" s="109"/>
      <c r="KVB3" s="109"/>
      <c r="KVC3" s="109"/>
      <c r="KVD3" s="109"/>
      <c r="KVE3" s="109"/>
      <c r="KVF3" s="109"/>
      <c r="KVG3" s="109"/>
      <c r="KVH3" s="109"/>
      <c r="KVI3" s="109"/>
      <c r="KVJ3" s="109"/>
      <c r="KVK3" s="109"/>
      <c r="KVL3" s="109"/>
      <c r="KVM3" s="109"/>
      <c r="KVN3" s="109"/>
      <c r="KVO3" s="109"/>
      <c r="KVP3" s="109"/>
      <c r="KVQ3" s="109"/>
      <c r="KVR3" s="109"/>
      <c r="KVS3" s="109"/>
      <c r="KVT3" s="109"/>
      <c r="KVU3" s="109"/>
      <c r="KVV3" s="109"/>
      <c r="KVW3" s="109"/>
      <c r="KVX3" s="109"/>
      <c r="KVY3" s="109"/>
      <c r="KVZ3" s="109"/>
      <c r="KWA3" s="109"/>
      <c r="KWB3" s="109"/>
      <c r="KWC3" s="109"/>
      <c r="KWD3" s="109"/>
      <c r="KWE3" s="109"/>
      <c r="KWF3" s="109"/>
      <c r="KWG3" s="109"/>
      <c r="KWH3" s="109"/>
      <c r="KWI3" s="109"/>
      <c r="KWJ3" s="109"/>
      <c r="KWK3" s="109"/>
      <c r="KWL3" s="109"/>
      <c r="KWM3" s="109"/>
      <c r="KWN3" s="109"/>
      <c r="KWO3" s="109"/>
      <c r="KWP3" s="109"/>
      <c r="KWQ3" s="109"/>
      <c r="KWR3" s="109"/>
      <c r="KWS3" s="109"/>
      <c r="KWT3" s="109"/>
      <c r="KWU3" s="109"/>
      <c r="KWV3" s="109"/>
      <c r="KWW3" s="109"/>
      <c r="KWX3" s="109"/>
      <c r="KWY3" s="109"/>
      <c r="KWZ3" s="109"/>
      <c r="KXA3" s="109"/>
      <c r="KXB3" s="109"/>
      <c r="KXC3" s="109"/>
      <c r="KXD3" s="109"/>
      <c r="KXE3" s="109"/>
      <c r="KXF3" s="109"/>
      <c r="KXG3" s="109"/>
      <c r="KXH3" s="109"/>
      <c r="KXI3" s="109"/>
      <c r="KXJ3" s="109"/>
      <c r="KXK3" s="109"/>
      <c r="KXL3" s="109"/>
      <c r="KXM3" s="109"/>
      <c r="KXN3" s="109"/>
      <c r="KXO3" s="109"/>
      <c r="KXP3" s="109"/>
      <c r="KXQ3" s="109"/>
      <c r="KXR3" s="109"/>
      <c r="KXS3" s="109"/>
      <c r="KXT3" s="109"/>
      <c r="KXU3" s="109"/>
      <c r="KXV3" s="109"/>
      <c r="KXW3" s="109"/>
      <c r="KXX3" s="109"/>
      <c r="KXY3" s="109"/>
      <c r="KXZ3" s="109"/>
      <c r="KYA3" s="109"/>
      <c r="KYB3" s="109"/>
      <c r="KYC3" s="109"/>
      <c r="KYD3" s="109"/>
      <c r="KYE3" s="109"/>
      <c r="KYF3" s="109"/>
      <c r="KYG3" s="109"/>
      <c r="KYH3" s="109"/>
      <c r="KYI3" s="109"/>
      <c r="KYJ3" s="109"/>
      <c r="KYK3" s="109"/>
      <c r="KYL3" s="109"/>
      <c r="KYM3" s="109"/>
      <c r="KYN3" s="109"/>
      <c r="KYO3" s="109"/>
      <c r="KYP3" s="109"/>
      <c r="KYQ3" s="109"/>
      <c r="KYR3" s="109"/>
      <c r="KYS3" s="109"/>
      <c r="KYT3" s="109"/>
      <c r="KYU3" s="109"/>
      <c r="KYV3" s="109"/>
      <c r="KYW3" s="109"/>
      <c r="KYX3" s="109"/>
      <c r="KYY3" s="109"/>
      <c r="KYZ3" s="109"/>
      <c r="KZA3" s="109"/>
      <c r="KZB3" s="109"/>
      <c r="KZC3" s="109"/>
      <c r="KZD3" s="109"/>
      <c r="KZE3" s="109"/>
      <c r="KZF3" s="109"/>
      <c r="KZG3" s="109"/>
      <c r="KZH3" s="109"/>
      <c r="KZI3" s="109"/>
      <c r="KZJ3" s="109"/>
      <c r="KZK3" s="109"/>
      <c r="KZL3" s="109"/>
      <c r="KZM3" s="109"/>
      <c r="KZN3" s="109"/>
      <c r="KZO3" s="109"/>
      <c r="KZP3" s="109"/>
      <c r="KZQ3" s="109"/>
      <c r="KZR3" s="109"/>
      <c r="KZS3" s="109"/>
      <c r="KZT3" s="109"/>
      <c r="KZU3" s="109"/>
      <c r="KZV3" s="109"/>
      <c r="KZW3" s="109"/>
      <c r="KZX3" s="109"/>
      <c r="KZY3" s="109"/>
      <c r="KZZ3" s="109"/>
      <c r="LAA3" s="109"/>
      <c r="LAB3" s="109"/>
      <c r="LAC3" s="109"/>
      <c r="LAD3" s="109"/>
      <c r="LAE3" s="109"/>
      <c r="LAF3" s="109"/>
      <c r="LAG3" s="109"/>
      <c r="LAH3" s="109"/>
      <c r="LAI3" s="109"/>
      <c r="LAJ3" s="109"/>
      <c r="LAK3" s="109"/>
      <c r="LAL3" s="109"/>
      <c r="LAM3" s="109"/>
      <c r="LAN3" s="109"/>
      <c r="LAO3" s="109"/>
      <c r="LAP3" s="109"/>
      <c r="LAQ3" s="109"/>
      <c r="LAR3" s="109"/>
      <c r="LAS3" s="109"/>
      <c r="LAT3" s="109"/>
      <c r="LAU3" s="109"/>
      <c r="LAV3" s="109"/>
      <c r="LAW3" s="109"/>
      <c r="LAX3" s="109"/>
      <c r="LAY3" s="109"/>
      <c r="LAZ3" s="109"/>
      <c r="LBA3" s="109"/>
      <c r="LBB3" s="109"/>
      <c r="LBC3" s="109"/>
      <c r="LBD3" s="109"/>
      <c r="LBE3" s="109"/>
      <c r="LBF3" s="109"/>
      <c r="LBG3" s="109"/>
      <c r="LBH3" s="109"/>
      <c r="LBI3" s="109"/>
      <c r="LBJ3" s="109"/>
      <c r="LBK3" s="109"/>
      <c r="LBL3" s="109"/>
      <c r="LBM3" s="109"/>
      <c r="LBN3" s="109"/>
      <c r="LBO3" s="109"/>
      <c r="LBP3" s="109"/>
      <c r="LBQ3" s="109"/>
      <c r="LBR3" s="109"/>
      <c r="LBS3" s="109"/>
      <c r="LBT3" s="109"/>
      <c r="LBU3" s="109"/>
      <c r="LBV3" s="109"/>
      <c r="LBW3" s="109"/>
      <c r="LBX3" s="109"/>
      <c r="LBY3" s="109"/>
      <c r="LBZ3" s="109"/>
      <c r="LCA3" s="109"/>
      <c r="LCB3" s="109"/>
      <c r="LCC3" s="109"/>
      <c r="LCD3" s="109"/>
      <c r="LCE3" s="109"/>
      <c r="LCF3" s="109"/>
      <c r="LCG3" s="109"/>
      <c r="LCH3" s="109"/>
      <c r="LCI3" s="109"/>
      <c r="LCJ3" s="109"/>
      <c r="LCK3" s="109"/>
      <c r="LCL3" s="109"/>
      <c r="LCM3" s="109"/>
      <c r="LCN3" s="109"/>
      <c r="LCO3" s="109"/>
      <c r="LCP3" s="109"/>
      <c r="LCQ3" s="109"/>
      <c r="LCR3" s="109"/>
      <c r="LCS3" s="109"/>
      <c r="LCT3" s="109"/>
      <c r="LCU3" s="109"/>
      <c r="LCV3" s="109"/>
      <c r="LCW3" s="109"/>
      <c r="LCX3" s="109"/>
      <c r="LCY3" s="109"/>
      <c r="LCZ3" s="109"/>
      <c r="LDA3" s="109"/>
      <c r="LDB3" s="109"/>
      <c r="LDC3" s="109"/>
      <c r="LDD3" s="109"/>
      <c r="LDE3" s="109"/>
      <c r="LDF3" s="109"/>
      <c r="LDG3" s="109"/>
      <c r="LDH3" s="109"/>
      <c r="LDI3" s="109"/>
      <c r="LDJ3" s="109"/>
      <c r="LDK3" s="109"/>
      <c r="LDL3" s="109"/>
      <c r="LDM3" s="109"/>
      <c r="LDN3" s="109"/>
      <c r="LDO3" s="109"/>
      <c r="LDP3" s="109"/>
      <c r="LDQ3" s="109"/>
      <c r="LDR3" s="109"/>
      <c r="LDS3" s="109"/>
      <c r="LDT3" s="109"/>
      <c r="LDU3" s="109"/>
      <c r="LDV3" s="109"/>
      <c r="LDW3" s="109"/>
      <c r="LDX3" s="109"/>
      <c r="LDY3" s="109"/>
      <c r="LDZ3" s="109"/>
      <c r="LEA3" s="109"/>
      <c r="LEB3" s="109"/>
      <c r="LEC3" s="109"/>
      <c r="LED3" s="109"/>
      <c r="LEE3" s="109"/>
      <c r="LEF3" s="109"/>
      <c r="LEG3" s="109"/>
      <c r="LEH3" s="109"/>
      <c r="LEI3" s="109"/>
      <c r="LEJ3" s="109"/>
      <c r="LEK3" s="109"/>
      <c r="LEL3" s="109"/>
      <c r="LEM3" s="109"/>
      <c r="LEN3" s="109"/>
      <c r="LEO3" s="109"/>
      <c r="LEP3" s="109"/>
      <c r="LEQ3" s="109"/>
      <c r="LER3" s="109"/>
      <c r="LES3" s="109"/>
      <c r="LET3" s="109"/>
      <c r="LEU3" s="109"/>
      <c r="LEV3" s="109"/>
      <c r="LEW3" s="109"/>
      <c r="LEX3" s="109"/>
      <c r="LEY3" s="109"/>
      <c r="LEZ3" s="109"/>
      <c r="LFA3" s="109"/>
      <c r="LFB3" s="109"/>
      <c r="LFC3" s="109"/>
      <c r="LFD3" s="109"/>
      <c r="LFE3" s="109"/>
      <c r="LFF3" s="109"/>
      <c r="LFG3" s="109"/>
      <c r="LFH3" s="109"/>
      <c r="LFI3" s="109"/>
      <c r="LFJ3" s="109"/>
      <c r="LFK3" s="109"/>
      <c r="LFL3" s="109"/>
      <c r="LFM3" s="109"/>
      <c r="LFN3" s="109"/>
      <c r="LFO3" s="109"/>
      <c r="LFP3" s="109"/>
      <c r="LFQ3" s="109"/>
      <c r="LFR3" s="109"/>
      <c r="LFS3" s="109"/>
      <c r="LFT3" s="109"/>
      <c r="LFU3" s="109"/>
      <c r="LFV3" s="109"/>
      <c r="LFW3" s="109"/>
      <c r="LFX3" s="109"/>
      <c r="LFY3" s="109"/>
      <c r="LFZ3" s="109"/>
      <c r="LGA3" s="109"/>
      <c r="LGB3" s="109"/>
      <c r="LGC3" s="109"/>
      <c r="LGD3" s="109"/>
      <c r="LGE3" s="109"/>
      <c r="LGF3" s="109"/>
      <c r="LGG3" s="109"/>
      <c r="LGH3" s="109"/>
      <c r="LGI3" s="109"/>
      <c r="LGJ3" s="109"/>
      <c r="LGK3" s="109"/>
      <c r="LGL3" s="109"/>
      <c r="LGM3" s="109"/>
      <c r="LGN3" s="109"/>
      <c r="LGO3" s="109"/>
      <c r="LGP3" s="109"/>
      <c r="LGQ3" s="109"/>
      <c r="LGR3" s="109"/>
      <c r="LGS3" s="109"/>
      <c r="LGT3" s="109"/>
      <c r="LGU3" s="109"/>
      <c r="LGV3" s="109"/>
      <c r="LGW3" s="109"/>
      <c r="LGX3" s="109"/>
      <c r="LGY3" s="109"/>
      <c r="LGZ3" s="109"/>
      <c r="LHA3" s="109"/>
      <c r="LHB3" s="109"/>
      <c r="LHC3" s="109"/>
      <c r="LHD3" s="109"/>
      <c r="LHE3" s="109"/>
      <c r="LHF3" s="109"/>
      <c r="LHG3" s="109"/>
      <c r="LHH3" s="109"/>
      <c r="LHI3" s="109"/>
      <c r="LHJ3" s="109"/>
      <c r="LHK3" s="109"/>
      <c r="LHL3" s="109"/>
      <c r="LHM3" s="109"/>
      <c r="LHN3" s="109"/>
      <c r="LHO3" s="109"/>
      <c r="LHP3" s="109"/>
      <c r="LHQ3" s="109"/>
      <c r="LHR3" s="109"/>
      <c r="LHS3" s="109"/>
      <c r="LHT3" s="109"/>
      <c r="LHU3" s="109"/>
      <c r="LHV3" s="109"/>
      <c r="LHW3" s="109"/>
      <c r="LHX3" s="109"/>
      <c r="LHY3" s="109"/>
      <c r="LHZ3" s="109"/>
      <c r="LIA3" s="109"/>
      <c r="LIB3" s="109"/>
      <c r="LIC3" s="109"/>
      <c r="LID3" s="109"/>
      <c r="LIE3" s="109"/>
      <c r="LIF3" s="109"/>
      <c r="LIG3" s="109"/>
      <c r="LIH3" s="109"/>
      <c r="LII3" s="109"/>
      <c r="LIJ3" s="109"/>
      <c r="LIK3" s="109"/>
      <c r="LIL3" s="109"/>
      <c r="LIM3" s="109"/>
      <c r="LIN3" s="109"/>
      <c r="LIO3" s="109"/>
      <c r="LIP3" s="109"/>
      <c r="LIQ3" s="109"/>
      <c r="LIR3" s="109"/>
      <c r="LIS3" s="109"/>
      <c r="LIT3" s="109"/>
      <c r="LIU3" s="109"/>
      <c r="LIV3" s="109"/>
      <c r="LIW3" s="109"/>
      <c r="LIX3" s="109"/>
      <c r="LIY3" s="109"/>
      <c r="LIZ3" s="109"/>
      <c r="LJA3" s="109"/>
      <c r="LJB3" s="109"/>
      <c r="LJC3" s="109"/>
      <c r="LJD3" s="109"/>
      <c r="LJE3" s="109"/>
      <c r="LJF3" s="109"/>
      <c r="LJG3" s="109"/>
      <c r="LJH3" s="109"/>
      <c r="LJI3" s="109"/>
      <c r="LJJ3" s="109"/>
      <c r="LJK3" s="109"/>
      <c r="LJL3" s="109"/>
      <c r="LJM3" s="109"/>
      <c r="LJN3" s="109"/>
      <c r="LJO3" s="109"/>
      <c r="LJP3" s="109"/>
      <c r="LJQ3" s="109"/>
      <c r="LJR3" s="109"/>
      <c r="LJS3" s="109"/>
      <c r="LJT3" s="109"/>
      <c r="LJU3" s="109"/>
      <c r="LJV3" s="109"/>
      <c r="LJW3" s="109"/>
      <c r="LJX3" s="109"/>
      <c r="LJY3" s="109"/>
      <c r="LJZ3" s="109"/>
      <c r="LKA3" s="109"/>
      <c r="LKB3" s="109"/>
      <c r="LKC3" s="109"/>
      <c r="LKD3" s="109"/>
      <c r="LKE3" s="109"/>
      <c r="LKF3" s="109"/>
      <c r="LKG3" s="109"/>
      <c r="LKH3" s="109"/>
      <c r="LKI3" s="109"/>
      <c r="LKJ3" s="109"/>
      <c r="LKK3" s="109"/>
      <c r="LKL3" s="109"/>
      <c r="LKM3" s="109"/>
      <c r="LKN3" s="109"/>
      <c r="LKO3" s="109"/>
      <c r="LKP3" s="109"/>
      <c r="LKQ3" s="109"/>
      <c r="LKR3" s="109"/>
      <c r="LKS3" s="109"/>
      <c r="LKT3" s="109"/>
      <c r="LKU3" s="109"/>
      <c r="LKV3" s="109"/>
      <c r="LKW3" s="109"/>
      <c r="LKX3" s="109"/>
      <c r="LKY3" s="109"/>
      <c r="LKZ3" s="109"/>
      <c r="LLA3" s="109"/>
      <c r="LLB3" s="109"/>
      <c r="LLC3" s="109"/>
      <c r="LLD3" s="109"/>
      <c r="LLE3" s="109"/>
      <c r="LLF3" s="109"/>
      <c r="LLG3" s="109"/>
      <c r="LLH3" s="109"/>
      <c r="LLI3" s="109"/>
      <c r="LLJ3" s="109"/>
      <c r="LLK3" s="109"/>
      <c r="LLL3" s="109"/>
      <c r="LLM3" s="109"/>
      <c r="LLN3" s="109"/>
      <c r="LLO3" s="109"/>
      <c r="LLP3" s="109"/>
      <c r="LLQ3" s="109"/>
      <c r="LLR3" s="109"/>
      <c r="LLS3" s="109"/>
      <c r="LLT3" s="109"/>
      <c r="LLU3" s="109"/>
      <c r="LLV3" s="109"/>
      <c r="LLW3" s="109"/>
      <c r="LLX3" s="109"/>
      <c r="LLY3" s="109"/>
      <c r="LLZ3" s="109"/>
      <c r="LMA3" s="109"/>
      <c r="LMB3" s="109"/>
      <c r="LMC3" s="109"/>
      <c r="LMD3" s="109"/>
      <c r="LME3" s="109"/>
      <c r="LMF3" s="109"/>
      <c r="LMG3" s="109"/>
      <c r="LMH3" s="109"/>
      <c r="LMI3" s="109"/>
      <c r="LMJ3" s="109"/>
      <c r="LMK3" s="109"/>
      <c r="LML3" s="109"/>
      <c r="LMM3" s="109"/>
      <c r="LMN3" s="109"/>
      <c r="LMO3" s="109"/>
      <c r="LMP3" s="109"/>
      <c r="LMQ3" s="109"/>
      <c r="LMR3" s="109"/>
      <c r="LMS3" s="109"/>
      <c r="LMT3" s="109"/>
      <c r="LMU3" s="109"/>
      <c r="LMV3" s="109"/>
      <c r="LMW3" s="109"/>
      <c r="LMX3" s="109"/>
      <c r="LMY3" s="109"/>
      <c r="LMZ3" s="109"/>
      <c r="LNA3" s="109"/>
      <c r="LNB3" s="109"/>
      <c r="LNC3" s="109"/>
      <c r="LND3" s="109"/>
      <c r="LNE3" s="109"/>
      <c r="LNF3" s="109"/>
      <c r="LNG3" s="109"/>
      <c r="LNH3" s="109"/>
      <c r="LNI3" s="109"/>
      <c r="LNJ3" s="109"/>
      <c r="LNK3" s="109"/>
      <c r="LNL3" s="109"/>
      <c r="LNM3" s="109"/>
      <c r="LNN3" s="109"/>
      <c r="LNO3" s="109"/>
      <c r="LNP3" s="109"/>
      <c r="LNQ3" s="109"/>
      <c r="LNR3" s="109"/>
      <c r="LNS3" s="109"/>
      <c r="LNT3" s="109"/>
      <c r="LNU3" s="109"/>
      <c r="LNV3" s="109"/>
      <c r="LNW3" s="109"/>
      <c r="LNX3" s="109"/>
      <c r="LNY3" s="109"/>
      <c r="LNZ3" s="109"/>
      <c r="LOA3" s="109"/>
      <c r="LOB3" s="109"/>
      <c r="LOC3" s="109"/>
      <c r="LOD3" s="109"/>
      <c r="LOE3" s="109"/>
      <c r="LOF3" s="109"/>
      <c r="LOG3" s="109"/>
      <c r="LOH3" s="109"/>
      <c r="LOI3" s="109"/>
      <c r="LOJ3" s="109"/>
      <c r="LOK3" s="109"/>
      <c r="LOL3" s="109"/>
      <c r="LOM3" s="109"/>
      <c r="LON3" s="109"/>
      <c r="LOO3" s="109"/>
      <c r="LOP3" s="109"/>
      <c r="LOQ3" s="109"/>
      <c r="LOR3" s="109"/>
      <c r="LOS3" s="109"/>
      <c r="LOT3" s="109"/>
      <c r="LOU3" s="109"/>
      <c r="LOV3" s="109"/>
      <c r="LOW3" s="109"/>
      <c r="LOX3" s="109"/>
      <c r="LOY3" s="109"/>
      <c r="LOZ3" s="109"/>
      <c r="LPA3" s="109"/>
      <c r="LPB3" s="109"/>
      <c r="LPC3" s="109"/>
      <c r="LPD3" s="109"/>
      <c r="LPE3" s="109"/>
      <c r="LPF3" s="109"/>
      <c r="LPG3" s="109"/>
      <c r="LPH3" s="109"/>
      <c r="LPI3" s="109"/>
      <c r="LPJ3" s="109"/>
      <c r="LPK3" s="109"/>
      <c r="LPL3" s="109"/>
      <c r="LPM3" s="109"/>
      <c r="LPN3" s="109"/>
      <c r="LPO3" s="109"/>
      <c r="LPP3" s="109"/>
      <c r="LPQ3" s="109"/>
      <c r="LPR3" s="109"/>
      <c r="LPS3" s="109"/>
      <c r="LPT3" s="109"/>
      <c r="LPU3" s="109"/>
      <c r="LPV3" s="109"/>
      <c r="LPW3" s="109"/>
      <c r="LPX3" s="109"/>
      <c r="LPY3" s="109"/>
      <c r="LPZ3" s="109"/>
      <c r="LQA3" s="109"/>
      <c r="LQB3" s="109"/>
      <c r="LQC3" s="109"/>
      <c r="LQD3" s="109"/>
      <c r="LQE3" s="109"/>
      <c r="LQF3" s="109"/>
      <c r="LQG3" s="109"/>
      <c r="LQH3" s="109"/>
      <c r="LQI3" s="109"/>
      <c r="LQJ3" s="109"/>
      <c r="LQK3" s="109"/>
      <c r="LQL3" s="109"/>
      <c r="LQM3" s="109"/>
      <c r="LQN3" s="109"/>
      <c r="LQO3" s="109"/>
      <c r="LQP3" s="109"/>
      <c r="LQQ3" s="109"/>
      <c r="LQR3" s="109"/>
      <c r="LQS3" s="109"/>
      <c r="LQT3" s="109"/>
      <c r="LQU3" s="109"/>
      <c r="LQV3" s="109"/>
      <c r="LQW3" s="109"/>
      <c r="LQX3" s="109"/>
      <c r="LQY3" s="109"/>
      <c r="LQZ3" s="109"/>
      <c r="LRA3" s="109"/>
      <c r="LRB3" s="109"/>
      <c r="LRC3" s="109"/>
      <c r="LRD3" s="109"/>
      <c r="LRE3" s="109"/>
      <c r="LRF3" s="109"/>
      <c r="LRG3" s="109"/>
      <c r="LRH3" s="109"/>
      <c r="LRI3" s="109"/>
      <c r="LRJ3" s="109"/>
      <c r="LRK3" s="109"/>
      <c r="LRL3" s="109"/>
      <c r="LRM3" s="109"/>
      <c r="LRN3" s="109"/>
      <c r="LRO3" s="109"/>
      <c r="LRP3" s="109"/>
      <c r="LRQ3" s="109"/>
      <c r="LRR3" s="109"/>
      <c r="LRS3" s="109"/>
      <c r="LRT3" s="109"/>
      <c r="LRU3" s="109"/>
      <c r="LRV3" s="109"/>
      <c r="LRW3" s="109"/>
      <c r="LRX3" s="109"/>
      <c r="LRY3" s="109"/>
      <c r="LRZ3" s="109"/>
      <c r="LSA3" s="109"/>
      <c r="LSB3" s="109"/>
      <c r="LSC3" s="109"/>
      <c r="LSD3" s="109"/>
      <c r="LSE3" s="109"/>
      <c r="LSF3" s="109"/>
      <c r="LSG3" s="109"/>
      <c r="LSH3" s="109"/>
      <c r="LSI3" s="109"/>
      <c r="LSJ3" s="109"/>
      <c r="LSK3" s="109"/>
      <c r="LSL3" s="109"/>
      <c r="LSM3" s="109"/>
      <c r="LSN3" s="109"/>
      <c r="LSO3" s="109"/>
      <c r="LSP3" s="109"/>
      <c r="LSQ3" s="109"/>
      <c r="LSR3" s="109"/>
      <c r="LSS3" s="109"/>
      <c r="LST3" s="109"/>
      <c r="LSU3" s="109"/>
      <c r="LSV3" s="109"/>
      <c r="LSW3" s="109"/>
      <c r="LSX3" s="109"/>
      <c r="LSY3" s="109"/>
      <c r="LSZ3" s="109"/>
      <c r="LTA3" s="109"/>
      <c r="LTB3" s="109"/>
      <c r="LTC3" s="109"/>
      <c r="LTD3" s="109"/>
      <c r="LTE3" s="109"/>
      <c r="LTF3" s="109"/>
      <c r="LTG3" s="109"/>
      <c r="LTH3" s="109"/>
      <c r="LTI3" s="109"/>
      <c r="LTJ3" s="109"/>
      <c r="LTK3" s="109"/>
      <c r="LTL3" s="109"/>
      <c r="LTM3" s="109"/>
      <c r="LTN3" s="109"/>
      <c r="LTO3" s="109"/>
      <c r="LTP3" s="109"/>
      <c r="LTQ3" s="109"/>
      <c r="LTR3" s="109"/>
      <c r="LTS3" s="109"/>
      <c r="LTT3" s="109"/>
      <c r="LTU3" s="109"/>
      <c r="LTV3" s="109"/>
      <c r="LTW3" s="109"/>
      <c r="LTX3" s="109"/>
      <c r="LTY3" s="109"/>
      <c r="LTZ3" s="109"/>
      <c r="LUA3" s="109"/>
      <c r="LUB3" s="109"/>
      <c r="LUC3" s="109"/>
      <c r="LUD3" s="109"/>
      <c r="LUE3" s="109"/>
      <c r="LUF3" s="109"/>
      <c r="LUG3" s="109"/>
      <c r="LUH3" s="109"/>
      <c r="LUI3" s="109"/>
      <c r="LUJ3" s="109"/>
      <c r="LUK3" s="109"/>
      <c r="LUL3" s="109"/>
      <c r="LUM3" s="109"/>
      <c r="LUN3" s="109"/>
      <c r="LUO3" s="109"/>
      <c r="LUP3" s="109"/>
      <c r="LUQ3" s="109"/>
      <c r="LUR3" s="109"/>
      <c r="LUS3" s="109"/>
      <c r="LUT3" s="109"/>
      <c r="LUU3" s="109"/>
      <c r="LUV3" s="109"/>
      <c r="LUW3" s="109"/>
      <c r="LUX3" s="109"/>
      <c r="LUY3" s="109"/>
      <c r="LUZ3" s="109"/>
      <c r="LVA3" s="109"/>
      <c r="LVB3" s="109"/>
      <c r="LVC3" s="109"/>
      <c r="LVD3" s="109"/>
      <c r="LVE3" s="109"/>
      <c r="LVF3" s="109"/>
      <c r="LVG3" s="109"/>
      <c r="LVH3" s="109"/>
      <c r="LVI3" s="109"/>
      <c r="LVJ3" s="109"/>
      <c r="LVK3" s="109"/>
      <c r="LVL3" s="109"/>
      <c r="LVM3" s="109"/>
      <c r="LVN3" s="109"/>
      <c r="LVO3" s="109"/>
      <c r="LVP3" s="109"/>
      <c r="LVQ3" s="109"/>
      <c r="LVR3" s="109"/>
      <c r="LVS3" s="109"/>
      <c r="LVT3" s="109"/>
      <c r="LVU3" s="109"/>
      <c r="LVV3" s="109"/>
      <c r="LVW3" s="109"/>
      <c r="LVX3" s="109"/>
      <c r="LVY3" s="109"/>
      <c r="LVZ3" s="109"/>
      <c r="LWA3" s="109"/>
      <c r="LWB3" s="109"/>
      <c r="LWC3" s="109"/>
      <c r="LWD3" s="109"/>
      <c r="LWE3" s="109"/>
      <c r="LWF3" s="109"/>
      <c r="LWG3" s="109"/>
      <c r="LWH3" s="109"/>
      <c r="LWI3" s="109"/>
      <c r="LWJ3" s="109"/>
      <c r="LWK3" s="109"/>
      <c r="LWL3" s="109"/>
      <c r="LWM3" s="109"/>
      <c r="LWN3" s="109"/>
      <c r="LWO3" s="109"/>
      <c r="LWP3" s="109"/>
      <c r="LWQ3" s="109"/>
      <c r="LWR3" s="109"/>
      <c r="LWS3" s="109"/>
      <c r="LWT3" s="109"/>
      <c r="LWU3" s="109"/>
      <c r="LWV3" s="109"/>
      <c r="LWW3" s="109"/>
      <c r="LWX3" s="109"/>
      <c r="LWY3" s="109"/>
      <c r="LWZ3" s="109"/>
      <c r="LXA3" s="109"/>
      <c r="LXB3" s="109"/>
      <c r="LXC3" s="109"/>
      <c r="LXD3" s="109"/>
      <c r="LXE3" s="109"/>
      <c r="LXF3" s="109"/>
      <c r="LXG3" s="109"/>
      <c r="LXH3" s="109"/>
      <c r="LXI3" s="109"/>
      <c r="LXJ3" s="109"/>
      <c r="LXK3" s="109"/>
      <c r="LXL3" s="109"/>
      <c r="LXM3" s="109"/>
      <c r="LXN3" s="109"/>
      <c r="LXO3" s="109"/>
      <c r="LXP3" s="109"/>
      <c r="LXQ3" s="109"/>
      <c r="LXR3" s="109"/>
      <c r="LXS3" s="109"/>
      <c r="LXT3" s="109"/>
      <c r="LXU3" s="109"/>
      <c r="LXV3" s="109"/>
      <c r="LXW3" s="109"/>
      <c r="LXX3" s="109"/>
      <c r="LXY3" s="109"/>
      <c r="LXZ3" s="109"/>
      <c r="LYA3" s="109"/>
      <c r="LYB3" s="109"/>
      <c r="LYC3" s="109"/>
      <c r="LYD3" s="109"/>
      <c r="LYE3" s="109"/>
      <c r="LYF3" s="109"/>
      <c r="LYG3" s="109"/>
      <c r="LYH3" s="109"/>
      <c r="LYI3" s="109"/>
      <c r="LYJ3" s="109"/>
      <c r="LYK3" s="109"/>
      <c r="LYL3" s="109"/>
      <c r="LYM3" s="109"/>
      <c r="LYN3" s="109"/>
      <c r="LYO3" s="109"/>
      <c r="LYP3" s="109"/>
      <c r="LYQ3" s="109"/>
      <c r="LYR3" s="109"/>
      <c r="LYS3" s="109"/>
      <c r="LYT3" s="109"/>
      <c r="LYU3" s="109"/>
      <c r="LYV3" s="109"/>
      <c r="LYW3" s="109"/>
      <c r="LYX3" s="109"/>
      <c r="LYY3" s="109"/>
      <c r="LYZ3" s="109"/>
      <c r="LZA3" s="109"/>
      <c r="LZB3" s="109"/>
      <c r="LZC3" s="109"/>
      <c r="LZD3" s="109"/>
      <c r="LZE3" s="109"/>
      <c r="LZF3" s="109"/>
      <c r="LZG3" s="109"/>
      <c r="LZH3" s="109"/>
      <c r="LZI3" s="109"/>
      <c r="LZJ3" s="109"/>
      <c r="LZK3" s="109"/>
      <c r="LZL3" s="109"/>
      <c r="LZM3" s="109"/>
      <c r="LZN3" s="109"/>
      <c r="LZO3" s="109"/>
      <c r="LZP3" s="109"/>
      <c r="LZQ3" s="109"/>
      <c r="LZR3" s="109"/>
      <c r="LZS3" s="109"/>
      <c r="LZT3" s="109"/>
      <c r="LZU3" s="109"/>
      <c r="LZV3" s="109"/>
      <c r="LZW3" s="109"/>
      <c r="LZX3" s="109"/>
      <c r="LZY3" s="109"/>
      <c r="LZZ3" s="109"/>
      <c r="MAA3" s="109"/>
      <c r="MAB3" s="109"/>
      <c r="MAC3" s="109"/>
      <c r="MAD3" s="109"/>
      <c r="MAE3" s="109"/>
      <c r="MAF3" s="109"/>
      <c r="MAG3" s="109"/>
      <c r="MAH3" s="109"/>
      <c r="MAI3" s="109"/>
      <c r="MAJ3" s="109"/>
      <c r="MAK3" s="109"/>
      <c r="MAL3" s="109"/>
      <c r="MAM3" s="109"/>
      <c r="MAN3" s="109"/>
      <c r="MAO3" s="109"/>
      <c r="MAP3" s="109"/>
      <c r="MAQ3" s="109"/>
      <c r="MAR3" s="109"/>
      <c r="MAS3" s="109"/>
      <c r="MAT3" s="109"/>
      <c r="MAU3" s="109"/>
      <c r="MAV3" s="109"/>
      <c r="MAW3" s="109"/>
      <c r="MAX3" s="109"/>
      <c r="MAY3" s="109"/>
      <c r="MAZ3" s="109"/>
      <c r="MBA3" s="109"/>
      <c r="MBB3" s="109"/>
      <c r="MBC3" s="109"/>
      <c r="MBD3" s="109"/>
      <c r="MBE3" s="109"/>
      <c r="MBF3" s="109"/>
      <c r="MBG3" s="109"/>
      <c r="MBH3" s="109"/>
      <c r="MBI3" s="109"/>
      <c r="MBJ3" s="109"/>
      <c r="MBK3" s="109"/>
      <c r="MBL3" s="109"/>
      <c r="MBM3" s="109"/>
      <c r="MBN3" s="109"/>
      <c r="MBO3" s="109"/>
      <c r="MBP3" s="109"/>
      <c r="MBQ3" s="109"/>
      <c r="MBR3" s="109"/>
      <c r="MBS3" s="109"/>
      <c r="MBT3" s="109"/>
      <c r="MBU3" s="109"/>
      <c r="MBV3" s="109"/>
      <c r="MBW3" s="109"/>
      <c r="MBX3" s="109"/>
      <c r="MBY3" s="109"/>
      <c r="MBZ3" s="109"/>
      <c r="MCA3" s="109"/>
      <c r="MCB3" s="109"/>
      <c r="MCC3" s="109"/>
      <c r="MCD3" s="109"/>
      <c r="MCE3" s="109"/>
      <c r="MCF3" s="109"/>
      <c r="MCG3" s="109"/>
      <c r="MCH3" s="109"/>
      <c r="MCI3" s="109"/>
      <c r="MCJ3" s="109"/>
      <c r="MCK3" s="109"/>
      <c r="MCL3" s="109"/>
      <c r="MCM3" s="109"/>
      <c r="MCN3" s="109"/>
      <c r="MCO3" s="109"/>
      <c r="MCP3" s="109"/>
      <c r="MCQ3" s="109"/>
      <c r="MCR3" s="109"/>
      <c r="MCS3" s="109"/>
      <c r="MCT3" s="109"/>
      <c r="MCU3" s="109"/>
      <c r="MCV3" s="109"/>
      <c r="MCW3" s="109"/>
      <c r="MCX3" s="109"/>
      <c r="MCY3" s="109"/>
      <c r="MCZ3" s="109"/>
      <c r="MDA3" s="109"/>
      <c r="MDB3" s="109"/>
      <c r="MDC3" s="109"/>
      <c r="MDD3" s="109"/>
      <c r="MDE3" s="109"/>
      <c r="MDF3" s="109"/>
      <c r="MDG3" s="109"/>
      <c r="MDH3" s="109"/>
      <c r="MDI3" s="109"/>
      <c r="MDJ3" s="109"/>
      <c r="MDK3" s="109"/>
      <c r="MDL3" s="109"/>
      <c r="MDM3" s="109"/>
      <c r="MDN3" s="109"/>
      <c r="MDO3" s="109"/>
      <c r="MDP3" s="109"/>
      <c r="MDQ3" s="109"/>
      <c r="MDR3" s="109"/>
      <c r="MDS3" s="109"/>
      <c r="MDT3" s="109"/>
      <c r="MDU3" s="109"/>
      <c r="MDV3" s="109"/>
      <c r="MDW3" s="109"/>
      <c r="MDX3" s="109"/>
      <c r="MDY3" s="109"/>
      <c r="MDZ3" s="109"/>
      <c r="MEA3" s="109"/>
      <c r="MEB3" s="109"/>
      <c r="MEC3" s="109"/>
      <c r="MED3" s="109"/>
      <c r="MEE3" s="109"/>
      <c r="MEF3" s="109"/>
      <c r="MEG3" s="109"/>
      <c r="MEH3" s="109"/>
      <c r="MEI3" s="109"/>
      <c r="MEJ3" s="109"/>
      <c r="MEK3" s="109"/>
      <c r="MEL3" s="109"/>
      <c r="MEM3" s="109"/>
      <c r="MEN3" s="109"/>
      <c r="MEO3" s="109"/>
      <c r="MEP3" s="109"/>
      <c r="MEQ3" s="109"/>
      <c r="MER3" s="109"/>
      <c r="MES3" s="109"/>
      <c r="MET3" s="109"/>
      <c r="MEU3" s="109"/>
      <c r="MEV3" s="109"/>
      <c r="MEW3" s="109"/>
      <c r="MEX3" s="109"/>
      <c r="MEY3" s="109"/>
      <c r="MEZ3" s="109"/>
      <c r="MFA3" s="109"/>
      <c r="MFB3" s="109"/>
      <c r="MFC3" s="109"/>
      <c r="MFD3" s="109"/>
      <c r="MFE3" s="109"/>
      <c r="MFF3" s="109"/>
      <c r="MFG3" s="109"/>
      <c r="MFH3" s="109"/>
      <c r="MFI3" s="109"/>
      <c r="MFJ3" s="109"/>
      <c r="MFK3" s="109"/>
      <c r="MFL3" s="109"/>
      <c r="MFM3" s="109"/>
      <c r="MFN3" s="109"/>
      <c r="MFO3" s="109"/>
      <c r="MFP3" s="109"/>
      <c r="MFQ3" s="109"/>
      <c r="MFR3" s="109"/>
      <c r="MFS3" s="109"/>
      <c r="MFT3" s="109"/>
      <c r="MFU3" s="109"/>
      <c r="MFV3" s="109"/>
      <c r="MFW3" s="109"/>
      <c r="MFX3" s="109"/>
      <c r="MFY3" s="109"/>
      <c r="MFZ3" s="109"/>
      <c r="MGA3" s="109"/>
      <c r="MGB3" s="109"/>
      <c r="MGC3" s="109"/>
      <c r="MGD3" s="109"/>
      <c r="MGE3" s="109"/>
      <c r="MGF3" s="109"/>
      <c r="MGG3" s="109"/>
      <c r="MGH3" s="109"/>
      <c r="MGI3" s="109"/>
      <c r="MGJ3" s="109"/>
      <c r="MGK3" s="109"/>
      <c r="MGL3" s="109"/>
      <c r="MGM3" s="109"/>
      <c r="MGN3" s="109"/>
      <c r="MGO3" s="109"/>
      <c r="MGP3" s="109"/>
      <c r="MGQ3" s="109"/>
      <c r="MGR3" s="109"/>
      <c r="MGS3" s="109"/>
      <c r="MGT3" s="109"/>
      <c r="MGU3" s="109"/>
      <c r="MGV3" s="109"/>
      <c r="MGW3" s="109"/>
      <c r="MGX3" s="109"/>
      <c r="MGY3" s="109"/>
      <c r="MGZ3" s="109"/>
      <c r="MHA3" s="109"/>
      <c r="MHB3" s="109"/>
      <c r="MHC3" s="109"/>
      <c r="MHD3" s="109"/>
      <c r="MHE3" s="109"/>
      <c r="MHF3" s="109"/>
      <c r="MHG3" s="109"/>
      <c r="MHH3" s="109"/>
      <c r="MHI3" s="109"/>
      <c r="MHJ3" s="109"/>
      <c r="MHK3" s="109"/>
      <c r="MHL3" s="109"/>
      <c r="MHM3" s="109"/>
      <c r="MHN3" s="109"/>
      <c r="MHO3" s="109"/>
      <c r="MHP3" s="109"/>
      <c r="MHQ3" s="109"/>
      <c r="MHR3" s="109"/>
      <c r="MHS3" s="109"/>
      <c r="MHT3" s="109"/>
      <c r="MHU3" s="109"/>
      <c r="MHV3" s="109"/>
      <c r="MHW3" s="109"/>
      <c r="MHX3" s="109"/>
      <c r="MHY3" s="109"/>
      <c r="MHZ3" s="109"/>
      <c r="MIA3" s="109"/>
      <c r="MIB3" s="109"/>
      <c r="MIC3" s="109"/>
      <c r="MID3" s="109"/>
      <c r="MIE3" s="109"/>
      <c r="MIF3" s="109"/>
      <c r="MIG3" s="109"/>
      <c r="MIH3" s="109"/>
      <c r="MII3" s="109"/>
      <c r="MIJ3" s="109"/>
      <c r="MIK3" s="109"/>
      <c r="MIL3" s="109"/>
      <c r="MIM3" s="109"/>
      <c r="MIN3" s="109"/>
      <c r="MIO3" s="109"/>
      <c r="MIP3" s="109"/>
      <c r="MIQ3" s="109"/>
      <c r="MIR3" s="109"/>
      <c r="MIS3" s="109"/>
      <c r="MIT3" s="109"/>
      <c r="MIU3" s="109"/>
      <c r="MIV3" s="109"/>
      <c r="MIW3" s="109"/>
      <c r="MIX3" s="109"/>
      <c r="MIY3" s="109"/>
      <c r="MIZ3" s="109"/>
      <c r="MJA3" s="109"/>
      <c r="MJB3" s="109"/>
      <c r="MJC3" s="109"/>
      <c r="MJD3" s="109"/>
      <c r="MJE3" s="109"/>
      <c r="MJF3" s="109"/>
      <c r="MJG3" s="109"/>
      <c r="MJH3" s="109"/>
      <c r="MJI3" s="109"/>
      <c r="MJJ3" s="109"/>
      <c r="MJK3" s="109"/>
      <c r="MJL3" s="109"/>
      <c r="MJM3" s="109"/>
      <c r="MJN3" s="109"/>
      <c r="MJO3" s="109"/>
      <c r="MJP3" s="109"/>
      <c r="MJQ3" s="109"/>
      <c r="MJR3" s="109"/>
      <c r="MJS3" s="109"/>
      <c r="MJT3" s="109"/>
      <c r="MJU3" s="109"/>
      <c r="MJV3" s="109"/>
      <c r="MJW3" s="109"/>
      <c r="MJX3" s="109"/>
      <c r="MJY3" s="109"/>
      <c r="MJZ3" s="109"/>
      <c r="MKA3" s="109"/>
      <c r="MKB3" s="109"/>
      <c r="MKC3" s="109"/>
      <c r="MKD3" s="109"/>
      <c r="MKE3" s="109"/>
      <c r="MKF3" s="109"/>
      <c r="MKG3" s="109"/>
      <c r="MKH3" s="109"/>
      <c r="MKI3" s="109"/>
      <c r="MKJ3" s="109"/>
      <c r="MKK3" s="109"/>
      <c r="MKL3" s="109"/>
      <c r="MKM3" s="109"/>
      <c r="MKN3" s="109"/>
      <c r="MKO3" s="109"/>
      <c r="MKP3" s="109"/>
      <c r="MKQ3" s="109"/>
      <c r="MKR3" s="109"/>
      <c r="MKS3" s="109"/>
      <c r="MKT3" s="109"/>
      <c r="MKU3" s="109"/>
      <c r="MKV3" s="109"/>
      <c r="MKW3" s="109"/>
      <c r="MKX3" s="109"/>
      <c r="MKY3" s="109"/>
      <c r="MKZ3" s="109"/>
      <c r="MLA3" s="109"/>
      <c r="MLB3" s="109"/>
      <c r="MLC3" s="109"/>
      <c r="MLD3" s="109"/>
      <c r="MLE3" s="109"/>
      <c r="MLF3" s="109"/>
      <c r="MLG3" s="109"/>
      <c r="MLH3" s="109"/>
      <c r="MLI3" s="109"/>
      <c r="MLJ3" s="109"/>
      <c r="MLK3" s="109"/>
      <c r="MLL3" s="109"/>
      <c r="MLM3" s="109"/>
      <c r="MLN3" s="109"/>
      <c r="MLO3" s="109"/>
      <c r="MLP3" s="109"/>
      <c r="MLQ3" s="109"/>
      <c r="MLR3" s="109"/>
      <c r="MLS3" s="109"/>
      <c r="MLT3" s="109"/>
      <c r="MLU3" s="109"/>
      <c r="MLV3" s="109"/>
      <c r="MLW3" s="109"/>
      <c r="MLX3" s="109"/>
      <c r="MLY3" s="109"/>
      <c r="MLZ3" s="109"/>
      <c r="MMA3" s="109"/>
      <c r="MMB3" s="109"/>
      <c r="MMC3" s="109"/>
      <c r="MMD3" s="109"/>
      <c r="MME3" s="109"/>
      <c r="MMF3" s="109"/>
      <c r="MMG3" s="109"/>
      <c r="MMH3" s="109"/>
      <c r="MMI3" s="109"/>
      <c r="MMJ3" s="109"/>
      <c r="MMK3" s="109"/>
      <c r="MML3" s="109"/>
      <c r="MMM3" s="109"/>
      <c r="MMN3" s="109"/>
      <c r="MMO3" s="109"/>
      <c r="MMP3" s="109"/>
      <c r="MMQ3" s="109"/>
      <c r="MMR3" s="109"/>
      <c r="MMS3" s="109"/>
      <c r="MMT3" s="109"/>
      <c r="MMU3" s="109"/>
      <c r="MMV3" s="109"/>
      <c r="MMW3" s="109"/>
      <c r="MMX3" s="109"/>
      <c r="MMY3" s="109"/>
      <c r="MMZ3" s="109"/>
      <c r="MNA3" s="109"/>
      <c r="MNB3" s="109"/>
      <c r="MNC3" s="109"/>
      <c r="MND3" s="109"/>
      <c r="MNE3" s="109"/>
      <c r="MNF3" s="109"/>
      <c r="MNG3" s="109"/>
      <c r="MNH3" s="109"/>
      <c r="MNI3" s="109"/>
      <c r="MNJ3" s="109"/>
      <c r="MNK3" s="109"/>
      <c r="MNL3" s="109"/>
      <c r="MNM3" s="109"/>
      <c r="MNN3" s="109"/>
      <c r="MNO3" s="109"/>
      <c r="MNP3" s="109"/>
      <c r="MNQ3" s="109"/>
      <c r="MNR3" s="109"/>
      <c r="MNS3" s="109"/>
      <c r="MNT3" s="109"/>
      <c r="MNU3" s="109"/>
      <c r="MNV3" s="109"/>
      <c r="MNW3" s="109"/>
      <c r="MNX3" s="109"/>
      <c r="MNY3" s="109"/>
      <c r="MNZ3" s="109"/>
      <c r="MOA3" s="109"/>
      <c r="MOB3" s="109"/>
      <c r="MOC3" s="109"/>
      <c r="MOD3" s="109"/>
      <c r="MOE3" s="109"/>
      <c r="MOF3" s="109"/>
      <c r="MOG3" s="109"/>
      <c r="MOH3" s="109"/>
      <c r="MOI3" s="109"/>
      <c r="MOJ3" s="109"/>
      <c r="MOK3" s="109"/>
      <c r="MOL3" s="109"/>
      <c r="MOM3" s="109"/>
      <c r="MON3" s="109"/>
      <c r="MOO3" s="109"/>
      <c r="MOP3" s="109"/>
      <c r="MOQ3" s="109"/>
      <c r="MOR3" s="109"/>
      <c r="MOS3" s="109"/>
      <c r="MOT3" s="109"/>
      <c r="MOU3" s="109"/>
      <c r="MOV3" s="109"/>
      <c r="MOW3" s="109"/>
      <c r="MOX3" s="109"/>
      <c r="MOY3" s="109"/>
      <c r="MOZ3" s="109"/>
      <c r="MPA3" s="109"/>
      <c r="MPB3" s="109"/>
      <c r="MPC3" s="109"/>
      <c r="MPD3" s="109"/>
      <c r="MPE3" s="109"/>
      <c r="MPF3" s="109"/>
      <c r="MPG3" s="109"/>
      <c r="MPH3" s="109"/>
      <c r="MPI3" s="109"/>
      <c r="MPJ3" s="109"/>
      <c r="MPK3" s="109"/>
      <c r="MPL3" s="109"/>
      <c r="MPM3" s="109"/>
      <c r="MPN3" s="109"/>
      <c r="MPO3" s="109"/>
      <c r="MPP3" s="109"/>
      <c r="MPQ3" s="109"/>
      <c r="MPR3" s="109"/>
      <c r="MPS3" s="109"/>
      <c r="MPT3" s="109"/>
      <c r="MPU3" s="109"/>
      <c r="MPV3" s="109"/>
      <c r="MPW3" s="109"/>
      <c r="MPX3" s="109"/>
      <c r="MPY3" s="109"/>
      <c r="MPZ3" s="109"/>
      <c r="MQA3" s="109"/>
      <c r="MQB3" s="109"/>
      <c r="MQC3" s="109"/>
      <c r="MQD3" s="109"/>
      <c r="MQE3" s="109"/>
      <c r="MQF3" s="109"/>
      <c r="MQG3" s="109"/>
      <c r="MQH3" s="109"/>
      <c r="MQI3" s="109"/>
      <c r="MQJ3" s="109"/>
      <c r="MQK3" s="109"/>
      <c r="MQL3" s="109"/>
      <c r="MQM3" s="109"/>
      <c r="MQN3" s="109"/>
      <c r="MQO3" s="109"/>
      <c r="MQP3" s="109"/>
      <c r="MQQ3" s="109"/>
      <c r="MQR3" s="109"/>
      <c r="MQS3" s="109"/>
      <c r="MQT3" s="109"/>
      <c r="MQU3" s="109"/>
      <c r="MQV3" s="109"/>
      <c r="MQW3" s="109"/>
      <c r="MQX3" s="109"/>
      <c r="MQY3" s="109"/>
      <c r="MQZ3" s="109"/>
      <c r="MRA3" s="109"/>
      <c r="MRB3" s="109"/>
      <c r="MRC3" s="109"/>
      <c r="MRD3" s="109"/>
      <c r="MRE3" s="109"/>
      <c r="MRF3" s="109"/>
      <c r="MRG3" s="109"/>
      <c r="MRH3" s="109"/>
      <c r="MRI3" s="109"/>
      <c r="MRJ3" s="109"/>
      <c r="MRK3" s="109"/>
      <c r="MRL3" s="109"/>
      <c r="MRM3" s="109"/>
      <c r="MRN3" s="109"/>
      <c r="MRO3" s="109"/>
      <c r="MRP3" s="109"/>
      <c r="MRQ3" s="109"/>
      <c r="MRR3" s="109"/>
      <c r="MRS3" s="109"/>
      <c r="MRT3" s="109"/>
      <c r="MRU3" s="109"/>
      <c r="MRV3" s="109"/>
      <c r="MRW3" s="109"/>
      <c r="MRX3" s="109"/>
      <c r="MRY3" s="109"/>
      <c r="MRZ3" s="109"/>
      <c r="MSA3" s="109"/>
      <c r="MSB3" s="109"/>
      <c r="MSC3" s="109"/>
      <c r="MSD3" s="109"/>
      <c r="MSE3" s="109"/>
      <c r="MSF3" s="109"/>
      <c r="MSG3" s="109"/>
      <c r="MSH3" s="109"/>
      <c r="MSI3" s="109"/>
      <c r="MSJ3" s="109"/>
      <c r="MSK3" s="109"/>
      <c r="MSL3" s="109"/>
      <c r="MSM3" s="109"/>
      <c r="MSN3" s="109"/>
      <c r="MSO3" s="109"/>
      <c r="MSP3" s="109"/>
      <c r="MSQ3" s="109"/>
      <c r="MSR3" s="109"/>
      <c r="MSS3" s="109"/>
      <c r="MST3" s="109"/>
      <c r="MSU3" s="109"/>
      <c r="MSV3" s="109"/>
      <c r="MSW3" s="109"/>
      <c r="MSX3" s="109"/>
      <c r="MSY3" s="109"/>
      <c r="MSZ3" s="109"/>
      <c r="MTA3" s="109"/>
      <c r="MTB3" s="109"/>
      <c r="MTC3" s="109"/>
      <c r="MTD3" s="109"/>
      <c r="MTE3" s="109"/>
      <c r="MTF3" s="109"/>
      <c r="MTG3" s="109"/>
      <c r="MTH3" s="109"/>
      <c r="MTI3" s="109"/>
      <c r="MTJ3" s="109"/>
      <c r="MTK3" s="109"/>
      <c r="MTL3" s="109"/>
      <c r="MTM3" s="109"/>
      <c r="MTN3" s="109"/>
      <c r="MTO3" s="109"/>
      <c r="MTP3" s="109"/>
      <c r="MTQ3" s="109"/>
      <c r="MTR3" s="109"/>
      <c r="MTS3" s="109"/>
      <c r="MTT3" s="109"/>
      <c r="MTU3" s="109"/>
      <c r="MTV3" s="109"/>
      <c r="MTW3" s="109"/>
      <c r="MTX3" s="109"/>
      <c r="MTY3" s="109"/>
      <c r="MTZ3" s="109"/>
      <c r="MUA3" s="109"/>
      <c r="MUB3" s="109"/>
      <c r="MUC3" s="109"/>
      <c r="MUD3" s="109"/>
      <c r="MUE3" s="109"/>
      <c r="MUF3" s="109"/>
      <c r="MUG3" s="109"/>
      <c r="MUH3" s="109"/>
      <c r="MUI3" s="109"/>
      <c r="MUJ3" s="109"/>
      <c r="MUK3" s="109"/>
      <c r="MUL3" s="109"/>
      <c r="MUM3" s="109"/>
      <c r="MUN3" s="109"/>
      <c r="MUO3" s="109"/>
      <c r="MUP3" s="109"/>
      <c r="MUQ3" s="109"/>
      <c r="MUR3" s="109"/>
      <c r="MUS3" s="109"/>
      <c r="MUT3" s="109"/>
      <c r="MUU3" s="109"/>
      <c r="MUV3" s="109"/>
      <c r="MUW3" s="109"/>
      <c r="MUX3" s="109"/>
      <c r="MUY3" s="109"/>
      <c r="MUZ3" s="109"/>
      <c r="MVA3" s="109"/>
      <c r="MVB3" s="109"/>
      <c r="MVC3" s="109"/>
      <c r="MVD3" s="109"/>
      <c r="MVE3" s="109"/>
      <c r="MVF3" s="109"/>
      <c r="MVG3" s="109"/>
      <c r="MVH3" s="109"/>
      <c r="MVI3" s="109"/>
      <c r="MVJ3" s="109"/>
      <c r="MVK3" s="109"/>
      <c r="MVL3" s="109"/>
      <c r="MVM3" s="109"/>
      <c r="MVN3" s="109"/>
      <c r="MVO3" s="109"/>
      <c r="MVP3" s="109"/>
      <c r="MVQ3" s="109"/>
      <c r="MVR3" s="109"/>
      <c r="MVS3" s="109"/>
      <c r="MVT3" s="109"/>
      <c r="MVU3" s="109"/>
      <c r="MVV3" s="109"/>
      <c r="MVW3" s="109"/>
      <c r="MVX3" s="109"/>
      <c r="MVY3" s="109"/>
      <c r="MVZ3" s="109"/>
      <c r="MWA3" s="109"/>
      <c r="MWB3" s="109"/>
      <c r="MWC3" s="109"/>
      <c r="MWD3" s="109"/>
      <c r="MWE3" s="109"/>
      <c r="MWF3" s="109"/>
      <c r="MWG3" s="109"/>
      <c r="MWH3" s="109"/>
      <c r="MWI3" s="109"/>
      <c r="MWJ3" s="109"/>
      <c r="MWK3" s="109"/>
      <c r="MWL3" s="109"/>
      <c r="MWM3" s="109"/>
      <c r="MWN3" s="109"/>
      <c r="MWO3" s="109"/>
      <c r="MWP3" s="109"/>
      <c r="MWQ3" s="109"/>
      <c r="MWR3" s="109"/>
      <c r="MWS3" s="109"/>
      <c r="MWT3" s="109"/>
      <c r="MWU3" s="109"/>
      <c r="MWV3" s="109"/>
      <c r="MWW3" s="109"/>
      <c r="MWX3" s="109"/>
      <c r="MWY3" s="109"/>
      <c r="MWZ3" s="109"/>
      <c r="MXA3" s="109"/>
      <c r="MXB3" s="109"/>
      <c r="MXC3" s="109"/>
      <c r="MXD3" s="109"/>
      <c r="MXE3" s="109"/>
      <c r="MXF3" s="109"/>
      <c r="MXG3" s="109"/>
      <c r="MXH3" s="109"/>
      <c r="MXI3" s="109"/>
      <c r="MXJ3" s="109"/>
      <c r="MXK3" s="109"/>
      <c r="MXL3" s="109"/>
      <c r="MXM3" s="109"/>
      <c r="MXN3" s="109"/>
      <c r="MXO3" s="109"/>
      <c r="MXP3" s="109"/>
      <c r="MXQ3" s="109"/>
      <c r="MXR3" s="109"/>
      <c r="MXS3" s="109"/>
      <c r="MXT3" s="109"/>
      <c r="MXU3" s="109"/>
      <c r="MXV3" s="109"/>
      <c r="MXW3" s="109"/>
      <c r="MXX3" s="109"/>
      <c r="MXY3" s="109"/>
      <c r="MXZ3" s="109"/>
      <c r="MYA3" s="109"/>
      <c r="MYB3" s="109"/>
      <c r="MYC3" s="109"/>
      <c r="MYD3" s="109"/>
      <c r="MYE3" s="109"/>
      <c r="MYF3" s="109"/>
      <c r="MYG3" s="109"/>
      <c r="MYH3" s="109"/>
      <c r="MYI3" s="109"/>
      <c r="MYJ3" s="109"/>
      <c r="MYK3" s="109"/>
      <c r="MYL3" s="109"/>
      <c r="MYM3" s="109"/>
      <c r="MYN3" s="109"/>
      <c r="MYO3" s="109"/>
      <c r="MYP3" s="109"/>
      <c r="MYQ3" s="109"/>
      <c r="MYR3" s="109"/>
      <c r="MYS3" s="109"/>
      <c r="MYT3" s="109"/>
      <c r="MYU3" s="109"/>
      <c r="MYV3" s="109"/>
      <c r="MYW3" s="109"/>
      <c r="MYX3" s="109"/>
      <c r="MYY3" s="109"/>
      <c r="MYZ3" s="109"/>
      <c r="MZA3" s="109"/>
      <c r="MZB3" s="109"/>
      <c r="MZC3" s="109"/>
      <c r="MZD3" s="109"/>
      <c r="MZE3" s="109"/>
      <c r="MZF3" s="109"/>
      <c r="MZG3" s="109"/>
      <c r="MZH3" s="109"/>
      <c r="MZI3" s="109"/>
      <c r="MZJ3" s="109"/>
      <c r="MZK3" s="109"/>
      <c r="MZL3" s="109"/>
      <c r="MZM3" s="109"/>
      <c r="MZN3" s="109"/>
      <c r="MZO3" s="109"/>
      <c r="MZP3" s="109"/>
      <c r="MZQ3" s="109"/>
      <c r="MZR3" s="109"/>
      <c r="MZS3" s="109"/>
      <c r="MZT3" s="109"/>
      <c r="MZU3" s="109"/>
      <c r="MZV3" s="109"/>
      <c r="MZW3" s="109"/>
      <c r="MZX3" s="109"/>
      <c r="MZY3" s="109"/>
      <c r="MZZ3" s="109"/>
      <c r="NAA3" s="109"/>
      <c r="NAB3" s="109"/>
      <c r="NAC3" s="109"/>
      <c r="NAD3" s="109"/>
      <c r="NAE3" s="109"/>
      <c r="NAF3" s="109"/>
      <c r="NAG3" s="109"/>
      <c r="NAH3" s="109"/>
      <c r="NAI3" s="109"/>
      <c r="NAJ3" s="109"/>
      <c r="NAK3" s="109"/>
      <c r="NAL3" s="109"/>
      <c r="NAM3" s="109"/>
      <c r="NAN3" s="109"/>
      <c r="NAO3" s="109"/>
      <c r="NAP3" s="109"/>
      <c r="NAQ3" s="109"/>
      <c r="NAR3" s="109"/>
      <c r="NAS3" s="109"/>
      <c r="NAT3" s="109"/>
      <c r="NAU3" s="109"/>
      <c r="NAV3" s="109"/>
      <c r="NAW3" s="109"/>
      <c r="NAX3" s="109"/>
      <c r="NAY3" s="109"/>
      <c r="NAZ3" s="109"/>
      <c r="NBA3" s="109"/>
      <c r="NBB3" s="109"/>
      <c r="NBC3" s="109"/>
      <c r="NBD3" s="109"/>
      <c r="NBE3" s="109"/>
      <c r="NBF3" s="109"/>
      <c r="NBG3" s="109"/>
      <c r="NBH3" s="109"/>
      <c r="NBI3" s="109"/>
      <c r="NBJ3" s="109"/>
      <c r="NBK3" s="109"/>
      <c r="NBL3" s="109"/>
      <c r="NBM3" s="109"/>
      <c r="NBN3" s="109"/>
      <c r="NBO3" s="109"/>
      <c r="NBP3" s="109"/>
      <c r="NBQ3" s="109"/>
      <c r="NBR3" s="109"/>
      <c r="NBS3" s="109"/>
      <c r="NBT3" s="109"/>
      <c r="NBU3" s="109"/>
      <c r="NBV3" s="109"/>
      <c r="NBW3" s="109"/>
      <c r="NBX3" s="109"/>
      <c r="NBY3" s="109"/>
      <c r="NBZ3" s="109"/>
      <c r="NCA3" s="109"/>
      <c r="NCB3" s="109"/>
      <c r="NCC3" s="109"/>
      <c r="NCD3" s="109"/>
      <c r="NCE3" s="109"/>
      <c r="NCF3" s="109"/>
      <c r="NCG3" s="109"/>
      <c r="NCH3" s="109"/>
      <c r="NCI3" s="109"/>
      <c r="NCJ3" s="109"/>
      <c r="NCK3" s="109"/>
      <c r="NCL3" s="109"/>
      <c r="NCM3" s="109"/>
      <c r="NCN3" s="109"/>
      <c r="NCO3" s="109"/>
      <c r="NCP3" s="109"/>
      <c r="NCQ3" s="109"/>
      <c r="NCR3" s="109"/>
      <c r="NCS3" s="109"/>
      <c r="NCT3" s="109"/>
      <c r="NCU3" s="109"/>
      <c r="NCV3" s="109"/>
      <c r="NCW3" s="109"/>
      <c r="NCX3" s="109"/>
      <c r="NCY3" s="109"/>
      <c r="NCZ3" s="109"/>
      <c r="NDA3" s="109"/>
      <c r="NDB3" s="109"/>
      <c r="NDC3" s="109"/>
      <c r="NDD3" s="109"/>
      <c r="NDE3" s="109"/>
      <c r="NDF3" s="109"/>
      <c r="NDG3" s="109"/>
      <c r="NDH3" s="109"/>
      <c r="NDI3" s="109"/>
      <c r="NDJ3" s="109"/>
      <c r="NDK3" s="109"/>
      <c r="NDL3" s="109"/>
      <c r="NDM3" s="109"/>
      <c r="NDN3" s="109"/>
      <c r="NDO3" s="109"/>
      <c r="NDP3" s="109"/>
      <c r="NDQ3" s="109"/>
      <c r="NDR3" s="109"/>
      <c r="NDS3" s="109"/>
      <c r="NDT3" s="109"/>
      <c r="NDU3" s="109"/>
      <c r="NDV3" s="109"/>
      <c r="NDW3" s="109"/>
      <c r="NDX3" s="109"/>
      <c r="NDY3" s="109"/>
      <c r="NDZ3" s="109"/>
      <c r="NEA3" s="109"/>
      <c r="NEB3" s="109"/>
      <c r="NEC3" s="109"/>
      <c r="NED3" s="109"/>
      <c r="NEE3" s="109"/>
      <c r="NEF3" s="109"/>
      <c r="NEG3" s="109"/>
      <c r="NEH3" s="109"/>
      <c r="NEI3" s="109"/>
      <c r="NEJ3" s="109"/>
      <c r="NEK3" s="109"/>
      <c r="NEL3" s="109"/>
      <c r="NEM3" s="109"/>
      <c r="NEN3" s="109"/>
      <c r="NEO3" s="109"/>
      <c r="NEP3" s="109"/>
      <c r="NEQ3" s="109"/>
      <c r="NER3" s="109"/>
      <c r="NES3" s="109"/>
      <c r="NET3" s="109"/>
      <c r="NEU3" s="109"/>
      <c r="NEV3" s="109"/>
      <c r="NEW3" s="109"/>
      <c r="NEX3" s="109"/>
      <c r="NEY3" s="109"/>
      <c r="NEZ3" s="109"/>
      <c r="NFA3" s="109"/>
      <c r="NFB3" s="109"/>
      <c r="NFC3" s="109"/>
      <c r="NFD3" s="109"/>
      <c r="NFE3" s="109"/>
      <c r="NFF3" s="109"/>
      <c r="NFG3" s="109"/>
      <c r="NFH3" s="109"/>
      <c r="NFI3" s="109"/>
      <c r="NFJ3" s="109"/>
      <c r="NFK3" s="109"/>
      <c r="NFL3" s="109"/>
      <c r="NFM3" s="109"/>
      <c r="NFN3" s="109"/>
      <c r="NFO3" s="109"/>
      <c r="NFP3" s="109"/>
      <c r="NFQ3" s="109"/>
      <c r="NFR3" s="109"/>
      <c r="NFS3" s="109"/>
      <c r="NFT3" s="109"/>
      <c r="NFU3" s="109"/>
      <c r="NFV3" s="109"/>
      <c r="NFW3" s="109"/>
      <c r="NFX3" s="109"/>
      <c r="NFY3" s="109"/>
      <c r="NFZ3" s="109"/>
      <c r="NGA3" s="109"/>
      <c r="NGB3" s="109"/>
      <c r="NGC3" s="109"/>
      <c r="NGD3" s="109"/>
      <c r="NGE3" s="109"/>
      <c r="NGF3" s="109"/>
      <c r="NGG3" s="109"/>
      <c r="NGH3" s="109"/>
      <c r="NGI3" s="109"/>
      <c r="NGJ3" s="109"/>
      <c r="NGK3" s="109"/>
      <c r="NGL3" s="109"/>
      <c r="NGM3" s="109"/>
      <c r="NGN3" s="109"/>
      <c r="NGO3" s="109"/>
      <c r="NGP3" s="109"/>
      <c r="NGQ3" s="109"/>
      <c r="NGR3" s="109"/>
      <c r="NGS3" s="109"/>
      <c r="NGT3" s="109"/>
      <c r="NGU3" s="109"/>
      <c r="NGV3" s="109"/>
      <c r="NGW3" s="109"/>
      <c r="NGX3" s="109"/>
      <c r="NGY3" s="109"/>
      <c r="NGZ3" s="109"/>
      <c r="NHA3" s="109"/>
      <c r="NHB3" s="109"/>
      <c r="NHC3" s="109"/>
      <c r="NHD3" s="109"/>
      <c r="NHE3" s="109"/>
      <c r="NHF3" s="109"/>
      <c r="NHG3" s="109"/>
      <c r="NHH3" s="109"/>
      <c r="NHI3" s="109"/>
      <c r="NHJ3" s="109"/>
      <c r="NHK3" s="109"/>
      <c r="NHL3" s="109"/>
      <c r="NHM3" s="109"/>
      <c r="NHN3" s="109"/>
      <c r="NHO3" s="109"/>
      <c r="NHP3" s="109"/>
      <c r="NHQ3" s="109"/>
      <c r="NHR3" s="109"/>
      <c r="NHS3" s="109"/>
      <c r="NHT3" s="109"/>
      <c r="NHU3" s="109"/>
      <c r="NHV3" s="109"/>
      <c r="NHW3" s="109"/>
      <c r="NHX3" s="109"/>
      <c r="NHY3" s="109"/>
      <c r="NHZ3" s="109"/>
      <c r="NIA3" s="109"/>
      <c r="NIB3" s="109"/>
      <c r="NIC3" s="109"/>
      <c r="NID3" s="109"/>
      <c r="NIE3" s="109"/>
      <c r="NIF3" s="109"/>
      <c r="NIG3" s="109"/>
      <c r="NIH3" s="109"/>
      <c r="NII3" s="109"/>
      <c r="NIJ3" s="109"/>
      <c r="NIK3" s="109"/>
      <c r="NIL3" s="109"/>
      <c r="NIM3" s="109"/>
      <c r="NIN3" s="109"/>
      <c r="NIO3" s="109"/>
      <c r="NIP3" s="109"/>
      <c r="NIQ3" s="109"/>
      <c r="NIR3" s="109"/>
      <c r="NIS3" s="109"/>
      <c r="NIT3" s="109"/>
      <c r="NIU3" s="109"/>
      <c r="NIV3" s="109"/>
      <c r="NIW3" s="109"/>
      <c r="NIX3" s="109"/>
      <c r="NIY3" s="109"/>
      <c r="NIZ3" s="109"/>
      <c r="NJA3" s="109"/>
      <c r="NJB3" s="109"/>
      <c r="NJC3" s="109"/>
      <c r="NJD3" s="109"/>
      <c r="NJE3" s="109"/>
      <c r="NJF3" s="109"/>
      <c r="NJG3" s="109"/>
      <c r="NJH3" s="109"/>
      <c r="NJI3" s="109"/>
      <c r="NJJ3" s="109"/>
      <c r="NJK3" s="109"/>
      <c r="NJL3" s="109"/>
      <c r="NJM3" s="109"/>
      <c r="NJN3" s="109"/>
      <c r="NJO3" s="109"/>
      <c r="NJP3" s="109"/>
      <c r="NJQ3" s="109"/>
      <c r="NJR3" s="109"/>
      <c r="NJS3" s="109"/>
      <c r="NJT3" s="109"/>
      <c r="NJU3" s="109"/>
      <c r="NJV3" s="109"/>
      <c r="NJW3" s="109"/>
      <c r="NJX3" s="109"/>
      <c r="NJY3" s="109"/>
      <c r="NJZ3" s="109"/>
      <c r="NKA3" s="109"/>
      <c r="NKB3" s="109"/>
      <c r="NKC3" s="109"/>
      <c r="NKD3" s="109"/>
      <c r="NKE3" s="109"/>
      <c r="NKF3" s="109"/>
      <c r="NKG3" s="109"/>
      <c r="NKH3" s="109"/>
      <c r="NKI3" s="109"/>
      <c r="NKJ3" s="109"/>
      <c r="NKK3" s="109"/>
      <c r="NKL3" s="109"/>
      <c r="NKM3" s="109"/>
      <c r="NKN3" s="109"/>
      <c r="NKO3" s="109"/>
      <c r="NKP3" s="109"/>
      <c r="NKQ3" s="109"/>
      <c r="NKR3" s="109"/>
      <c r="NKS3" s="109"/>
      <c r="NKT3" s="109"/>
      <c r="NKU3" s="109"/>
      <c r="NKV3" s="109"/>
      <c r="NKW3" s="109"/>
      <c r="NKX3" s="109"/>
      <c r="NKY3" s="109"/>
      <c r="NKZ3" s="109"/>
      <c r="NLA3" s="109"/>
      <c r="NLB3" s="109"/>
      <c r="NLC3" s="109"/>
      <c r="NLD3" s="109"/>
      <c r="NLE3" s="109"/>
      <c r="NLF3" s="109"/>
      <c r="NLG3" s="109"/>
      <c r="NLH3" s="109"/>
      <c r="NLI3" s="109"/>
      <c r="NLJ3" s="109"/>
      <c r="NLK3" s="109"/>
      <c r="NLL3" s="109"/>
      <c r="NLM3" s="109"/>
      <c r="NLN3" s="109"/>
      <c r="NLO3" s="109"/>
      <c r="NLP3" s="109"/>
      <c r="NLQ3" s="109"/>
      <c r="NLR3" s="109"/>
      <c r="NLS3" s="109"/>
      <c r="NLT3" s="109"/>
      <c r="NLU3" s="109"/>
      <c r="NLV3" s="109"/>
      <c r="NLW3" s="109"/>
      <c r="NLX3" s="109"/>
      <c r="NLY3" s="109"/>
      <c r="NLZ3" s="109"/>
      <c r="NMA3" s="109"/>
      <c r="NMB3" s="109"/>
      <c r="NMC3" s="109"/>
      <c r="NMD3" s="109"/>
      <c r="NME3" s="109"/>
      <c r="NMF3" s="109"/>
      <c r="NMG3" s="109"/>
      <c r="NMH3" s="109"/>
      <c r="NMI3" s="109"/>
      <c r="NMJ3" s="109"/>
      <c r="NMK3" s="109"/>
      <c r="NML3" s="109"/>
      <c r="NMM3" s="109"/>
      <c r="NMN3" s="109"/>
      <c r="NMO3" s="109"/>
      <c r="NMP3" s="109"/>
      <c r="NMQ3" s="109"/>
      <c r="NMR3" s="109"/>
      <c r="NMS3" s="109"/>
      <c r="NMT3" s="109"/>
      <c r="NMU3" s="109"/>
      <c r="NMV3" s="109"/>
      <c r="NMW3" s="109"/>
      <c r="NMX3" s="109"/>
      <c r="NMY3" s="109"/>
      <c r="NMZ3" s="109"/>
      <c r="NNA3" s="109"/>
      <c r="NNB3" s="109"/>
      <c r="NNC3" s="109"/>
      <c r="NND3" s="109"/>
      <c r="NNE3" s="109"/>
      <c r="NNF3" s="109"/>
      <c r="NNG3" s="109"/>
      <c r="NNH3" s="109"/>
      <c r="NNI3" s="109"/>
      <c r="NNJ3" s="109"/>
      <c r="NNK3" s="109"/>
      <c r="NNL3" s="109"/>
      <c r="NNM3" s="109"/>
      <c r="NNN3" s="109"/>
      <c r="NNO3" s="109"/>
      <c r="NNP3" s="109"/>
      <c r="NNQ3" s="109"/>
      <c r="NNR3" s="109"/>
      <c r="NNS3" s="109"/>
      <c r="NNT3" s="109"/>
      <c r="NNU3" s="109"/>
      <c r="NNV3" s="109"/>
      <c r="NNW3" s="109"/>
      <c r="NNX3" s="109"/>
      <c r="NNY3" s="109"/>
      <c r="NNZ3" s="109"/>
      <c r="NOA3" s="109"/>
      <c r="NOB3" s="109"/>
      <c r="NOC3" s="109"/>
      <c r="NOD3" s="109"/>
      <c r="NOE3" s="109"/>
      <c r="NOF3" s="109"/>
      <c r="NOG3" s="109"/>
      <c r="NOH3" s="109"/>
      <c r="NOI3" s="109"/>
      <c r="NOJ3" s="109"/>
      <c r="NOK3" s="109"/>
      <c r="NOL3" s="109"/>
      <c r="NOM3" s="109"/>
      <c r="NON3" s="109"/>
      <c r="NOO3" s="109"/>
      <c r="NOP3" s="109"/>
      <c r="NOQ3" s="109"/>
      <c r="NOR3" s="109"/>
      <c r="NOS3" s="109"/>
      <c r="NOT3" s="109"/>
      <c r="NOU3" s="109"/>
      <c r="NOV3" s="109"/>
      <c r="NOW3" s="109"/>
      <c r="NOX3" s="109"/>
      <c r="NOY3" s="109"/>
      <c r="NOZ3" s="109"/>
      <c r="NPA3" s="109"/>
      <c r="NPB3" s="109"/>
      <c r="NPC3" s="109"/>
      <c r="NPD3" s="109"/>
      <c r="NPE3" s="109"/>
      <c r="NPF3" s="109"/>
      <c r="NPG3" s="109"/>
      <c r="NPH3" s="109"/>
      <c r="NPI3" s="109"/>
      <c r="NPJ3" s="109"/>
      <c r="NPK3" s="109"/>
      <c r="NPL3" s="109"/>
      <c r="NPM3" s="109"/>
      <c r="NPN3" s="109"/>
      <c r="NPO3" s="109"/>
      <c r="NPP3" s="109"/>
      <c r="NPQ3" s="109"/>
      <c r="NPR3" s="109"/>
      <c r="NPS3" s="109"/>
      <c r="NPT3" s="109"/>
      <c r="NPU3" s="109"/>
      <c r="NPV3" s="109"/>
      <c r="NPW3" s="109"/>
      <c r="NPX3" s="109"/>
      <c r="NPY3" s="109"/>
      <c r="NPZ3" s="109"/>
      <c r="NQA3" s="109"/>
      <c r="NQB3" s="109"/>
      <c r="NQC3" s="109"/>
      <c r="NQD3" s="109"/>
      <c r="NQE3" s="109"/>
      <c r="NQF3" s="109"/>
      <c r="NQG3" s="109"/>
      <c r="NQH3" s="109"/>
      <c r="NQI3" s="109"/>
      <c r="NQJ3" s="109"/>
      <c r="NQK3" s="109"/>
      <c r="NQL3" s="109"/>
      <c r="NQM3" s="109"/>
      <c r="NQN3" s="109"/>
      <c r="NQO3" s="109"/>
      <c r="NQP3" s="109"/>
      <c r="NQQ3" s="109"/>
      <c r="NQR3" s="109"/>
      <c r="NQS3" s="109"/>
      <c r="NQT3" s="109"/>
      <c r="NQU3" s="109"/>
      <c r="NQV3" s="109"/>
      <c r="NQW3" s="109"/>
      <c r="NQX3" s="109"/>
      <c r="NQY3" s="109"/>
      <c r="NQZ3" s="109"/>
      <c r="NRA3" s="109"/>
      <c r="NRB3" s="109"/>
      <c r="NRC3" s="109"/>
      <c r="NRD3" s="109"/>
      <c r="NRE3" s="109"/>
      <c r="NRF3" s="109"/>
      <c r="NRG3" s="109"/>
      <c r="NRH3" s="109"/>
      <c r="NRI3" s="109"/>
      <c r="NRJ3" s="109"/>
      <c r="NRK3" s="109"/>
      <c r="NRL3" s="109"/>
      <c r="NRM3" s="109"/>
      <c r="NRN3" s="109"/>
      <c r="NRO3" s="109"/>
      <c r="NRP3" s="109"/>
      <c r="NRQ3" s="109"/>
      <c r="NRR3" s="109"/>
      <c r="NRS3" s="109"/>
      <c r="NRT3" s="109"/>
      <c r="NRU3" s="109"/>
      <c r="NRV3" s="109"/>
      <c r="NRW3" s="109"/>
      <c r="NRX3" s="109"/>
      <c r="NRY3" s="109"/>
      <c r="NRZ3" s="109"/>
      <c r="NSA3" s="109"/>
      <c r="NSB3" s="109"/>
      <c r="NSC3" s="109"/>
      <c r="NSD3" s="109"/>
      <c r="NSE3" s="109"/>
      <c r="NSF3" s="109"/>
      <c r="NSG3" s="109"/>
      <c r="NSH3" s="109"/>
      <c r="NSI3" s="109"/>
      <c r="NSJ3" s="109"/>
      <c r="NSK3" s="109"/>
      <c r="NSL3" s="109"/>
      <c r="NSM3" s="109"/>
      <c r="NSN3" s="109"/>
      <c r="NSO3" s="109"/>
      <c r="NSP3" s="109"/>
      <c r="NSQ3" s="109"/>
      <c r="NSR3" s="109"/>
      <c r="NSS3" s="109"/>
      <c r="NST3" s="109"/>
      <c r="NSU3" s="109"/>
      <c r="NSV3" s="109"/>
      <c r="NSW3" s="109"/>
      <c r="NSX3" s="109"/>
      <c r="NSY3" s="109"/>
      <c r="NSZ3" s="109"/>
      <c r="NTA3" s="109"/>
      <c r="NTB3" s="109"/>
      <c r="NTC3" s="109"/>
      <c r="NTD3" s="109"/>
      <c r="NTE3" s="109"/>
      <c r="NTF3" s="109"/>
      <c r="NTG3" s="109"/>
      <c r="NTH3" s="109"/>
      <c r="NTI3" s="109"/>
      <c r="NTJ3" s="109"/>
      <c r="NTK3" s="109"/>
      <c r="NTL3" s="109"/>
      <c r="NTM3" s="109"/>
      <c r="NTN3" s="109"/>
      <c r="NTO3" s="109"/>
      <c r="NTP3" s="109"/>
      <c r="NTQ3" s="109"/>
      <c r="NTR3" s="109"/>
      <c r="NTS3" s="109"/>
      <c r="NTT3" s="109"/>
      <c r="NTU3" s="109"/>
      <c r="NTV3" s="109"/>
      <c r="NTW3" s="109"/>
      <c r="NTX3" s="109"/>
      <c r="NTY3" s="109"/>
      <c r="NTZ3" s="109"/>
      <c r="NUA3" s="109"/>
      <c r="NUB3" s="109"/>
      <c r="NUC3" s="109"/>
      <c r="NUD3" s="109"/>
      <c r="NUE3" s="109"/>
      <c r="NUF3" s="109"/>
      <c r="NUG3" s="109"/>
      <c r="NUH3" s="109"/>
      <c r="NUI3" s="109"/>
      <c r="NUJ3" s="109"/>
      <c r="NUK3" s="109"/>
      <c r="NUL3" s="109"/>
      <c r="NUM3" s="109"/>
      <c r="NUN3" s="109"/>
      <c r="NUO3" s="109"/>
      <c r="NUP3" s="109"/>
      <c r="NUQ3" s="109"/>
      <c r="NUR3" s="109"/>
      <c r="NUS3" s="109"/>
      <c r="NUT3" s="109"/>
      <c r="NUU3" s="109"/>
      <c r="NUV3" s="109"/>
      <c r="NUW3" s="109"/>
      <c r="NUX3" s="109"/>
      <c r="NUY3" s="109"/>
      <c r="NUZ3" s="109"/>
      <c r="NVA3" s="109"/>
      <c r="NVB3" s="109"/>
      <c r="NVC3" s="109"/>
      <c r="NVD3" s="109"/>
      <c r="NVE3" s="109"/>
      <c r="NVF3" s="109"/>
      <c r="NVG3" s="109"/>
      <c r="NVH3" s="109"/>
      <c r="NVI3" s="109"/>
      <c r="NVJ3" s="109"/>
      <c r="NVK3" s="109"/>
      <c r="NVL3" s="109"/>
      <c r="NVM3" s="109"/>
      <c r="NVN3" s="109"/>
      <c r="NVO3" s="109"/>
      <c r="NVP3" s="109"/>
      <c r="NVQ3" s="109"/>
      <c r="NVR3" s="109"/>
      <c r="NVS3" s="109"/>
      <c r="NVT3" s="109"/>
      <c r="NVU3" s="109"/>
      <c r="NVV3" s="109"/>
      <c r="NVW3" s="109"/>
      <c r="NVX3" s="109"/>
      <c r="NVY3" s="109"/>
      <c r="NVZ3" s="109"/>
      <c r="NWA3" s="109"/>
      <c r="NWB3" s="109"/>
      <c r="NWC3" s="109"/>
      <c r="NWD3" s="109"/>
      <c r="NWE3" s="109"/>
      <c r="NWF3" s="109"/>
      <c r="NWG3" s="109"/>
      <c r="NWH3" s="109"/>
      <c r="NWI3" s="109"/>
      <c r="NWJ3" s="109"/>
      <c r="NWK3" s="109"/>
      <c r="NWL3" s="109"/>
      <c r="NWM3" s="109"/>
      <c r="NWN3" s="109"/>
      <c r="NWO3" s="109"/>
      <c r="NWP3" s="109"/>
      <c r="NWQ3" s="109"/>
      <c r="NWR3" s="109"/>
      <c r="NWS3" s="109"/>
      <c r="NWT3" s="109"/>
      <c r="NWU3" s="109"/>
      <c r="NWV3" s="109"/>
      <c r="NWW3" s="109"/>
      <c r="NWX3" s="109"/>
      <c r="NWY3" s="109"/>
      <c r="NWZ3" s="109"/>
      <c r="NXA3" s="109"/>
      <c r="NXB3" s="109"/>
      <c r="NXC3" s="109"/>
      <c r="NXD3" s="109"/>
      <c r="NXE3" s="109"/>
      <c r="NXF3" s="109"/>
      <c r="NXG3" s="109"/>
      <c r="NXH3" s="109"/>
      <c r="NXI3" s="109"/>
      <c r="NXJ3" s="109"/>
      <c r="NXK3" s="109"/>
      <c r="NXL3" s="109"/>
      <c r="NXM3" s="109"/>
      <c r="NXN3" s="109"/>
      <c r="NXO3" s="109"/>
      <c r="NXP3" s="109"/>
      <c r="NXQ3" s="109"/>
      <c r="NXR3" s="109"/>
      <c r="NXS3" s="109"/>
      <c r="NXT3" s="109"/>
      <c r="NXU3" s="109"/>
      <c r="NXV3" s="109"/>
      <c r="NXW3" s="109"/>
      <c r="NXX3" s="109"/>
      <c r="NXY3" s="109"/>
      <c r="NXZ3" s="109"/>
      <c r="NYA3" s="109"/>
      <c r="NYB3" s="109"/>
      <c r="NYC3" s="109"/>
      <c r="NYD3" s="109"/>
      <c r="NYE3" s="109"/>
      <c r="NYF3" s="109"/>
      <c r="NYG3" s="109"/>
      <c r="NYH3" s="109"/>
      <c r="NYI3" s="109"/>
      <c r="NYJ3" s="109"/>
      <c r="NYK3" s="109"/>
      <c r="NYL3" s="109"/>
      <c r="NYM3" s="109"/>
      <c r="NYN3" s="109"/>
      <c r="NYO3" s="109"/>
      <c r="NYP3" s="109"/>
      <c r="NYQ3" s="109"/>
      <c r="NYR3" s="109"/>
      <c r="NYS3" s="109"/>
      <c r="NYT3" s="109"/>
      <c r="NYU3" s="109"/>
      <c r="NYV3" s="109"/>
      <c r="NYW3" s="109"/>
      <c r="NYX3" s="109"/>
      <c r="NYY3" s="109"/>
      <c r="NYZ3" s="109"/>
      <c r="NZA3" s="109"/>
      <c r="NZB3" s="109"/>
      <c r="NZC3" s="109"/>
      <c r="NZD3" s="109"/>
      <c r="NZE3" s="109"/>
      <c r="NZF3" s="109"/>
      <c r="NZG3" s="109"/>
      <c r="NZH3" s="109"/>
      <c r="NZI3" s="109"/>
      <c r="NZJ3" s="109"/>
      <c r="NZK3" s="109"/>
      <c r="NZL3" s="109"/>
      <c r="NZM3" s="109"/>
      <c r="NZN3" s="109"/>
      <c r="NZO3" s="109"/>
      <c r="NZP3" s="109"/>
      <c r="NZQ3" s="109"/>
      <c r="NZR3" s="109"/>
      <c r="NZS3" s="109"/>
      <c r="NZT3" s="109"/>
      <c r="NZU3" s="109"/>
      <c r="NZV3" s="109"/>
      <c r="NZW3" s="109"/>
      <c r="NZX3" s="109"/>
      <c r="NZY3" s="109"/>
      <c r="NZZ3" s="109"/>
      <c r="OAA3" s="109"/>
      <c r="OAB3" s="109"/>
      <c r="OAC3" s="109"/>
      <c r="OAD3" s="109"/>
      <c r="OAE3" s="109"/>
      <c r="OAF3" s="109"/>
      <c r="OAG3" s="109"/>
      <c r="OAH3" s="109"/>
      <c r="OAI3" s="109"/>
      <c r="OAJ3" s="109"/>
      <c r="OAK3" s="109"/>
      <c r="OAL3" s="109"/>
      <c r="OAM3" s="109"/>
      <c r="OAN3" s="109"/>
      <c r="OAO3" s="109"/>
      <c r="OAP3" s="109"/>
      <c r="OAQ3" s="109"/>
      <c r="OAR3" s="109"/>
      <c r="OAS3" s="109"/>
      <c r="OAT3" s="109"/>
      <c r="OAU3" s="109"/>
      <c r="OAV3" s="109"/>
      <c r="OAW3" s="109"/>
      <c r="OAX3" s="109"/>
      <c r="OAY3" s="109"/>
      <c r="OAZ3" s="109"/>
      <c r="OBA3" s="109"/>
      <c r="OBB3" s="109"/>
      <c r="OBC3" s="109"/>
      <c r="OBD3" s="109"/>
      <c r="OBE3" s="109"/>
      <c r="OBF3" s="109"/>
      <c r="OBG3" s="109"/>
      <c r="OBH3" s="109"/>
      <c r="OBI3" s="109"/>
      <c r="OBJ3" s="109"/>
      <c r="OBK3" s="109"/>
      <c r="OBL3" s="109"/>
      <c r="OBM3" s="109"/>
      <c r="OBN3" s="109"/>
      <c r="OBO3" s="109"/>
      <c r="OBP3" s="109"/>
      <c r="OBQ3" s="109"/>
      <c r="OBR3" s="109"/>
      <c r="OBS3" s="109"/>
      <c r="OBT3" s="109"/>
      <c r="OBU3" s="109"/>
      <c r="OBV3" s="109"/>
      <c r="OBW3" s="109"/>
      <c r="OBX3" s="109"/>
      <c r="OBY3" s="109"/>
      <c r="OBZ3" s="109"/>
      <c r="OCA3" s="109"/>
      <c r="OCB3" s="109"/>
      <c r="OCC3" s="109"/>
      <c r="OCD3" s="109"/>
      <c r="OCE3" s="109"/>
      <c r="OCF3" s="109"/>
      <c r="OCG3" s="109"/>
      <c r="OCH3" s="109"/>
      <c r="OCI3" s="109"/>
      <c r="OCJ3" s="109"/>
      <c r="OCK3" s="109"/>
      <c r="OCL3" s="109"/>
      <c r="OCM3" s="109"/>
      <c r="OCN3" s="109"/>
      <c r="OCO3" s="109"/>
      <c r="OCP3" s="109"/>
      <c r="OCQ3" s="109"/>
      <c r="OCR3" s="109"/>
      <c r="OCS3" s="109"/>
      <c r="OCT3" s="109"/>
      <c r="OCU3" s="109"/>
      <c r="OCV3" s="109"/>
      <c r="OCW3" s="109"/>
      <c r="OCX3" s="109"/>
      <c r="OCY3" s="109"/>
      <c r="OCZ3" s="109"/>
      <c r="ODA3" s="109"/>
      <c r="ODB3" s="109"/>
      <c r="ODC3" s="109"/>
      <c r="ODD3" s="109"/>
      <c r="ODE3" s="109"/>
      <c r="ODF3" s="109"/>
      <c r="ODG3" s="109"/>
      <c r="ODH3" s="109"/>
      <c r="ODI3" s="109"/>
      <c r="ODJ3" s="109"/>
      <c r="ODK3" s="109"/>
      <c r="ODL3" s="109"/>
      <c r="ODM3" s="109"/>
      <c r="ODN3" s="109"/>
      <c r="ODO3" s="109"/>
      <c r="ODP3" s="109"/>
      <c r="ODQ3" s="109"/>
      <c r="ODR3" s="109"/>
      <c r="ODS3" s="109"/>
      <c r="ODT3" s="109"/>
      <c r="ODU3" s="109"/>
      <c r="ODV3" s="109"/>
      <c r="ODW3" s="109"/>
      <c r="ODX3" s="109"/>
      <c r="ODY3" s="109"/>
      <c r="ODZ3" s="109"/>
      <c r="OEA3" s="109"/>
      <c r="OEB3" s="109"/>
      <c r="OEC3" s="109"/>
      <c r="OED3" s="109"/>
      <c r="OEE3" s="109"/>
      <c r="OEF3" s="109"/>
      <c r="OEG3" s="109"/>
      <c r="OEH3" s="109"/>
      <c r="OEI3" s="109"/>
      <c r="OEJ3" s="109"/>
      <c r="OEK3" s="109"/>
      <c r="OEL3" s="109"/>
      <c r="OEM3" s="109"/>
      <c r="OEN3" s="109"/>
      <c r="OEO3" s="109"/>
      <c r="OEP3" s="109"/>
      <c r="OEQ3" s="109"/>
      <c r="OER3" s="109"/>
      <c r="OES3" s="109"/>
      <c r="OET3" s="109"/>
      <c r="OEU3" s="109"/>
      <c r="OEV3" s="109"/>
      <c r="OEW3" s="109"/>
      <c r="OEX3" s="109"/>
      <c r="OEY3" s="109"/>
      <c r="OEZ3" s="109"/>
      <c r="OFA3" s="109"/>
      <c r="OFB3" s="109"/>
      <c r="OFC3" s="109"/>
      <c r="OFD3" s="109"/>
      <c r="OFE3" s="109"/>
      <c r="OFF3" s="109"/>
      <c r="OFG3" s="109"/>
      <c r="OFH3" s="109"/>
      <c r="OFI3" s="109"/>
      <c r="OFJ3" s="109"/>
      <c r="OFK3" s="109"/>
      <c r="OFL3" s="109"/>
      <c r="OFM3" s="109"/>
      <c r="OFN3" s="109"/>
      <c r="OFO3" s="109"/>
      <c r="OFP3" s="109"/>
      <c r="OFQ3" s="109"/>
      <c r="OFR3" s="109"/>
      <c r="OFS3" s="109"/>
      <c r="OFT3" s="109"/>
      <c r="OFU3" s="109"/>
      <c r="OFV3" s="109"/>
      <c r="OFW3" s="109"/>
      <c r="OFX3" s="109"/>
      <c r="OFY3" s="109"/>
      <c r="OFZ3" s="109"/>
      <c r="OGA3" s="109"/>
      <c r="OGB3" s="109"/>
      <c r="OGC3" s="109"/>
      <c r="OGD3" s="109"/>
      <c r="OGE3" s="109"/>
      <c r="OGF3" s="109"/>
      <c r="OGG3" s="109"/>
      <c r="OGH3" s="109"/>
      <c r="OGI3" s="109"/>
      <c r="OGJ3" s="109"/>
      <c r="OGK3" s="109"/>
      <c r="OGL3" s="109"/>
      <c r="OGM3" s="109"/>
      <c r="OGN3" s="109"/>
      <c r="OGO3" s="109"/>
      <c r="OGP3" s="109"/>
      <c r="OGQ3" s="109"/>
      <c r="OGR3" s="109"/>
      <c r="OGS3" s="109"/>
      <c r="OGT3" s="109"/>
      <c r="OGU3" s="109"/>
      <c r="OGV3" s="109"/>
      <c r="OGW3" s="109"/>
      <c r="OGX3" s="109"/>
      <c r="OGY3" s="109"/>
      <c r="OGZ3" s="109"/>
      <c r="OHA3" s="109"/>
      <c r="OHB3" s="109"/>
      <c r="OHC3" s="109"/>
      <c r="OHD3" s="109"/>
      <c r="OHE3" s="109"/>
      <c r="OHF3" s="109"/>
      <c r="OHG3" s="109"/>
      <c r="OHH3" s="109"/>
      <c r="OHI3" s="109"/>
      <c r="OHJ3" s="109"/>
      <c r="OHK3" s="109"/>
      <c r="OHL3" s="109"/>
      <c r="OHM3" s="109"/>
      <c r="OHN3" s="109"/>
      <c r="OHO3" s="109"/>
      <c r="OHP3" s="109"/>
      <c r="OHQ3" s="109"/>
      <c r="OHR3" s="109"/>
      <c r="OHS3" s="109"/>
      <c r="OHT3" s="109"/>
      <c r="OHU3" s="109"/>
      <c r="OHV3" s="109"/>
      <c r="OHW3" s="109"/>
      <c r="OHX3" s="109"/>
      <c r="OHY3" s="109"/>
      <c r="OHZ3" s="109"/>
      <c r="OIA3" s="109"/>
      <c r="OIB3" s="109"/>
      <c r="OIC3" s="109"/>
      <c r="OID3" s="109"/>
      <c r="OIE3" s="109"/>
      <c r="OIF3" s="109"/>
      <c r="OIG3" s="109"/>
      <c r="OIH3" s="109"/>
      <c r="OII3" s="109"/>
      <c r="OIJ3" s="109"/>
      <c r="OIK3" s="109"/>
      <c r="OIL3" s="109"/>
      <c r="OIM3" s="109"/>
      <c r="OIN3" s="109"/>
      <c r="OIO3" s="109"/>
      <c r="OIP3" s="109"/>
      <c r="OIQ3" s="109"/>
      <c r="OIR3" s="109"/>
      <c r="OIS3" s="109"/>
      <c r="OIT3" s="109"/>
      <c r="OIU3" s="109"/>
      <c r="OIV3" s="109"/>
      <c r="OIW3" s="109"/>
      <c r="OIX3" s="109"/>
      <c r="OIY3" s="109"/>
      <c r="OIZ3" s="109"/>
      <c r="OJA3" s="109"/>
      <c r="OJB3" s="109"/>
      <c r="OJC3" s="109"/>
      <c r="OJD3" s="109"/>
      <c r="OJE3" s="109"/>
      <c r="OJF3" s="109"/>
      <c r="OJG3" s="109"/>
      <c r="OJH3" s="109"/>
      <c r="OJI3" s="109"/>
      <c r="OJJ3" s="109"/>
      <c r="OJK3" s="109"/>
      <c r="OJL3" s="109"/>
      <c r="OJM3" s="109"/>
      <c r="OJN3" s="109"/>
      <c r="OJO3" s="109"/>
      <c r="OJP3" s="109"/>
      <c r="OJQ3" s="109"/>
      <c r="OJR3" s="109"/>
      <c r="OJS3" s="109"/>
      <c r="OJT3" s="109"/>
      <c r="OJU3" s="109"/>
      <c r="OJV3" s="109"/>
      <c r="OJW3" s="109"/>
      <c r="OJX3" s="109"/>
      <c r="OJY3" s="109"/>
      <c r="OJZ3" s="109"/>
      <c r="OKA3" s="109"/>
      <c r="OKB3" s="109"/>
      <c r="OKC3" s="109"/>
      <c r="OKD3" s="109"/>
      <c r="OKE3" s="109"/>
      <c r="OKF3" s="109"/>
      <c r="OKG3" s="109"/>
      <c r="OKH3" s="109"/>
      <c r="OKI3" s="109"/>
      <c r="OKJ3" s="109"/>
      <c r="OKK3" s="109"/>
      <c r="OKL3" s="109"/>
      <c r="OKM3" s="109"/>
      <c r="OKN3" s="109"/>
      <c r="OKO3" s="109"/>
      <c r="OKP3" s="109"/>
      <c r="OKQ3" s="109"/>
      <c r="OKR3" s="109"/>
      <c r="OKS3" s="109"/>
      <c r="OKT3" s="109"/>
      <c r="OKU3" s="109"/>
      <c r="OKV3" s="109"/>
      <c r="OKW3" s="109"/>
      <c r="OKX3" s="109"/>
      <c r="OKY3" s="109"/>
      <c r="OKZ3" s="109"/>
      <c r="OLA3" s="109"/>
      <c r="OLB3" s="109"/>
      <c r="OLC3" s="109"/>
      <c r="OLD3" s="109"/>
      <c r="OLE3" s="109"/>
      <c r="OLF3" s="109"/>
      <c r="OLG3" s="109"/>
      <c r="OLH3" s="109"/>
      <c r="OLI3" s="109"/>
      <c r="OLJ3" s="109"/>
      <c r="OLK3" s="109"/>
      <c r="OLL3" s="109"/>
      <c r="OLM3" s="109"/>
      <c r="OLN3" s="109"/>
      <c r="OLO3" s="109"/>
      <c r="OLP3" s="109"/>
      <c r="OLQ3" s="109"/>
      <c r="OLR3" s="109"/>
      <c r="OLS3" s="109"/>
      <c r="OLT3" s="109"/>
      <c r="OLU3" s="109"/>
      <c r="OLV3" s="109"/>
      <c r="OLW3" s="109"/>
      <c r="OLX3" s="109"/>
      <c r="OLY3" s="109"/>
      <c r="OLZ3" s="109"/>
      <c r="OMA3" s="109"/>
      <c r="OMB3" s="109"/>
      <c r="OMC3" s="109"/>
      <c r="OMD3" s="109"/>
      <c r="OME3" s="109"/>
      <c r="OMF3" s="109"/>
      <c r="OMG3" s="109"/>
      <c r="OMH3" s="109"/>
      <c r="OMI3" s="109"/>
      <c r="OMJ3" s="109"/>
      <c r="OMK3" s="109"/>
      <c r="OML3" s="109"/>
      <c r="OMM3" s="109"/>
      <c r="OMN3" s="109"/>
      <c r="OMO3" s="109"/>
      <c r="OMP3" s="109"/>
      <c r="OMQ3" s="109"/>
      <c r="OMR3" s="109"/>
      <c r="OMS3" s="109"/>
      <c r="OMT3" s="109"/>
      <c r="OMU3" s="109"/>
      <c r="OMV3" s="109"/>
      <c r="OMW3" s="109"/>
      <c r="OMX3" s="109"/>
      <c r="OMY3" s="109"/>
      <c r="OMZ3" s="109"/>
      <c r="ONA3" s="109"/>
      <c r="ONB3" s="109"/>
      <c r="ONC3" s="109"/>
      <c r="OND3" s="109"/>
      <c r="ONE3" s="109"/>
      <c r="ONF3" s="109"/>
      <c r="ONG3" s="109"/>
      <c r="ONH3" s="109"/>
      <c r="ONI3" s="109"/>
      <c r="ONJ3" s="109"/>
      <c r="ONK3" s="109"/>
      <c r="ONL3" s="109"/>
      <c r="ONM3" s="109"/>
      <c r="ONN3" s="109"/>
      <c r="ONO3" s="109"/>
      <c r="ONP3" s="109"/>
      <c r="ONQ3" s="109"/>
      <c r="ONR3" s="109"/>
      <c r="ONS3" s="109"/>
      <c r="ONT3" s="109"/>
      <c r="ONU3" s="109"/>
      <c r="ONV3" s="109"/>
      <c r="ONW3" s="109"/>
      <c r="ONX3" s="109"/>
      <c r="ONY3" s="109"/>
      <c r="ONZ3" s="109"/>
      <c r="OOA3" s="109"/>
      <c r="OOB3" s="109"/>
      <c r="OOC3" s="109"/>
      <c r="OOD3" s="109"/>
      <c r="OOE3" s="109"/>
      <c r="OOF3" s="109"/>
      <c r="OOG3" s="109"/>
      <c r="OOH3" s="109"/>
      <c r="OOI3" s="109"/>
      <c r="OOJ3" s="109"/>
      <c r="OOK3" s="109"/>
      <c r="OOL3" s="109"/>
      <c r="OOM3" s="109"/>
      <c r="OON3" s="109"/>
      <c r="OOO3" s="109"/>
      <c r="OOP3" s="109"/>
      <c r="OOQ3" s="109"/>
      <c r="OOR3" s="109"/>
      <c r="OOS3" s="109"/>
      <c r="OOT3" s="109"/>
      <c r="OOU3" s="109"/>
      <c r="OOV3" s="109"/>
      <c r="OOW3" s="109"/>
      <c r="OOX3" s="109"/>
      <c r="OOY3" s="109"/>
      <c r="OOZ3" s="109"/>
      <c r="OPA3" s="109"/>
      <c r="OPB3" s="109"/>
      <c r="OPC3" s="109"/>
      <c r="OPD3" s="109"/>
      <c r="OPE3" s="109"/>
      <c r="OPF3" s="109"/>
      <c r="OPG3" s="109"/>
      <c r="OPH3" s="109"/>
      <c r="OPI3" s="109"/>
      <c r="OPJ3" s="109"/>
      <c r="OPK3" s="109"/>
      <c r="OPL3" s="109"/>
      <c r="OPM3" s="109"/>
      <c r="OPN3" s="109"/>
      <c r="OPO3" s="109"/>
      <c r="OPP3" s="109"/>
      <c r="OPQ3" s="109"/>
      <c r="OPR3" s="109"/>
      <c r="OPS3" s="109"/>
      <c r="OPT3" s="109"/>
      <c r="OPU3" s="109"/>
      <c r="OPV3" s="109"/>
      <c r="OPW3" s="109"/>
      <c r="OPX3" s="109"/>
      <c r="OPY3" s="109"/>
      <c r="OPZ3" s="109"/>
      <c r="OQA3" s="109"/>
      <c r="OQB3" s="109"/>
      <c r="OQC3" s="109"/>
      <c r="OQD3" s="109"/>
      <c r="OQE3" s="109"/>
      <c r="OQF3" s="109"/>
      <c r="OQG3" s="109"/>
      <c r="OQH3" s="109"/>
      <c r="OQI3" s="109"/>
      <c r="OQJ3" s="109"/>
      <c r="OQK3" s="109"/>
      <c r="OQL3" s="109"/>
      <c r="OQM3" s="109"/>
      <c r="OQN3" s="109"/>
      <c r="OQO3" s="109"/>
      <c r="OQP3" s="109"/>
      <c r="OQQ3" s="109"/>
      <c r="OQR3" s="109"/>
      <c r="OQS3" s="109"/>
      <c r="OQT3" s="109"/>
      <c r="OQU3" s="109"/>
      <c r="OQV3" s="109"/>
      <c r="OQW3" s="109"/>
      <c r="OQX3" s="109"/>
      <c r="OQY3" s="109"/>
      <c r="OQZ3" s="109"/>
      <c r="ORA3" s="109"/>
      <c r="ORB3" s="109"/>
      <c r="ORC3" s="109"/>
      <c r="ORD3" s="109"/>
      <c r="ORE3" s="109"/>
      <c r="ORF3" s="109"/>
      <c r="ORG3" s="109"/>
      <c r="ORH3" s="109"/>
      <c r="ORI3" s="109"/>
      <c r="ORJ3" s="109"/>
      <c r="ORK3" s="109"/>
      <c r="ORL3" s="109"/>
      <c r="ORM3" s="109"/>
      <c r="ORN3" s="109"/>
      <c r="ORO3" s="109"/>
      <c r="ORP3" s="109"/>
      <c r="ORQ3" s="109"/>
      <c r="ORR3" s="109"/>
      <c r="ORS3" s="109"/>
      <c r="ORT3" s="109"/>
      <c r="ORU3" s="109"/>
      <c r="ORV3" s="109"/>
      <c r="ORW3" s="109"/>
      <c r="ORX3" s="109"/>
      <c r="ORY3" s="109"/>
      <c r="ORZ3" s="109"/>
      <c r="OSA3" s="109"/>
      <c r="OSB3" s="109"/>
      <c r="OSC3" s="109"/>
      <c r="OSD3" s="109"/>
      <c r="OSE3" s="109"/>
      <c r="OSF3" s="109"/>
      <c r="OSG3" s="109"/>
      <c r="OSH3" s="109"/>
      <c r="OSI3" s="109"/>
      <c r="OSJ3" s="109"/>
      <c r="OSK3" s="109"/>
      <c r="OSL3" s="109"/>
      <c r="OSM3" s="109"/>
      <c r="OSN3" s="109"/>
      <c r="OSO3" s="109"/>
      <c r="OSP3" s="109"/>
      <c r="OSQ3" s="109"/>
      <c r="OSR3" s="109"/>
      <c r="OSS3" s="109"/>
      <c r="OST3" s="109"/>
      <c r="OSU3" s="109"/>
      <c r="OSV3" s="109"/>
      <c r="OSW3" s="109"/>
      <c r="OSX3" s="109"/>
      <c r="OSY3" s="109"/>
      <c r="OSZ3" s="109"/>
      <c r="OTA3" s="109"/>
      <c r="OTB3" s="109"/>
      <c r="OTC3" s="109"/>
      <c r="OTD3" s="109"/>
      <c r="OTE3" s="109"/>
      <c r="OTF3" s="109"/>
      <c r="OTG3" s="109"/>
      <c r="OTH3" s="109"/>
      <c r="OTI3" s="109"/>
      <c r="OTJ3" s="109"/>
      <c r="OTK3" s="109"/>
      <c r="OTL3" s="109"/>
      <c r="OTM3" s="109"/>
      <c r="OTN3" s="109"/>
      <c r="OTO3" s="109"/>
      <c r="OTP3" s="109"/>
      <c r="OTQ3" s="109"/>
      <c r="OTR3" s="109"/>
      <c r="OTS3" s="109"/>
      <c r="OTT3" s="109"/>
      <c r="OTU3" s="109"/>
      <c r="OTV3" s="109"/>
      <c r="OTW3" s="109"/>
      <c r="OTX3" s="109"/>
      <c r="OTY3" s="109"/>
      <c r="OTZ3" s="109"/>
      <c r="OUA3" s="109"/>
      <c r="OUB3" s="109"/>
      <c r="OUC3" s="109"/>
      <c r="OUD3" s="109"/>
      <c r="OUE3" s="109"/>
      <c r="OUF3" s="109"/>
      <c r="OUG3" s="109"/>
      <c r="OUH3" s="109"/>
      <c r="OUI3" s="109"/>
      <c r="OUJ3" s="109"/>
      <c r="OUK3" s="109"/>
      <c r="OUL3" s="109"/>
      <c r="OUM3" s="109"/>
      <c r="OUN3" s="109"/>
      <c r="OUO3" s="109"/>
      <c r="OUP3" s="109"/>
      <c r="OUQ3" s="109"/>
      <c r="OUR3" s="109"/>
      <c r="OUS3" s="109"/>
      <c r="OUT3" s="109"/>
      <c r="OUU3" s="109"/>
      <c r="OUV3" s="109"/>
      <c r="OUW3" s="109"/>
      <c r="OUX3" s="109"/>
      <c r="OUY3" s="109"/>
      <c r="OUZ3" s="109"/>
      <c r="OVA3" s="109"/>
      <c r="OVB3" s="109"/>
      <c r="OVC3" s="109"/>
      <c r="OVD3" s="109"/>
      <c r="OVE3" s="109"/>
      <c r="OVF3" s="109"/>
      <c r="OVG3" s="109"/>
      <c r="OVH3" s="109"/>
      <c r="OVI3" s="109"/>
      <c r="OVJ3" s="109"/>
      <c r="OVK3" s="109"/>
      <c r="OVL3" s="109"/>
      <c r="OVM3" s="109"/>
      <c r="OVN3" s="109"/>
      <c r="OVO3" s="109"/>
      <c r="OVP3" s="109"/>
      <c r="OVQ3" s="109"/>
      <c r="OVR3" s="109"/>
      <c r="OVS3" s="109"/>
      <c r="OVT3" s="109"/>
      <c r="OVU3" s="109"/>
      <c r="OVV3" s="109"/>
      <c r="OVW3" s="109"/>
      <c r="OVX3" s="109"/>
      <c r="OVY3" s="109"/>
      <c r="OVZ3" s="109"/>
      <c r="OWA3" s="109"/>
      <c r="OWB3" s="109"/>
      <c r="OWC3" s="109"/>
      <c r="OWD3" s="109"/>
      <c r="OWE3" s="109"/>
      <c r="OWF3" s="109"/>
      <c r="OWG3" s="109"/>
      <c r="OWH3" s="109"/>
      <c r="OWI3" s="109"/>
      <c r="OWJ3" s="109"/>
      <c r="OWK3" s="109"/>
      <c r="OWL3" s="109"/>
      <c r="OWM3" s="109"/>
      <c r="OWN3" s="109"/>
      <c r="OWO3" s="109"/>
      <c r="OWP3" s="109"/>
      <c r="OWQ3" s="109"/>
      <c r="OWR3" s="109"/>
      <c r="OWS3" s="109"/>
      <c r="OWT3" s="109"/>
      <c r="OWU3" s="109"/>
      <c r="OWV3" s="109"/>
      <c r="OWW3" s="109"/>
      <c r="OWX3" s="109"/>
      <c r="OWY3" s="109"/>
      <c r="OWZ3" s="109"/>
      <c r="OXA3" s="109"/>
      <c r="OXB3" s="109"/>
      <c r="OXC3" s="109"/>
      <c r="OXD3" s="109"/>
      <c r="OXE3" s="109"/>
      <c r="OXF3" s="109"/>
      <c r="OXG3" s="109"/>
      <c r="OXH3" s="109"/>
      <c r="OXI3" s="109"/>
      <c r="OXJ3" s="109"/>
      <c r="OXK3" s="109"/>
      <c r="OXL3" s="109"/>
      <c r="OXM3" s="109"/>
      <c r="OXN3" s="109"/>
      <c r="OXO3" s="109"/>
      <c r="OXP3" s="109"/>
      <c r="OXQ3" s="109"/>
      <c r="OXR3" s="109"/>
      <c r="OXS3" s="109"/>
      <c r="OXT3" s="109"/>
      <c r="OXU3" s="109"/>
      <c r="OXV3" s="109"/>
      <c r="OXW3" s="109"/>
      <c r="OXX3" s="109"/>
      <c r="OXY3" s="109"/>
      <c r="OXZ3" s="109"/>
      <c r="OYA3" s="109"/>
      <c r="OYB3" s="109"/>
      <c r="OYC3" s="109"/>
      <c r="OYD3" s="109"/>
      <c r="OYE3" s="109"/>
      <c r="OYF3" s="109"/>
      <c r="OYG3" s="109"/>
      <c r="OYH3" s="109"/>
      <c r="OYI3" s="109"/>
      <c r="OYJ3" s="109"/>
      <c r="OYK3" s="109"/>
      <c r="OYL3" s="109"/>
      <c r="OYM3" s="109"/>
      <c r="OYN3" s="109"/>
      <c r="OYO3" s="109"/>
      <c r="OYP3" s="109"/>
      <c r="OYQ3" s="109"/>
      <c r="OYR3" s="109"/>
      <c r="OYS3" s="109"/>
      <c r="OYT3" s="109"/>
      <c r="OYU3" s="109"/>
      <c r="OYV3" s="109"/>
      <c r="OYW3" s="109"/>
      <c r="OYX3" s="109"/>
      <c r="OYY3" s="109"/>
      <c r="OYZ3" s="109"/>
      <c r="OZA3" s="109"/>
      <c r="OZB3" s="109"/>
      <c r="OZC3" s="109"/>
      <c r="OZD3" s="109"/>
      <c r="OZE3" s="109"/>
      <c r="OZF3" s="109"/>
      <c r="OZG3" s="109"/>
      <c r="OZH3" s="109"/>
      <c r="OZI3" s="109"/>
      <c r="OZJ3" s="109"/>
      <c r="OZK3" s="109"/>
      <c r="OZL3" s="109"/>
      <c r="OZM3" s="109"/>
      <c r="OZN3" s="109"/>
      <c r="OZO3" s="109"/>
      <c r="OZP3" s="109"/>
      <c r="OZQ3" s="109"/>
      <c r="OZR3" s="109"/>
      <c r="OZS3" s="109"/>
      <c r="OZT3" s="109"/>
      <c r="OZU3" s="109"/>
      <c r="OZV3" s="109"/>
      <c r="OZW3" s="109"/>
      <c r="OZX3" s="109"/>
      <c r="OZY3" s="109"/>
      <c r="OZZ3" s="109"/>
      <c r="PAA3" s="109"/>
      <c r="PAB3" s="109"/>
      <c r="PAC3" s="109"/>
      <c r="PAD3" s="109"/>
      <c r="PAE3" s="109"/>
      <c r="PAF3" s="109"/>
      <c r="PAG3" s="109"/>
      <c r="PAH3" s="109"/>
      <c r="PAI3" s="109"/>
      <c r="PAJ3" s="109"/>
      <c r="PAK3" s="109"/>
      <c r="PAL3" s="109"/>
      <c r="PAM3" s="109"/>
      <c r="PAN3" s="109"/>
      <c r="PAO3" s="109"/>
      <c r="PAP3" s="109"/>
      <c r="PAQ3" s="109"/>
      <c r="PAR3" s="109"/>
      <c r="PAS3" s="109"/>
      <c r="PAT3" s="109"/>
      <c r="PAU3" s="109"/>
      <c r="PAV3" s="109"/>
      <c r="PAW3" s="109"/>
      <c r="PAX3" s="109"/>
      <c r="PAY3" s="109"/>
      <c r="PAZ3" s="109"/>
      <c r="PBA3" s="109"/>
      <c r="PBB3" s="109"/>
      <c r="PBC3" s="109"/>
      <c r="PBD3" s="109"/>
      <c r="PBE3" s="109"/>
      <c r="PBF3" s="109"/>
      <c r="PBG3" s="109"/>
      <c r="PBH3" s="109"/>
      <c r="PBI3" s="109"/>
      <c r="PBJ3" s="109"/>
      <c r="PBK3" s="109"/>
      <c r="PBL3" s="109"/>
      <c r="PBM3" s="109"/>
      <c r="PBN3" s="109"/>
      <c r="PBO3" s="109"/>
      <c r="PBP3" s="109"/>
      <c r="PBQ3" s="109"/>
      <c r="PBR3" s="109"/>
      <c r="PBS3" s="109"/>
      <c r="PBT3" s="109"/>
      <c r="PBU3" s="109"/>
      <c r="PBV3" s="109"/>
      <c r="PBW3" s="109"/>
      <c r="PBX3" s="109"/>
      <c r="PBY3" s="109"/>
      <c r="PBZ3" s="109"/>
      <c r="PCA3" s="109"/>
      <c r="PCB3" s="109"/>
      <c r="PCC3" s="109"/>
      <c r="PCD3" s="109"/>
      <c r="PCE3" s="109"/>
      <c r="PCF3" s="109"/>
      <c r="PCG3" s="109"/>
      <c r="PCH3" s="109"/>
      <c r="PCI3" s="109"/>
      <c r="PCJ3" s="109"/>
      <c r="PCK3" s="109"/>
      <c r="PCL3" s="109"/>
      <c r="PCM3" s="109"/>
      <c r="PCN3" s="109"/>
      <c r="PCO3" s="109"/>
      <c r="PCP3" s="109"/>
      <c r="PCQ3" s="109"/>
      <c r="PCR3" s="109"/>
      <c r="PCS3" s="109"/>
      <c r="PCT3" s="109"/>
      <c r="PCU3" s="109"/>
      <c r="PCV3" s="109"/>
      <c r="PCW3" s="109"/>
      <c r="PCX3" s="109"/>
      <c r="PCY3" s="109"/>
      <c r="PCZ3" s="109"/>
      <c r="PDA3" s="109"/>
      <c r="PDB3" s="109"/>
      <c r="PDC3" s="109"/>
      <c r="PDD3" s="109"/>
      <c r="PDE3" s="109"/>
      <c r="PDF3" s="109"/>
      <c r="PDG3" s="109"/>
      <c r="PDH3" s="109"/>
      <c r="PDI3" s="109"/>
      <c r="PDJ3" s="109"/>
      <c r="PDK3" s="109"/>
      <c r="PDL3" s="109"/>
      <c r="PDM3" s="109"/>
      <c r="PDN3" s="109"/>
      <c r="PDO3" s="109"/>
      <c r="PDP3" s="109"/>
      <c r="PDQ3" s="109"/>
      <c r="PDR3" s="109"/>
      <c r="PDS3" s="109"/>
      <c r="PDT3" s="109"/>
      <c r="PDU3" s="109"/>
      <c r="PDV3" s="109"/>
      <c r="PDW3" s="109"/>
      <c r="PDX3" s="109"/>
      <c r="PDY3" s="109"/>
      <c r="PDZ3" s="109"/>
      <c r="PEA3" s="109"/>
      <c r="PEB3" s="109"/>
      <c r="PEC3" s="109"/>
      <c r="PED3" s="109"/>
      <c r="PEE3" s="109"/>
      <c r="PEF3" s="109"/>
      <c r="PEG3" s="109"/>
      <c r="PEH3" s="109"/>
      <c r="PEI3" s="109"/>
      <c r="PEJ3" s="109"/>
      <c r="PEK3" s="109"/>
      <c r="PEL3" s="109"/>
      <c r="PEM3" s="109"/>
      <c r="PEN3" s="109"/>
      <c r="PEO3" s="109"/>
      <c r="PEP3" s="109"/>
      <c r="PEQ3" s="109"/>
      <c r="PER3" s="109"/>
      <c r="PES3" s="109"/>
      <c r="PET3" s="109"/>
      <c r="PEU3" s="109"/>
      <c r="PEV3" s="109"/>
      <c r="PEW3" s="109"/>
      <c r="PEX3" s="109"/>
      <c r="PEY3" s="109"/>
      <c r="PEZ3" s="109"/>
      <c r="PFA3" s="109"/>
      <c r="PFB3" s="109"/>
      <c r="PFC3" s="109"/>
      <c r="PFD3" s="109"/>
      <c r="PFE3" s="109"/>
      <c r="PFF3" s="109"/>
      <c r="PFG3" s="109"/>
      <c r="PFH3" s="109"/>
      <c r="PFI3" s="109"/>
      <c r="PFJ3" s="109"/>
      <c r="PFK3" s="109"/>
      <c r="PFL3" s="109"/>
      <c r="PFM3" s="109"/>
      <c r="PFN3" s="109"/>
      <c r="PFO3" s="109"/>
      <c r="PFP3" s="109"/>
      <c r="PFQ3" s="109"/>
      <c r="PFR3" s="109"/>
      <c r="PFS3" s="109"/>
      <c r="PFT3" s="109"/>
      <c r="PFU3" s="109"/>
      <c r="PFV3" s="109"/>
      <c r="PFW3" s="109"/>
      <c r="PFX3" s="109"/>
      <c r="PFY3" s="109"/>
      <c r="PFZ3" s="109"/>
      <c r="PGA3" s="109"/>
      <c r="PGB3" s="109"/>
      <c r="PGC3" s="109"/>
      <c r="PGD3" s="109"/>
      <c r="PGE3" s="109"/>
      <c r="PGF3" s="109"/>
      <c r="PGG3" s="109"/>
      <c r="PGH3" s="109"/>
      <c r="PGI3" s="109"/>
      <c r="PGJ3" s="109"/>
      <c r="PGK3" s="109"/>
      <c r="PGL3" s="109"/>
      <c r="PGM3" s="109"/>
      <c r="PGN3" s="109"/>
      <c r="PGO3" s="109"/>
      <c r="PGP3" s="109"/>
      <c r="PGQ3" s="109"/>
      <c r="PGR3" s="109"/>
      <c r="PGS3" s="109"/>
      <c r="PGT3" s="109"/>
      <c r="PGU3" s="109"/>
      <c r="PGV3" s="109"/>
      <c r="PGW3" s="109"/>
      <c r="PGX3" s="109"/>
      <c r="PGY3" s="109"/>
      <c r="PGZ3" s="109"/>
      <c r="PHA3" s="109"/>
      <c r="PHB3" s="109"/>
      <c r="PHC3" s="109"/>
      <c r="PHD3" s="109"/>
      <c r="PHE3" s="109"/>
      <c r="PHF3" s="109"/>
      <c r="PHG3" s="109"/>
      <c r="PHH3" s="109"/>
      <c r="PHI3" s="109"/>
      <c r="PHJ3" s="109"/>
      <c r="PHK3" s="109"/>
      <c r="PHL3" s="109"/>
      <c r="PHM3" s="109"/>
      <c r="PHN3" s="109"/>
      <c r="PHO3" s="109"/>
      <c r="PHP3" s="109"/>
      <c r="PHQ3" s="109"/>
      <c r="PHR3" s="109"/>
      <c r="PHS3" s="109"/>
      <c r="PHT3" s="109"/>
      <c r="PHU3" s="109"/>
      <c r="PHV3" s="109"/>
      <c r="PHW3" s="109"/>
      <c r="PHX3" s="109"/>
      <c r="PHY3" s="109"/>
      <c r="PHZ3" s="109"/>
      <c r="PIA3" s="109"/>
      <c r="PIB3" s="109"/>
      <c r="PIC3" s="109"/>
      <c r="PID3" s="109"/>
      <c r="PIE3" s="109"/>
      <c r="PIF3" s="109"/>
      <c r="PIG3" s="109"/>
      <c r="PIH3" s="109"/>
      <c r="PII3" s="109"/>
      <c r="PIJ3" s="109"/>
      <c r="PIK3" s="109"/>
      <c r="PIL3" s="109"/>
      <c r="PIM3" s="109"/>
      <c r="PIN3" s="109"/>
      <c r="PIO3" s="109"/>
      <c r="PIP3" s="109"/>
      <c r="PIQ3" s="109"/>
      <c r="PIR3" s="109"/>
      <c r="PIS3" s="109"/>
      <c r="PIT3" s="109"/>
      <c r="PIU3" s="109"/>
      <c r="PIV3" s="109"/>
      <c r="PIW3" s="109"/>
      <c r="PIX3" s="109"/>
      <c r="PIY3" s="109"/>
      <c r="PIZ3" s="109"/>
      <c r="PJA3" s="109"/>
      <c r="PJB3" s="109"/>
      <c r="PJC3" s="109"/>
      <c r="PJD3" s="109"/>
      <c r="PJE3" s="109"/>
      <c r="PJF3" s="109"/>
      <c r="PJG3" s="109"/>
      <c r="PJH3" s="109"/>
      <c r="PJI3" s="109"/>
      <c r="PJJ3" s="109"/>
      <c r="PJK3" s="109"/>
      <c r="PJL3" s="109"/>
      <c r="PJM3" s="109"/>
      <c r="PJN3" s="109"/>
      <c r="PJO3" s="109"/>
      <c r="PJP3" s="109"/>
      <c r="PJQ3" s="109"/>
      <c r="PJR3" s="109"/>
      <c r="PJS3" s="109"/>
      <c r="PJT3" s="109"/>
      <c r="PJU3" s="109"/>
      <c r="PJV3" s="109"/>
      <c r="PJW3" s="109"/>
      <c r="PJX3" s="109"/>
      <c r="PJY3" s="109"/>
      <c r="PJZ3" s="109"/>
      <c r="PKA3" s="109"/>
      <c r="PKB3" s="109"/>
      <c r="PKC3" s="109"/>
      <c r="PKD3" s="109"/>
      <c r="PKE3" s="109"/>
      <c r="PKF3" s="109"/>
      <c r="PKG3" s="109"/>
      <c r="PKH3" s="109"/>
      <c r="PKI3" s="109"/>
      <c r="PKJ3" s="109"/>
      <c r="PKK3" s="109"/>
      <c r="PKL3" s="109"/>
      <c r="PKM3" s="109"/>
      <c r="PKN3" s="109"/>
      <c r="PKO3" s="109"/>
      <c r="PKP3" s="109"/>
      <c r="PKQ3" s="109"/>
      <c r="PKR3" s="109"/>
      <c r="PKS3" s="109"/>
      <c r="PKT3" s="109"/>
      <c r="PKU3" s="109"/>
      <c r="PKV3" s="109"/>
      <c r="PKW3" s="109"/>
      <c r="PKX3" s="109"/>
      <c r="PKY3" s="109"/>
      <c r="PKZ3" s="109"/>
      <c r="PLA3" s="109"/>
      <c r="PLB3" s="109"/>
      <c r="PLC3" s="109"/>
      <c r="PLD3" s="109"/>
      <c r="PLE3" s="109"/>
      <c r="PLF3" s="109"/>
      <c r="PLG3" s="109"/>
      <c r="PLH3" s="109"/>
      <c r="PLI3" s="109"/>
      <c r="PLJ3" s="109"/>
      <c r="PLK3" s="109"/>
      <c r="PLL3" s="109"/>
      <c r="PLM3" s="109"/>
      <c r="PLN3" s="109"/>
      <c r="PLO3" s="109"/>
      <c r="PLP3" s="109"/>
      <c r="PLQ3" s="109"/>
      <c r="PLR3" s="109"/>
      <c r="PLS3" s="109"/>
      <c r="PLT3" s="109"/>
      <c r="PLU3" s="109"/>
      <c r="PLV3" s="109"/>
      <c r="PLW3" s="109"/>
      <c r="PLX3" s="109"/>
      <c r="PLY3" s="109"/>
      <c r="PLZ3" s="109"/>
      <c r="PMA3" s="109"/>
      <c r="PMB3" s="109"/>
      <c r="PMC3" s="109"/>
      <c r="PMD3" s="109"/>
      <c r="PME3" s="109"/>
      <c r="PMF3" s="109"/>
      <c r="PMG3" s="109"/>
      <c r="PMH3" s="109"/>
      <c r="PMI3" s="109"/>
      <c r="PMJ3" s="109"/>
      <c r="PMK3" s="109"/>
      <c r="PML3" s="109"/>
      <c r="PMM3" s="109"/>
      <c r="PMN3" s="109"/>
      <c r="PMO3" s="109"/>
      <c r="PMP3" s="109"/>
      <c r="PMQ3" s="109"/>
      <c r="PMR3" s="109"/>
      <c r="PMS3" s="109"/>
      <c r="PMT3" s="109"/>
      <c r="PMU3" s="109"/>
      <c r="PMV3" s="109"/>
      <c r="PMW3" s="109"/>
      <c r="PMX3" s="109"/>
      <c r="PMY3" s="109"/>
      <c r="PMZ3" s="109"/>
      <c r="PNA3" s="109"/>
      <c r="PNB3" s="109"/>
      <c r="PNC3" s="109"/>
      <c r="PND3" s="109"/>
      <c r="PNE3" s="109"/>
      <c r="PNF3" s="109"/>
      <c r="PNG3" s="109"/>
      <c r="PNH3" s="109"/>
      <c r="PNI3" s="109"/>
      <c r="PNJ3" s="109"/>
      <c r="PNK3" s="109"/>
      <c r="PNL3" s="109"/>
      <c r="PNM3" s="109"/>
      <c r="PNN3" s="109"/>
      <c r="PNO3" s="109"/>
      <c r="PNP3" s="109"/>
      <c r="PNQ3" s="109"/>
      <c r="PNR3" s="109"/>
      <c r="PNS3" s="109"/>
      <c r="PNT3" s="109"/>
      <c r="PNU3" s="109"/>
      <c r="PNV3" s="109"/>
      <c r="PNW3" s="109"/>
      <c r="PNX3" s="109"/>
      <c r="PNY3" s="109"/>
      <c r="PNZ3" s="109"/>
      <c r="POA3" s="109"/>
      <c r="POB3" s="109"/>
      <c r="POC3" s="109"/>
      <c r="POD3" s="109"/>
      <c r="POE3" s="109"/>
      <c r="POF3" s="109"/>
      <c r="POG3" s="109"/>
      <c r="POH3" s="109"/>
      <c r="POI3" s="109"/>
      <c r="POJ3" s="109"/>
      <c r="POK3" s="109"/>
      <c r="POL3" s="109"/>
      <c r="POM3" s="109"/>
      <c r="PON3" s="109"/>
      <c r="POO3" s="109"/>
      <c r="POP3" s="109"/>
      <c r="POQ3" s="109"/>
      <c r="POR3" s="109"/>
      <c r="POS3" s="109"/>
      <c r="POT3" s="109"/>
      <c r="POU3" s="109"/>
      <c r="POV3" s="109"/>
      <c r="POW3" s="109"/>
      <c r="POX3" s="109"/>
      <c r="POY3" s="109"/>
      <c r="POZ3" s="109"/>
      <c r="PPA3" s="109"/>
      <c r="PPB3" s="109"/>
      <c r="PPC3" s="109"/>
      <c r="PPD3" s="109"/>
      <c r="PPE3" s="109"/>
      <c r="PPF3" s="109"/>
      <c r="PPG3" s="109"/>
      <c r="PPH3" s="109"/>
      <c r="PPI3" s="109"/>
      <c r="PPJ3" s="109"/>
      <c r="PPK3" s="109"/>
      <c r="PPL3" s="109"/>
      <c r="PPM3" s="109"/>
      <c r="PPN3" s="109"/>
      <c r="PPO3" s="109"/>
      <c r="PPP3" s="109"/>
      <c r="PPQ3" s="109"/>
      <c r="PPR3" s="109"/>
      <c r="PPS3" s="109"/>
      <c r="PPT3" s="109"/>
      <c r="PPU3" s="109"/>
      <c r="PPV3" s="109"/>
      <c r="PPW3" s="109"/>
      <c r="PPX3" s="109"/>
      <c r="PPY3" s="109"/>
      <c r="PPZ3" s="109"/>
      <c r="PQA3" s="109"/>
      <c r="PQB3" s="109"/>
      <c r="PQC3" s="109"/>
      <c r="PQD3" s="109"/>
      <c r="PQE3" s="109"/>
      <c r="PQF3" s="109"/>
      <c r="PQG3" s="109"/>
      <c r="PQH3" s="109"/>
      <c r="PQI3" s="109"/>
      <c r="PQJ3" s="109"/>
      <c r="PQK3" s="109"/>
      <c r="PQL3" s="109"/>
      <c r="PQM3" s="109"/>
      <c r="PQN3" s="109"/>
      <c r="PQO3" s="109"/>
      <c r="PQP3" s="109"/>
      <c r="PQQ3" s="109"/>
      <c r="PQR3" s="109"/>
      <c r="PQS3" s="109"/>
      <c r="PQT3" s="109"/>
      <c r="PQU3" s="109"/>
      <c r="PQV3" s="109"/>
      <c r="PQW3" s="109"/>
      <c r="PQX3" s="109"/>
      <c r="PQY3" s="109"/>
      <c r="PQZ3" s="109"/>
      <c r="PRA3" s="109"/>
      <c r="PRB3" s="109"/>
      <c r="PRC3" s="109"/>
      <c r="PRD3" s="109"/>
      <c r="PRE3" s="109"/>
      <c r="PRF3" s="109"/>
      <c r="PRG3" s="109"/>
      <c r="PRH3" s="109"/>
      <c r="PRI3" s="109"/>
      <c r="PRJ3" s="109"/>
      <c r="PRK3" s="109"/>
      <c r="PRL3" s="109"/>
      <c r="PRM3" s="109"/>
      <c r="PRN3" s="109"/>
      <c r="PRO3" s="109"/>
      <c r="PRP3" s="109"/>
      <c r="PRQ3" s="109"/>
      <c r="PRR3" s="109"/>
      <c r="PRS3" s="109"/>
      <c r="PRT3" s="109"/>
      <c r="PRU3" s="109"/>
      <c r="PRV3" s="109"/>
      <c r="PRW3" s="109"/>
      <c r="PRX3" s="109"/>
      <c r="PRY3" s="109"/>
      <c r="PRZ3" s="109"/>
      <c r="PSA3" s="109"/>
      <c r="PSB3" s="109"/>
      <c r="PSC3" s="109"/>
      <c r="PSD3" s="109"/>
      <c r="PSE3" s="109"/>
      <c r="PSF3" s="109"/>
      <c r="PSG3" s="109"/>
      <c r="PSH3" s="109"/>
      <c r="PSI3" s="109"/>
      <c r="PSJ3" s="109"/>
      <c r="PSK3" s="109"/>
      <c r="PSL3" s="109"/>
      <c r="PSM3" s="109"/>
      <c r="PSN3" s="109"/>
      <c r="PSO3" s="109"/>
      <c r="PSP3" s="109"/>
      <c r="PSQ3" s="109"/>
      <c r="PSR3" s="109"/>
      <c r="PSS3" s="109"/>
      <c r="PST3" s="109"/>
      <c r="PSU3" s="109"/>
      <c r="PSV3" s="109"/>
      <c r="PSW3" s="109"/>
      <c r="PSX3" s="109"/>
      <c r="PSY3" s="109"/>
      <c r="PSZ3" s="109"/>
      <c r="PTA3" s="109"/>
      <c r="PTB3" s="109"/>
      <c r="PTC3" s="109"/>
      <c r="PTD3" s="109"/>
      <c r="PTE3" s="109"/>
      <c r="PTF3" s="109"/>
      <c r="PTG3" s="109"/>
      <c r="PTH3" s="109"/>
      <c r="PTI3" s="109"/>
      <c r="PTJ3" s="109"/>
      <c r="PTK3" s="109"/>
      <c r="PTL3" s="109"/>
      <c r="PTM3" s="109"/>
      <c r="PTN3" s="109"/>
      <c r="PTO3" s="109"/>
      <c r="PTP3" s="109"/>
      <c r="PTQ3" s="109"/>
      <c r="PTR3" s="109"/>
      <c r="PTS3" s="109"/>
      <c r="PTT3" s="109"/>
      <c r="PTU3" s="109"/>
      <c r="PTV3" s="109"/>
      <c r="PTW3" s="109"/>
      <c r="PTX3" s="109"/>
      <c r="PTY3" s="109"/>
      <c r="PTZ3" s="109"/>
      <c r="PUA3" s="109"/>
      <c r="PUB3" s="109"/>
      <c r="PUC3" s="109"/>
      <c r="PUD3" s="109"/>
      <c r="PUE3" s="109"/>
      <c r="PUF3" s="109"/>
      <c r="PUG3" s="109"/>
      <c r="PUH3" s="109"/>
      <c r="PUI3" s="109"/>
      <c r="PUJ3" s="109"/>
      <c r="PUK3" s="109"/>
      <c r="PUL3" s="109"/>
      <c r="PUM3" s="109"/>
      <c r="PUN3" s="109"/>
      <c r="PUO3" s="109"/>
      <c r="PUP3" s="109"/>
      <c r="PUQ3" s="109"/>
      <c r="PUR3" s="109"/>
      <c r="PUS3" s="109"/>
      <c r="PUT3" s="109"/>
      <c r="PUU3" s="109"/>
      <c r="PUV3" s="109"/>
      <c r="PUW3" s="109"/>
      <c r="PUX3" s="109"/>
      <c r="PUY3" s="109"/>
      <c r="PUZ3" s="109"/>
      <c r="PVA3" s="109"/>
      <c r="PVB3" s="109"/>
      <c r="PVC3" s="109"/>
      <c r="PVD3" s="109"/>
      <c r="PVE3" s="109"/>
      <c r="PVF3" s="109"/>
      <c r="PVG3" s="109"/>
      <c r="PVH3" s="109"/>
      <c r="PVI3" s="109"/>
      <c r="PVJ3" s="109"/>
      <c r="PVK3" s="109"/>
      <c r="PVL3" s="109"/>
      <c r="PVM3" s="109"/>
      <c r="PVN3" s="109"/>
      <c r="PVO3" s="109"/>
      <c r="PVP3" s="109"/>
      <c r="PVQ3" s="109"/>
      <c r="PVR3" s="109"/>
      <c r="PVS3" s="109"/>
      <c r="PVT3" s="109"/>
      <c r="PVU3" s="109"/>
      <c r="PVV3" s="109"/>
      <c r="PVW3" s="109"/>
      <c r="PVX3" s="109"/>
      <c r="PVY3" s="109"/>
      <c r="PVZ3" s="109"/>
      <c r="PWA3" s="109"/>
      <c r="PWB3" s="109"/>
      <c r="PWC3" s="109"/>
      <c r="PWD3" s="109"/>
      <c r="PWE3" s="109"/>
      <c r="PWF3" s="109"/>
      <c r="PWG3" s="109"/>
      <c r="PWH3" s="109"/>
      <c r="PWI3" s="109"/>
      <c r="PWJ3" s="109"/>
      <c r="PWK3" s="109"/>
      <c r="PWL3" s="109"/>
      <c r="PWM3" s="109"/>
      <c r="PWN3" s="109"/>
      <c r="PWO3" s="109"/>
      <c r="PWP3" s="109"/>
      <c r="PWQ3" s="109"/>
      <c r="PWR3" s="109"/>
      <c r="PWS3" s="109"/>
      <c r="PWT3" s="109"/>
      <c r="PWU3" s="109"/>
      <c r="PWV3" s="109"/>
      <c r="PWW3" s="109"/>
      <c r="PWX3" s="109"/>
      <c r="PWY3" s="109"/>
      <c r="PWZ3" s="109"/>
      <c r="PXA3" s="109"/>
      <c r="PXB3" s="109"/>
      <c r="PXC3" s="109"/>
      <c r="PXD3" s="109"/>
      <c r="PXE3" s="109"/>
      <c r="PXF3" s="109"/>
      <c r="PXG3" s="109"/>
      <c r="PXH3" s="109"/>
      <c r="PXI3" s="109"/>
      <c r="PXJ3" s="109"/>
      <c r="PXK3" s="109"/>
      <c r="PXL3" s="109"/>
      <c r="PXM3" s="109"/>
      <c r="PXN3" s="109"/>
      <c r="PXO3" s="109"/>
      <c r="PXP3" s="109"/>
      <c r="PXQ3" s="109"/>
      <c r="PXR3" s="109"/>
      <c r="PXS3" s="109"/>
      <c r="PXT3" s="109"/>
      <c r="PXU3" s="109"/>
      <c r="PXV3" s="109"/>
      <c r="PXW3" s="109"/>
      <c r="PXX3" s="109"/>
      <c r="PXY3" s="109"/>
      <c r="PXZ3" s="109"/>
      <c r="PYA3" s="109"/>
      <c r="PYB3" s="109"/>
      <c r="PYC3" s="109"/>
      <c r="PYD3" s="109"/>
      <c r="PYE3" s="109"/>
      <c r="PYF3" s="109"/>
      <c r="PYG3" s="109"/>
      <c r="PYH3" s="109"/>
      <c r="PYI3" s="109"/>
      <c r="PYJ3" s="109"/>
      <c r="PYK3" s="109"/>
      <c r="PYL3" s="109"/>
      <c r="PYM3" s="109"/>
      <c r="PYN3" s="109"/>
      <c r="PYO3" s="109"/>
      <c r="PYP3" s="109"/>
      <c r="PYQ3" s="109"/>
      <c r="PYR3" s="109"/>
      <c r="PYS3" s="109"/>
      <c r="PYT3" s="109"/>
      <c r="PYU3" s="109"/>
      <c r="PYV3" s="109"/>
      <c r="PYW3" s="109"/>
      <c r="PYX3" s="109"/>
      <c r="PYY3" s="109"/>
      <c r="PYZ3" s="109"/>
      <c r="PZA3" s="109"/>
      <c r="PZB3" s="109"/>
      <c r="PZC3" s="109"/>
      <c r="PZD3" s="109"/>
      <c r="PZE3" s="109"/>
      <c r="PZF3" s="109"/>
      <c r="PZG3" s="109"/>
      <c r="PZH3" s="109"/>
      <c r="PZI3" s="109"/>
      <c r="PZJ3" s="109"/>
      <c r="PZK3" s="109"/>
      <c r="PZL3" s="109"/>
      <c r="PZM3" s="109"/>
      <c r="PZN3" s="109"/>
      <c r="PZO3" s="109"/>
      <c r="PZP3" s="109"/>
      <c r="PZQ3" s="109"/>
      <c r="PZR3" s="109"/>
      <c r="PZS3" s="109"/>
      <c r="PZT3" s="109"/>
      <c r="PZU3" s="109"/>
      <c r="PZV3" s="109"/>
      <c r="PZW3" s="109"/>
      <c r="PZX3" s="109"/>
      <c r="PZY3" s="109"/>
      <c r="PZZ3" s="109"/>
      <c r="QAA3" s="109"/>
      <c r="QAB3" s="109"/>
      <c r="QAC3" s="109"/>
      <c r="QAD3" s="109"/>
      <c r="QAE3" s="109"/>
      <c r="QAF3" s="109"/>
      <c r="QAG3" s="109"/>
      <c r="QAH3" s="109"/>
      <c r="QAI3" s="109"/>
      <c r="QAJ3" s="109"/>
      <c r="QAK3" s="109"/>
      <c r="QAL3" s="109"/>
      <c r="QAM3" s="109"/>
      <c r="QAN3" s="109"/>
      <c r="QAO3" s="109"/>
      <c r="QAP3" s="109"/>
      <c r="QAQ3" s="109"/>
      <c r="QAR3" s="109"/>
      <c r="QAS3" s="109"/>
      <c r="QAT3" s="109"/>
      <c r="QAU3" s="109"/>
      <c r="QAV3" s="109"/>
      <c r="QAW3" s="109"/>
      <c r="QAX3" s="109"/>
      <c r="QAY3" s="109"/>
      <c r="QAZ3" s="109"/>
      <c r="QBA3" s="109"/>
      <c r="QBB3" s="109"/>
      <c r="QBC3" s="109"/>
      <c r="QBD3" s="109"/>
      <c r="QBE3" s="109"/>
      <c r="QBF3" s="109"/>
      <c r="QBG3" s="109"/>
      <c r="QBH3" s="109"/>
      <c r="QBI3" s="109"/>
      <c r="QBJ3" s="109"/>
      <c r="QBK3" s="109"/>
      <c r="QBL3" s="109"/>
      <c r="QBM3" s="109"/>
      <c r="QBN3" s="109"/>
      <c r="QBO3" s="109"/>
      <c r="QBP3" s="109"/>
      <c r="QBQ3" s="109"/>
      <c r="QBR3" s="109"/>
      <c r="QBS3" s="109"/>
      <c r="QBT3" s="109"/>
      <c r="QBU3" s="109"/>
      <c r="QBV3" s="109"/>
      <c r="QBW3" s="109"/>
      <c r="QBX3" s="109"/>
      <c r="QBY3" s="109"/>
      <c r="QBZ3" s="109"/>
      <c r="QCA3" s="109"/>
      <c r="QCB3" s="109"/>
      <c r="QCC3" s="109"/>
      <c r="QCD3" s="109"/>
      <c r="QCE3" s="109"/>
      <c r="QCF3" s="109"/>
      <c r="QCG3" s="109"/>
      <c r="QCH3" s="109"/>
      <c r="QCI3" s="109"/>
      <c r="QCJ3" s="109"/>
      <c r="QCK3" s="109"/>
      <c r="QCL3" s="109"/>
      <c r="QCM3" s="109"/>
      <c r="QCN3" s="109"/>
      <c r="QCO3" s="109"/>
      <c r="QCP3" s="109"/>
      <c r="QCQ3" s="109"/>
      <c r="QCR3" s="109"/>
      <c r="QCS3" s="109"/>
      <c r="QCT3" s="109"/>
      <c r="QCU3" s="109"/>
      <c r="QCV3" s="109"/>
      <c r="QCW3" s="109"/>
      <c r="QCX3" s="109"/>
      <c r="QCY3" s="109"/>
      <c r="QCZ3" s="109"/>
      <c r="QDA3" s="109"/>
      <c r="QDB3" s="109"/>
      <c r="QDC3" s="109"/>
      <c r="QDD3" s="109"/>
      <c r="QDE3" s="109"/>
      <c r="QDF3" s="109"/>
      <c r="QDG3" s="109"/>
      <c r="QDH3" s="109"/>
      <c r="QDI3" s="109"/>
      <c r="QDJ3" s="109"/>
      <c r="QDK3" s="109"/>
      <c r="QDL3" s="109"/>
      <c r="QDM3" s="109"/>
      <c r="QDN3" s="109"/>
      <c r="QDO3" s="109"/>
      <c r="QDP3" s="109"/>
      <c r="QDQ3" s="109"/>
      <c r="QDR3" s="109"/>
      <c r="QDS3" s="109"/>
      <c r="QDT3" s="109"/>
      <c r="QDU3" s="109"/>
      <c r="QDV3" s="109"/>
      <c r="QDW3" s="109"/>
      <c r="QDX3" s="109"/>
      <c r="QDY3" s="109"/>
      <c r="QDZ3" s="109"/>
      <c r="QEA3" s="109"/>
      <c r="QEB3" s="109"/>
      <c r="QEC3" s="109"/>
      <c r="QED3" s="109"/>
      <c r="QEE3" s="109"/>
      <c r="QEF3" s="109"/>
      <c r="QEG3" s="109"/>
      <c r="QEH3" s="109"/>
      <c r="QEI3" s="109"/>
      <c r="QEJ3" s="109"/>
      <c r="QEK3" s="109"/>
      <c r="QEL3" s="109"/>
      <c r="QEM3" s="109"/>
      <c r="QEN3" s="109"/>
      <c r="QEO3" s="109"/>
      <c r="QEP3" s="109"/>
      <c r="QEQ3" s="109"/>
      <c r="QER3" s="109"/>
      <c r="QES3" s="109"/>
      <c r="QET3" s="109"/>
      <c r="QEU3" s="109"/>
      <c r="QEV3" s="109"/>
      <c r="QEW3" s="109"/>
      <c r="QEX3" s="109"/>
      <c r="QEY3" s="109"/>
      <c r="QEZ3" s="109"/>
      <c r="QFA3" s="109"/>
      <c r="QFB3" s="109"/>
      <c r="QFC3" s="109"/>
      <c r="QFD3" s="109"/>
      <c r="QFE3" s="109"/>
      <c r="QFF3" s="109"/>
      <c r="QFG3" s="109"/>
      <c r="QFH3" s="109"/>
      <c r="QFI3" s="109"/>
      <c r="QFJ3" s="109"/>
      <c r="QFK3" s="109"/>
      <c r="QFL3" s="109"/>
      <c r="QFM3" s="109"/>
      <c r="QFN3" s="109"/>
      <c r="QFO3" s="109"/>
      <c r="QFP3" s="109"/>
      <c r="QFQ3" s="109"/>
      <c r="QFR3" s="109"/>
      <c r="QFS3" s="109"/>
      <c r="QFT3" s="109"/>
      <c r="QFU3" s="109"/>
      <c r="QFV3" s="109"/>
      <c r="QFW3" s="109"/>
      <c r="QFX3" s="109"/>
      <c r="QFY3" s="109"/>
      <c r="QFZ3" s="109"/>
      <c r="QGA3" s="109"/>
      <c r="QGB3" s="109"/>
      <c r="QGC3" s="109"/>
      <c r="QGD3" s="109"/>
      <c r="QGE3" s="109"/>
      <c r="QGF3" s="109"/>
      <c r="QGG3" s="109"/>
      <c r="QGH3" s="109"/>
      <c r="QGI3" s="109"/>
      <c r="QGJ3" s="109"/>
      <c r="QGK3" s="109"/>
      <c r="QGL3" s="109"/>
      <c r="QGM3" s="109"/>
      <c r="QGN3" s="109"/>
      <c r="QGO3" s="109"/>
      <c r="QGP3" s="109"/>
      <c r="QGQ3" s="109"/>
      <c r="QGR3" s="109"/>
      <c r="QGS3" s="109"/>
      <c r="QGT3" s="109"/>
      <c r="QGU3" s="109"/>
      <c r="QGV3" s="109"/>
      <c r="QGW3" s="109"/>
      <c r="QGX3" s="109"/>
      <c r="QGY3" s="109"/>
      <c r="QGZ3" s="109"/>
      <c r="QHA3" s="109"/>
      <c r="QHB3" s="109"/>
      <c r="QHC3" s="109"/>
      <c r="QHD3" s="109"/>
      <c r="QHE3" s="109"/>
      <c r="QHF3" s="109"/>
      <c r="QHG3" s="109"/>
      <c r="QHH3" s="109"/>
      <c r="QHI3" s="109"/>
      <c r="QHJ3" s="109"/>
      <c r="QHK3" s="109"/>
      <c r="QHL3" s="109"/>
      <c r="QHM3" s="109"/>
      <c r="QHN3" s="109"/>
      <c r="QHO3" s="109"/>
      <c r="QHP3" s="109"/>
      <c r="QHQ3" s="109"/>
      <c r="QHR3" s="109"/>
      <c r="QHS3" s="109"/>
      <c r="QHT3" s="109"/>
      <c r="QHU3" s="109"/>
      <c r="QHV3" s="109"/>
      <c r="QHW3" s="109"/>
      <c r="QHX3" s="109"/>
      <c r="QHY3" s="109"/>
      <c r="QHZ3" s="109"/>
      <c r="QIA3" s="109"/>
      <c r="QIB3" s="109"/>
      <c r="QIC3" s="109"/>
      <c r="QID3" s="109"/>
      <c r="QIE3" s="109"/>
      <c r="QIF3" s="109"/>
      <c r="QIG3" s="109"/>
      <c r="QIH3" s="109"/>
      <c r="QII3" s="109"/>
      <c r="QIJ3" s="109"/>
      <c r="QIK3" s="109"/>
      <c r="QIL3" s="109"/>
      <c r="QIM3" s="109"/>
      <c r="QIN3" s="109"/>
      <c r="QIO3" s="109"/>
      <c r="QIP3" s="109"/>
      <c r="QIQ3" s="109"/>
      <c r="QIR3" s="109"/>
      <c r="QIS3" s="109"/>
      <c r="QIT3" s="109"/>
      <c r="QIU3" s="109"/>
      <c r="QIV3" s="109"/>
      <c r="QIW3" s="109"/>
      <c r="QIX3" s="109"/>
      <c r="QIY3" s="109"/>
      <c r="QIZ3" s="109"/>
      <c r="QJA3" s="109"/>
      <c r="QJB3" s="109"/>
      <c r="QJC3" s="109"/>
      <c r="QJD3" s="109"/>
      <c r="QJE3" s="109"/>
      <c r="QJF3" s="109"/>
      <c r="QJG3" s="109"/>
      <c r="QJH3" s="109"/>
      <c r="QJI3" s="109"/>
      <c r="QJJ3" s="109"/>
      <c r="QJK3" s="109"/>
      <c r="QJL3" s="109"/>
      <c r="QJM3" s="109"/>
      <c r="QJN3" s="109"/>
      <c r="QJO3" s="109"/>
      <c r="QJP3" s="109"/>
      <c r="QJQ3" s="109"/>
      <c r="QJR3" s="109"/>
      <c r="QJS3" s="109"/>
      <c r="QJT3" s="109"/>
      <c r="QJU3" s="109"/>
      <c r="QJV3" s="109"/>
      <c r="QJW3" s="109"/>
      <c r="QJX3" s="109"/>
      <c r="QJY3" s="109"/>
      <c r="QJZ3" s="109"/>
      <c r="QKA3" s="109"/>
      <c r="QKB3" s="109"/>
      <c r="QKC3" s="109"/>
      <c r="QKD3" s="109"/>
      <c r="QKE3" s="109"/>
      <c r="QKF3" s="109"/>
      <c r="QKG3" s="109"/>
      <c r="QKH3" s="109"/>
      <c r="QKI3" s="109"/>
      <c r="QKJ3" s="109"/>
      <c r="QKK3" s="109"/>
      <c r="QKL3" s="109"/>
      <c r="QKM3" s="109"/>
      <c r="QKN3" s="109"/>
      <c r="QKO3" s="109"/>
      <c r="QKP3" s="109"/>
      <c r="QKQ3" s="109"/>
      <c r="QKR3" s="109"/>
      <c r="QKS3" s="109"/>
      <c r="QKT3" s="109"/>
      <c r="QKU3" s="109"/>
      <c r="QKV3" s="109"/>
      <c r="QKW3" s="109"/>
      <c r="QKX3" s="109"/>
      <c r="QKY3" s="109"/>
      <c r="QKZ3" s="109"/>
      <c r="QLA3" s="109"/>
      <c r="QLB3" s="109"/>
      <c r="QLC3" s="109"/>
      <c r="QLD3" s="109"/>
      <c r="QLE3" s="109"/>
      <c r="QLF3" s="109"/>
      <c r="QLG3" s="109"/>
      <c r="QLH3" s="109"/>
      <c r="QLI3" s="109"/>
      <c r="QLJ3" s="109"/>
      <c r="QLK3" s="109"/>
      <c r="QLL3" s="109"/>
      <c r="QLM3" s="109"/>
      <c r="QLN3" s="109"/>
      <c r="QLO3" s="109"/>
      <c r="QLP3" s="109"/>
      <c r="QLQ3" s="109"/>
      <c r="QLR3" s="109"/>
      <c r="QLS3" s="109"/>
      <c r="QLT3" s="109"/>
      <c r="QLU3" s="109"/>
      <c r="QLV3" s="109"/>
      <c r="QLW3" s="109"/>
      <c r="QLX3" s="109"/>
      <c r="QLY3" s="109"/>
      <c r="QLZ3" s="109"/>
      <c r="QMA3" s="109"/>
      <c r="QMB3" s="109"/>
      <c r="QMC3" s="109"/>
      <c r="QMD3" s="109"/>
      <c r="QME3" s="109"/>
      <c r="QMF3" s="109"/>
      <c r="QMG3" s="109"/>
      <c r="QMH3" s="109"/>
      <c r="QMI3" s="109"/>
      <c r="QMJ3" s="109"/>
      <c r="QMK3" s="109"/>
      <c r="QML3" s="109"/>
      <c r="QMM3" s="109"/>
      <c r="QMN3" s="109"/>
      <c r="QMO3" s="109"/>
      <c r="QMP3" s="109"/>
      <c r="QMQ3" s="109"/>
      <c r="QMR3" s="109"/>
      <c r="QMS3" s="109"/>
      <c r="QMT3" s="109"/>
      <c r="QMU3" s="109"/>
      <c r="QMV3" s="109"/>
      <c r="QMW3" s="109"/>
      <c r="QMX3" s="109"/>
      <c r="QMY3" s="109"/>
      <c r="QMZ3" s="109"/>
      <c r="QNA3" s="109"/>
      <c r="QNB3" s="109"/>
      <c r="QNC3" s="109"/>
      <c r="QND3" s="109"/>
      <c r="QNE3" s="109"/>
      <c r="QNF3" s="109"/>
      <c r="QNG3" s="109"/>
      <c r="QNH3" s="109"/>
      <c r="QNI3" s="109"/>
      <c r="QNJ3" s="109"/>
      <c r="QNK3" s="109"/>
      <c r="QNL3" s="109"/>
      <c r="QNM3" s="109"/>
      <c r="QNN3" s="109"/>
      <c r="QNO3" s="109"/>
      <c r="QNP3" s="109"/>
      <c r="QNQ3" s="109"/>
      <c r="QNR3" s="109"/>
      <c r="QNS3" s="109"/>
      <c r="QNT3" s="109"/>
      <c r="QNU3" s="109"/>
      <c r="QNV3" s="109"/>
      <c r="QNW3" s="109"/>
      <c r="QNX3" s="109"/>
      <c r="QNY3" s="109"/>
      <c r="QNZ3" s="109"/>
      <c r="QOA3" s="109"/>
      <c r="QOB3" s="109"/>
      <c r="QOC3" s="109"/>
      <c r="QOD3" s="109"/>
      <c r="QOE3" s="109"/>
      <c r="QOF3" s="109"/>
      <c r="QOG3" s="109"/>
      <c r="QOH3" s="109"/>
      <c r="QOI3" s="109"/>
      <c r="QOJ3" s="109"/>
      <c r="QOK3" s="109"/>
      <c r="QOL3" s="109"/>
      <c r="QOM3" s="109"/>
      <c r="QON3" s="109"/>
      <c r="QOO3" s="109"/>
      <c r="QOP3" s="109"/>
      <c r="QOQ3" s="109"/>
      <c r="QOR3" s="109"/>
      <c r="QOS3" s="109"/>
      <c r="QOT3" s="109"/>
      <c r="QOU3" s="109"/>
      <c r="QOV3" s="109"/>
      <c r="QOW3" s="109"/>
      <c r="QOX3" s="109"/>
      <c r="QOY3" s="109"/>
      <c r="QOZ3" s="109"/>
      <c r="QPA3" s="109"/>
      <c r="QPB3" s="109"/>
      <c r="QPC3" s="109"/>
      <c r="QPD3" s="109"/>
      <c r="QPE3" s="109"/>
      <c r="QPF3" s="109"/>
      <c r="QPG3" s="109"/>
      <c r="QPH3" s="109"/>
      <c r="QPI3" s="109"/>
      <c r="QPJ3" s="109"/>
      <c r="QPK3" s="109"/>
      <c r="QPL3" s="109"/>
      <c r="QPM3" s="109"/>
      <c r="QPN3" s="109"/>
      <c r="QPO3" s="109"/>
      <c r="QPP3" s="109"/>
      <c r="QPQ3" s="109"/>
      <c r="QPR3" s="109"/>
      <c r="QPS3" s="109"/>
      <c r="QPT3" s="109"/>
      <c r="QPU3" s="109"/>
      <c r="QPV3" s="109"/>
      <c r="QPW3" s="109"/>
      <c r="QPX3" s="109"/>
      <c r="QPY3" s="109"/>
      <c r="QPZ3" s="109"/>
      <c r="QQA3" s="109"/>
      <c r="QQB3" s="109"/>
      <c r="QQC3" s="109"/>
      <c r="QQD3" s="109"/>
      <c r="QQE3" s="109"/>
      <c r="QQF3" s="109"/>
      <c r="QQG3" s="109"/>
      <c r="QQH3" s="109"/>
      <c r="QQI3" s="109"/>
      <c r="QQJ3" s="109"/>
      <c r="QQK3" s="109"/>
      <c r="QQL3" s="109"/>
      <c r="QQM3" s="109"/>
      <c r="QQN3" s="109"/>
      <c r="QQO3" s="109"/>
      <c r="QQP3" s="109"/>
      <c r="QQQ3" s="109"/>
      <c r="QQR3" s="109"/>
      <c r="QQS3" s="109"/>
      <c r="QQT3" s="109"/>
      <c r="QQU3" s="109"/>
      <c r="QQV3" s="109"/>
      <c r="QQW3" s="109"/>
      <c r="QQX3" s="109"/>
      <c r="QQY3" s="109"/>
      <c r="QQZ3" s="109"/>
      <c r="QRA3" s="109"/>
      <c r="QRB3" s="109"/>
      <c r="QRC3" s="109"/>
      <c r="QRD3" s="109"/>
      <c r="QRE3" s="109"/>
      <c r="QRF3" s="109"/>
      <c r="QRG3" s="109"/>
      <c r="QRH3" s="109"/>
      <c r="QRI3" s="109"/>
      <c r="QRJ3" s="109"/>
      <c r="QRK3" s="109"/>
      <c r="QRL3" s="109"/>
      <c r="QRM3" s="109"/>
      <c r="QRN3" s="109"/>
      <c r="QRO3" s="109"/>
      <c r="QRP3" s="109"/>
      <c r="QRQ3" s="109"/>
      <c r="QRR3" s="109"/>
      <c r="QRS3" s="109"/>
      <c r="QRT3" s="109"/>
      <c r="QRU3" s="109"/>
      <c r="QRV3" s="109"/>
      <c r="QRW3" s="109"/>
      <c r="QRX3" s="109"/>
      <c r="QRY3" s="109"/>
      <c r="QRZ3" s="109"/>
      <c r="QSA3" s="109"/>
      <c r="QSB3" s="109"/>
      <c r="QSC3" s="109"/>
      <c r="QSD3" s="109"/>
      <c r="QSE3" s="109"/>
      <c r="QSF3" s="109"/>
      <c r="QSG3" s="109"/>
      <c r="QSH3" s="109"/>
      <c r="QSI3" s="109"/>
      <c r="QSJ3" s="109"/>
      <c r="QSK3" s="109"/>
      <c r="QSL3" s="109"/>
      <c r="QSM3" s="109"/>
      <c r="QSN3" s="109"/>
      <c r="QSO3" s="109"/>
      <c r="QSP3" s="109"/>
      <c r="QSQ3" s="109"/>
      <c r="QSR3" s="109"/>
      <c r="QSS3" s="109"/>
      <c r="QST3" s="109"/>
      <c r="QSU3" s="109"/>
      <c r="QSV3" s="109"/>
      <c r="QSW3" s="109"/>
      <c r="QSX3" s="109"/>
      <c r="QSY3" s="109"/>
      <c r="QSZ3" s="109"/>
      <c r="QTA3" s="109"/>
      <c r="QTB3" s="109"/>
      <c r="QTC3" s="109"/>
      <c r="QTD3" s="109"/>
      <c r="QTE3" s="109"/>
      <c r="QTF3" s="109"/>
      <c r="QTG3" s="109"/>
      <c r="QTH3" s="109"/>
      <c r="QTI3" s="109"/>
      <c r="QTJ3" s="109"/>
      <c r="QTK3" s="109"/>
      <c r="QTL3" s="109"/>
      <c r="QTM3" s="109"/>
      <c r="QTN3" s="109"/>
      <c r="QTO3" s="109"/>
      <c r="QTP3" s="109"/>
      <c r="QTQ3" s="109"/>
      <c r="QTR3" s="109"/>
      <c r="QTS3" s="109"/>
      <c r="QTT3" s="109"/>
      <c r="QTU3" s="109"/>
      <c r="QTV3" s="109"/>
      <c r="QTW3" s="109"/>
      <c r="QTX3" s="109"/>
      <c r="QTY3" s="109"/>
      <c r="QTZ3" s="109"/>
      <c r="QUA3" s="109"/>
      <c r="QUB3" s="109"/>
      <c r="QUC3" s="109"/>
      <c r="QUD3" s="109"/>
      <c r="QUE3" s="109"/>
      <c r="QUF3" s="109"/>
      <c r="QUG3" s="109"/>
      <c r="QUH3" s="109"/>
      <c r="QUI3" s="109"/>
      <c r="QUJ3" s="109"/>
      <c r="QUK3" s="109"/>
      <c r="QUL3" s="109"/>
      <c r="QUM3" s="109"/>
      <c r="QUN3" s="109"/>
      <c r="QUO3" s="109"/>
      <c r="QUP3" s="109"/>
      <c r="QUQ3" s="109"/>
      <c r="QUR3" s="109"/>
      <c r="QUS3" s="109"/>
      <c r="QUT3" s="109"/>
      <c r="QUU3" s="109"/>
      <c r="QUV3" s="109"/>
      <c r="QUW3" s="109"/>
      <c r="QUX3" s="109"/>
      <c r="QUY3" s="109"/>
      <c r="QUZ3" s="109"/>
      <c r="QVA3" s="109"/>
      <c r="QVB3" s="109"/>
      <c r="QVC3" s="109"/>
      <c r="QVD3" s="109"/>
      <c r="QVE3" s="109"/>
      <c r="QVF3" s="109"/>
      <c r="QVG3" s="109"/>
      <c r="QVH3" s="109"/>
      <c r="QVI3" s="109"/>
      <c r="QVJ3" s="109"/>
      <c r="QVK3" s="109"/>
      <c r="QVL3" s="109"/>
      <c r="QVM3" s="109"/>
      <c r="QVN3" s="109"/>
      <c r="QVO3" s="109"/>
      <c r="QVP3" s="109"/>
      <c r="QVQ3" s="109"/>
      <c r="QVR3" s="109"/>
      <c r="QVS3" s="109"/>
      <c r="QVT3" s="109"/>
      <c r="QVU3" s="109"/>
      <c r="QVV3" s="109"/>
      <c r="QVW3" s="109"/>
      <c r="QVX3" s="109"/>
      <c r="QVY3" s="109"/>
      <c r="QVZ3" s="109"/>
      <c r="QWA3" s="109"/>
      <c r="QWB3" s="109"/>
      <c r="QWC3" s="109"/>
      <c r="QWD3" s="109"/>
      <c r="QWE3" s="109"/>
      <c r="QWF3" s="109"/>
      <c r="QWG3" s="109"/>
      <c r="QWH3" s="109"/>
      <c r="QWI3" s="109"/>
      <c r="QWJ3" s="109"/>
      <c r="QWK3" s="109"/>
      <c r="QWL3" s="109"/>
      <c r="QWM3" s="109"/>
      <c r="QWN3" s="109"/>
      <c r="QWO3" s="109"/>
      <c r="QWP3" s="109"/>
      <c r="QWQ3" s="109"/>
      <c r="QWR3" s="109"/>
      <c r="QWS3" s="109"/>
      <c r="QWT3" s="109"/>
      <c r="QWU3" s="109"/>
      <c r="QWV3" s="109"/>
      <c r="QWW3" s="109"/>
      <c r="QWX3" s="109"/>
      <c r="QWY3" s="109"/>
      <c r="QWZ3" s="109"/>
      <c r="QXA3" s="109"/>
      <c r="QXB3" s="109"/>
      <c r="QXC3" s="109"/>
      <c r="QXD3" s="109"/>
      <c r="QXE3" s="109"/>
      <c r="QXF3" s="109"/>
      <c r="QXG3" s="109"/>
      <c r="QXH3" s="109"/>
      <c r="QXI3" s="109"/>
      <c r="QXJ3" s="109"/>
      <c r="QXK3" s="109"/>
      <c r="QXL3" s="109"/>
      <c r="QXM3" s="109"/>
      <c r="QXN3" s="109"/>
      <c r="QXO3" s="109"/>
      <c r="QXP3" s="109"/>
      <c r="QXQ3" s="109"/>
      <c r="QXR3" s="109"/>
      <c r="QXS3" s="109"/>
      <c r="QXT3" s="109"/>
      <c r="QXU3" s="109"/>
      <c r="QXV3" s="109"/>
      <c r="QXW3" s="109"/>
      <c r="QXX3" s="109"/>
      <c r="QXY3" s="109"/>
      <c r="QXZ3" s="109"/>
      <c r="QYA3" s="109"/>
      <c r="QYB3" s="109"/>
      <c r="QYC3" s="109"/>
      <c r="QYD3" s="109"/>
      <c r="QYE3" s="109"/>
      <c r="QYF3" s="109"/>
      <c r="QYG3" s="109"/>
      <c r="QYH3" s="109"/>
      <c r="QYI3" s="109"/>
      <c r="QYJ3" s="109"/>
      <c r="QYK3" s="109"/>
      <c r="QYL3" s="109"/>
      <c r="QYM3" s="109"/>
      <c r="QYN3" s="109"/>
      <c r="QYO3" s="109"/>
      <c r="QYP3" s="109"/>
      <c r="QYQ3" s="109"/>
      <c r="QYR3" s="109"/>
      <c r="QYS3" s="109"/>
      <c r="QYT3" s="109"/>
      <c r="QYU3" s="109"/>
      <c r="QYV3" s="109"/>
      <c r="QYW3" s="109"/>
      <c r="QYX3" s="109"/>
      <c r="QYY3" s="109"/>
      <c r="QYZ3" s="109"/>
      <c r="QZA3" s="109"/>
      <c r="QZB3" s="109"/>
      <c r="QZC3" s="109"/>
      <c r="QZD3" s="109"/>
      <c r="QZE3" s="109"/>
      <c r="QZF3" s="109"/>
      <c r="QZG3" s="109"/>
      <c r="QZH3" s="109"/>
      <c r="QZI3" s="109"/>
      <c r="QZJ3" s="109"/>
      <c r="QZK3" s="109"/>
      <c r="QZL3" s="109"/>
      <c r="QZM3" s="109"/>
      <c r="QZN3" s="109"/>
      <c r="QZO3" s="109"/>
      <c r="QZP3" s="109"/>
      <c r="QZQ3" s="109"/>
      <c r="QZR3" s="109"/>
      <c r="QZS3" s="109"/>
      <c r="QZT3" s="109"/>
      <c r="QZU3" s="109"/>
      <c r="QZV3" s="109"/>
      <c r="QZW3" s="109"/>
      <c r="QZX3" s="109"/>
      <c r="QZY3" s="109"/>
      <c r="QZZ3" s="109"/>
      <c r="RAA3" s="109"/>
      <c r="RAB3" s="109"/>
      <c r="RAC3" s="109"/>
      <c r="RAD3" s="109"/>
      <c r="RAE3" s="109"/>
      <c r="RAF3" s="109"/>
      <c r="RAG3" s="109"/>
      <c r="RAH3" s="109"/>
      <c r="RAI3" s="109"/>
      <c r="RAJ3" s="109"/>
      <c r="RAK3" s="109"/>
      <c r="RAL3" s="109"/>
      <c r="RAM3" s="109"/>
      <c r="RAN3" s="109"/>
      <c r="RAO3" s="109"/>
      <c r="RAP3" s="109"/>
      <c r="RAQ3" s="109"/>
      <c r="RAR3" s="109"/>
      <c r="RAS3" s="109"/>
      <c r="RAT3" s="109"/>
      <c r="RAU3" s="109"/>
      <c r="RAV3" s="109"/>
      <c r="RAW3" s="109"/>
      <c r="RAX3" s="109"/>
      <c r="RAY3" s="109"/>
      <c r="RAZ3" s="109"/>
      <c r="RBA3" s="109"/>
      <c r="RBB3" s="109"/>
      <c r="RBC3" s="109"/>
      <c r="RBD3" s="109"/>
      <c r="RBE3" s="109"/>
      <c r="RBF3" s="109"/>
      <c r="RBG3" s="109"/>
      <c r="RBH3" s="109"/>
      <c r="RBI3" s="109"/>
      <c r="RBJ3" s="109"/>
      <c r="RBK3" s="109"/>
      <c r="RBL3" s="109"/>
      <c r="RBM3" s="109"/>
      <c r="RBN3" s="109"/>
      <c r="RBO3" s="109"/>
      <c r="RBP3" s="109"/>
      <c r="RBQ3" s="109"/>
      <c r="RBR3" s="109"/>
      <c r="RBS3" s="109"/>
      <c r="RBT3" s="109"/>
      <c r="RBU3" s="109"/>
      <c r="RBV3" s="109"/>
      <c r="RBW3" s="109"/>
      <c r="RBX3" s="109"/>
      <c r="RBY3" s="109"/>
      <c r="RBZ3" s="109"/>
      <c r="RCA3" s="109"/>
      <c r="RCB3" s="109"/>
      <c r="RCC3" s="109"/>
      <c r="RCD3" s="109"/>
      <c r="RCE3" s="109"/>
      <c r="RCF3" s="109"/>
      <c r="RCG3" s="109"/>
      <c r="RCH3" s="109"/>
      <c r="RCI3" s="109"/>
      <c r="RCJ3" s="109"/>
      <c r="RCK3" s="109"/>
      <c r="RCL3" s="109"/>
      <c r="RCM3" s="109"/>
      <c r="RCN3" s="109"/>
      <c r="RCO3" s="109"/>
      <c r="RCP3" s="109"/>
      <c r="RCQ3" s="109"/>
      <c r="RCR3" s="109"/>
      <c r="RCS3" s="109"/>
      <c r="RCT3" s="109"/>
      <c r="RCU3" s="109"/>
      <c r="RCV3" s="109"/>
      <c r="RCW3" s="109"/>
      <c r="RCX3" s="109"/>
      <c r="RCY3" s="109"/>
      <c r="RCZ3" s="109"/>
      <c r="RDA3" s="109"/>
      <c r="RDB3" s="109"/>
      <c r="RDC3" s="109"/>
      <c r="RDD3" s="109"/>
      <c r="RDE3" s="109"/>
      <c r="RDF3" s="109"/>
      <c r="RDG3" s="109"/>
      <c r="RDH3" s="109"/>
      <c r="RDI3" s="109"/>
      <c r="RDJ3" s="109"/>
      <c r="RDK3" s="109"/>
      <c r="RDL3" s="109"/>
      <c r="RDM3" s="109"/>
      <c r="RDN3" s="109"/>
      <c r="RDO3" s="109"/>
      <c r="RDP3" s="109"/>
      <c r="RDQ3" s="109"/>
      <c r="RDR3" s="109"/>
      <c r="RDS3" s="109"/>
      <c r="RDT3" s="109"/>
      <c r="RDU3" s="109"/>
      <c r="RDV3" s="109"/>
      <c r="RDW3" s="109"/>
      <c r="RDX3" s="109"/>
      <c r="RDY3" s="109"/>
      <c r="RDZ3" s="109"/>
      <c r="REA3" s="109"/>
      <c r="REB3" s="109"/>
      <c r="REC3" s="109"/>
      <c r="RED3" s="109"/>
      <c r="REE3" s="109"/>
      <c r="REF3" s="109"/>
      <c r="REG3" s="109"/>
      <c r="REH3" s="109"/>
      <c r="REI3" s="109"/>
      <c r="REJ3" s="109"/>
      <c r="REK3" s="109"/>
      <c r="REL3" s="109"/>
      <c r="REM3" s="109"/>
      <c r="REN3" s="109"/>
      <c r="REO3" s="109"/>
      <c r="REP3" s="109"/>
      <c r="REQ3" s="109"/>
      <c r="RER3" s="109"/>
      <c r="RES3" s="109"/>
      <c r="RET3" s="109"/>
      <c r="REU3" s="109"/>
      <c r="REV3" s="109"/>
      <c r="REW3" s="109"/>
      <c r="REX3" s="109"/>
      <c r="REY3" s="109"/>
      <c r="REZ3" s="109"/>
      <c r="RFA3" s="109"/>
      <c r="RFB3" s="109"/>
      <c r="RFC3" s="109"/>
      <c r="RFD3" s="109"/>
      <c r="RFE3" s="109"/>
      <c r="RFF3" s="109"/>
      <c r="RFG3" s="109"/>
      <c r="RFH3" s="109"/>
      <c r="RFI3" s="109"/>
      <c r="RFJ3" s="109"/>
      <c r="RFK3" s="109"/>
      <c r="RFL3" s="109"/>
      <c r="RFM3" s="109"/>
      <c r="RFN3" s="109"/>
      <c r="RFO3" s="109"/>
      <c r="RFP3" s="109"/>
      <c r="RFQ3" s="109"/>
      <c r="RFR3" s="109"/>
      <c r="RFS3" s="109"/>
      <c r="RFT3" s="109"/>
      <c r="RFU3" s="109"/>
      <c r="RFV3" s="109"/>
      <c r="RFW3" s="109"/>
      <c r="RFX3" s="109"/>
      <c r="RFY3" s="109"/>
      <c r="RFZ3" s="109"/>
      <c r="RGA3" s="109"/>
      <c r="RGB3" s="109"/>
      <c r="RGC3" s="109"/>
      <c r="RGD3" s="109"/>
      <c r="RGE3" s="109"/>
      <c r="RGF3" s="109"/>
      <c r="RGG3" s="109"/>
      <c r="RGH3" s="109"/>
      <c r="RGI3" s="109"/>
      <c r="RGJ3" s="109"/>
      <c r="RGK3" s="109"/>
      <c r="RGL3" s="109"/>
      <c r="RGM3" s="109"/>
      <c r="RGN3" s="109"/>
      <c r="RGO3" s="109"/>
      <c r="RGP3" s="109"/>
      <c r="RGQ3" s="109"/>
      <c r="RGR3" s="109"/>
      <c r="RGS3" s="109"/>
      <c r="RGT3" s="109"/>
      <c r="RGU3" s="109"/>
      <c r="RGV3" s="109"/>
      <c r="RGW3" s="109"/>
      <c r="RGX3" s="109"/>
      <c r="RGY3" s="109"/>
      <c r="RGZ3" s="109"/>
      <c r="RHA3" s="109"/>
      <c r="RHB3" s="109"/>
      <c r="RHC3" s="109"/>
      <c r="RHD3" s="109"/>
      <c r="RHE3" s="109"/>
      <c r="RHF3" s="109"/>
      <c r="RHG3" s="109"/>
      <c r="RHH3" s="109"/>
      <c r="RHI3" s="109"/>
      <c r="RHJ3" s="109"/>
      <c r="RHK3" s="109"/>
      <c r="RHL3" s="109"/>
      <c r="RHM3" s="109"/>
      <c r="RHN3" s="109"/>
      <c r="RHO3" s="109"/>
      <c r="RHP3" s="109"/>
      <c r="RHQ3" s="109"/>
      <c r="RHR3" s="109"/>
      <c r="RHS3" s="109"/>
      <c r="RHT3" s="109"/>
      <c r="RHU3" s="109"/>
      <c r="RHV3" s="109"/>
      <c r="RHW3" s="109"/>
      <c r="RHX3" s="109"/>
      <c r="RHY3" s="109"/>
      <c r="RHZ3" s="109"/>
      <c r="RIA3" s="109"/>
      <c r="RIB3" s="109"/>
      <c r="RIC3" s="109"/>
      <c r="RID3" s="109"/>
      <c r="RIE3" s="109"/>
      <c r="RIF3" s="109"/>
      <c r="RIG3" s="109"/>
      <c r="RIH3" s="109"/>
      <c r="RII3" s="109"/>
      <c r="RIJ3" s="109"/>
      <c r="RIK3" s="109"/>
      <c r="RIL3" s="109"/>
      <c r="RIM3" s="109"/>
      <c r="RIN3" s="109"/>
      <c r="RIO3" s="109"/>
      <c r="RIP3" s="109"/>
      <c r="RIQ3" s="109"/>
      <c r="RIR3" s="109"/>
      <c r="RIS3" s="109"/>
      <c r="RIT3" s="109"/>
      <c r="RIU3" s="109"/>
      <c r="RIV3" s="109"/>
      <c r="RIW3" s="109"/>
      <c r="RIX3" s="109"/>
      <c r="RIY3" s="109"/>
      <c r="RIZ3" s="109"/>
      <c r="RJA3" s="109"/>
      <c r="RJB3" s="109"/>
      <c r="RJC3" s="109"/>
      <c r="RJD3" s="109"/>
      <c r="RJE3" s="109"/>
      <c r="RJF3" s="109"/>
      <c r="RJG3" s="109"/>
      <c r="RJH3" s="109"/>
      <c r="RJI3" s="109"/>
      <c r="RJJ3" s="109"/>
      <c r="RJK3" s="109"/>
      <c r="RJL3" s="109"/>
      <c r="RJM3" s="109"/>
      <c r="RJN3" s="109"/>
      <c r="RJO3" s="109"/>
      <c r="RJP3" s="109"/>
      <c r="RJQ3" s="109"/>
      <c r="RJR3" s="109"/>
      <c r="RJS3" s="109"/>
      <c r="RJT3" s="109"/>
      <c r="RJU3" s="109"/>
      <c r="RJV3" s="109"/>
      <c r="RJW3" s="109"/>
      <c r="RJX3" s="109"/>
      <c r="RJY3" s="109"/>
      <c r="RJZ3" s="109"/>
      <c r="RKA3" s="109"/>
      <c r="RKB3" s="109"/>
      <c r="RKC3" s="109"/>
      <c r="RKD3" s="109"/>
      <c r="RKE3" s="109"/>
      <c r="RKF3" s="109"/>
      <c r="RKG3" s="109"/>
      <c r="RKH3" s="109"/>
      <c r="RKI3" s="109"/>
      <c r="RKJ3" s="109"/>
      <c r="RKK3" s="109"/>
      <c r="RKL3" s="109"/>
      <c r="RKM3" s="109"/>
      <c r="RKN3" s="109"/>
      <c r="RKO3" s="109"/>
      <c r="RKP3" s="109"/>
      <c r="RKQ3" s="109"/>
      <c r="RKR3" s="109"/>
      <c r="RKS3" s="109"/>
      <c r="RKT3" s="109"/>
      <c r="RKU3" s="109"/>
      <c r="RKV3" s="109"/>
      <c r="RKW3" s="109"/>
      <c r="RKX3" s="109"/>
      <c r="RKY3" s="109"/>
      <c r="RKZ3" s="109"/>
      <c r="RLA3" s="109"/>
      <c r="RLB3" s="109"/>
      <c r="RLC3" s="109"/>
      <c r="RLD3" s="109"/>
      <c r="RLE3" s="109"/>
      <c r="RLF3" s="109"/>
      <c r="RLG3" s="109"/>
      <c r="RLH3" s="109"/>
      <c r="RLI3" s="109"/>
      <c r="RLJ3" s="109"/>
      <c r="RLK3" s="109"/>
      <c r="RLL3" s="109"/>
      <c r="RLM3" s="109"/>
      <c r="RLN3" s="109"/>
      <c r="RLO3" s="109"/>
      <c r="RLP3" s="109"/>
      <c r="RLQ3" s="109"/>
      <c r="RLR3" s="109"/>
      <c r="RLS3" s="109"/>
      <c r="RLT3" s="109"/>
      <c r="RLU3" s="109"/>
      <c r="RLV3" s="109"/>
      <c r="RLW3" s="109"/>
      <c r="RLX3" s="109"/>
      <c r="RLY3" s="109"/>
      <c r="RLZ3" s="109"/>
      <c r="RMA3" s="109"/>
      <c r="RMB3" s="109"/>
      <c r="RMC3" s="109"/>
      <c r="RMD3" s="109"/>
      <c r="RME3" s="109"/>
      <c r="RMF3" s="109"/>
      <c r="RMG3" s="109"/>
      <c r="RMH3" s="109"/>
      <c r="RMI3" s="109"/>
      <c r="RMJ3" s="109"/>
      <c r="RMK3" s="109"/>
      <c r="RML3" s="109"/>
      <c r="RMM3" s="109"/>
      <c r="RMN3" s="109"/>
      <c r="RMO3" s="109"/>
      <c r="RMP3" s="109"/>
      <c r="RMQ3" s="109"/>
      <c r="RMR3" s="109"/>
      <c r="RMS3" s="109"/>
      <c r="RMT3" s="109"/>
      <c r="RMU3" s="109"/>
      <c r="RMV3" s="109"/>
      <c r="RMW3" s="109"/>
      <c r="RMX3" s="109"/>
      <c r="RMY3" s="109"/>
      <c r="RMZ3" s="109"/>
      <c r="RNA3" s="109"/>
      <c r="RNB3" s="109"/>
      <c r="RNC3" s="109"/>
      <c r="RND3" s="109"/>
      <c r="RNE3" s="109"/>
      <c r="RNF3" s="109"/>
      <c r="RNG3" s="109"/>
      <c r="RNH3" s="109"/>
      <c r="RNI3" s="109"/>
      <c r="RNJ3" s="109"/>
      <c r="RNK3" s="109"/>
      <c r="RNL3" s="109"/>
      <c r="RNM3" s="109"/>
      <c r="RNN3" s="109"/>
      <c r="RNO3" s="109"/>
      <c r="RNP3" s="109"/>
      <c r="RNQ3" s="109"/>
      <c r="RNR3" s="109"/>
      <c r="RNS3" s="109"/>
      <c r="RNT3" s="109"/>
      <c r="RNU3" s="109"/>
      <c r="RNV3" s="109"/>
      <c r="RNW3" s="109"/>
      <c r="RNX3" s="109"/>
      <c r="RNY3" s="109"/>
      <c r="RNZ3" s="109"/>
      <c r="ROA3" s="109"/>
      <c r="ROB3" s="109"/>
      <c r="ROC3" s="109"/>
      <c r="ROD3" s="109"/>
      <c r="ROE3" s="109"/>
      <c r="ROF3" s="109"/>
      <c r="ROG3" s="109"/>
      <c r="ROH3" s="109"/>
      <c r="ROI3" s="109"/>
      <c r="ROJ3" s="109"/>
      <c r="ROK3" s="109"/>
      <c r="ROL3" s="109"/>
      <c r="ROM3" s="109"/>
      <c r="RON3" s="109"/>
      <c r="ROO3" s="109"/>
      <c r="ROP3" s="109"/>
      <c r="ROQ3" s="109"/>
      <c r="ROR3" s="109"/>
      <c r="ROS3" s="109"/>
      <c r="ROT3" s="109"/>
      <c r="ROU3" s="109"/>
      <c r="ROV3" s="109"/>
      <c r="ROW3" s="109"/>
      <c r="ROX3" s="109"/>
      <c r="ROY3" s="109"/>
      <c r="ROZ3" s="109"/>
      <c r="RPA3" s="109"/>
      <c r="RPB3" s="109"/>
      <c r="RPC3" s="109"/>
      <c r="RPD3" s="109"/>
      <c r="RPE3" s="109"/>
      <c r="RPF3" s="109"/>
      <c r="RPG3" s="109"/>
      <c r="RPH3" s="109"/>
      <c r="RPI3" s="109"/>
      <c r="RPJ3" s="109"/>
      <c r="RPK3" s="109"/>
      <c r="RPL3" s="109"/>
      <c r="RPM3" s="109"/>
      <c r="RPN3" s="109"/>
      <c r="RPO3" s="109"/>
      <c r="RPP3" s="109"/>
      <c r="RPQ3" s="109"/>
      <c r="RPR3" s="109"/>
      <c r="RPS3" s="109"/>
      <c r="RPT3" s="109"/>
      <c r="RPU3" s="109"/>
      <c r="RPV3" s="109"/>
      <c r="RPW3" s="109"/>
      <c r="RPX3" s="109"/>
      <c r="RPY3" s="109"/>
      <c r="RPZ3" s="109"/>
      <c r="RQA3" s="109"/>
      <c r="RQB3" s="109"/>
      <c r="RQC3" s="109"/>
      <c r="RQD3" s="109"/>
      <c r="RQE3" s="109"/>
      <c r="RQF3" s="109"/>
      <c r="RQG3" s="109"/>
      <c r="RQH3" s="109"/>
      <c r="RQI3" s="109"/>
      <c r="RQJ3" s="109"/>
      <c r="RQK3" s="109"/>
      <c r="RQL3" s="109"/>
      <c r="RQM3" s="109"/>
      <c r="RQN3" s="109"/>
      <c r="RQO3" s="109"/>
      <c r="RQP3" s="109"/>
      <c r="RQQ3" s="109"/>
      <c r="RQR3" s="109"/>
      <c r="RQS3" s="109"/>
      <c r="RQT3" s="109"/>
      <c r="RQU3" s="109"/>
      <c r="RQV3" s="109"/>
      <c r="RQW3" s="109"/>
      <c r="RQX3" s="109"/>
      <c r="RQY3" s="109"/>
      <c r="RQZ3" s="109"/>
      <c r="RRA3" s="109"/>
      <c r="RRB3" s="109"/>
      <c r="RRC3" s="109"/>
      <c r="RRD3" s="109"/>
      <c r="RRE3" s="109"/>
      <c r="RRF3" s="109"/>
      <c r="RRG3" s="109"/>
      <c r="RRH3" s="109"/>
      <c r="RRI3" s="109"/>
      <c r="RRJ3" s="109"/>
      <c r="RRK3" s="109"/>
      <c r="RRL3" s="109"/>
      <c r="RRM3" s="109"/>
      <c r="RRN3" s="109"/>
      <c r="RRO3" s="109"/>
      <c r="RRP3" s="109"/>
      <c r="RRQ3" s="109"/>
      <c r="RRR3" s="109"/>
      <c r="RRS3" s="109"/>
      <c r="RRT3" s="109"/>
      <c r="RRU3" s="109"/>
      <c r="RRV3" s="109"/>
      <c r="RRW3" s="109"/>
      <c r="RRX3" s="109"/>
      <c r="RRY3" s="109"/>
      <c r="RRZ3" s="109"/>
      <c r="RSA3" s="109"/>
      <c r="RSB3" s="109"/>
      <c r="RSC3" s="109"/>
      <c r="RSD3" s="109"/>
      <c r="RSE3" s="109"/>
      <c r="RSF3" s="109"/>
      <c r="RSG3" s="109"/>
      <c r="RSH3" s="109"/>
      <c r="RSI3" s="109"/>
      <c r="RSJ3" s="109"/>
      <c r="RSK3" s="109"/>
      <c r="RSL3" s="109"/>
      <c r="RSM3" s="109"/>
      <c r="RSN3" s="109"/>
      <c r="RSO3" s="109"/>
      <c r="RSP3" s="109"/>
      <c r="RSQ3" s="109"/>
      <c r="RSR3" s="109"/>
      <c r="RSS3" s="109"/>
      <c r="RST3" s="109"/>
      <c r="RSU3" s="109"/>
      <c r="RSV3" s="109"/>
      <c r="RSW3" s="109"/>
      <c r="RSX3" s="109"/>
      <c r="RSY3" s="109"/>
      <c r="RSZ3" s="109"/>
      <c r="RTA3" s="109"/>
      <c r="RTB3" s="109"/>
      <c r="RTC3" s="109"/>
      <c r="RTD3" s="109"/>
      <c r="RTE3" s="109"/>
      <c r="RTF3" s="109"/>
      <c r="RTG3" s="109"/>
      <c r="RTH3" s="109"/>
      <c r="RTI3" s="109"/>
      <c r="RTJ3" s="109"/>
      <c r="RTK3" s="109"/>
      <c r="RTL3" s="109"/>
      <c r="RTM3" s="109"/>
      <c r="RTN3" s="109"/>
      <c r="RTO3" s="109"/>
      <c r="RTP3" s="109"/>
      <c r="RTQ3" s="109"/>
      <c r="RTR3" s="109"/>
      <c r="RTS3" s="109"/>
      <c r="RTT3" s="109"/>
      <c r="RTU3" s="109"/>
      <c r="RTV3" s="109"/>
      <c r="RTW3" s="109"/>
      <c r="RTX3" s="109"/>
      <c r="RTY3" s="109"/>
      <c r="RTZ3" s="109"/>
      <c r="RUA3" s="109"/>
      <c r="RUB3" s="109"/>
      <c r="RUC3" s="109"/>
      <c r="RUD3" s="109"/>
      <c r="RUE3" s="109"/>
      <c r="RUF3" s="109"/>
      <c r="RUG3" s="109"/>
      <c r="RUH3" s="109"/>
      <c r="RUI3" s="109"/>
      <c r="RUJ3" s="109"/>
      <c r="RUK3" s="109"/>
      <c r="RUL3" s="109"/>
      <c r="RUM3" s="109"/>
      <c r="RUN3" s="109"/>
      <c r="RUO3" s="109"/>
      <c r="RUP3" s="109"/>
      <c r="RUQ3" s="109"/>
      <c r="RUR3" s="109"/>
      <c r="RUS3" s="109"/>
      <c r="RUT3" s="109"/>
      <c r="RUU3" s="109"/>
      <c r="RUV3" s="109"/>
      <c r="RUW3" s="109"/>
      <c r="RUX3" s="109"/>
      <c r="RUY3" s="109"/>
      <c r="RUZ3" s="109"/>
      <c r="RVA3" s="109"/>
      <c r="RVB3" s="109"/>
      <c r="RVC3" s="109"/>
      <c r="RVD3" s="109"/>
      <c r="RVE3" s="109"/>
      <c r="RVF3" s="109"/>
      <c r="RVG3" s="109"/>
      <c r="RVH3" s="109"/>
      <c r="RVI3" s="109"/>
      <c r="RVJ3" s="109"/>
      <c r="RVK3" s="109"/>
      <c r="RVL3" s="109"/>
      <c r="RVM3" s="109"/>
      <c r="RVN3" s="109"/>
      <c r="RVO3" s="109"/>
      <c r="RVP3" s="109"/>
      <c r="RVQ3" s="109"/>
      <c r="RVR3" s="109"/>
      <c r="RVS3" s="109"/>
      <c r="RVT3" s="109"/>
      <c r="RVU3" s="109"/>
      <c r="RVV3" s="109"/>
      <c r="RVW3" s="109"/>
      <c r="RVX3" s="109"/>
      <c r="RVY3" s="109"/>
      <c r="RVZ3" s="109"/>
      <c r="RWA3" s="109"/>
      <c r="RWB3" s="109"/>
      <c r="RWC3" s="109"/>
      <c r="RWD3" s="109"/>
      <c r="RWE3" s="109"/>
      <c r="RWF3" s="109"/>
      <c r="RWG3" s="109"/>
      <c r="RWH3" s="109"/>
      <c r="RWI3" s="109"/>
      <c r="RWJ3" s="109"/>
      <c r="RWK3" s="109"/>
      <c r="RWL3" s="109"/>
      <c r="RWM3" s="109"/>
      <c r="RWN3" s="109"/>
      <c r="RWO3" s="109"/>
      <c r="RWP3" s="109"/>
      <c r="RWQ3" s="109"/>
      <c r="RWR3" s="109"/>
      <c r="RWS3" s="109"/>
      <c r="RWT3" s="109"/>
      <c r="RWU3" s="109"/>
      <c r="RWV3" s="109"/>
      <c r="RWW3" s="109"/>
      <c r="RWX3" s="109"/>
      <c r="RWY3" s="109"/>
      <c r="RWZ3" s="109"/>
      <c r="RXA3" s="109"/>
      <c r="RXB3" s="109"/>
      <c r="RXC3" s="109"/>
      <c r="RXD3" s="109"/>
      <c r="RXE3" s="109"/>
      <c r="RXF3" s="109"/>
      <c r="RXG3" s="109"/>
      <c r="RXH3" s="109"/>
      <c r="RXI3" s="109"/>
      <c r="RXJ3" s="109"/>
      <c r="RXK3" s="109"/>
      <c r="RXL3" s="109"/>
      <c r="RXM3" s="109"/>
      <c r="RXN3" s="109"/>
      <c r="RXO3" s="109"/>
      <c r="RXP3" s="109"/>
      <c r="RXQ3" s="109"/>
      <c r="RXR3" s="109"/>
      <c r="RXS3" s="109"/>
      <c r="RXT3" s="109"/>
      <c r="RXU3" s="109"/>
      <c r="RXV3" s="109"/>
      <c r="RXW3" s="109"/>
      <c r="RXX3" s="109"/>
      <c r="RXY3" s="109"/>
      <c r="RXZ3" s="109"/>
      <c r="RYA3" s="109"/>
      <c r="RYB3" s="109"/>
      <c r="RYC3" s="109"/>
      <c r="RYD3" s="109"/>
      <c r="RYE3" s="109"/>
      <c r="RYF3" s="109"/>
      <c r="RYG3" s="109"/>
      <c r="RYH3" s="109"/>
      <c r="RYI3" s="109"/>
      <c r="RYJ3" s="109"/>
      <c r="RYK3" s="109"/>
      <c r="RYL3" s="109"/>
      <c r="RYM3" s="109"/>
      <c r="RYN3" s="109"/>
      <c r="RYO3" s="109"/>
      <c r="RYP3" s="109"/>
      <c r="RYQ3" s="109"/>
      <c r="RYR3" s="109"/>
      <c r="RYS3" s="109"/>
      <c r="RYT3" s="109"/>
      <c r="RYU3" s="109"/>
      <c r="RYV3" s="109"/>
      <c r="RYW3" s="109"/>
      <c r="RYX3" s="109"/>
      <c r="RYY3" s="109"/>
      <c r="RYZ3" s="109"/>
      <c r="RZA3" s="109"/>
      <c r="RZB3" s="109"/>
      <c r="RZC3" s="109"/>
      <c r="RZD3" s="109"/>
      <c r="RZE3" s="109"/>
      <c r="RZF3" s="109"/>
      <c r="RZG3" s="109"/>
      <c r="RZH3" s="109"/>
      <c r="RZI3" s="109"/>
      <c r="RZJ3" s="109"/>
      <c r="RZK3" s="109"/>
      <c r="RZL3" s="109"/>
      <c r="RZM3" s="109"/>
      <c r="RZN3" s="109"/>
      <c r="RZO3" s="109"/>
      <c r="RZP3" s="109"/>
      <c r="RZQ3" s="109"/>
      <c r="RZR3" s="109"/>
      <c r="RZS3" s="109"/>
      <c r="RZT3" s="109"/>
      <c r="RZU3" s="109"/>
      <c r="RZV3" s="109"/>
      <c r="RZW3" s="109"/>
      <c r="RZX3" s="109"/>
      <c r="RZY3" s="109"/>
      <c r="RZZ3" s="109"/>
      <c r="SAA3" s="109"/>
      <c r="SAB3" s="109"/>
      <c r="SAC3" s="109"/>
      <c r="SAD3" s="109"/>
      <c r="SAE3" s="109"/>
      <c r="SAF3" s="109"/>
      <c r="SAG3" s="109"/>
      <c r="SAH3" s="109"/>
      <c r="SAI3" s="109"/>
      <c r="SAJ3" s="109"/>
      <c r="SAK3" s="109"/>
      <c r="SAL3" s="109"/>
      <c r="SAM3" s="109"/>
      <c r="SAN3" s="109"/>
      <c r="SAO3" s="109"/>
      <c r="SAP3" s="109"/>
      <c r="SAQ3" s="109"/>
      <c r="SAR3" s="109"/>
      <c r="SAS3" s="109"/>
      <c r="SAT3" s="109"/>
      <c r="SAU3" s="109"/>
      <c r="SAV3" s="109"/>
      <c r="SAW3" s="109"/>
      <c r="SAX3" s="109"/>
      <c r="SAY3" s="109"/>
      <c r="SAZ3" s="109"/>
      <c r="SBA3" s="109"/>
      <c r="SBB3" s="109"/>
      <c r="SBC3" s="109"/>
      <c r="SBD3" s="109"/>
      <c r="SBE3" s="109"/>
      <c r="SBF3" s="109"/>
      <c r="SBG3" s="109"/>
      <c r="SBH3" s="109"/>
      <c r="SBI3" s="109"/>
      <c r="SBJ3" s="109"/>
      <c r="SBK3" s="109"/>
      <c r="SBL3" s="109"/>
      <c r="SBM3" s="109"/>
      <c r="SBN3" s="109"/>
      <c r="SBO3" s="109"/>
      <c r="SBP3" s="109"/>
      <c r="SBQ3" s="109"/>
      <c r="SBR3" s="109"/>
      <c r="SBS3" s="109"/>
      <c r="SBT3" s="109"/>
      <c r="SBU3" s="109"/>
      <c r="SBV3" s="109"/>
      <c r="SBW3" s="109"/>
      <c r="SBX3" s="109"/>
      <c r="SBY3" s="109"/>
      <c r="SBZ3" s="109"/>
      <c r="SCA3" s="109"/>
      <c r="SCB3" s="109"/>
      <c r="SCC3" s="109"/>
      <c r="SCD3" s="109"/>
      <c r="SCE3" s="109"/>
      <c r="SCF3" s="109"/>
      <c r="SCG3" s="109"/>
      <c r="SCH3" s="109"/>
      <c r="SCI3" s="109"/>
      <c r="SCJ3" s="109"/>
      <c r="SCK3" s="109"/>
      <c r="SCL3" s="109"/>
      <c r="SCM3" s="109"/>
      <c r="SCN3" s="109"/>
      <c r="SCO3" s="109"/>
      <c r="SCP3" s="109"/>
      <c r="SCQ3" s="109"/>
      <c r="SCR3" s="109"/>
      <c r="SCS3" s="109"/>
      <c r="SCT3" s="109"/>
      <c r="SCU3" s="109"/>
      <c r="SCV3" s="109"/>
      <c r="SCW3" s="109"/>
      <c r="SCX3" s="109"/>
      <c r="SCY3" s="109"/>
      <c r="SCZ3" s="109"/>
      <c r="SDA3" s="109"/>
      <c r="SDB3" s="109"/>
      <c r="SDC3" s="109"/>
      <c r="SDD3" s="109"/>
      <c r="SDE3" s="109"/>
      <c r="SDF3" s="109"/>
      <c r="SDG3" s="109"/>
      <c r="SDH3" s="109"/>
      <c r="SDI3" s="109"/>
      <c r="SDJ3" s="109"/>
      <c r="SDK3" s="109"/>
      <c r="SDL3" s="109"/>
      <c r="SDM3" s="109"/>
      <c r="SDN3" s="109"/>
      <c r="SDO3" s="109"/>
      <c r="SDP3" s="109"/>
      <c r="SDQ3" s="109"/>
      <c r="SDR3" s="109"/>
      <c r="SDS3" s="109"/>
      <c r="SDT3" s="109"/>
      <c r="SDU3" s="109"/>
      <c r="SDV3" s="109"/>
      <c r="SDW3" s="109"/>
      <c r="SDX3" s="109"/>
      <c r="SDY3" s="109"/>
      <c r="SDZ3" s="109"/>
      <c r="SEA3" s="109"/>
      <c r="SEB3" s="109"/>
      <c r="SEC3" s="109"/>
      <c r="SED3" s="109"/>
      <c r="SEE3" s="109"/>
      <c r="SEF3" s="109"/>
      <c r="SEG3" s="109"/>
      <c r="SEH3" s="109"/>
      <c r="SEI3" s="109"/>
      <c r="SEJ3" s="109"/>
      <c r="SEK3" s="109"/>
      <c r="SEL3" s="109"/>
      <c r="SEM3" s="109"/>
      <c r="SEN3" s="109"/>
      <c r="SEO3" s="109"/>
      <c r="SEP3" s="109"/>
      <c r="SEQ3" s="109"/>
      <c r="SER3" s="109"/>
      <c r="SES3" s="109"/>
      <c r="SET3" s="109"/>
      <c r="SEU3" s="109"/>
      <c r="SEV3" s="109"/>
      <c r="SEW3" s="109"/>
      <c r="SEX3" s="109"/>
      <c r="SEY3" s="109"/>
      <c r="SEZ3" s="109"/>
      <c r="SFA3" s="109"/>
      <c r="SFB3" s="109"/>
      <c r="SFC3" s="109"/>
      <c r="SFD3" s="109"/>
      <c r="SFE3" s="109"/>
      <c r="SFF3" s="109"/>
      <c r="SFG3" s="109"/>
      <c r="SFH3" s="109"/>
      <c r="SFI3" s="109"/>
      <c r="SFJ3" s="109"/>
      <c r="SFK3" s="109"/>
      <c r="SFL3" s="109"/>
      <c r="SFM3" s="109"/>
      <c r="SFN3" s="109"/>
      <c r="SFO3" s="109"/>
      <c r="SFP3" s="109"/>
      <c r="SFQ3" s="109"/>
      <c r="SFR3" s="109"/>
      <c r="SFS3" s="109"/>
      <c r="SFT3" s="109"/>
      <c r="SFU3" s="109"/>
      <c r="SFV3" s="109"/>
      <c r="SFW3" s="109"/>
      <c r="SFX3" s="109"/>
      <c r="SFY3" s="109"/>
      <c r="SFZ3" s="109"/>
      <c r="SGA3" s="109"/>
      <c r="SGB3" s="109"/>
      <c r="SGC3" s="109"/>
      <c r="SGD3" s="109"/>
      <c r="SGE3" s="109"/>
      <c r="SGF3" s="109"/>
      <c r="SGG3" s="109"/>
      <c r="SGH3" s="109"/>
      <c r="SGI3" s="109"/>
      <c r="SGJ3" s="109"/>
      <c r="SGK3" s="109"/>
      <c r="SGL3" s="109"/>
      <c r="SGM3" s="109"/>
      <c r="SGN3" s="109"/>
      <c r="SGO3" s="109"/>
      <c r="SGP3" s="109"/>
      <c r="SGQ3" s="109"/>
      <c r="SGR3" s="109"/>
      <c r="SGS3" s="109"/>
      <c r="SGT3" s="109"/>
      <c r="SGU3" s="109"/>
      <c r="SGV3" s="109"/>
      <c r="SGW3" s="109"/>
      <c r="SGX3" s="109"/>
      <c r="SGY3" s="109"/>
      <c r="SGZ3" s="109"/>
      <c r="SHA3" s="109"/>
      <c r="SHB3" s="109"/>
      <c r="SHC3" s="109"/>
      <c r="SHD3" s="109"/>
      <c r="SHE3" s="109"/>
      <c r="SHF3" s="109"/>
      <c r="SHG3" s="109"/>
      <c r="SHH3" s="109"/>
      <c r="SHI3" s="109"/>
      <c r="SHJ3" s="109"/>
      <c r="SHK3" s="109"/>
      <c r="SHL3" s="109"/>
      <c r="SHM3" s="109"/>
      <c r="SHN3" s="109"/>
      <c r="SHO3" s="109"/>
      <c r="SHP3" s="109"/>
      <c r="SHQ3" s="109"/>
      <c r="SHR3" s="109"/>
      <c r="SHS3" s="109"/>
      <c r="SHT3" s="109"/>
      <c r="SHU3" s="109"/>
      <c r="SHV3" s="109"/>
      <c r="SHW3" s="109"/>
      <c r="SHX3" s="109"/>
      <c r="SHY3" s="109"/>
      <c r="SHZ3" s="109"/>
      <c r="SIA3" s="109"/>
      <c r="SIB3" s="109"/>
      <c r="SIC3" s="109"/>
      <c r="SID3" s="109"/>
      <c r="SIE3" s="109"/>
      <c r="SIF3" s="109"/>
      <c r="SIG3" s="109"/>
      <c r="SIH3" s="109"/>
      <c r="SII3" s="109"/>
      <c r="SIJ3" s="109"/>
      <c r="SIK3" s="109"/>
      <c r="SIL3" s="109"/>
      <c r="SIM3" s="109"/>
      <c r="SIN3" s="109"/>
      <c r="SIO3" s="109"/>
      <c r="SIP3" s="109"/>
      <c r="SIQ3" s="109"/>
      <c r="SIR3" s="109"/>
      <c r="SIS3" s="109"/>
      <c r="SIT3" s="109"/>
      <c r="SIU3" s="109"/>
      <c r="SIV3" s="109"/>
      <c r="SIW3" s="109"/>
      <c r="SIX3" s="109"/>
      <c r="SIY3" s="109"/>
      <c r="SIZ3" s="109"/>
      <c r="SJA3" s="109"/>
      <c r="SJB3" s="109"/>
      <c r="SJC3" s="109"/>
      <c r="SJD3" s="109"/>
      <c r="SJE3" s="109"/>
      <c r="SJF3" s="109"/>
      <c r="SJG3" s="109"/>
      <c r="SJH3" s="109"/>
      <c r="SJI3" s="109"/>
      <c r="SJJ3" s="109"/>
      <c r="SJK3" s="109"/>
      <c r="SJL3" s="109"/>
      <c r="SJM3" s="109"/>
      <c r="SJN3" s="109"/>
      <c r="SJO3" s="109"/>
      <c r="SJP3" s="109"/>
      <c r="SJQ3" s="109"/>
      <c r="SJR3" s="109"/>
      <c r="SJS3" s="109"/>
      <c r="SJT3" s="109"/>
      <c r="SJU3" s="109"/>
      <c r="SJV3" s="109"/>
      <c r="SJW3" s="109"/>
      <c r="SJX3" s="109"/>
      <c r="SJY3" s="109"/>
      <c r="SJZ3" s="109"/>
      <c r="SKA3" s="109"/>
      <c r="SKB3" s="109"/>
      <c r="SKC3" s="109"/>
      <c r="SKD3" s="109"/>
      <c r="SKE3" s="109"/>
      <c r="SKF3" s="109"/>
      <c r="SKG3" s="109"/>
      <c r="SKH3" s="109"/>
      <c r="SKI3" s="109"/>
      <c r="SKJ3" s="109"/>
      <c r="SKK3" s="109"/>
      <c r="SKL3" s="109"/>
      <c r="SKM3" s="109"/>
      <c r="SKN3" s="109"/>
      <c r="SKO3" s="109"/>
      <c r="SKP3" s="109"/>
      <c r="SKQ3" s="109"/>
      <c r="SKR3" s="109"/>
      <c r="SKS3" s="109"/>
      <c r="SKT3" s="109"/>
      <c r="SKU3" s="109"/>
      <c r="SKV3" s="109"/>
      <c r="SKW3" s="109"/>
      <c r="SKX3" s="109"/>
      <c r="SKY3" s="109"/>
      <c r="SKZ3" s="109"/>
      <c r="SLA3" s="109"/>
      <c r="SLB3" s="109"/>
      <c r="SLC3" s="109"/>
      <c r="SLD3" s="109"/>
      <c r="SLE3" s="109"/>
      <c r="SLF3" s="109"/>
      <c r="SLG3" s="109"/>
      <c r="SLH3" s="109"/>
      <c r="SLI3" s="109"/>
      <c r="SLJ3" s="109"/>
      <c r="SLK3" s="109"/>
      <c r="SLL3" s="109"/>
      <c r="SLM3" s="109"/>
      <c r="SLN3" s="109"/>
      <c r="SLO3" s="109"/>
      <c r="SLP3" s="109"/>
      <c r="SLQ3" s="109"/>
      <c r="SLR3" s="109"/>
      <c r="SLS3" s="109"/>
      <c r="SLT3" s="109"/>
      <c r="SLU3" s="109"/>
      <c r="SLV3" s="109"/>
      <c r="SLW3" s="109"/>
      <c r="SLX3" s="109"/>
      <c r="SLY3" s="109"/>
      <c r="SLZ3" s="109"/>
      <c r="SMA3" s="109"/>
      <c r="SMB3" s="109"/>
      <c r="SMC3" s="109"/>
      <c r="SMD3" s="109"/>
      <c r="SME3" s="109"/>
      <c r="SMF3" s="109"/>
      <c r="SMG3" s="109"/>
      <c r="SMH3" s="109"/>
      <c r="SMI3" s="109"/>
      <c r="SMJ3" s="109"/>
      <c r="SMK3" s="109"/>
      <c r="SML3" s="109"/>
      <c r="SMM3" s="109"/>
      <c r="SMN3" s="109"/>
      <c r="SMO3" s="109"/>
      <c r="SMP3" s="109"/>
      <c r="SMQ3" s="109"/>
      <c r="SMR3" s="109"/>
      <c r="SMS3" s="109"/>
      <c r="SMT3" s="109"/>
      <c r="SMU3" s="109"/>
      <c r="SMV3" s="109"/>
      <c r="SMW3" s="109"/>
      <c r="SMX3" s="109"/>
      <c r="SMY3" s="109"/>
      <c r="SMZ3" s="109"/>
      <c r="SNA3" s="109"/>
      <c r="SNB3" s="109"/>
      <c r="SNC3" s="109"/>
      <c r="SND3" s="109"/>
      <c r="SNE3" s="109"/>
      <c r="SNF3" s="109"/>
      <c r="SNG3" s="109"/>
      <c r="SNH3" s="109"/>
      <c r="SNI3" s="109"/>
      <c r="SNJ3" s="109"/>
      <c r="SNK3" s="109"/>
      <c r="SNL3" s="109"/>
      <c r="SNM3" s="109"/>
      <c r="SNN3" s="109"/>
      <c r="SNO3" s="109"/>
      <c r="SNP3" s="109"/>
      <c r="SNQ3" s="109"/>
      <c r="SNR3" s="109"/>
      <c r="SNS3" s="109"/>
      <c r="SNT3" s="109"/>
      <c r="SNU3" s="109"/>
      <c r="SNV3" s="109"/>
      <c r="SNW3" s="109"/>
      <c r="SNX3" s="109"/>
      <c r="SNY3" s="109"/>
      <c r="SNZ3" s="109"/>
      <c r="SOA3" s="109"/>
      <c r="SOB3" s="109"/>
      <c r="SOC3" s="109"/>
      <c r="SOD3" s="109"/>
      <c r="SOE3" s="109"/>
      <c r="SOF3" s="109"/>
      <c r="SOG3" s="109"/>
      <c r="SOH3" s="109"/>
      <c r="SOI3" s="109"/>
      <c r="SOJ3" s="109"/>
      <c r="SOK3" s="109"/>
      <c r="SOL3" s="109"/>
      <c r="SOM3" s="109"/>
      <c r="SON3" s="109"/>
      <c r="SOO3" s="109"/>
      <c r="SOP3" s="109"/>
      <c r="SOQ3" s="109"/>
      <c r="SOR3" s="109"/>
      <c r="SOS3" s="109"/>
      <c r="SOT3" s="109"/>
      <c r="SOU3" s="109"/>
      <c r="SOV3" s="109"/>
      <c r="SOW3" s="109"/>
      <c r="SOX3" s="109"/>
      <c r="SOY3" s="109"/>
      <c r="SOZ3" s="109"/>
      <c r="SPA3" s="109"/>
      <c r="SPB3" s="109"/>
      <c r="SPC3" s="109"/>
      <c r="SPD3" s="109"/>
      <c r="SPE3" s="109"/>
      <c r="SPF3" s="109"/>
      <c r="SPG3" s="109"/>
      <c r="SPH3" s="109"/>
      <c r="SPI3" s="109"/>
      <c r="SPJ3" s="109"/>
      <c r="SPK3" s="109"/>
      <c r="SPL3" s="109"/>
      <c r="SPM3" s="109"/>
      <c r="SPN3" s="109"/>
      <c r="SPO3" s="109"/>
      <c r="SPP3" s="109"/>
      <c r="SPQ3" s="109"/>
      <c r="SPR3" s="109"/>
      <c r="SPS3" s="109"/>
      <c r="SPT3" s="109"/>
      <c r="SPU3" s="109"/>
      <c r="SPV3" s="109"/>
      <c r="SPW3" s="109"/>
      <c r="SPX3" s="109"/>
      <c r="SPY3" s="109"/>
      <c r="SPZ3" s="109"/>
      <c r="SQA3" s="109"/>
      <c r="SQB3" s="109"/>
      <c r="SQC3" s="109"/>
      <c r="SQD3" s="109"/>
      <c r="SQE3" s="109"/>
      <c r="SQF3" s="109"/>
      <c r="SQG3" s="109"/>
      <c r="SQH3" s="109"/>
      <c r="SQI3" s="109"/>
      <c r="SQJ3" s="109"/>
      <c r="SQK3" s="109"/>
      <c r="SQL3" s="109"/>
      <c r="SQM3" s="109"/>
      <c r="SQN3" s="109"/>
      <c r="SQO3" s="109"/>
      <c r="SQP3" s="109"/>
      <c r="SQQ3" s="109"/>
      <c r="SQR3" s="109"/>
      <c r="SQS3" s="109"/>
      <c r="SQT3" s="109"/>
      <c r="SQU3" s="109"/>
      <c r="SQV3" s="109"/>
      <c r="SQW3" s="109"/>
      <c r="SQX3" s="109"/>
      <c r="SQY3" s="109"/>
      <c r="SQZ3" s="109"/>
      <c r="SRA3" s="109"/>
      <c r="SRB3" s="109"/>
      <c r="SRC3" s="109"/>
      <c r="SRD3" s="109"/>
      <c r="SRE3" s="109"/>
      <c r="SRF3" s="109"/>
      <c r="SRG3" s="109"/>
      <c r="SRH3" s="109"/>
      <c r="SRI3" s="109"/>
      <c r="SRJ3" s="109"/>
      <c r="SRK3" s="109"/>
      <c r="SRL3" s="109"/>
      <c r="SRM3" s="109"/>
      <c r="SRN3" s="109"/>
      <c r="SRO3" s="109"/>
      <c r="SRP3" s="109"/>
      <c r="SRQ3" s="109"/>
      <c r="SRR3" s="109"/>
      <c r="SRS3" s="109"/>
      <c r="SRT3" s="109"/>
      <c r="SRU3" s="109"/>
      <c r="SRV3" s="109"/>
      <c r="SRW3" s="109"/>
      <c r="SRX3" s="109"/>
      <c r="SRY3" s="109"/>
      <c r="SRZ3" s="109"/>
      <c r="SSA3" s="109"/>
      <c r="SSB3" s="109"/>
      <c r="SSC3" s="109"/>
      <c r="SSD3" s="109"/>
      <c r="SSE3" s="109"/>
      <c r="SSF3" s="109"/>
      <c r="SSG3" s="109"/>
      <c r="SSH3" s="109"/>
      <c r="SSI3" s="109"/>
      <c r="SSJ3" s="109"/>
      <c r="SSK3" s="109"/>
      <c r="SSL3" s="109"/>
      <c r="SSM3" s="109"/>
      <c r="SSN3" s="109"/>
      <c r="SSO3" s="109"/>
      <c r="SSP3" s="109"/>
      <c r="SSQ3" s="109"/>
      <c r="SSR3" s="109"/>
      <c r="SSS3" s="109"/>
      <c r="SST3" s="109"/>
      <c r="SSU3" s="109"/>
      <c r="SSV3" s="109"/>
      <c r="SSW3" s="109"/>
      <c r="SSX3" s="109"/>
      <c r="SSY3" s="109"/>
      <c r="SSZ3" s="109"/>
      <c r="STA3" s="109"/>
      <c r="STB3" s="109"/>
      <c r="STC3" s="109"/>
      <c r="STD3" s="109"/>
      <c r="STE3" s="109"/>
      <c r="STF3" s="109"/>
      <c r="STG3" s="109"/>
      <c r="STH3" s="109"/>
      <c r="STI3" s="109"/>
      <c r="STJ3" s="109"/>
      <c r="STK3" s="109"/>
      <c r="STL3" s="109"/>
      <c r="STM3" s="109"/>
      <c r="STN3" s="109"/>
      <c r="STO3" s="109"/>
      <c r="STP3" s="109"/>
      <c r="STQ3" s="109"/>
      <c r="STR3" s="109"/>
      <c r="STS3" s="109"/>
      <c r="STT3" s="109"/>
      <c r="STU3" s="109"/>
      <c r="STV3" s="109"/>
      <c r="STW3" s="109"/>
      <c r="STX3" s="109"/>
      <c r="STY3" s="109"/>
      <c r="STZ3" s="109"/>
      <c r="SUA3" s="109"/>
      <c r="SUB3" s="109"/>
      <c r="SUC3" s="109"/>
      <c r="SUD3" s="109"/>
      <c r="SUE3" s="109"/>
      <c r="SUF3" s="109"/>
      <c r="SUG3" s="109"/>
      <c r="SUH3" s="109"/>
      <c r="SUI3" s="109"/>
      <c r="SUJ3" s="109"/>
      <c r="SUK3" s="109"/>
      <c r="SUL3" s="109"/>
      <c r="SUM3" s="109"/>
      <c r="SUN3" s="109"/>
      <c r="SUO3" s="109"/>
      <c r="SUP3" s="109"/>
      <c r="SUQ3" s="109"/>
      <c r="SUR3" s="109"/>
      <c r="SUS3" s="109"/>
      <c r="SUT3" s="109"/>
      <c r="SUU3" s="109"/>
      <c r="SUV3" s="109"/>
      <c r="SUW3" s="109"/>
      <c r="SUX3" s="109"/>
      <c r="SUY3" s="109"/>
      <c r="SUZ3" s="109"/>
      <c r="SVA3" s="109"/>
      <c r="SVB3" s="109"/>
      <c r="SVC3" s="109"/>
      <c r="SVD3" s="109"/>
      <c r="SVE3" s="109"/>
      <c r="SVF3" s="109"/>
      <c r="SVG3" s="109"/>
      <c r="SVH3" s="109"/>
      <c r="SVI3" s="109"/>
      <c r="SVJ3" s="109"/>
      <c r="SVK3" s="109"/>
      <c r="SVL3" s="109"/>
      <c r="SVM3" s="109"/>
      <c r="SVN3" s="109"/>
      <c r="SVO3" s="109"/>
      <c r="SVP3" s="109"/>
      <c r="SVQ3" s="109"/>
      <c r="SVR3" s="109"/>
      <c r="SVS3" s="109"/>
      <c r="SVT3" s="109"/>
      <c r="SVU3" s="109"/>
      <c r="SVV3" s="109"/>
      <c r="SVW3" s="109"/>
      <c r="SVX3" s="109"/>
      <c r="SVY3" s="109"/>
      <c r="SVZ3" s="109"/>
      <c r="SWA3" s="109"/>
      <c r="SWB3" s="109"/>
      <c r="SWC3" s="109"/>
      <c r="SWD3" s="109"/>
      <c r="SWE3" s="109"/>
      <c r="SWF3" s="109"/>
      <c r="SWG3" s="109"/>
      <c r="SWH3" s="109"/>
      <c r="SWI3" s="109"/>
      <c r="SWJ3" s="109"/>
      <c r="SWK3" s="109"/>
      <c r="SWL3" s="109"/>
      <c r="SWM3" s="109"/>
      <c r="SWN3" s="109"/>
      <c r="SWO3" s="109"/>
      <c r="SWP3" s="109"/>
      <c r="SWQ3" s="109"/>
      <c r="SWR3" s="109"/>
      <c r="SWS3" s="109"/>
      <c r="SWT3" s="109"/>
      <c r="SWU3" s="109"/>
      <c r="SWV3" s="109"/>
      <c r="SWW3" s="109"/>
      <c r="SWX3" s="109"/>
      <c r="SWY3" s="109"/>
      <c r="SWZ3" s="109"/>
      <c r="SXA3" s="109"/>
      <c r="SXB3" s="109"/>
      <c r="SXC3" s="109"/>
      <c r="SXD3" s="109"/>
      <c r="SXE3" s="109"/>
      <c r="SXF3" s="109"/>
      <c r="SXG3" s="109"/>
      <c r="SXH3" s="109"/>
      <c r="SXI3" s="109"/>
      <c r="SXJ3" s="109"/>
      <c r="SXK3" s="109"/>
      <c r="SXL3" s="109"/>
      <c r="SXM3" s="109"/>
      <c r="SXN3" s="109"/>
      <c r="SXO3" s="109"/>
      <c r="SXP3" s="109"/>
      <c r="SXQ3" s="109"/>
      <c r="SXR3" s="109"/>
      <c r="SXS3" s="109"/>
      <c r="SXT3" s="109"/>
      <c r="SXU3" s="109"/>
      <c r="SXV3" s="109"/>
      <c r="SXW3" s="109"/>
      <c r="SXX3" s="109"/>
      <c r="SXY3" s="109"/>
      <c r="SXZ3" s="109"/>
      <c r="SYA3" s="109"/>
      <c r="SYB3" s="109"/>
      <c r="SYC3" s="109"/>
      <c r="SYD3" s="109"/>
      <c r="SYE3" s="109"/>
      <c r="SYF3" s="109"/>
      <c r="SYG3" s="109"/>
      <c r="SYH3" s="109"/>
      <c r="SYI3" s="109"/>
      <c r="SYJ3" s="109"/>
      <c r="SYK3" s="109"/>
      <c r="SYL3" s="109"/>
      <c r="SYM3" s="109"/>
      <c r="SYN3" s="109"/>
      <c r="SYO3" s="109"/>
      <c r="SYP3" s="109"/>
      <c r="SYQ3" s="109"/>
      <c r="SYR3" s="109"/>
      <c r="SYS3" s="109"/>
      <c r="SYT3" s="109"/>
      <c r="SYU3" s="109"/>
      <c r="SYV3" s="109"/>
      <c r="SYW3" s="109"/>
      <c r="SYX3" s="109"/>
      <c r="SYY3" s="109"/>
      <c r="SYZ3" s="109"/>
      <c r="SZA3" s="109"/>
      <c r="SZB3" s="109"/>
      <c r="SZC3" s="109"/>
      <c r="SZD3" s="109"/>
      <c r="SZE3" s="109"/>
      <c r="SZF3" s="109"/>
      <c r="SZG3" s="109"/>
      <c r="SZH3" s="109"/>
      <c r="SZI3" s="109"/>
      <c r="SZJ3" s="109"/>
      <c r="SZK3" s="109"/>
      <c r="SZL3" s="109"/>
      <c r="SZM3" s="109"/>
      <c r="SZN3" s="109"/>
      <c r="SZO3" s="109"/>
      <c r="SZP3" s="109"/>
      <c r="SZQ3" s="109"/>
      <c r="SZR3" s="109"/>
      <c r="SZS3" s="109"/>
      <c r="SZT3" s="109"/>
      <c r="SZU3" s="109"/>
      <c r="SZV3" s="109"/>
      <c r="SZW3" s="109"/>
      <c r="SZX3" s="109"/>
      <c r="SZY3" s="109"/>
      <c r="SZZ3" s="109"/>
      <c r="TAA3" s="109"/>
      <c r="TAB3" s="109"/>
      <c r="TAC3" s="109"/>
      <c r="TAD3" s="109"/>
      <c r="TAE3" s="109"/>
      <c r="TAF3" s="109"/>
      <c r="TAG3" s="109"/>
      <c r="TAH3" s="109"/>
      <c r="TAI3" s="109"/>
      <c r="TAJ3" s="109"/>
      <c r="TAK3" s="109"/>
      <c r="TAL3" s="109"/>
      <c r="TAM3" s="109"/>
      <c r="TAN3" s="109"/>
      <c r="TAO3" s="109"/>
      <c r="TAP3" s="109"/>
      <c r="TAQ3" s="109"/>
      <c r="TAR3" s="109"/>
      <c r="TAS3" s="109"/>
      <c r="TAT3" s="109"/>
      <c r="TAU3" s="109"/>
      <c r="TAV3" s="109"/>
      <c r="TAW3" s="109"/>
      <c r="TAX3" s="109"/>
      <c r="TAY3" s="109"/>
      <c r="TAZ3" s="109"/>
      <c r="TBA3" s="109"/>
      <c r="TBB3" s="109"/>
      <c r="TBC3" s="109"/>
      <c r="TBD3" s="109"/>
      <c r="TBE3" s="109"/>
      <c r="TBF3" s="109"/>
      <c r="TBG3" s="109"/>
      <c r="TBH3" s="109"/>
      <c r="TBI3" s="109"/>
      <c r="TBJ3" s="109"/>
      <c r="TBK3" s="109"/>
      <c r="TBL3" s="109"/>
      <c r="TBM3" s="109"/>
      <c r="TBN3" s="109"/>
      <c r="TBO3" s="109"/>
      <c r="TBP3" s="109"/>
      <c r="TBQ3" s="109"/>
      <c r="TBR3" s="109"/>
      <c r="TBS3" s="109"/>
      <c r="TBT3" s="109"/>
      <c r="TBU3" s="109"/>
      <c r="TBV3" s="109"/>
      <c r="TBW3" s="109"/>
      <c r="TBX3" s="109"/>
      <c r="TBY3" s="109"/>
      <c r="TBZ3" s="109"/>
      <c r="TCA3" s="109"/>
      <c r="TCB3" s="109"/>
      <c r="TCC3" s="109"/>
      <c r="TCD3" s="109"/>
      <c r="TCE3" s="109"/>
      <c r="TCF3" s="109"/>
      <c r="TCG3" s="109"/>
      <c r="TCH3" s="109"/>
      <c r="TCI3" s="109"/>
      <c r="TCJ3" s="109"/>
      <c r="TCK3" s="109"/>
      <c r="TCL3" s="109"/>
      <c r="TCM3" s="109"/>
      <c r="TCN3" s="109"/>
      <c r="TCO3" s="109"/>
      <c r="TCP3" s="109"/>
      <c r="TCQ3" s="109"/>
      <c r="TCR3" s="109"/>
      <c r="TCS3" s="109"/>
      <c r="TCT3" s="109"/>
      <c r="TCU3" s="109"/>
      <c r="TCV3" s="109"/>
      <c r="TCW3" s="109"/>
      <c r="TCX3" s="109"/>
      <c r="TCY3" s="109"/>
      <c r="TCZ3" s="109"/>
      <c r="TDA3" s="109"/>
      <c r="TDB3" s="109"/>
      <c r="TDC3" s="109"/>
      <c r="TDD3" s="109"/>
      <c r="TDE3" s="109"/>
      <c r="TDF3" s="109"/>
      <c r="TDG3" s="109"/>
      <c r="TDH3" s="109"/>
      <c r="TDI3" s="109"/>
      <c r="TDJ3" s="109"/>
      <c r="TDK3" s="109"/>
      <c r="TDL3" s="109"/>
      <c r="TDM3" s="109"/>
      <c r="TDN3" s="109"/>
      <c r="TDO3" s="109"/>
      <c r="TDP3" s="109"/>
      <c r="TDQ3" s="109"/>
      <c r="TDR3" s="109"/>
      <c r="TDS3" s="109"/>
      <c r="TDT3" s="109"/>
      <c r="TDU3" s="109"/>
      <c r="TDV3" s="109"/>
      <c r="TDW3" s="109"/>
      <c r="TDX3" s="109"/>
      <c r="TDY3" s="109"/>
      <c r="TDZ3" s="109"/>
      <c r="TEA3" s="109"/>
      <c r="TEB3" s="109"/>
      <c r="TEC3" s="109"/>
      <c r="TED3" s="109"/>
      <c r="TEE3" s="109"/>
      <c r="TEF3" s="109"/>
      <c r="TEG3" s="109"/>
      <c r="TEH3" s="109"/>
      <c r="TEI3" s="109"/>
      <c r="TEJ3" s="109"/>
      <c r="TEK3" s="109"/>
      <c r="TEL3" s="109"/>
      <c r="TEM3" s="109"/>
      <c r="TEN3" s="109"/>
      <c r="TEO3" s="109"/>
      <c r="TEP3" s="109"/>
      <c r="TEQ3" s="109"/>
      <c r="TER3" s="109"/>
      <c r="TES3" s="109"/>
      <c r="TET3" s="109"/>
      <c r="TEU3" s="109"/>
      <c r="TEV3" s="109"/>
      <c r="TEW3" s="109"/>
      <c r="TEX3" s="109"/>
      <c r="TEY3" s="109"/>
      <c r="TEZ3" s="109"/>
      <c r="TFA3" s="109"/>
      <c r="TFB3" s="109"/>
      <c r="TFC3" s="109"/>
      <c r="TFD3" s="109"/>
      <c r="TFE3" s="109"/>
      <c r="TFF3" s="109"/>
      <c r="TFG3" s="109"/>
      <c r="TFH3" s="109"/>
      <c r="TFI3" s="109"/>
      <c r="TFJ3" s="109"/>
      <c r="TFK3" s="109"/>
      <c r="TFL3" s="109"/>
      <c r="TFM3" s="109"/>
      <c r="TFN3" s="109"/>
      <c r="TFO3" s="109"/>
      <c r="TFP3" s="109"/>
      <c r="TFQ3" s="109"/>
      <c r="TFR3" s="109"/>
      <c r="TFS3" s="109"/>
      <c r="TFT3" s="109"/>
      <c r="TFU3" s="109"/>
      <c r="TFV3" s="109"/>
      <c r="TFW3" s="109"/>
      <c r="TFX3" s="109"/>
      <c r="TFY3" s="109"/>
      <c r="TFZ3" s="109"/>
      <c r="TGA3" s="109"/>
      <c r="TGB3" s="109"/>
      <c r="TGC3" s="109"/>
      <c r="TGD3" s="109"/>
      <c r="TGE3" s="109"/>
      <c r="TGF3" s="109"/>
      <c r="TGG3" s="109"/>
      <c r="TGH3" s="109"/>
      <c r="TGI3" s="109"/>
      <c r="TGJ3" s="109"/>
      <c r="TGK3" s="109"/>
      <c r="TGL3" s="109"/>
      <c r="TGM3" s="109"/>
      <c r="TGN3" s="109"/>
      <c r="TGO3" s="109"/>
      <c r="TGP3" s="109"/>
      <c r="TGQ3" s="109"/>
      <c r="TGR3" s="109"/>
      <c r="TGS3" s="109"/>
      <c r="TGT3" s="109"/>
      <c r="TGU3" s="109"/>
      <c r="TGV3" s="109"/>
      <c r="TGW3" s="109"/>
      <c r="TGX3" s="109"/>
      <c r="TGY3" s="109"/>
      <c r="TGZ3" s="109"/>
      <c r="THA3" s="109"/>
      <c r="THB3" s="109"/>
      <c r="THC3" s="109"/>
      <c r="THD3" s="109"/>
      <c r="THE3" s="109"/>
      <c r="THF3" s="109"/>
      <c r="THG3" s="109"/>
      <c r="THH3" s="109"/>
      <c r="THI3" s="109"/>
      <c r="THJ3" s="109"/>
      <c r="THK3" s="109"/>
      <c r="THL3" s="109"/>
      <c r="THM3" s="109"/>
      <c r="THN3" s="109"/>
      <c r="THO3" s="109"/>
      <c r="THP3" s="109"/>
      <c r="THQ3" s="109"/>
      <c r="THR3" s="109"/>
      <c r="THS3" s="109"/>
      <c r="THT3" s="109"/>
      <c r="THU3" s="109"/>
      <c r="THV3" s="109"/>
      <c r="THW3" s="109"/>
      <c r="THX3" s="109"/>
      <c r="THY3" s="109"/>
      <c r="THZ3" s="109"/>
      <c r="TIA3" s="109"/>
      <c r="TIB3" s="109"/>
      <c r="TIC3" s="109"/>
      <c r="TID3" s="109"/>
      <c r="TIE3" s="109"/>
      <c r="TIF3" s="109"/>
      <c r="TIG3" s="109"/>
      <c r="TIH3" s="109"/>
      <c r="TII3" s="109"/>
      <c r="TIJ3" s="109"/>
      <c r="TIK3" s="109"/>
      <c r="TIL3" s="109"/>
      <c r="TIM3" s="109"/>
      <c r="TIN3" s="109"/>
      <c r="TIO3" s="109"/>
      <c r="TIP3" s="109"/>
      <c r="TIQ3" s="109"/>
      <c r="TIR3" s="109"/>
      <c r="TIS3" s="109"/>
      <c r="TIT3" s="109"/>
      <c r="TIU3" s="109"/>
      <c r="TIV3" s="109"/>
      <c r="TIW3" s="109"/>
      <c r="TIX3" s="109"/>
      <c r="TIY3" s="109"/>
      <c r="TIZ3" s="109"/>
      <c r="TJA3" s="109"/>
      <c r="TJB3" s="109"/>
      <c r="TJC3" s="109"/>
      <c r="TJD3" s="109"/>
      <c r="TJE3" s="109"/>
      <c r="TJF3" s="109"/>
      <c r="TJG3" s="109"/>
      <c r="TJH3" s="109"/>
      <c r="TJI3" s="109"/>
      <c r="TJJ3" s="109"/>
      <c r="TJK3" s="109"/>
      <c r="TJL3" s="109"/>
      <c r="TJM3" s="109"/>
      <c r="TJN3" s="109"/>
      <c r="TJO3" s="109"/>
      <c r="TJP3" s="109"/>
      <c r="TJQ3" s="109"/>
      <c r="TJR3" s="109"/>
      <c r="TJS3" s="109"/>
      <c r="TJT3" s="109"/>
      <c r="TJU3" s="109"/>
      <c r="TJV3" s="109"/>
      <c r="TJW3" s="109"/>
      <c r="TJX3" s="109"/>
      <c r="TJY3" s="109"/>
      <c r="TJZ3" s="109"/>
      <c r="TKA3" s="109"/>
      <c r="TKB3" s="109"/>
      <c r="TKC3" s="109"/>
      <c r="TKD3" s="109"/>
      <c r="TKE3" s="109"/>
      <c r="TKF3" s="109"/>
      <c r="TKG3" s="109"/>
      <c r="TKH3" s="109"/>
      <c r="TKI3" s="109"/>
      <c r="TKJ3" s="109"/>
      <c r="TKK3" s="109"/>
      <c r="TKL3" s="109"/>
      <c r="TKM3" s="109"/>
      <c r="TKN3" s="109"/>
      <c r="TKO3" s="109"/>
      <c r="TKP3" s="109"/>
      <c r="TKQ3" s="109"/>
      <c r="TKR3" s="109"/>
      <c r="TKS3" s="109"/>
      <c r="TKT3" s="109"/>
      <c r="TKU3" s="109"/>
      <c r="TKV3" s="109"/>
      <c r="TKW3" s="109"/>
      <c r="TKX3" s="109"/>
      <c r="TKY3" s="109"/>
      <c r="TKZ3" s="109"/>
      <c r="TLA3" s="109"/>
      <c r="TLB3" s="109"/>
      <c r="TLC3" s="109"/>
      <c r="TLD3" s="109"/>
      <c r="TLE3" s="109"/>
      <c r="TLF3" s="109"/>
      <c r="TLG3" s="109"/>
      <c r="TLH3" s="109"/>
      <c r="TLI3" s="109"/>
      <c r="TLJ3" s="109"/>
      <c r="TLK3" s="109"/>
      <c r="TLL3" s="109"/>
      <c r="TLM3" s="109"/>
      <c r="TLN3" s="109"/>
      <c r="TLO3" s="109"/>
      <c r="TLP3" s="109"/>
      <c r="TLQ3" s="109"/>
      <c r="TLR3" s="109"/>
      <c r="TLS3" s="109"/>
      <c r="TLT3" s="109"/>
      <c r="TLU3" s="109"/>
      <c r="TLV3" s="109"/>
      <c r="TLW3" s="109"/>
      <c r="TLX3" s="109"/>
      <c r="TLY3" s="109"/>
      <c r="TLZ3" s="109"/>
      <c r="TMA3" s="109"/>
      <c r="TMB3" s="109"/>
      <c r="TMC3" s="109"/>
      <c r="TMD3" s="109"/>
      <c r="TME3" s="109"/>
      <c r="TMF3" s="109"/>
      <c r="TMG3" s="109"/>
      <c r="TMH3" s="109"/>
      <c r="TMI3" s="109"/>
      <c r="TMJ3" s="109"/>
      <c r="TMK3" s="109"/>
      <c r="TML3" s="109"/>
      <c r="TMM3" s="109"/>
      <c r="TMN3" s="109"/>
      <c r="TMO3" s="109"/>
      <c r="TMP3" s="109"/>
      <c r="TMQ3" s="109"/>
      <c r="TMR3" s="109"/>
      <c r="TMS3" s="109"/>
      <c r="TMT3" s="109"/>
      <c r="TMU3" s="109"/>
      <c r="TMV3" s="109"/>
      <c r="TMW3" s="109"/>
      <c r="TMX3" s="109"/>
      <c r="TMY3" s="109"/>
      <c r="TMZ3" s="109"/>
      <c r="TNA3" s="109"/>
      <c r="TNB3" s="109"/>
      <c r="TNC3" s="109"/>
      <c r="TND3" s="109"/>
      <c r="TNE3" s="109"/>
      <c r="TNF3" s="109"/>
      <c r="TNG3" s="109"/>
      <c r="TNH3" s="109"/>
      <c r="TNI3" s="109"/>
      <c r="TNJ3" s="109"/>
      <c r="TNK3" s="109"/>
      <c r="TNL3" s="109"/>
      <c r="TNM3" s="109"/>
      <c r="TNN3" s="109"/>
      <c r="TNO3" s="109"/>
      <c r="TNP3" s="109"/>
      <c r="TNQ3" s="109"/>
      <c r="TNR3" s="109"/>
      <c r="TNS3" s="109"/>
      <c r="TNT3" s="109"/>
      <c r="TNU3" s="109"/>
      <c r="TNV3" s="109"/>
      <c r="TNW3" s="109"/>
      <c r="TNX3" s="109"/>
      <c r="TNY3" s="109"/>
      <c r="TNZ3" s="109"/>
      <c r="TOA3" s="109"/>
      <c r="TOB3" s="109"/>
      <c r="TOC3" s="109"/>
      <c r="TOD3" s="109"/>
      <c r="TOE3" s="109"/>
      <c r="TOF3" s="109"/>
      <c r="TOG3" s="109"/>
      <c r="TOH3" s="109"/>
      <c r="TOI3" s="109"/>
      <c r="TOJ3" s="109"/>
      <c r="TOK3" s="109"/>
      <c r="TOL3" s="109"/>
      <c r="TOM3" s="109"/>
      <c r="TON3" s="109"/>
      <c r="TOO3" s="109"/>
      <c r="TOP3" s="109"/>
      <c r="TOQ3" s="109"/>
      <c r="TOR3" s="109"/>
      <c r="TOS3" s="109"/>
      <c r="TOT3" s="109"/>
      <c r="TOU3" s="109"/>
      <c r="TOV3" s="109"/>
      <c r="TOW3" s="109"/>
      <c r="TOX3" s="109"/>
      <c r="TOY3" s="109"/>
      <c r="TOZ3" s="109"/>
      <c r="TPA3" s="109"/>
      <c r="TPB3" s="109"/>
      <c r="TPC3" s="109"/>
      <c r="TPD3" s="109"/>
      <c r="TPE3" s="109"/>
      <c r="TPF3" s="109"/>
      <c r="TPG3" s="109"/>
      <c r="TPH3" s="109"/>
      <c r="TPI3" s="109"/>
      <c r="TPJ3" s="109"/>
      <c r="TPK3" s="109"/>
      <c r="TPL3" s="109"/>
      <c r="TPM3" s="109"/>
      <c r="TPN3" s="109"/>
      <c r="TPO3" s="109"/>
      <c r="TPP3" s="109"/>
      <c r="TPQ3" s="109"/>
      <c r="TPR3" s="109"/>
      <c r="TPS3" s="109"/>
      <c r="TPT3" s="109"/>
      <c r="TPU3" s="109"/>
      <c r="TPV3" s="109"/>
      <c r="TPW3" s="109"/>
      <c r="TPX3" s="109"/>
      <c r="TPY3" s="109"/>
      <c r="TPZ3" s="109"/>
      <c r="TQA3" s="109"/>
      <c r="TQB3" s="109"/>
      <c r="TQC3" s="109"/>
      <c r="TQD3" s="109"/>
      <c r="TQE3" s="109"/>
      <c r="TQF3" s="109"/>
      <c r="TQG3" s="109"/>
      <c r="TQH3" s="109"/>
      <c r="TQI3" s="109"/>
      <c r="TQJ3" s="109"/>
      <c r="TQK3" s="109"/>
      <c r="TQL3" s="109"/>
      <c r="TQM3" s="109"/>
      <c r="TQN3" s="109"/>
      <c r="TQO3" s="109"/>
      <c r="TQP3" s="109"/>
      <c r="TQQ3" s="109"/>
      <c r="TQR3" s="109"/>
      <c r="TQS3" s="109"/>
      <c r="TQT3" s="109"/>
      <c r="TQU3" s="109"/>
      <c r="TQV3" s="109"/>
      <c r="TQW3" s="109"/>
      <c r="TQX3" s="109"/>
      <c r="TQY3" s="109"/>
      <c r="TQZ3" s="109"/>
      <c r="TRA3" s="109"/>
      <c r="TRB3" s="109"/>
      <c r="TRC3" s="109"/>
      <c r="TRD3" s="109"/>
      <c r="TRE3" s="109"/>
      <c r="TRF3" s="109"/>
      <c r="TRG3" s="109"/>
      <c r="TRH3" s="109"/>
      <c r="TRI3" s="109"/>
      <c r="TRJ3" s="109"/>
      <c r="TRK3" s="109"/>
      <c r="TRL3" s="109"/>
      <c r="TRM3" s="109"/>
      <c r="TRN3" s="109"/>
      <c r="TRO3" s="109"/>
      <c r="TRP3" s="109"/>
      <c r="TRQ3" s="109"/>
      <c r="TRR3" s="109"/>
      <c r="TRS3" s="109"/>
      <c r="TRT3" s="109"/>
      <c r="TRU3" s="109"/>
      <c r="TRV3" s="109"/>
      <c r="TRW3" s="109"/>
      <c r="TRX3" s="109"/>
      <c r="TRY3" s="109"/>
      <c r="TRZ3" s="109"/>
      <c r="TSA3" s="109"/>
      <c r="TSB3" s="109"/>
      <c r="TSC3" s="109"/>
      <c r="TSD3" s="109"/>
      <c r="TSE3" s="109"/>
      <c r="TSF3" s="109"/>
      <c r="TSG3" s="109"/>
      <c r="TSH3" s="109"/>
      <c r="TSI3" s="109"/>
      <c r="TSJ3" s="109"/>
      <c r="TSK3" s="109"/>
      <c r="TSL3" s="109"/>
      <c r="TSM3" s="109"/>
      <c r="TSN3" s="109"/>
      <c r="TSO3" s="109"/>
      <c r="TSP3" s="109"/>
      <c r="TSQ3" s="109"/>
      <c r="TSR3" s="109"/>
      <c r="TSS3" s="109"/>
      <c r="TST3" s="109"/>
      <c r="TSU3" s="109"/>
      <c r="TSV3" s="109"/>
      <c r="TSW3" s="109"/>
      <c r="TSX3" s="109"/>
      <c r="TSY3" s="109"/>
      <c r="TSZ3" s="109"/>
      <c r="TTA3" s="109"/>
      <c r="TTB3" s="109"/>
      <c r="TTC3" s="109"/>
      <c r="TTD3" s="109"/>
      <c r="TTE3" s="109"/>
      <c r="TTF3" s="109"/>
      <c r="TTG3" s="109"/>
      <c r="TTH3" s="109"/>
      <c r="TTI3" s="109"/>
      <c r="TTJ3" s="109"/>
      <c r="TTK3" s="109"/>
      <c r="TTL3" s="109"/>
      <c r="TTM3" s="109"/>
      <c r="TTN3" s="109"/>
      <c r="TTO3" s="109"/>
      <c r="TTP3" s="109"/>
      <c r="TTQ3" s="109"/>
      <c r="TTR3" s="109"/>
      <c r="TTS3" s="109"/>
      <c r="TTT3" s="109"/>
      <c r="TTU3" s="109"/>
      <c r="TTV3" s="109"/>
      <c r="TTW3" s="109"/>
      <c r="TTX3" s="109"/>
      <c r="TTY3" s="109"/>
      <c r="TTZ3" s="109"/>
      <c r="TUA3" s="109"/>
      <c r="TUB3" s="109"/>
      <c r="TUC3" s="109"/>
      <c r="TUD3" s="109"/>
      <c r="TUE3" s="109"/>
      <c r="TUF3" s="109"/>
      <c r="TUG3" s="109"/>
      <c r="TUH3" s="109"/>
      <c r="TUI3" s="109"/>
      <c r="TUJ3" s="109"/>
      <c r="TUK3" s="109"/>
      <c r="TUL3" s="109"/>
      <c r="TUM3" s="109"/>
      <c r="TUN3" s="109"/>
      <c r="TUO3" s="109"/>
      <c r="TUP3" s="109"/>
      <c r="TUQ3" s="109"/>
      <c r="TUR3" s="109"/>
      <c r="TUS3" s="109"/>
      <c r="TUT3" s="109"/>
      <c r="TUU3" s="109"/>
      <c r="TUV3" s="109"/>
      <c r="TUW3" s="109"/>
      <c r="TUX3" s="109"/>
      <c r="TUY3" s="109"/>
      <c r="TUZ3" s="109"/>
      <c r="TVA3" s="109"/>
      <c r="TVB3" s="109"/>
      <c r="TVC3" s="109"/>
      <c r="TVD3" s="109"/>
      <c r="TVE3" s="109"/>
      <c r="TVF3" s="109"/>
      <c r="TVG3" s="109"/>
      <c r="TVH3" s="109"/>
      <c r="TVI3" s="109"/>
      <c r="TVJ3" s="109"/>
      <c r="TVK3" s="109"/>
      <c r="TVL3" s="109"/>
      <c r="TVM3" s="109"/>
      <c r="TVN3" s="109"/>
      <c r="TVO3" s="109"/>
      <c r="TVP3" s="109"/>
      <c r="TVQ3" s="109"/>
      <c r="TVR3" s="109"/>
      <c r="TVS3" s="109"/>
      <c r="TVT3" s="109"/>
      <c r="TVU3" s="109"/>
      <c r="TVV3" s="109"/>
      <c r="TVW3" s="109"/>
      <c r="TVX3" s="109"/>
      <c r="TVY3" s="109"/>
      <c r="TVZ3" s="109"/>
      <c r="TWA3" s="109"/>
      <c r="TWB3" s="109"/>
      <c r="TWC3" s="109"/>
      <c r="TWD3" s="109"/>
      <c r="TWE3" s="109"/>
      <c r="TWF3" s="109"/>
      <c r="TWG3" s="109"/>
      <c r="TWH3" s="109"/>
      <c r="TWI3" s="109"/>
      <c r="TWJ3" s="109"/>
      <c r="TWK3" s="109"/>
      <c r="TWL3" s="109"/>
      <c r="TWM3" s="109"/>
      <c r="TWN3" s="109"/>
      <c r="TWO3" s="109"/>
      <c r="TWP3" s="109"/>
      <c r="TWQ3" s="109"/>
      <c r="TWR3" s="109"/>
      <c r="TWS3" s="109"/>
      <c r="TWT3" s="109"/>
      <c r="TWU3" s="109"/>
      <c r="TWV3" s="109"/>
      <c r="TWW3" s="109"/>
      <c r="TWX3" s="109"/>
      <c r="TWY3" s="109"/>
      <c r="TWZ3" s="109"/>
      <c r="TXA3" s="109"/>
      <c r="TXB3" s="109"/>
      <c r="TXC3" s="109"/>
      <c r="TXD3" s="109"/>
      <c r="TXE3" s="109"/>
      <c r="TXF3" s="109"/>
      <c r="TXG3" s="109"/>
      <c r="TXH3" s="109"/>
      <c r="TXI3" s="109"/>
      <c r="TXJ3" s="109"/>
      <c r="TXK3" s="109"/>
      <c r="TXL3" s="109"/>
      <c r="TXM3" s="109"/>
      <c r="TXN3" s="109"/>
      <c r="TXO3" s="109"/>
      <c r="TXP3" s="109"/>
      <c r="TXQ3" s="109"/>
      <c r="TXR3" s="109"/>
      <c r="TXS3" s="109"/>
      <c r="TXT3" s="109"/>
      <c r="TXU3" s="109"/>
      <c r="TXV3" s="109"/>
      <c r="TXW3" s="109"/>
      <c r="TXX3" s="109"/>
      <c r="TXY3" s="109"/>
      <c r="TXZ3" s="109"/>
      <c r="TYA3" s="109"/>
      <c r="TYB3" s="109"/>
      <c r="TYC3" s="109"/>
      <c r="TYD3" s="109"/>
      <c r="TYE3" s="109"/>
      <c r="TYF3" s="109"/>
      <c r="TYG3" s="109"/>
      <c r="TYH3" s="109"/>
      <c r="TYI3" s="109"/>
      <c r="TYJ3" s="109"/>
      <c r="TYK3" s="109"/>
      <c r="TYL3" s="109"/>
      <c r="TYM3" s="109"/>
      <c r="TYN3" s="109"/>
      <c r="TYO3" s="109"/>
      <c r="TYP3" s="109"/>
      <c r="TYQ3" s="109"/>
      <c r="TYR3" s="109"/>
      <c r="TYS3" s="109"/>
      <c r="TYT3" s="109"/>
      <c r="TYU3" s="109"/>
      <c r="TYV3" s="109"/>
      <c r="TYW3" s="109"/>
      <c r="TYX3" s="109"/>
      <c r="TYY3" s="109"/>
      <c r="TYZ3" s="109"/>
      <c r="TZA3" s="109"/>
      <c r="TZB3" s="109"/>
      <c r="TZC3" s="109"/>
      <c r="TZD3" s="109"/>
      <c r="TZE3" s="109"/>
      <c r="TZF3" s="109"/>
      <c r="TZG3" s="109"/>
      <c r="TZH3" s="109"/>
      <c r="TZI3" s="109"/>
      <c r="TZJ3" s="109"/>
      <c r="TZK3" s="109"/>
      <c r="TZL3" s="109"/>
      <c r="TZM3" s="109"/>
      <c r="TZN3" s="109"/>
      <c r="TZO3" s="109"/>
      <c r="TZP3" s="109"/>
      <c r="TZQ3" s="109"/>
      <c r="TZR3" s="109"/>
      <c r="TZS3" s="109"/>
      <c r="TZT3" s="109"/>
      <c r="TZU3" s="109"/>
      <c r="TZV3" s="109"/>
      <c r="TZW3" s="109"/>
      <c r="TZX3" s="109"/>
      <c r="TZY3" s="109"/>
      <c r="TZZ3" s="109"/>
      <c r="UAA3" s="109"/>
      <c r="UAB3" s="109"/>
      <c r="UAC3" s="109"/>
      <c r="UAD3" s="109"/>
      <c r="UAE3" s="109"/>
      <c r="UAF3" s="109"/>
      <c r="UAG3" s="109"/>
      <c r="UAH3" s="109"/>
      <c r="UAI3" s="109"/>
      <c r="UAJ3" s="109"/>
      <c r="UAK3" s="109"/>
      <c r="UAL3" s="109"/>
      <c r="UAM3" s="109"/>
      <c r="UAN3" s="109"/>
      <c r="UAO3" s="109"/>
      <c r="UAP3" s="109"/>
      <c r="UAQ3" s="109"/>
      <c r="UAR3" s="109"/>
      <c r="UAS3" s="109"/>
      <c r="UAT3" s="109"/>
      <c r="UAU3" s="109"/>
      <c r="UAV3" s="109"/>
      <c r="UAW3" s="109"/>
      <c r="UAX3" s="109"/>
      <c r="UAY3" s="109"/>
      <c r="UAZ3" s="109"/>
      <c r="UBA3" s="109"/>
      <c r="UBB3" s="109"/>
      <c r="UBC3" s="109"/>
      <c r="UBD3" s="109"/>
      <c r="UBE3" s="109"/>
      <c r="UBF3" s="109"/>
      <c r="UBG3" s="109"/>
      <c r="UBH3" s="109"/>
      <c r="UBI3" s="109"/>
      <c r="UBJ3" s="109"/>
      <c r="UBK3" s="109"/>
      <c r="UBL3" s="109"/>
      <c r="UBM3" s="109"/>
      <c r="UBN3" s="109"/>
      <c r="UBO3" s="109"/>
      <c r="UBP3" s="109"/>
      <c r="UBQ3" s="109"/>
      <c r="UBR3" s="109"/>
      <c r="UBS3" s="109"/>
      <c r="UBT3" s="109"/>
      <c r="UBU3" s="109"/>
      <c r="UBV3" s="109"/>
      <c r="UBW3" s="109"/>
      <c r="UBX3" s="109"/>
      <c r="UBY3" s="109"/>
      <c r="UBZ3" s="109"/>
      <c r="UCA3" s="109"/>
      <c r="UCB3" s="109"/>
      <c r="UCC3" s="109"/>
      <c r="UCD3" s="109"/>
      <c r="UCE3" s="109"/>
      <c r="UCF3" s="109"/>
      <c r="UCG3" s="109"/>
      <c r="UCH3" s="109"/>
      <c r="UCI3" s="109"/>
      <c r="UCJ3" s="109"/>
      <c r="UCK3" s="109"/>
      <c r="UCL3" s="109"/>
      <c r="UCM3" s="109"/>
      <c r="UCN3" s="109"/>
      <c r="UCO3" s="109"/>
      <c r="UCP3" s="109"/>
      <c r="UCQ3" s="109"/>
      <c r="UCR3" s="109"/>
      <c r="UCS3" s="109"/>
      <c r="UCT3" s="109"/>
      <c r="UCU3" s="109"/>
      <c r="UCV3" s="109"/>
      <c r="UCW3" s="109"/>
      <c r="UCX3" s="109"/>
      <c r="UCY3" s="109"/>
      <c r="UCZ3" s="109"/>
      <c r="UDA3" s="109"/>
      <c r="UDB3" s="109"/>
      <c r="UDC3" s="109"/>
      <c r="UDD3" s="109"/>
      <c r="UDE3" s="109"/>
      <c r="UDF3" s="109"/>
      <c r="UDG3" s="109"/>
      <c r="UDH3" s="109"/>
      <c r="UDI3" s="109"/>
      <c r="UDJ3" s="109"/>
      <c r="UDK3" s="109"/>
      <c r="UDL3" s="109"/>
      <c r="UDM3" s="109"/>
      <c r="UDN3" s="109"/>
      <c r="UDO3" s="109"/>
      <c r="UDP3" s="109"/>
      <c r="UDQ3" s="109"/>
      <c r="UDR3" s="109"/>
      <c r="UDS3" s="109"/>
      <c r="UDT3" s="109"/>
      <c r="UDU3" s="109"/>
      <c r="UDV3" s="109"/>
      <c r="UDW3" s="109"/>
      <c r="UDX3" s="109"/>
      <c r="UDY3" s="109"/>
      <c r="UDZ3" s="109"/>
      <c r="UEA3" s="109"/>
      <c r="UEB3" s="109"/>
      <c r="UEC3" s="109"/>
      <c r="UED3" s="109"/>
      <c r="UEE3" s="109"/>
      <c r="UEF3" s="109"/>
      <c r="UEG3" s="109"/>
      <c r="UEH3" s="109"/>
      <c r="UEI3" s="109"/>
      <c r="UEJ3" s="109"/>
      <c r="UEK3" s="109"/>
      <c r="UEL3" s="109"/>
      <c r="UEM3" s="109"/>
      <c r="UEN3" s="109"/>
      <c r="UEO3" s="109"/>
      <c r="UEP3" s="109"/>
      <c r="UEQ3" s="109"/>
      <c r="UER3" s="109"/>
      <c r="UES3" s="109"/>
      <c r="UET3" s="109"/>
      <c r="UEU3" s="109"/>
      <c r="UEV3" s="109"/>
      <c r="UEW3" s="109"/>
      <c r="UEX3" s="109"/>
      <c r="UEY3" s="109"/>
      <c r="UEZ3" s="109"/>
      <c r="UFA3" s="109"/>
      <c r="UFB3" s="109"/>
      <c r="UFC3" s="109"/>
      <c r="UFD3" s="109"/>
      <c r="UFE3" s="109"/>
      <c r="UFF3" s="109"/>
      <c r="UFG3" s="109"/>
      <c r="UFH3" s="109"/>
      <c r="UFI3" s="109"/>
      <c r="UFJ3" s="109"/>
      <c r="UFK3" s="109"/>
      <c r="UFL3" s="109"/>
      <c r="UFM3" s="109"/>
      <c r="UFN3" s="109"/>
      <c r="UFO3" s="109"/>
      <c r="UFP3" s="109"/>
      <c r="UFQ3" s="109"/>
      <c r="UFR3" s="109"/>
      <c r="UFS3" s="109"/>
      <c r="UFT3" s="109"/>
      <c r="UFU3" s="109"/>
      <c r="UFV3" s="109"/>
      <c r="UFW3" s="109"/>
      <c r="UFX3" s="109"/>
      <c r="UFY3" s="109"/>
      <c r="UFZ3" s="109"/>
      <c r="UGA3" s="109"/>
      <c r="UGB3" s="109"/>
      <c r="UGC3" s="109"/>
      <c r="UGD3" s="109"/>
      <c r="UGE3" s="109"/>
      <c r="UGF3" s="109"/>
      <c r="UGG3" s="109"/>
      <c r="UGH3" s="109"/>
      <c r="UGI3" s="109"/>
      <c r="UGJ3" s="109"/>
      <c r="UGK3" s="109"/>
      <c r="UGL3" s="109"/>
      <c r="UGM3" s="109"/>
      <c r="UGN3" s="109"/>
      <c r="UGO3" s="109"/>
      <c r="UGP3" s="109"/>
      <c r="UGQ3" s="109"/>
      <c r="UGR3" s="109"/>
      <c r="UGS3" s="109"/>
      <c r="UGT3" s="109"/>
      <c r="UGU3" s="109"/>
      <c r="UGV3" s="109"/>
      <c r="UGW3" s="109"/>
      <c r="UGX3" s="109"/>
      <c r="UGY3" s="109"/>
      <c r="UGZ3" s="109"/>
      <c r="UHA3" s="109"/>
      <c r="UHB3" s="109"/>
      <c r="UHC3" s="109"/>
      <c r="UHD3" s="109"/>
      <c r="UHE3" s="109"/>
      <c r="UHF3" s="109"/>
      <c r="UHG3" s="109"/>
      <c r="UHH3" s="109"/>
      <c r="UHI3" s="109"/>
      <c r="UHJ3" s="109"/>
      <c r="UHK3" s="109"/>
      <c r="UHL3" s="109"/>
      <c r="UHM3" s="109"/>
      <c r="UHN3" s="109"/>
      <c r="UHO3" s="109"/>
      <c r="UHP3" s="109"/>
      <c r="UHQ3" s="109"/>
      <c r="UHR3" s="109"/>
      <c r="UHS3" s="109"/>
      <c r="UHT3" s="109"/>
      <c r="UHU3" s="109"/>
      <c r="UHV3" s="109"/>
      <c r="UHW3" s="109"/>
      <c r="UHX3" s="109"/>
      <c r="UHY3" s="109"/>
      <c r="UHZ3" s="109"/>
      <c r="UIA3" s="109"/>
      <c r="UIB3" s="109"/>
      <c r="UIC3" s="109"/>
      <c r="UID3" s="109"/>
      <c r="UIE3" s="109"/>
      <c r="UIF3" s="109"/>
      <c r="UIG3" s="109"/>
      <c r="UIH3" s="109"/>
      <c r="UII3" s="109"/>
      <c r="UIJ3" s="109"/>
      <c r="UIK3" s="109"/>
      <c r="UIL3" s="109"/>
      <c r="UIM3" s="109"/>
      <c r="UIN3" s="109"/>
      <c r="UIO3" s="109"/>
      <c r="UIP3" s="109"/>
      <c r="UIQ3" s="109"/>
      <c r="UIR3" s="109"/>
      <c r="UIS3" s="109"/>
      <c r="UIT3" s="109"/>
      <c r="UIU3" s="109"/>
      <c r="UIV3" s="109"/>
      <c r="UIW3" s="109"/>
      <c r="UIX3" s="109"/>
      <c r="UIY3" s="109"/>
      <c r="UIZ3" s="109"/>
      <c r="UJA3" s="109"/>
      <c r="UJB3" s="109"/>
      <c r="UJC3" s="109"/>
      <c r="UJD3" s="109"/>
      <c r="UJE3" s="109"/>
      <c r="UJF3" s="109"/>
      <c r="UJG3" s="109"/>
      <c r="UJH3" s="109"/>
      <c r="UJI3" s="109"/>
      <c r="UJJ3" s="109"/>
      <c r="UJK3" s="109"/>
      <c r="UJL3" s="109"/>
      <c r="UJM3" s="109"/>
      <c r="UJN3" s="109"/>
      <c r="UJO3" s="109"/>
      <c r="UJP3" s="109"/>
      <c r="UJQ3" s="109"/>
      <c r="UJR3" s="109"/>
      <c r="UJS3" s="109"/>
      <c r="UJT3" s="109"/>
      <c r="UJU3" s="109"/>
      <c r="UJV3" s="109"/>
      <c r="UJW3" s="109"/>
      <c r="UJX3" s="109"/>
      <c r="UJY3" s="109"/>
      <c r="UJZ3" s="109"/>
      <c r="UKA3" s="109"/>
      <c r="UKB3" s="109"/>
      <c r="UKC3" s="109"/>
      <c r="UKD3" s="109"/>
      <c r="UKE3" s="109"/>
      <c r="UKF3" s="109"/>
      <c r="UKG3" s="109"/>
      <c r="UKH3" s="109"/>
      <c r="UKI3" s="109"/>
      <c r="UKJ3" s="109"/>
      <c r="UKK3" s="109"/>
      <c r="UKL3" s="109"/>
      <c r="UKM3" s="109"/>
      <c r="UKN3" s="109"/>
      <c r="UKO3" s="109"/>
      <c r="UKP3" s="109"/>
      <c r="UKQ3" s="109"/>
      <c r="UKR3" s="109"/>
      <c r="UKS3" s="109"/>
      <c r="UKT3" s="109"/>
      <c r="UKU3" s="109"/>
      <c r="UKV3" s="109"/>
      <c r="UKW3" s="109"/>
      <c r="UKX3" s="109"/>
      <c r="UKY3" s="109"/>
      <c r="UKZ3" s="109"/>
      <c r="ULA3" s="109"/>
      <c r="ULB3" s="109"/>
      <c r="ULC3" s="109"/>
      <c r="ULD3" s="109"/>
      <c r="ULE3" s="109"/>
      <c r="ULF3" s="109"/>
      <c r="ULG3" s="109"/>
      <c r="ULH3" s="109"/>
      <c r="ULI3" s="109"/>
      <c r="ULJ3" s="109"/>
      <c r="ULK3" s="109"/>
      <c r="ULL3" s="109"/>
      <c r="ULM3" s="109"/>
      <c r="ULN3" s="109"/>
      <c r="ULO3" s="109"/>
      <c r="ULP3" s="109"/>
      <c r="ULQ3" s="109"/>
      <c r="ULR3" s="109"/>
      <c r="ULS3" s="109"/>
      <c r="ULT3" s="109"/>
      <c r="ULU3" s="109"/>
      <c r="ULV3" s="109"/>
      <c r="ULW3" s="109"/>
      <c r="ULX3" s="109"/>
      <c r="ULY3" s="109"/>
      <c r="ULZ3" s="109"/>
      <c r="UMA3" s="109"/>
      <c r="UMB3" s="109"/>
      <c r="UMC3" s="109"/>
      <c r="UMD3" s="109"/>
      <c r="UME3" s="109"/>
      <c r="UMF3" s="109"/>
      <c r="UMG3" s="109"/>
      <c r="UMH3" s="109"/>
      <c r="UMI3" s="109"/>
      <c r="UMJ3" s="109"/>
      <c r="UMK3" s="109"/>
      <c r="UML3" s="109"/>
      <c r="UMM3" s="109"/>
      <c r="UMN3" s="109"/>
      <c r="UMO3" s="109"/>
      <c r="UMP3" s="109"/>
      <c r="UMQ3" s="109"/>
      <c r="UMR3" s="109"/>
      <c r="UMS3" s="109"/>
      <c r="UMT3" s="109"/>
      <c r="UMU3" s="109"/>
      <c r="UMV3" s="109"/>
      <c r="UMW3" s="109"/>
      <c r="UMX3" s="109"/>
      <c r="UMY3" s="109"/>
      <c r="UMZ3" s="109"/>
      <c r="UNA3" s="109"/>
      <c r="UNB3" s="109"/>
      <c r="UNC3" s="109"/>
      <c r="UND3" s="109"/>
      <c r="UNE3" s="109"/>
      <c r="UNF3" s="109"/>
      <c r="UNG3" s="109"/>
      <c r="UNH3" s="109"/>
      <c r="UNI3" s="109"/>
      <c r="UNJ3" s="109"/>
      <c r="UNK3" s="109"/>
      <c r="UNL3" s="109"/>
      <c r="UNM3" s="109"/>
      <c r="UNN3" s="109"/>
      <c r="UNO3" s="109"/>
      <c r="UNP3" s="109"/>
      <c r="UNQ3" s="109"/>
      <c r="UNR3" s="109"/>
      <c r="UNS3" s="109"/>
      <c r="UNT3" s="109"/>
      <c r="UNU3" s="109"/>
      <c r="UNV3" s="109"/>
      <c r="UNW3" s="109"/>
      <c r="UNX3" s="109"/>
      <c r="UNY3" s="109"/>
      <c r="UNZ3" s="109"/>
      <c r="UOA3" s="109"/>
      <c r="UOB3" s="109"/>
      <c r="UOC3" s="109"/>
      <c r="UOD3" s="109"/>
      <c r="UOE3" s="109"/>
      <c r="UOF3" s="109"/>
      <c r="UOG3" s="109"/>
      <c r="UOH3" s="109"/>
      <c r="UOI3" s="109"/>
      <c r="UOJ3" s="109"/>
      <c r="UOK3" s="109"/>
      <c r="UOL3" s="109"/>
      <c r="UOM3" s="109"/>
      <c r="UON3" s="109"/>
      <c r="UOO3" s="109"/>
      <c r="UOP3" s="109"/>
      <c r="UOQ3" s="109"/>
      <c r="UOR3" s="109"/>
      <c r="UOS3" s="109"/>
      <c r="UOT3" s="109"/>
      <c r="UOU3" s="109"/>
      <c r="UOV3" s="109"/>
      <c r="UOW3" s="109"/>
      <c r="UOX3" s="109"/>
      <c r="UOY3" s="109"/>
      <c r="UOZ3" s="109"/>
      <c r="UPA3" s="109"/>
      <c r="UPB3" s="109"/>
      <c r="UPC3" s="109"/>
      <c r="UPD3" s="109"/>
      <c r="UPE3" s="109"/>
      <c r="UPF3" s="109"/>
      <c r="UPG3" s="109"/>
      <c r="UPH3" s="109"/>
      <c r="UPI3" s="109"/>
      <c r="UPJ3" s="109"/>
      <c r="UPK3" s="109"/>
      <c r="UPL3" s="109"/>
      <c r="UPM3" s="109"/>
      <c r="UPN3" s="109"/>
      <c r="UPO3" s="109"/>
      <c r="UPP3" s="109"/>
      <c r="UPQ3" s="109"/>
      <c r="UPR3" s="109"/>
      <c r="UPS3" s="109"/>
      <c r="UPT3" s="109"/>
      <c r="UPU3" s="109"/>
      <c r="UPV3" s="109"/>
      <c r="UPW3" s="109"/>
      <c r="UPX3" s="109"/>
      <c r="UPY3" s="109"/>
      <c r="UPZ3" s="109"/>
      <c r="UQA3" s="109"/>
      <c r="UQB3" s="109"/>
      <c r="UQC3" s="109"/>
      <c r="UQD3" s="109"/>
      <c r="UQE3" s="109"/>
      <c r="UQF3" s="109"/>
      <c r="UQG3" s="109"/>
      <c r="UQH3" s="109"/>
      <c r="UQI3" s="109"/>
      <c r="UQJ3" s="109"/>
      <c r="UQK3" s="109"/>
      <c r="UQL3" s="109"/>
      <c r="UQM3" s="109"/>
      <c r="UQN3" s="109"/>
      <c r="UQO3" s="109"/>
      <c r="UQP3" s="109"/>
      <c r="UQQ3" s="109"/>
      <c r="UQR3" s="109"/>
      <c r="UQS3" s="109"/>
      <c r="UQT3" s="109"/>
      <c r="UQU3" s="109"/>
      <c r="UQV3" s="109"/>
      <c r="UQW3" s="109"/>
      <c r="UQX3" s="109"/>
      <c r="UQY3" s="109"/>
      <c r="UQZ3" s="109"/>
      <c r="URA3" s="109"/>
      <c r="URB3" s="109"/>
      <c r="URC3" s="109"/>
      <c r="URD3" s="109"/>
      <c r="URE3" s="109"/>
      <c r="URF3" s="109"/>
      <c r="URG3" s="109"/>
      <c r="URH3" s="109"/>
      <c r="URI3" s="109"/>
      <c r="URJ3" s="109"/>
      <c r="URK3" s="109"/>
      <c r="URL3" s="109"/>
      <c r="URM3" s="109"/>
      <c r="URN3" s="109"/>
      <c r="URO3" s="109"/>
      <c r="URP3" s="109"/>
      <c r="URQ3" s="109"/>
      <c r="URR3" s="109"/>
      <c r="URS3" s="109"/>
      <c r="URT3" s="109"/>
      <c r="URU3" s="109"/>
      <c r="URV3" s="109"/>
      <c r="URW3" s="109"/>
      <c r="URX3" s="109"/>
      <c r="URY3" s="109"/>
      <c r="URZ3" s="109"/>
      <c r="USA3" s="109"/>
      <c r="USB3" s="109"/>
      <c r="USC3" s="109"/>
      <c r="USD3" s="109"/>
      <c r="USE3" s="109"/>
      <c r="USF3" s="109"/>
      <c r="USG3" s="109"/>
      <c r="USH3" s="109"/>
      <c r="USI3" s="109"/>
      <c r="USJ3" s="109"/>
      <c r="USK3" s="109"/>
      <c r="USL3" s="109"/>
      <c r="USM3" s="109"/>
      <c r="USN3" s="109"/>
      <c r="USO3" s="109"/>
      <c r="USP3" s="109"/>
      <c r="USQ3" s="109"/>
      <c r="USR3" s="109"/>
      <c r="USS3" s="109"/>
      <c r="UST3" s="109"/>
      <c r="USU3" s="109"/>
      <c r="USV3" s="109"/>
      <c r="USW3" s="109"/>
      <c r="USX3" s="109"/>
      <c r="USY3" s="109"/>
      <c r="USZ3" s="109"/>
      <c r="UTA3" s="109"/>
      <c r="UTB3" s="109"/>
      <c r="UTC3" s="109"/>
      <c r="UTD3" s="109"/>
      <c r="UTE3" s="109"/>
      <c r="UTF3" s="109"/>
      <c r="UTG3" s="109"/>
      <c r="UTH3" s="109"/>
      <c r="UTI3" s="109"/>
      <c r="UTJ3" s="109"/>
      <c r="UTK3" s="109"/>
      <c r="UTL3" s="109"/>
      <c r="UTM3" s="109"/>
      <c r="UTN3" s="109"/>
      <c r="UTO3" s="109"/>
      <c r="UTP3" s="109"/>
      <c r="UTQ3" s="109"/>
      <c r="UTR3" s="109"/>
      <c r="UTS3" s="109"/>
      <c r="UTT3" s="109"/>
      <c r="UTU3" s="109"/>
      <c r="UTV3" s="109"/>
      <c r="UTW3" s="109"/>
      <c r="UTX3" s="109"/>
      <c r="UTY3" s="109"/>
      <c r="UTZ3" s="109"/>
      <c r="UUA3" s="109"/>
      <c r="UUB3" s="109"/>
      <c r="UUC3" s="109"/>
      <c r="UUD3" s="109"/>
      <c r="UUE3" s="109"/>
      <c r="UUF3" s="109"/>
      <c r="UUG3" s="109"/>
      <c r="UUH3" s="109"/>
      <c r="UUI3" s="109"/>
      <c r="UUJ3" s="109"/>
      <c r="UUK3" s="109"/>
      <c r="UUL3" s="109"/>
      <c r="UUM3" s="109"/>
      <c r="UUN3" s="109"/>
      <c r="UUO3" s="109"/>
      <c r="UUP3" s="109"/>
      <c r="UUQ3" s="109"/>
      <c r="UUR3" s="109"/>
      <c r="UUS3" s="109"/>
      <c r="UUT3" s="109"/>
      <c r="UUU3" s="109"/>
      <c r="UUV3" s="109"/>
      <c r="UUW3" s="109"/>
      <c r="UUX3" s="109"/>
      <c r="UUY3" s="109"/>
      <c r="UUZ3" s="109"/>
      <c r="UVA3" s="109"/>
      <c r="UVB3" s="109"/>
      <c r="UVC3" s="109"/>
      <c r="UVD3" s="109"/>
      <c r="UVE3" s="109"/>
      <c r="UVF3" s="109"/>
      <c r="UVG3" s="109"/>
      <c r="UVH3" s="109"/>
      <c r="UVI3" s="109"/>
      <c r="UVJ3" s="109"/>
      <c r="UVK3" s="109"/>
      <c r="UVL3" s="109"/>
      <c r="UVM3" s="109"/>
      <c r="UVN3" s="109"/>
      <c r="UVO3" s="109"/>
      <c r="UVP3" s="109"/>
      <c r="UVQ3" s="109"/>
      <c r="UVR3" s="109"/>
      <c r="UVS3" s="109"/>
      <c r="UVT3" s="109"/>
      <c r="UVU3" s="109"/>
      <c r="UVV3" s="109"/>
      <c r="UVW3" s="109"/>
      <c r="UVX3" s="109"/>
      <c r="UVY3" s="109"/>
      <c r="UVZ3" s="109"/>
      <c r="UWA3" s="109"/>
      <c r="UWB3" s="109"/>
      <c r="UWC3" s="109"/>
      <c r="UWD3" s="109"/>
      <c r="UWE3" s="109"/>
      <c r="UWF3" s="109"/>
      <c r="UWG3" s="109"/>
      <c r="UWH3" s="109"/>
      <c r="UWI3" s="109"/>
      <c r="UWJ3" s="109"/>
      <c r="UWK3" s="109"/>
      <c r="UWL3" s="109"/>
      <c r="UWM3" s="109"/>
      <c r="UWN3" s="109"/>
      <c r="UWO3" s="109"/>
      <c r="UWP3" s="109"/>
      <c r="UWQ3" s="109"/>
      <c r="UWR3" s="109"/>
      <c r="UWS3" s="109"/>
      <c r="UWT3" s="109"/>
      <c r="UWU3" s="109"/>
      <c r="UWV3" s="109"/>
      <c r="UWW3" s="109"/>
      <c r="UWX3" s="109"/>
      <c r="UWY3" s="109"/>
      <c r="UWZ3" s="109"/>
      <c r="UXA3" s="109"/>
      <c r="UXB3" s="109"/>
      <c r="UXC3" s="109"/>
      <c r="UXD3" s="109"/>
      <c r="UXE3" s="109"/>
      <c r="UXF3" s="109"/>
      <c r="UXG3" s="109"/>
      <c r="UXH3" s="109"/>
      <c r="UXI3" s="109"/>
      <c r="UXJ3" s="109"/>
      <c r="UXK3" s="109"/>
      <c r="UXL3" s="109"/>
      <c r="UXM3" s="109"/>
      <c r="UXN3" s="109"/>
      <c r="UXO3" s="109"/>
      <c r="UXP3" s="109"/>
      <c r="UXQ3" s="109"/>
      <c r="UXR3" s="109"/>
      <c r="UXS3" s="109"/>
      <c r="UXT3" s="109"/>
      <c r="UXU3" s="109"/>
      <c r="UXV3" s="109"/>
      <c r="UXW3" s="109"/>
      <c r="UXX3" s="109"/>
      <c r="UXY3" s="109"/>
      <c r="UXZ3" s="109"/>
      <c r="UYA3" s="109"/>
      <c r="UYB3" s="109"/>
      <c r="UYC3" s="109"/>
      <c r="UYD3" s="109"/>
      <c r="UYE3" s="109"/>
      <c r="UYF3" s="109"/>
      <c r="UYG3" s="109"/>
      <c r="UYH3" s="109"/>
      <c r="UYI3" s="109"/>
      <c r="UYJ3" s="109"/>
      <c r="UYK3" s="109"/>
      <c r="UYL3" s="109"/>
      <c r="UYM3" s="109"/>
      <c r="UYN3" s="109"/>
      <c r="UYO3" s="109"/>
      <c r="UYP3" s="109"/>
      <c r="UYQ3" s="109"/>
      <c r="UYR3" s="109"/>
      <c r="UYS3" s="109"/>
      <c r="UYT3" s="109"/>
      <c r="UYU3" s="109"/>
      <c r="UYV3" s="109"/>
      <c r="UYW3" s="109"/>
      <c r="UYX3" s="109"/>
      <c r="UYY3" s="109"/>
      <c r="UYZ3" s="109"/>
      <c r="UZA3" s="109"/>
      <c r="UZB3" s="109"/>
      <c r="UZC3" s="109"/>
      <c r="UZD3" s="109"/>
      <c r="UZE3" s="109"/>
      <c r="UZF3" s="109"/>
      <c r="UZG3" s="109"/>
      <c r="UZH3" s="109"/>
      <c r="UZI3" s="109"/>
      <c r="UZJ3" s="109"/>
      <c r="UZK3" s="109"/>
      <c r="UZL3" s="109"/>
      <c r="UZM3" s="109"/>
      <c r="UZN3" s="109"/>
      <c r="UZO3" s="109"/>
      <c r="UZP3" s="109"/>
      <c r="UZQ3" s="109"/>
      <c r="UZR3" s="109"/>
      <c r="UZS3" s="109"/>
      <c r="UZT3" s="109"/>
      <c r="UZU3" s="109"/>
      <c r="UZV3" s="109"/>
      <c r="UZW3" s="109"/>
      <c r="UZX3" s="109"/>
      <c r="UZY3" s="109"/>
      <c r="UZZ3" s="109"/>
      <c r="VAA3" s="109"/>
      <c r="VAB3" s="109"/>
      <c r="VAC3" s="109"/>
      <c r="VAD3" s="109"/>
      <c r="VAE3" s="109"/>
      <c r="VAF3" s="109"/>
      <c r="VAG3" s="109"/>
      <c r="VAH3" s="109"/>
      <c r="VAI3" s="109"/>
      <c r="VAJ3" s="109"/>
      <c r="VAK3" s="109"/>
      <c r="VAL3" s="109"/>
      <c r="VAM3" s="109"/>
      <c r="VAN3" s="109"/>
      <c r="VAO3" s="109"/>
      <c r="VAP3" s="109"/>
      <c r="VAQ3" s="109"/>
      <c r="VAR3" s="109"/>
      <c r="VAS3" s="109"/>
      <c r="VAT3" s="109"/>
      <c r="VAU3" s="109"/>
      <c r="VAV3" s="109"/>
      <c r="VAW3" s="109"/>
      <c r="VAX3" s="109"/>
      <c r="VAY3" s="109"/>
      <c r="VAZ3" s="109"/>
      <c r="VBA3" s="109"/>
      <c r="VBB3" s="109"/>
      <c r="VBC3" s="109"/>
      <c r="VBD3" s="109"/>
      <c r="VBE3" s="109"/>
      <c r="VBF3" s="109"/>
      <c r="VBG3" s="109"/>
      <c r="VBH3" s="109"/>
      <c r="VBI3" s="109"/>
      <c r="VBJ3" s="109"/>
      <c r="VBK3" s="109"/>
      <c r="VBL3" s="109"/>
      <c r="VBM3" s="109"/>
      <c r="VBN3" s="109"/>
      <c r="VBO3" s="109"/>
      <c r="VBP3" s="109"/>
      <c r="VBQ3" s="109"/>
      <c r="VBR3" s="109"/>
      <c r="VBS3" s="109"/>
      <c r="VBT3" s="109"/>
      <c r="VBU3" s="109"/>
      <c r="VBV3" s="109"/>
      <c r="VBW3" s="109"/>
      <c r="VBX3" s="109"/>
      <c r="VBY3" s="109"/>
      <c r="VBZ3" s="109"/>
      <c r="VCA3" s="109"/>
      <c r="VCB3" s="109"/>
      <c r="VCC3" s="109"/>
      <c r="VCD3" s="109"/>
      <c r="VCE3" s="109"/>
      <c r="VCF3" s="109"/>
      <c r="VCG3" s="109"/>
      <c r="VCH3" s="109"/>
      <c r="VCI3" s="109"/>
      <c r="VCJ3" s="109"/>
      <c r="VCK3" s="109"/>
      <c r="VCL3" s="109"/>
      <c r="VCM3" s="109"/>
      <c r="VCN3" s="109"/>
      <c r="VCO3" s="109"/>
      <c r="VCP3" s="109"/>
      <c r="VCQ3" s="109"/>
      <c r="VCR3" s="109"/>
      <c r="VCS3" s="109"/>
      <c r="VCT3" s="109"/>
      <c r="VCU3" s="109"/>
      <c r="VCV3" s="109"/>
      <c r="VCW3" s="109"/>
      <c r="VCX3" s="109"/>
      <c r="VCY3" s="109"/>
      <c r="VCZ3" s="109"/>
      <c r="VDA3" s="109"/>
      <c r="VDB3" s="109"/>
      <c r="VDC3" s="109"/>
      <c r="VDD3" s="109"/>
      <c r="VDE3" s="109"/>
      <c r="VDF3" s="109"/>
      <c r="VDG3" s="109"/>
      <c r="VDH3" s="109"/>
      <c r="VDI3" s="109"/>
      <c r="VDJ3" s="109"/>
      <c r="VDK3" s="109"/>
      <c r="VDL3" s="109"/>
      <c r="VDM3" s="109"/>
      <c r="VDN3" s="109"/>
      <c r="VDO3" s="109"/>
      <c r="VDP3" s="109"/>
      <c r="VDQ3" s="109"/>
      <c r="VDR3" s="109"/>
      <c r="VDS3" s="109"/>
      <c r="VDT3" s="109"/>
      <c r="VDU3" s="109"/>
      <c r="VDV3" s="109"/>
      <c r="VDW3" s="109"/>
      <c r="VDX3" s="109"/>
      <c r="VDY3" s="109"/>
      <c r="VDZ3" s="109"/>
      <c r="VEA3" s="109"/>
      <c r="VEB3" s="109"/>
      <c r="VEC3" s="109"/>
      <c r="VED3" s="109"/>
      <c r="VEE3" s="109"/>
      <c r="VEF3" s="109"/>
      <c r="VEG3" s="109"/>
      <c r="VEH3" s="109"/>
      <c r="VEI3" s="109"/>
      <c r="VEJ3" s="109"/>
      <c r="VEK3" s="109"/>
      <c r="VEL3" s="109"/>
      <c r="VEM3" s="109"/>
      <c r="VEN3" s="109"/>
      <c r="VEO3" s="109"/>
      <c r="VEP3" s="109"/>
      <c r="VEQ3" s="109"/>
      <c r="VER3" s="109"/>
      <c r="VES3" s="109"/>
      <c r="VET3" s="109"/>
      <c r="VEU3" s="109"/>
      <c r="VEV3" s="109"/>
      <c r="VEW3" s="109"/>
      <c r="VEX3" s="109"/>
      <c r="VEY3" s="109"/>
      <c r="VEZ3" s="109"/>
      <c r="VFA3" s="109"/>
      <c r="VFB3" s="109"/>
      <c r="VFC3" s="109"/>
      <c r="VFD3" s="109"/>
      <c r="VFE3" s="109"/>
      <c r="VFF3" s="109"/>
      <c r="VFG3" s="109"/>
      <c r="VFH3" s="109"/>
      <c r="VFI3" s="109"/>
      <c r="VFJ3" s="109"/>
      <c r="VFK3" s="109"/>
      <c r="VFL3" s="109"/>
      <c r="VFM3" s="109"/>
      <c r="VFN3" s="109"/>
      <c r="VFO3" s="109"/>
      <c r="VFP3" s="109"/>
      <c r="VFQ3" s="109"/>
      <c r="VFR3" s="109"/>
      <c r="VFS3" s="109"/>
      <c r="VFT3" s="109"/>
      <c r="VFU3" s="109"/>
      <c r="VFV3" s="109"/>
      <c r="VFW3" s="109"/>
      <c r="VFX3" s="109"/>
      <c r="VFY3" s="109"/>
      <c r="VFZ3" s="109"/>
      <c r="VGA3" s="109"/>
      <c r="VGB3" s="109"/>
      <c r="VGC3" s="109"/>
      <c r="VGD3" s="109"/>
      <c r="VGE3" s="109"/>
      <c r="VGF3" s="109"/>
      <c r="VGG3" s="109"/>
      <c r="VGH3" s="109"/>
      <c r="VGI3" s="109"/>
      <c r="VGJ3" s="109"/>
      <c r="VGK3" s="109"/>
      <c r="VGL3" s="109"/>
      <c r="VGM3" s="109"/>
      <c r="VGN3" s="109"/>
      <c r="VGO3" s="109"/>
      <c r="VGP3" s="109"/>
      <c r="VGQ3" s="109"/>
      <c r="VGR3" s="109"/>
      <c r="VGS3" s="109"/>
      <c r="VGT3" s="109"/>
      <c r="VGU3" s="109"/>
      <c r="VGV3" s="109"/>
      <c r="VGW3" s="109"/>
      <c r="VGX3" s="109"/>
      <c r="VGY3" s="109"/>
      <c r="VGZ3" s="109"/>
      <c r="VHA3" s="109"/>
      <c r="VHB3" s="109"/>
      <c r="VHC3" s="109"/>
      <c r="VHD3" s="109"/>
      <c r="VHE3" s="109"/>
      <c r="VHF3" s="109"/>
      <c r="VHG3" s="109"/>
      <c r="VHH3" s="109"/>
      <c r="VHI3" s="109"/>
      <c r="VHJ3" s="109"/>
      <c r="VHK3" s="109"/>
      <c r="VHL3" s="109"/>
      <c r="VHM3" s="109"/>
      <c r="VHN3" s="109"/>
      <c r="VHO3" s="109"/>
      <c r="VHP3" s="109"/>
      <c r="VHQ3" s="109"/>
      <c r="VHR3" s="109"/>
      <c r="VHS3" s="109"/>
      <c r="VHT3" s="109"/>
      <c r="VHU3" s="109"/>
      <c r="VHV3" s="109"/>
      <c r="VHW3" s="109"/>
      <c r="VHX3" s="109"/>
      <c r="VHY3" s="109"/>
      <c r="VHZ3" s="109"/>
      <c r="VIA3" s="109"/>
      <c r="VIB3" s="109"/>
      <c r="VIC3" s="109"/>
      <c r="VID3" s="109"/>
      <c r="VIE3" s="109"/>
      <c r="VIF3" s="109"/>
      <c r="VIG3" s="109"/>
      <c r="VIH3" s="109"/>
      <c r="VII3" s="109"/>
      <c r="VIJ3" s="109"/>
      <c r="VIK3" s="109"/>
      <c r="VIL3" s="109"/>
      <c r="VIM3" s="109"/>
      <c r="VIN3" s="109"/>
      <c r="VIO3" s="109"/>
      <c r="VIP3" s="109"/>
      <c r="VIQ3" s="109"/>
      <c r="VIR3" s="109"/>
      <c r="VIS3" s="109"/>
      <c r="VIT3" s="109"/>
      <c r="VIU3" s="109"/>
      <c r="VIV3" s="109"/>
      <c r="VIW3" s="109"/>
      <c r="VIX3" s="109"/>
      <c r="VIY3" s="109"/>
      <c r="VIZ3" s="109"/>
      <c r="VJA3" s="109"/>
      <c r="VJB3" s="109"/>
      <c r="VJC3" s="109"/>
      <c r="VJD3" s="109"/>
      <c r="VJE3" s="109"/>
      <c r="VJF3" s="109"/>
      <c r="VJG3" s="109"/>
      <c r="VJH3" s="109"/>
      <c r="VJI3" s="109"/>
      <c r="VJJ3" s="109"/>
      <c r="VJK3" s="109"/>
      <c r="VJL3" s="109"/>
      <c r="VJM3" s="109"/>
      <c r="VJN3" s="109"/>
      <c r="VJO3" s="109"/>
      <c r="VJP3" s="109"/>
      <c r="VJQ3" s="109"/>
      <c r="VJR3" s="109"/>
      <c r="VJS3" s="109"/>
      <c r="VJT3" s="109"/>
      <c r="VJU3" s="109"/>
      <c r="VJV3" s="109"/>
      <c r="VJW3" s="109"/>
      <c r="VJX3" s="109"/>
      <c r="VJY3" s="109"/>
      <c r="VJZ3" s="109"/>
      <c r="VKA3" s="109"/>
      <c r="VKB3" s="109"/>
      <c r="VKC3" s="109"/>
      <c r="VKD3" s="109"/>
      <c r="VKE3" s="109"/>
      <c r="VKF3" s="109"/>
      <c r="VKG3" s="109"/>
      <c r="VKH3" s="109"/>
      <c r="VKI3" s="109"/>
      <c r="VKJ3" s="109"/>
      <c r="VKK3" s="109"/>
      <c r="VKL3" s="109"/>
      <c r="VKM3" s="109"/>
      <c r="VKN3" s="109"/>
      <c r="VKO3" s="109"/>
      <c r="VKP3" s="109"/>
      <c r="VKQ3" s="109"/>
      <c r="VKR3" s="109"/>
      <c r="VKS3" s="109"/>
      <c r="VKT3" s="109"/>
      <c r="VKU3" s="109"/>
      <c r="VKV3" s="109"/>
      <c r="VKW3" s="109"/>
      <c r="VKX3" s="109"/>
      <c r="VKY3" s="109"/>
      <c r="VKZ3" s="109"/>
      <c r="VLA3" s="109"/>
      <c r="VLB3" s="109"/>
      <c r="VLC3" s="109"/>
      <c r="VLD3" s="109"/>
      <c r="VLE3" s="109"/>
      <c r="VLF3" s="109"/>
      <c r="VLG3" s="109"/>
      <c r="VLH3" s="109"/>
      <c r="VLI3" s="109"/>
      <c r="VLJ3" s="109"/>
      <c r="VLK3" s="109"/>
      <c r="VLL3" s="109"/>
      <c r="VLM3" s="109"/>
      <c r="VLN3" s="109"/>
      <c r="VLO3" s="109"/>
      <c r="VLP3" s="109"/>
      <c r="VLQ3" s="109"/>
      <c r="VLR3" s="109"/>
      <c r="VLS3" s="109"/>
      <c r="VLT3" s="109"/>
      <c r="VLU3" s="109"/>
      <c r="VLV3" s="109"/>
      <c r="VLW3" s="109"/>
      <c r="VLX3" s="109"/>
      <c r="VLY3" s="109"/>
      <c r="VLZ3" s="109"/>
      <c r="VMA3" s="109"/>
      <c r="VMB3" s="109"/>
      <c r="VMC3" s="109"/>
      <c r="VMD3" s="109"/>
      <c r="VME3" s="109"/>
      <c r="VMF3" s="109"/>
      <c r="VMG3" s="109"/>
      <c r="VMH3" s="109"/>
      <c r="VMI3" s="109"/>
      <c r="VMJ3" s="109"/>
      <c r="VMK3" s="109"/>
      <c r="VML3" s="109"/>
      <c r="VMM3" s="109"/>
      <c r="VMN3" s="109"/>
      <c r="VMO3" s="109"/>
      <c r="VMP3" s="109"/>
      <c r="VMQ3" s="109"/>
      <c r="VMR3" s="109"/>
      <c r="VMS3" s="109"/>
      <c r="VMT3" s="109"/>
      <c r="VMU3" s="109"/>
      <c r="VMV3" s="109"/>
      <c r="VMW3" s="109"/>
      <c r="VMX3" s="109"/>
      <c r="VMY3" s="109"/>
      <c r="VMZ3" s="109"/>
      <c r="VNA3" s="109"/>
      <c r="VNB3" s="109"/>
      <c r="VNC3" s="109"/>
      <c r="VND3" s="109"/>
      <c r="VNE3" s="109"/>
      <c r="VNF3" s="109"/>
      <c r="VNG3" s="109"/>
      <c r="VNH3" s="109"/>
      <c r="VNI3" s="109"/>
      <c r="VNJ3" s="109"/>
      <c r="VNK3" s="109"/>
      <c r="VNL3" s="109"/>
      <c r="VNM3" s="109"/>
      <c r="VNN3" s="109"/>
      <c r="VNO3" s="109"/>
      <c r="VNP3" s="109"/>
      <c r="VNQ3" s="109"/>
      <c r="VNR3" s="109"/>
      <c r="VNS3" s="109"/>
      <c r="VNT3" s="109"/>
      <c r="VNU3" s="109"/>
      <c r="VNV3" s="109"/>
      <c r="VNW3" s="109"/>
      <c r="VNX3" s="109"/>
      <c r="VNY3" s="109"/>
      <c r="VNZ3" s="109"/>
      <c r="VOA3" s="109"/>
      <c r="VOB3" s="109"/>
      <c r="VOC3" s="109"/>
      <c r="VOD3" s="109"/>
      <c r="VOE3" s="109"/>
      <c r="VOF3" s="109"/>
      <c r="VOG3" s="109"/>
      <c r="VOH3" s="109"/>
      <c r="VOI3" s="109"/>
      <c r="VOJ3" s="109"/>
      <c r="VOK3" s="109"/>
      <c r="VOL3" s="109"/>
      <c r="VOM3" s="109"/>
      <c r="VON3" s="109"/>
      <c r="VOO3" s="109"/>
      <c r="VOP3" s="109"/>
      <c r="VOQ3" s="109"/>
      <c r="VOR3" s="109"/>
      <c r="VOS3" s="109"/>
      <c r="VOT3" s="109"/>
      <c r="VOU3" s="109"/>
      <c r="VOV3" s="109"/>
      <c r="VOW3" s="109"/>
      <c r="VOX3" s="109"/>
      <c r="VOY3" s="109"/>
      <c r="VOZ3" s="109"/>
      <c r="VPA3" s="109"/>
      <c r="VPB3" s="109"/>
      <c r="VPC3" s="109"/>
      <c r="VPD3" s="109"/>
      <c r="VPE3" s="109"/>
      <c r="VPF3" s="109"/>
      <c r="VPG3" s="109"/>
      <c r="VPH3" s="109"/>
      <c r="VPI3" s="109"/>
      <c r="VPJ3" s="109"/>
      <c r="VPK3" s="109"/>
      <c r="VPL3" s="109"/>
      <c r="VPM3" s="109"/>
      <c r="VPN3" s="109"/>
      <c r="VPO3" s="109"/>
      <c r="VPP3" s="109"/>
      <c r="VPQ3" s="109"/>
      <c r="VPR3" s="109"/>
      <c r="VPS3" s="109"/>
      <c r="VPT3" s="109"/>
      <c r="VPU3" s="109"/>
      <c r="VPV3" s="109"/>
      <c r="VPW3" s="109"/>
      <c r="VPX3" s="109"/>
      <c r="VPY3" s="109"/>
      <c r="VPZ3" s="109"/>
      <c r="VQA3" s="109"/>
      <c r="VQB3" s="109"/>
      <c r="VQC3" s="109"/>
      <c r="VQD3" s="109"/>
      <c r="VQE3" s="109"/>
      <c r="VQF3" s="109"/>
      <c r="VQG3" s="109"/>
      <c r="VQH3" s="109"/>
      <c r="VQI3" s="109"/>
      <c r="VQJ3" s="109"/>
      <c r="VQK3" s="109"/>
      <c r="VQL3" s="109"/>
      <c r="VQM3" s="109"/>
      <c r="VQN3" s="109"/>
      <c r="VQO3" s="109"/>
      <c r="VQP3" s="109"/>
      <c r="VQQ3" s="109"/>
      <c r="VQR3" s="109"/>
      <c r="VQS3" s="109"/>
      <c r="VQT3" s="109"/>
      <c r="VQU3" s="109"/>
      <c r="VQV3" s="109"/>
      <c r="VQW3" s="109"/>
      <c r="VQX3" s="109"/>
      <c r="VQY3" s="109"/>
      <c r="VQZ3" s="109"/>
      <c r="VRA3" s="109"/>
      <c r="VRB3" s="109"/>
      <c r="VRC3" s="109"/>
      <c r="VRD3" s="109"/>
      <c r="VRE3" s="109"/>
      <c r="VRF3" s="109"/>
      <c r="VRG3" s="109"/>
      <c r="VRH3" s="109"/>
      <c r="VRI3" s="109"/>
      <c r="VRJ3" s="109"/>
      <c r="VRK3" s="109"/>
      <c r="VRL3" s="109"/>
      <c r="VRM3" s="109"/>
      <c r="VRN3" s="109"/>
      <c r="VRO3" s="109"/>
      <c r="VRP3" s="109"/>
      <c r="VRQ3" s="109"/>
      <c r="VRR3" s="109"/>
      <c r="VRS3" s="109"/>
      <c r="VRT3" s="109"/>
      <c r="VRU3" s="109"/>
      <c r="VRV3" s="109"/>
      <c r="VRW3" s="109"/>
      <c r="VRX3" s="109"/>
      <c r="VRY3" s="109"/>
      <c r="VRZ3" s="109"/>
      <c r="VSA3" s="109"/>
      <c r="VSB3" s="109"/>
      <c r="VSC3" s="109"/>
      <c r="VSD3" s="109"/>
      <c r="VSE3" s="109"/>
      <c r="VSF3" s="109"/>
      <c r="VSG3" s="109"/>
      <c r="VSH3" s="109"/>
      <c r="VSI3" s="109"/>
      <c r="VSJ3" s="109"/>
      <c r="VSK3" s="109"/>
      <c r="VSL3" s="109"/>
      <c r="VSM3" s="109"/>
      <c r="VSN3" s="109"/>
      <c r="VSO3" s="109"/>
      <c r="VSP3" s="109"/>
      <c r="VSQ3" s="109"/>
      <c r="VSR3" s="109"/>
      <c r="VSS3" s="109"/>
      <c r="VST3" s="109"/>
      <c r="VSU3" s="109"/>
      <c r="VSV3" s="109"/>
      <c r="VSW3" s="109"/>
      <c r="VSX3" s="109"/>
      <c r="VSY3" s="109"/>
      <c r="VSZ3" s="109"/>
      <c r="VTA3" s="109"/>
      <c r="VTB3" s="109"/>
      <c r="VTC3" s="109"/>
      <c r="VTD3" s="109"/>
      <c r="VTE3" s="109"/>
      <c r="VTF3" s="109"/>
      <c r="VTG3" s="109"/>
      <c r="VTH3" s="109"/>
      <c r="VTI3" s="109"/>
      <c r="VTJ3" s="109"/>
      <c r="VTK3" s="109"/>
      <c r="VTL3" s="109"/>
      <c r="VTM3" s="109"/>
      <c r="VTN3" s="109"/>
      <c r="VTO3" s="109"/>
      <c r="VTP3" s="109"/>
      <c r="VTQ3" s="109"/>
      <c r="VTR3" s="109"/>
      <c r="VTS3" s="109"/>
      <c r="VTT3" s="109"/>
      <c r="VTU3" s="109"/>
      <c r="VTV3" s="109"/>
      <c r="VTW3" s="109"/>
      <c r="VTX3" s="109"/>
      <c r="VTY3" s="109"/>
      <c r="VTZ3" s="109"/>
      <c r="VUA3" s="109"/>
      <c r="VUB3" s="109"/>
      <c r="VUC3" s="109"/>
      <c r="VUD3" s="109"/>
      <c r="VUE3" s="109"/>
      <c r="VUF3" s="109"/>
      <c r="VUG3" s="109"/>
      <c r="VUH3" s="109"/>
      <c r="VUI3" s="109"/>
      <c r="VUJ3" s="109"/>
      <c r="VUK3" s="109"/>
      <c r="VUL3" s="109"/>
      <c r="VUM3" s="109"/>
      <c r="VUN3" s="109"/>
      <c r="VUO3" s="109"/>
      <c r="VUP3" s="109"/>
      <c r="VUQ3" s="109"/>
      <c r="VUR3" s="109"/>
      <c r="VUS3" s="109"/>
      <c r="VUT3" s="109"/>
      <c r="VUU3" s="109"/>
      <c r="VUV3" s="109"/>
      <c r="VUW3" s="109"/>
      <c r="VUX3" s="109"/>
      <c r="VUY3" s="109"/>
      <c r="VUZ3" s="109"/>
      <c r="VVA3" s="109"/>
      <c r="VVB3" s="109"/>
      <c r="VVC3" s="109"/>
      <c r="VVD3" s="109"/>
      <c r="VVE3" s="109"/>
      <c r="VVF3" s="109"/>
      <c r="VVG3" s="109"/>
      <c r="VVH3" s="109"/>
      <c r="VVI3" s="109"/>
      <c r="VVJ3" s="109"/>
      <c r="VVK3" s="109"/>
      <c r="VVL3" s="109"/>
      <c r="VVM3" s="109"/>
      <c r="VVN3" s="109"/>
      <c r="VVO3" s="109"/>
      <c r="VVP3" s="109"/>
      <c r="VVQ3" s="109"/>
      <c r="VVR3" s="109"/>
      <c r="VVS3" s="109"/>
      <c r="VVT3" s="109"/>
      <c r="VVU3" s="109"/>
      <c r="VVV3" s="109"/>
      <c r="VVW3" s="109"/>
      <c r="VVX3" s="109"/>
      <c r="VVY3" s="109"/>
      <c r="VVZ3" s="109"/>
      <c r="VWA3" s="109"/>
      <c r="VWB3" s="109"/>
      <c r="VWC3" s="109"/>
      <c r="VWD3" s="109"/>
      <c r="VWE3" s="109"/>
      <c r="VWF3" s="109"/>
      <c r="VWG3" s="109"/>
      <c r="VWH3" s="109"/>
      <c r="VWI3" s="109"/>
      <c r="VWJ3" s="109"/>
      <c r="VWK3" s="109"/>
      <c r="VWL3" s="109"/>
      <c r="VWM3" s="109"/>
      <c r="VWN3" s="109"/>
      <c r="VWO3" s="109"/>
      <c r="VWP3" s="109"/>
      <c r="VWQ3" s="109"/>
      <c r="VWR3" s="109"/>
      <c r="VWS3" s="109"/>
      <c r="VWT3" s="109"/>
      <c r="VWU3" s="109"/>
      <c r="VWV3" s="109"/>
      <c r="VWW3" s="109"/>
      <c r="VWX3" s="109"/>
      <c r="VWY3" s="109"/>
      <c r="VWZ3" s="109"/>
      <c r="VXA3" s="109"/>
      <c r="VXB3" s="109"/>
      <c r="VXC3" s="109"/>
      <c r="VXD3" s="109"/>
      <c r="VXE3" s="109"/>
      <c r="VXF3" s="109"/>
      <c r="VXG3" s="109"/>
      <c r="VXH3" s="109"/>
      <c r="VXI3" s="109"/>
      <c r="VXJ3" s="109"/>
      <c r="VXK3" s="109"/>
      <c r="VXL3" s="109"/>
      <c r="VXM3" s="109"/>
      <c r="VXN3" s="109"/>
      <c r="VXO3" s="109"/>
      <c r="VXP3" s="109"/>
      <c r="VXQ3" s="109"/>
      <c r="VXR3" s="109"/>
      <c r="VXS3" s="109"/>
      <c r="VXT3" s="109"/>
      <c r="VXU3" s="109"/>
      <c r="VXV3" s="109"/>
      <c r="VXW3" s="109"/>
      <c r="VXX3" s="109"/>
      <c r="VXY3" s="109"/>
      <c r="VXZ3" s="109"/>
      <c r="VYA3" s="109"/>
      <c r="VYB3" s="109"/>
      <c r="VYC3" s="109"/>
      <c r="VYD3" s="109"/>
      <c r="VYE3" s="109"/>
      <c r="VYF3" s="109"/>
      <c r="VYG3" s="109"/>
      <c r="VYH3" s="109"/>
      <c r="VYI3" s="109"/>
      <c r="VYJ3" s="109"/>
      <c r="VYK3" s="109"/>
      <c r="VYL3" s="109"/>
      <c r="VYM3" s="109"/>
      <c r="VYN3" s="109"/>
      <c r="VYO3" s="109"/>
      <c r="VYP3" s="109"/>
      <c r="VYQ3" s="109"/>
      <c r="VYR3" s="109"/>
      <c r="VYS3" s="109"/>
      <c r="VYT3" s="109"/>
      <c r="VYU3" s="109"/>
      <c r="VYV3" s="109"/>
      <c r="VYW3" s="109"/>
      <c r="VYX3" s="109"/>
      <c r="VYY3" s="109"/>
      <c r="VYZ3" s="109"/>
      <c r="VZA3" s="109"/>
      <c r="VZB3" s="109"/>
      <c r="VZC3" s="109"/>
      <c r="VZD3" s="109"/>
      <c r="VZE3" s="109"/>
      <c r="VZF3" s="109"/>
      <c r="VZG3" s="109"/>
      <c r="VZH3" s="109"/>
      <c r="VZI3" s="109"/>
      <c r="VZJ3" s="109"/>
      <c r="VZK3" s="109"/>
      <c r="VZL3" s="109"/>
      <c r="VZM3" s="109"/>
      <c r="VZN3" s="109"/>
      <c r="VZO3" s="109"/>
      <c r="VZP3" s="109"/>
      <c r="VZQ3" s="109"/>
      <c r="VZR3" s="109"/>
      <c r="VZS3" s="109"/>
      <c r="VZT3" s="109"/>
      <c r="VZU3" s="109"/>
      <c r="VZV3" s="109"/>
      <c r="VZW3" s="109"/>
      <c r="VZX3" s="109"/>
      <c r="VZY3" s="109"/>
      <c r="VZZ3" s="109"/>
      <c r="WAA3" s="109"/>
      <c r="WAB3" s="109"/>
      <c r="WAC3" s="109"/>
      <c r="WAD3" s="109"/>
      <c r="WAE3" s="109"/>
      <c r="WAF3" s="109"/>
      <c r="WAG3" s="109"/>
      <c r="WAH3" s="109"/>
      <c r="WAI3" s="109"/>
      <c r="WAJ3" s="109"/>
      <c r="WAK3" s="109"/>
      <c r="WAL3" s="109"/>
      <c r="WAM3" s="109"/>
      <c r="WAN3" s="109"/>
      <c r="WAO3" s="109"/>
      <c r="WAP3" s="109"/>
      <c r="WAQ3" s="109"/>
      <c r="WAR3" s="109"/>
      <c r="WAS3" s="109"/>
      <c r="WAT3" s="109"/>
      <c r="WAU3" s="109"/>
      <c r="WAV3" s="109"/>
      <c r="WAW3" s="109"/>
      <c r="WAX3" s="109"/>
      <c r="WAY3" s="109"/>
      <c r="WAZ3" s="109"/>
      <c r="WBA3" s="109"/>
      <c r="WBB3" s="109"/>
      <c r="WBC3" s="109"/>
      <c r="WBD3" s="109"/>
      <c r="WBE3" s="109"/>
      <c r="WBF3" s="109"/>
      <c r="WBG3" s="109"/>
      <c r="WBH3" s="109"/>
      <c r="WBI3" s="109"/>
      <c r="WBJ3" s="109"/>
      <c r="WBK3" s="109"/>
      <c r="WBL3" s="109"/>
      <c r="WBM3" s="109"/>
      <c r="WBN3" s="109"/>
      <c r="WBO3" s="109"/>
      <c r="WBP3" s="109"/>
      <c r="WBQ3" s="109"/>
      <c r="WBR3" s="109"/>
      <c r="WBS3" s="109"/>
      <c r="WBT3" s="109"/>
      <c r="WBU3" s="109"/>
      <c r="WBV3" s="109"/>
      <c r="WBW3" s="109"/>
      <c r="WBX3" s="109"/>
      <c r="WBY3" s="109"/>
      <c r="WBZ3" s="109"/>
      <c r="WCA3" s="109"/>
      <c r="WCB3" s="109"/>
      <c r="WCC3" s="109"/>
      <c r="WCD3" s="109"/>
      <c r="WCE3" s="109"/>
      <c r="WCF3" s="109"/>
      <c r="WCG3" s="109"/>
      <c r="WCH3" s="109"/>
      <c r="WCI3" s="109"/>
      <c r="WCJ3" s="109"/>
      <c r="WCK3" s="109"/>
      <c r="WCL3" s="109"/>
      <c r="WCM3" s="109"/>
      <c r="WCN3" s="109"/>
      <c r="WCO3" s="109"/>
      <c r="WCP3" s="109"/>
      <c r="WCQ3" s="109"/>
      <c r="WCR3" s="109"/>
      <c r="WCS3" s="109"/>
      <c r="WCT3" s="109"/>
      <c r="WCU3" s="109"/>
      <c r="WCV3" s="109"/>
      <c r="WCW3" s="109"/>
      <c r="WCX3" s="109"/>
      <c r="WCY3" s="109"/>
      <c r="WCZ3" s="109"/>
      <c r="WDA3" s="109"/>
      <c r="WDB3" s="109"/>
      <c r="WDC3" s="109"/>
      <c r="WDD3" s="109"/>
      <c r="WDE3" s="109"/>
      <c r="WDF3" s="109"/>
      <c r="WDG3" s="109"/>
      <c r="WDH3" s="109"/>
      <c r="WDI3" s="109"/>
      <c r="WDJ3" s="109"/>
      <c r="WDK3" s="109"/>
      <c r="WDL3" s="109"/>
      <c r="WDM3" s="109"/>
      <c r="WDN3" s="109"/>
      <c r="WDO3" s="109"/>
      <c r="WDP3" s="109"/>
      <c r="WDQ3" s="109"/>
      <c r="WDR3" s="109"/>
      <c r="WDS3" s="109"/>
      <c r="WDT3" s="109"/>
      <c r="WDU3" s="109"/>
      <c r="WDV3" s="109"/>
      <c r="WDW3" s="109"/>
      <c r="WDX3" s="109"/>
      <c r="WDY3" s="109"/>
      <c r="WDZ3" s="109"/>
      <c r="WEA3" s="109"/>
      <c r="WEB3" s="109"/>
      <c r="WEC3" s="109"/>
      <c r="WED3" s="109"/>
      <c r="WEE3" s="109"/>
      <c r="WEF3" s="109"/>
      <c r="WEG3" s="109"/>
      <c r="WEH3" s="109"/>
      <c r="WEI3" s="109"/>
      <c r="WEJ3" s="109"/>
      <c r="WEK3" s="109"/>
      <c r="WEL3" s="109"/>
      <c r="WEM3" s="109"/>
      <c r="WEN3" s="109"/>
      <c r="WEO3" s="109"/>
      <c r="WEP3" s="109"/>
      <c r="WEQ3" s="109"/>
      <c r="WER3" s="109"/>
      <c r="WES3" s="109"/>
      <c r="WET3" s="109"/>
      <c r="WEU3" s="109"/>
      <c r="WEV3" s="109"/>
      <c r="WEW3" s="109"/>
      <c r="WEX3" s="109"/>
      <c r="WEY3" s="109"/>
      <c r="WEZ3" s="109"/>
      <c r="WFA3" s="109"/>
      <c r="WFB3" s="109"/>
      <c r="WFC3" s="109"/>
      <c r="WFD3" s="109"/>
      <c r="WFE3" s="109"/>
      <c r="WFF3" s="109"/>
      <c r="WFG3" s="109"/>
      <c r="WFH3" s="109"/>
      <c r="WFI3" s="109"/>
      <c r="WFJ3" s="109"/>
      <c r="WFK3" s="109"/>
      <c r="WFL3" s="109"/>
      <c r="WFM3" s="109"/>
      <c r="WFN3" s="109"/>
      <c r="WFO3" s="109"/>
      <c r="WFP3" s="109"/>
      <c r="WFQ3" s="109"/>
      <c r="WFR3" s="109"/>
      <c r="WFS3" s="109"/>
      <c r="WFT3" s="109"/>
      <c r="WFU3" s="109"/>
      <c r="WFV3" s="109"/>
      <c r="WFW3" s="109"/>
      <c r="WFX3" s="109"/>
      <c r="WFY3" s="109"/>
      <c r="WFZ3" s="109"/>
      <c r="WGA3" s="109"/>
      <c r="WGB3" s="109"/>
      <c r="WGC3" s="109"/>
      <c r="WGD3" s="109"/>
      <c r="WGE3" s="109"/>
      <c r="WGF3" s="109"/>
      <c r="WGG3" s="109"/>
      <c r="WGH3" s="109"/>
      <c r="WGI3" s="109"/>
      <c r="WGJ3" s="109"/>
      <c r="WGK3" s="109"/>
      <c r="WGL3" s="109"/>
      <c r="WGM3" s="109"/>
      <c r="WGN3" s="109"/>
      <c r="WGO3" s="109"/>
      <c r="WGP3" s="109"/>
      <c r="WGQ3" s="109"/>
      <c r="WGR3" s="109"/>
      <c r="WGS3" s="109"/>
      <c r="WGT3" s="109"/>
      <c r="WGU3" s="109"/>
      <c r="WGV3" s="109"/>
      <c r="WGW3" s="109"/>
      <c r="WGX3" s="109"/>
      <c r="WGY3" s="109"/>
      <c r="WGZ3" s="109"/>
      <c r="WHA3" s="109"/>
      <c r="WHB3" s="109"/>
      <c r="WHC3" s="109"/>
      <c r="WHD3" s="109"/>
      <c r="WHE3" s="109"/>
      <c r="WHF3" s="109"/>
      <c r="WHG3" s="109"/>
      <c r="WHH3" s="109"/>
      <c r="WHI3" s="109"/>
      <c r="WHJ3" s="109"/>
      <c r="WHK3" s="109"/>
      <c r="WHL3" s="109"/>
      <c r="WHM3" s="109"/>
      <c r="WHN3" s="109"/>
      <c r="WHO3" s="109"/>
      <c r="WHP3" s="109"/>
      <c r="WHQ3" s="109"/>
      <c r="WHR3" s="109"/>
      <c r="WHS3" s="109"/>
      <c r="WHT3" s="109"/>
      <c r="WHU3" s="109"/>
      <c r="WHV3" s="109"/>
      <c r="WHW3" s="109"/>
      <c r="WHX3" s="109"/>
      <c r="WHY3" s="109"/>
      <c r="WHZ3" s="109"/>
      <c r="WIA3" s="109"/>
      <c r="WIB3" s="109"/>
      <c r="WIC3" s="109"/>
      <c r="WID3" s="109"/>
      <c r="WIE3" s="109"/>
      <c r="WIF3" s="109"/>
      <c r="WIG3" s="109"/>
      <c r="WIH3" s="109"/>
      <c r="WII3" s="109"/>
      <c r="WIJ3" s="109"/>
      <c r="WIK3" s="109"/>
      <c r="WIL3" s="109"/>
      <c r="WIM3" s="109"/>
      <c r="WIN3" s="109"/>
      <c r="WIO3" s="109"/>
      <c r="WIP3" s="109"/>
      <c r="WIQ3" s="109"/>
      <c r="WIR3" s="109"/>
      <c r="WIS3" s="109"/>
      <c r="WIT3" s="109"/>
      <c r="WIU3" s="109"/>
      <c r="WIV3" s="109"/>
      <c r="WIW3" s="109"/>
      <c r="WIX3" s="109"/>
      <c r="WIY3" s="109"/>
      <c r="WIZ3" s="109"/>
      <c r="WJA3" s="109"/>
      <c r="WJB3" s="109"/>
      <c r="WJC3" s="109"/>
      <c r="WJD3" s="109"/>
      <c r="WJE3" s="109"/>
      <c r="WJF3" s="109"/>
      <c r="WJG3" s="109"/>
      <c r="WJH3" s="109"/>
      <c r="WJI3" s="109"/>
      <c r="WJJ3" s="109"/>
      <c r="WJK3" s="109"/>
      <c r="WJL3" s="109"/>
      <c r="WJM3" s="109"/>
      <c r="WJN3" s="109"/>
      <c r="WJO3" s="109"/>
      <c r="WJP3" s="109"/>
      <c r="WJQ3" s="109"/>
      <c r="WJR3" s="109"/>
      <c r="WJS3" s="109"/>
      <c r="WJT3" s="109"/>
      <c r="WJU3" s="109"/>
      <c r="WJV3" s="109"/>
      <c r="WJW3" s="109"/>
      <c r="WJX3" s="109"/>
      <c r="WJY3" s="109"/>
      <c r="WJZ3" s="109"/>
      <c r="WKA3" s="109"/>
      <c r="WKB3" s="109"/>
      <c r="WKC3" s="109"/>
      <c r="WKD3" s="109"/>
      <c r="WKE3" s="109"/>
      <c r="WKF3" s="109"/>
      <c r="WKG3" s="109"/>
      <c r="WKH3" s="109"/>
      <c r="WKI3" s="109"/>
      <c r="WKJ3" s="109"/>
      <c r="WKK3" s="109"/>
      <c r="WKL3" s="109"/>
      <c r="WKM3" s="109"/>
      <c r="WKN3" s="109"/>
      <c r="WKO3" s="109"/>
      <c r="WKP3" s="109"/>
      <c r="WKQ3" s="109"/>
      <c r="WKR3" s="109"/>
      <c r="WKS3" s="109"/>
      <c r="WKT3" s="109"/>
      <c r="WKU3" s="109"/>
      <c r="WKV3" s="109"/>
      <c r="WKW3" s="109"/>
      <c r="WKX3" s="109"/>
      <c r="WKY3" s="109"/>
      <c r="WKZ3" s="109"/>
      <c r="WLA3" s="109"/>
      <c r="WLB3" s="109"/>
      <c r="WLC3" s="109"/>
      <c r="WLD3" s="109"/>
      <c r="WLE3" s="109"/>
      <c r="WLF3" s="109"/>
      <c r="WLG3" s="109"/>
      <c r="WLH3" s="109"/>
      <c r="WLI3" s="109"/>
      <c r="WLJ3" s="109"/>
      <c r="WLK3" s="109"/>
      <c r="WLL3" s="109"/>
      <c r="WLM3" s="109"/>
      <c r="WLN3" s="109"/>
      <c r="WLO3" s="109"/>
      <c r="WLP3" s="109"/>
      <c r="WLQ3" s="109"/>
      <c r="WLR3" s="109"/>
      <c r="WLS3" s="109"/>
      <c r="WLT3" s="109"/>
      <c r="WLU3" s="109"/>
      <c r="WLV3" s="109"/>
      <c r="WLW3" s="109"/>
      <c r="WLX3" s="109"/>
      <c r="WLY3" s="109"/>
      <c r="WLZ3" s="109"/>
      <c r="WMA3" s="109"/>
      <c r="WMB3" s="109"/>
      <c r="WMC3" s="109"/>
      <c r="WMD3" s="109"/>
      <c r="WME3" s="109"/>
      <c r="WMF3" s="109"/>
      <c r="WMG3" s="109"/>
      <c r="WMH3" s="109"/>
      <c r="WMI3" s="109"/>
      <c r="WMJ3" s="109"/>
      <c r="WMK3" s="109"/>
      <c r="WML3" s="109"/>
      <c r="WMM3" s="109"/>
      <c r="WMN3" s="109"/>
      <c r="WMO3" s="109"/>
      <c r="WMP3" s="109"/>
      <c r="WMQ3" s="109"/>
      <c r="WMR3" s="109"/>
      <c r="WMS3" s="109"/>
      <c r="WMT3" s="109"/>
      <c r="WMU3" s="109"/>
      <c r="WMV3" s="109"/>
      <c r="WMW3" s="109"/>
      <c r="WMX3" s="109"/>
      <c r="WMY3" s="109"/>
      <c r="WMZ3" s="109"/>
      <c r="WNA3" s="109"/>
      <c r="WNB3" s="109"/>
      <c r="WNC3" s="109"/>
      <c r="WND3" s="109"/>
      <c r="WNE3" s="109"/>
      <c r="WNF3" s="109"/>
      <c r="WNG3" s="109"/>
      <c r="WNH3" s="109"/>
      <c r="WNI3" s="109"/>
      <c r="WNJ3" s="109"/>
      <c r="WNK3" s="109"/>
      <c r="WNL3" s="109"/>
      <c r="WNM3" s="109"/>
      <c r="WNN3" s="109"/>
      <c r="WNO3" s="109"/>
      <c r="WNP3" s="109"/>
      <c r="WNQ3" s="109"/>
      <c r="WNR3" s="109"/>
      <c r="WNS3" s="109"/>
      <c r="WNT3" s="109"/>
      <c r="WNU3" s="109"/>
      <c r="WNV3" s="109"/>
      <c r="WNW3" s="109"/>
      <c r="WNX3" s="109"/>
      <c r="WNY3" s="109"/>
      <c r="WNZ3" s="109"/>
      <c r="WOA3" s="109"/>
      <c r="WOB3" s="109"/>
      <c r="WOC3" s="109"/>
      <c r="WOD3" s="109"/>
      <c r="WOE3" s="109"/>
      <c r="WOF3" s="109"/>
      <c r="WOG3" s="109"/>
      <c r="WOH3" s="109"/>
      <c r="WOI3" s="109"/>
      <c r="WOJ3" s="109"/>
      <c r="WOK3" s="109"/>
      <c r="WOL3" s="109"/>
      <c r="WOM3" s="109"/>
      <c r="WON3" s="109"/>
      <c r="WOO3" s="109"/>
      <c r="WOP3" s="109"/>
      <c r="WOQ3" s="109"/>
      <c r="WOR3" s="109"/>
      <c r="WOS3" s="109"/>
      <c r="WOT3" s="109"/>
      <c r="WOU3" s="109"/>
      <c r="WOV3" s="109"/>
      <c r="WOW3" s="109"/>
      <c r="WOX3" s="109"/>
      <c r="WOY3" s="109"/>
      <c r="WOZ3" s="109"/>
      <c r="WPA3" s="109"/>
      <c r="WPB3" s="109"/>
      <c r="WPC3" s="109"/>
      <c r="WPD3" s="109"/>
      <c r="WPE3" s="109"/>
      <c r="WPF3" s="109"/>
      <c r="WPG3" s="109"/>
      <c r="WPH3" s="109"/>
      <c r="WPI3" s="109"/>
      <c r="WPJ3" s="109"/>
      <c r="WPK3" s="109"/>
      <c r="WPL3" s="109"/>
      <c r="WPM3" s="109"/>
      <c r="WPN3" s="109"/>
      <c r="WPO3" s="109"/>
      <c r="WPP3" s="109"/>
      <c r="WPQ3" s="109"/>
      <c r="WPR3" s="109"/>
      <c r="WPS3" s="109"/>
      <c r="WPT3" s="109"/>
      <c r="WPU3" s="109"/>
      <c r="WPV3" s="109"/>
      <c r="WPW3" s="109"/>
      <c r="WPX3" s="109"/>
      <c r="WPY3" s="109"/>
      <c r="WPZ3" s="109"/>
      <c r="WQA3" s="109"/>
      <c r="WQB3" s="109"/>
      <c r="WQC3" s="109"/>
      <c r="WQD3" s="109"/>
      <c r="WQE3" s="109"/>
      <c r="WQF3" s="109"/>
      <c r="WQG3" s="109"/>
      <c r="WQH3" s="109"/>
      <c r="WQI3" s="109"/>
      <c r="WQJ3" s="109"/>
      <c r="WQK3" s="109"/>
      <c r="WQL3" s="109"/>
      <c r="WQM3" s="109"/>
      <c r="WQN3" s="109"/>
      <c r="WQO3" s="109"/>
      <c r="WQP3" s="109"/>
      <c r="WQQ3" s="109"/>
      <c r="WQR3" s="109"/>
      <c r="WQS3" s="109"/>
      <c r="WQT3" s="109"/>
      <c r="WQU3" s="109"/>
      <c r="WQV3" s="109"/>
      <c r="WQW3" s="109"/>
      <c r="WQX3" s="109"/>
      <c r="WQY3" s="109"/>
      <c r="WQZ3" s="109"/>
      <c r="WRA3" s="109"/>
      <c r="WRB3" s="109"/>
      <c r="WRC3" s="109"/>
      <c r="WRD3" s="109"/>
      <c r="WRE3" s="109"/>
      <c r="WRF3" s="109"/>
      <c r="WRG3" s="109"/>
      <c r="WRH3" s="109"/>
      <c r="WRI3" s="109"/>
      <c r="WRJ3" s="109"/>
      <c r="WRK3" s="109"/>
      <c r="WRL3" s="109"/>
      <c r="WRM3" s="109"/>
      <c r="WRN3" s="109"/>
      <c r="WRO3" s="109"/>
      <c r="WRP3" s="109"/>
      <c r="WRQ3" s="109"/>
      <c r="WRR3" s="109"/>
      <c r="WRS3" s="109"/>
      <c r="WRT3" s="109"/>
      <c r="WRU3" s="109"/>
      <c r="WRV3" s="109"/>
      <c r="WRW3" s="109"/>
      <c r="WRX3" s="109"/>
      <c r="WRY3" s="109"/>
      <c r="WRZ3" s="109"/>
      <c r="WSA3" s="109"/>
      <c r="WSB3" s="109"/>
      <c r="WSC3" s="109"/>
      <c r="WSD3" s="109"/>
      <c r="WSE3" s="109"/>
      <c r="WSF3" s="109"/>
      <c r="WSG3" s="109"/>
      <c r="WSH3" s="109"/>
      <c r="WSI3" s="109"/>
      <c r="WSJ3" s="109"/>
      <c r="WSK3" s="109"/>
      <c r="WSL3" s="109"/>
      <c r="WSM3" s="109"/>
      <c r="WSN3" s="109"/>
      <c r="WSO3" s="109"/>
      <c r="WSP3" s="109"/>
      <c r="WSQ3" s="109"/>
      <c r="WSR3" s="109"/>
      <c r="WSS3" s="109"/>
      <c r="WST3" s="109"/>
      <c r="WSU3" s="109"/>
      <c r="WSV3" s="109"/>
      <c r="WSW3" s="109"/>
      <c r="WSX3" s="109"/>
      <c r="WSY3" s="109"/>
      <c r="WSZ3" s="109"/>
      <c r="WTA3" s="109"/>
      <c r="WTB3" s="109"/>
      <c r="WTC3" s="109"/>
      <c r="WTD3" s="109"/>
      <c r="WTE3" s="109"/>
      <c r="WTF3" s="109"/>
      <c r="WTG3" s="109"/>
      <c r="WTH3" s="109"/>
      <c r="WTI3" s="109"/>
      <c r="WTJ3" s="109"/>
      <c r="WTK3" s="109"/>
      <c r="WTL3" s="109"/>
      <c r="WTM3" s="109"/>
      <c r="WTN3" s="109"/>
      <c r="WTO3" s="109"/>
      <c r="WTP3" s="109"/>
      <c r="WTQ3" s="109"/>
      <c r="WTR3" s="109"/>
      <c r="WTS3" s="109"/>
      <c r="WTT3" s="109"/>
      <c r="WTU3" s="109"/>
      <c r="WTV3" s="109"/>
      <c r="WTW3" s="109"/>
      <c r="WTX3" s="109"/>
      <c r="WTY3" s="109"/>
      <c r="WTZ3" s="109"/>
      <c r="WUA3" s="109"/>
      <c r="WUB3" s="109"/>
      <c r="WUC3" s="109"/>
      <c r="WUD3" s="109"/>
      <c r="WUE3" s="109"/>
      <c r="WUF3" s="109"/>
      <c r="WUG3" s="109"/>
      <c r="WUH3" s="109"/>
      <c r="WUI3" s="109"/>
      <c r="WUJ3" s="109"/>
      <c r="WUK3" s="109"/>
      <c r="WUL3" s="109"/>
      <c r="WUM3" s="109"/>
      <c r="WUN3" s="109"/>
      <c r="WUO3" s="109"/>
      <c r="WUP3" s="109"/>
      <c r="WUQ3" s="109"/>
      <c r="WUR3" s="109"/>
      <c r="WUS3" s="109"/>
      <c r="WUT3" s="109"/>
      <c r="WUU3" s="109"/>
      <c r="WUV3" s="109"/>
      <c r="WUW3" s="109"/>
      <c r="WUX3" s="109"/>
      <c r="WUY3" s="109"/>
      <c r="WUZ3" s="109"/>
      <c r="WVA3" s="109"/>
      <c r="WVB3" s="109"/>
      <c r="WVC3" s="109"/>
      <c r="WVD3" s="109"/>
      <c r="WVE3" s="109"/>
      <c r="WVF3" s="109"/>
      <c r="WVG3" s="109"/>
      <c r="WVH3" s="109"/>
      <c r="WVI3" s="109"/>
      <c r="WVJ3" s="109"/>
      <c r="WVK3" s="109"/>
      <c r="WVL3" s="109"/>
      <c r="WVM3" s="109"/>
      <c r="WVN3" s="109"/>
      <c r="WVO3" s="109"/>
      <c r="WVP3" s="109"/>
      <c r="WVQ3" s="109"/>
      <c r="WVR3" s="109"/>
      <c r="WVS3" s="109"/>
      <c r="WVT3" s="109"/>
      <c r="WVU3" s="109"/>
      <c r="WVV3" s="109"/>
      <c r="WVW3" s="109"/>
      <c r="WVX3" s="109"/>
      <c r="WVY3" s="109"/>
      <c r="WVZ3" s="109"/>
      <c r="WWA3" s="109"/>
      <c r="WWB3" s="109"/>
      <c r="WWC3" s="109"/>
      <c r="WWD3" s="109"/>
      <c r="WWE3" s="109"/>
      <c r="WWF3" s="109"/>
      <c r="WWG3" s="109"/>
      <c r="WWH3" s="109"/>
      <c r="WWI3" s="109"/>
      <c r="WWJ3" s="109"/>
      <c r="WWK3" s="109"/>
      <c r="WWL3" s="109"/>
      <c r="WWM3" s="109"/>
      <c r="WWN3" s="109"/>
      <c r="WWO3" s="109"/>
      <c r="WWP3" s="109"/>
      <c r="WWQ3" s="109"/>
      <c r="WWR3" s="109"/>
      <c r="WWS3" s="109"/>
      <c r="WWT3" s="109"/>
      <c r="WWU3" s="109"/>
      <c r="WWV3" s="109"/>
      <c r="WWW3" s="109"/>
      <c r="WWX3" s="109"/>
      <c r="WWY3" s="109"/>
      <c r="WWZ3" s="109"/>
      <c r="WXA3" s="109"/>
      <c r="WXB3" s="109"/>
      <c r="WXC3" s="109"/>
      <c r="WXD3" s="109"/>
      <c r="WXE3" s="109"/>
      <c r="WXF3" s="109"/>
      <c r="WXG3" s="109"/>
      <c r="WXH3" s="109"/>
      <c r="WXI3" s="109"/>
      <c r="WXJ3" s="109"/>
      <c r="WXK3" s="109"/>
      <c r="WXL3" s="109"/>
      <c r="WXM3" s="109"/>
      <c r="WXN3" s="109"/>
      <c r="WXO3" s="109"/>
      <c r="WXP3" s="109"/>
      <c r="WXQ3" s="109"/>
      <c r="WXR3" s="109"/>
      <c r="WXS3" s="109"/>
      <c r="WXT3" s="109"/>
      <c r="WXU3" s="109"/>
      <c r="WXV3" s="109"/>
      <c r="WXW3" s="109"/>
      <c r="WXX3" s="109"/>
      <c r="WXY3" s="109"/>
      <c r="WXZ3" s="109"/>
      <c r="WYA3" s="109"/>
      <c r="WYB3" s="109"/>
      <c r="WYC3" s="109"/>
      <c r="WYD3" s="109"/>
      <c r="WYE3" s="109"/>
      <c r="WYF3" s="109"/>
      <c r="WYG3" s="109"/>
      <c r="WYH3" s="109"/>
      <c r="WYI3" s="109"/>
      <c r="WYJ3" s="109"/>
      <c r="WYK3" s="109"/>
      <c r="WYL3" s="109"/>
      <c r="WYM3" s="109"/>
      <c r="WYN3" s="109"/>
      <c r="WYO3" s="109"/>
      <c r="WYP3" s="109"/>
      <c r="WYQ3" s="109"/>
      <c r="WYR3" s="109"/>
      <c r="WYS3" s="109"/>
      <c r="WYT3" s="109"/>
      <c r="WYU3" s="109"/>
      <c r="WYV3" s="109"/>
      <c r="WYW3" s="109"/>
      <c r="WYX3" s="109"/>
      <c r="WYY3" s="109"/>
      <c r="WYZ3" s="109"/>
      <c r="WZA3" s="109"/>
      <c r="WZB3" s="109"/>
      <c r="WZC3" s="109"/>
      <c r="WZD3" s="109"/>
      <c r="WZE3" s="109"/>
      <c r="WZF3" s="109"/>
      <c r="WZG3" s="109"/>
      <c r="WZH3" s="109"/>
      <c r="WZI3" s="109"/>
      <c r="WZJ3" s="109"/>
      <c r="WZK3" s="109"/>
      <c r="WZL3" s="109"/>
      <c r="WZM3" s="109"/>
      <c r="WZN3" s="109"/>
      <c r="WZO3" s="109"/>
      <c r="WZP3" s="109"/>
      <c r="WZQ3" s="109"/>
      <c r="WZR3" s="109"/>
      <c r="WZS3" s="109"/>
      <c r="WZT3" s="109"/>
      <c r="WZU3" s="109"/>
      <c r="WZV3" s="109"/>
      <c r="WZW3" s="109"/>
      <c r="WZX3" s="109"/>
      <c r="WZY3" s="109"/>
      <c r="WZZ3" s="109"/>
      <c r="XAA3" s="109"/>
      <c r="XAB3" s="109"/>
      <c r="XAC3" s="109"/>
      <c r="XAD3" s="109"/>
      <c r="XAE3" s="109"/>
      <c r="XAF3" s="109"/>
      <c r="XAG3" s="109"/>
      <c r="XAH3" s="109"/>
      <c r="XAI3" s="109"/>
      <c r="XAJ3" s="109"/>
      <c r="XAK3" s="109"/>
      <c r="XAL3" s="109"/>
      <c r="XAM3" s="109"/>
      <c r="XAN3" s="109"/>
      <c r="XAO3" s="109"/>
      <c r="XAP3" s="109"/>
      <c r="XAQ3" s="109"/>
      <c r="XAR3" s="109"/>
      <c r="XAS3" s="109"/>
      <c r="XAT3" s="109"/>
      <c r="XAU3" s="109"/>
      <c r="XAV3" s="109"/>
      <c r="XAW3" s="109"/>
      <c r="XAX3" s="109"/>
      <c r="XAY3" s="109"/>
      <c r="XAZ3" s="109"/>
      <c r="XBA3" s="109"/>
      <c r="XBB3" s="109"/>
      <c r="XBC3" s="109"/>
      <c r="XBD3" s="109"/>
      <c r="XBE3" s="109"/>
      <c r="XBF3" s="109"/>
      <c r="XBG3" s="109"/>
      <c r="XBH3" s="109"/>
      <c r="XBI3" s="109"/>
      <c r="XBJ3" s="109"/>
      <c r="XBK3" s="109"/>
      <c r="XBL3" s="109"/>
      <c r="XBM3" s="109"/>
      <c r="XBN3" s="109"/>
      <c r="XBO3" s="109"/>
      <c r="XBP3" s="109"/>
      <c r="XBQ3" s="109"/>
      <c r="XBR3" s="109"/>
      <c r="XBS3" s="109"/>
      <c r="XBT3" s="109"/>
      <c r="XBU3" s="109"/>
      <c r="XBV3" s="109"/>
      <c r="XBW3" s="109"/>
      <c r="XBX3" s="109"/>
      <c r="XBY3" s="109"/>
      <c r="XBZ3" s="109"/>
      <c r="XCA3" s="109"/>
      <c r="XCB3" s="109"/>
      <c r="XCC3" s="109"/>
      <c r="XCD3" s="109"/>
      <c r="XCE3" s="109"/>
      <c r="XCF3" s="109"/>
      <c r="XCG3" s="109"/>
      <c r="XCH3" s="109"/>
      <c r="XCI3" s="109"/>
      <c r="XCJ3" s="109"/>
      <c r="XCK3" s="109"/>
      <c r="XCL3" s="109"/>
      <c r="XCM3" s="109"/>
      <c r="XCN3" s="109"/>
      <c r="XCO3" s="109"/>
      <c r="XCP3" s="109"/>
      <c r="XCQ3" s="109"/>
      <c r="XCR3" s="109"/>
      <c r="XCS3" s="109"/>
      <c r="XCT3" s="109"/>
      <c r="XCU3" s="109"/>
      <c r="XCV3" s="109"/>
      <c r="XCW3" s="109"/>
      <c r="XCX3" s="109"/>
      <c r="XCY3" s="109"/>
      <c r="XCZ3" s="109"/>
      <c r="XDA3" s="109"/>
      <c r="XDB3" s="109"/>
      <c r="XDC3" s="109"/>
      <c r="XDD3" s="109"/>
      <c r="XDE3" s="109"/>
      <c r="XDF3" s="109"/>
      <c r="XDG3" s="109"/>
      <c r="XDH3" s="109"/>
      <c r="XDI3" s="109"/>
      <c r="XDJ3" s="109"/>
      <c r="XDK3" s="109"/>
      <c r="XDL3" s="109"/>
      <c r="XDM3" s="109"/>
      <c r="XDN3" s="109"/>
      <c r="XDO3" s="109"/>
      <c r="XDP3" s="109"/>
      <c r="XDQ3" s="109"/>
      <c r="XDR3" s="109"/>
      <c r="XDS3" s="109"/>
      <c r="XDT3" s="109"/>
      <c r="XDU3" s="109"/>
      <c r="XDV3" s="109"/>
      <c r="XDW3" s="109"/>
      <c r="XDX3" s="109"/>
      <c r="XDY3" s="109"/>
      <c r="XDZ3" s="109"/>
      <c r="XEA3" s="109"/>
      <c r="XEB3" s="109"/>
      <c r="XEC3" s="109"/>
      <c r="XED3" s="109"/>
      <c r="XEE3" s="109"/>
      <c r="XEF3" s="109"/>
      <c r="XEG3" s="109"/>
      <c r="XEH3" s="109"/>
      <c r="XEI3" s="109"/>
      <c r="XEJ3" s="109"/>
      <c r="XEK3" s="109"/>
      <c r="XEL3" s="109"/>
      <c r="XEM3" s="109"/>
      <c r="XEN3" s="109"/>
      <c r="XEO3" s="109"/>
      <c r="XEP3" s="109"/>
      <c r="XEQ3" s="109"/>
      <c r="XER3" s="109"/>
      <c r="XES3" s="109"/>
      <c r="XET3" s="109"/>
      <c r="XEU3" s="109"/>
      <c r="XEV3" s="109"/>
      <c r="XEW3" s="109"/>
      <c r="XEX3" s="109"/>
      <c r="XEY3" s="109"/>
      <c r="XEZ3" s="109"/>
      <c r="XFA3" s="109"/>
    </row>
    <row r="4" spans="1:16381" s="110" customFormat="1">
      <c r="A4" s="111" t="s">
        <v>128</v>
      </c>
      <c r="B4" s="105">
        <v>2</v>
      </c>
      <c r="C4" s="107"/>
      <c r="D4" s="112"/>
      <c r="E4" s="107"/>
      <c r="F4" s="112"/>
      <c r="G4" s="107"/>
      <c r="H4" s="107"/>
      <c r="I4" s="107"/>
      <c r="J4" s="107"/>
      <c r="K4" s="107"/>
      <c r="L4" s="107"/>
      <c r="M4" s="107"/>
      <c r="N4" s="107"/>
      <c r="O4" s="108">
        <f t="shared" si="0"/>
        <v>0</v>
      </c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09"/>
      <c r="ACM4" s="109"/>
      <c r="ACN4" s="109"/>
      <c r="ACO4" s="109"/>
      <c r="ACP4" s="109"/>
      <c r="ACQ4" s="109"/>
      <c r="ACR4" s="109"/>
      <c r="ACS4" s="109"/>
      <c r="ACT4" s="109"/>
      <c r="ACU4" s="109"/>
      <c r="ACV4" s="109"/>
      <c r="ACW4" s="109"/>
      <c r="ACX4" s="109"/>
      <c r="ACY4" s="109"/>
      <c r="ACZ4" s="109"/>
      <c r="ADA4" s="109"/>
      <c r="ADB4" s="109"/>
      <c r="ADC4" s="109"/>
      <c r="ADD4" s="109"/>
      <c r="ADE4" s="109"/>
      <c r="ADF4" s="109"/>
      <c r="ADG4" s="109"/>
      <c r="ADH4" s="109"/>
      <c r="ADI4" s="109"/>
      <c r="ADJ4" s="109"/>
      <c r="ADK4" s="109"/>
      <c r="ADL4" s="109"/>
      <c r="ADM4" s="109"/>
      <c r="ADN4" s="109"/>
      <c r="ADO4" s="109"/>
      <c r="ADP4" s="109"/>
      <c r="ADQ4" s="109"/>
      <c r="ADR4" s="109"/>
      <c r="ADS4" s="109"/>
      <c r="ADT4" s="109"/>
      <c r="ADU4" s="109"/>
      <c r="ADV4" s="109"/>
      <c r="ADW4" s="109"/>
      <c r="ADX4" s="109"/>
      <c r="ADY4" s="109"/>
      <c r="ADZ4" s="109"/>
      <c r="AEA4" s="109"/>
      <c r="AEB4" s="109"/>
      <c r="AEC4" s="109"/>
      <c r="AED4" s="109"/>
      <c r="AEE4" s="109"/>
      <c r="AEF4" s="109"/>
      <c r="AEG4" s="109"/>
      <c r="AEH4" s="109"/>
      <c r="AEI4" s="109"/>
      <c r="AEJ4" s="109"/>
      <c r="AEK4" s="109"/>
      <c r="AEL4" s="109"/>
      <c r="AEM4" s="109"/>
      <c r="AEN4" s="109"/>
      <c r="AEO4" s="109"/>
      <c r="AEP4" s="109"/>
      <c r="AEQ4" s="109"/>
      <c r="AER4" s="109"/>
      <c r="AES4" s="109"/>
      <c r="AET4" s="109"/>
      <c r="AEU4" s="109"/>
      <c r="AEV4" s="109"/>
      <c r="AEW4" s="109"/>
      <c r="AEX4" s="109"/>
      <c r="AEY4" s="109"/>
      <c r="AEZ4" s="109"/>
      <c r="AFA4" s="109"/>
      <c r="AFB4" s="109"/>
      <c r="AFC4" s="109"/>
      <c r="AFD4" s="109"/>
      <c r="AFE4" s="109"/>
      <c r="AFF4" s="109"/>
      <c r="AFG4" s="109"/>
      <c r="AFH4" s="109"/>
      <c r="AFI4" s="109"/>
      <c r="AFJ4" s="109"/>
      <c r="AFK4" s="109"/>
      <c r="AFL4" s="109"/>
      <c r="AFM4" s="109"/>
      <c r="AFN4" s="109"/>
      <c r="AFO4" s="109"/>
      <c r="AFP4" s="109"/>
      <c r="AFQ4" s="109"/>
      <c r="AFR4" s="109"/>
      <c r="AFS4" s="109"/>
      <c r="AFT4" s="109"/>
      <c r="AFU4" s="109"/>
      <c r="AFV4" s="109"/>
      <c r="AFW4" s="109"/>
      <c r="AFX4" s="109"/>
      <c r="AFY4" s="109"/>
      <c r="AFZ4" s="109"/>
      <c r="AGA4" s="109"/>
      <c r="AGB4" s="109"/>
      <c r="AGC4" s="109"/>
      <c r="AGD4" s="109"/>
      <c r="AGE4" s="109"/>
      <c r="AGF4" s="109"/>
      <c r="AGG4" s="109"/>
      <c r="AGH4" s="109"/>
      <c r="AGI4" s="109"/>
      <c r="AGJ4" s="109"/>
      <c r="AGK4" s="109"/>
      <c r="AGL4" s="109"/>
      <c r="AGM4" s="109"/>
      <c r="AGN4" s="109"/>
      <c r="AGO4" s="109"/>
      <c r="AGP4" s="109"/>
      <c r="AGQ4" s="109"/>
      <c r="AGR4" s="109"/>
      <c r="AGS4" s="109"/>
      <c r="AGT4" s="109"/>
      <c r="AGU4" s="109"/>
      <c r="AGV4" s="109"/>
      <c r="AGW4" s="109"/>
      <c r="AGX4" s="109"/>
      <c r="AGY4" s="109"/>
      <c r="AGZ4" s="109"/>
      <c r="AHA4" s="109"/>
      <c r="AHB4" s="109"/>
      <c r="AHC4" s="109"/>
      <c r="AHD4" s="109"/>
      <c r="AHE4" s="109"/>
      <c r="AHF4" s="109"/>
      <c r="AHG4" s="109"/>
      <c r="AHH4" s="109"/>
      <c r="AHI4" s="109"/>
      <c r="AHJ4" s="109"/>
      <c r="AHK4" s="109"/>
      <c r="AHL4" s="109"/>
      <c r="AHM4" s="109"/>
      <c r="AHN4" s="109"/>
      <c r="AHO4" s="109"/>
      <c r="AHP4" s="109"/>
      <c r="AHQ4" s="109"/>
      <c r="AHR4" s="109"/>
      <c r="AHS4" s="109"/>
      <c r="AHT4" s="109"/>
      <c r="AHU4" s="109"/>
      <c r="AHV4" s="109"/>
      <c r="AHW4" s="109"/>
      <c r="AHX4" s="109"/>
      <c r="AHY4" s="109"/>
      <c r="AHZ4" s="109"/>
      <c r="AIA4" s="109"/>
      <c r="AIB4" s="109"/>
      <c r="AIC4" s="109"/>
      <c r="AID4" s="109"/>
      <c r="AIE4" s="109"/>
      <c r="AIF4" s="109"/>
      <c r="AIG4" s="109"/>
      <c r="AIH4" s="109"/>
      <c r="AII4" s="109"/>
      <c r="AIJ4" s="109"/>
      <c r="AIK4" s="109"/>
      <c r="AIL4" s="109"/>
      <c r="AIM4" s="109"/>
      <c r="AIN4" s="109"/>
      <c r="AIO4" s="109"/>
      <c r="AIP4" s="109"/>
      <c r="AIQ4" s="109"/>
      <c r="AIR4" s="109"/>
      <c r="AIS4" s="109"/>
      <c r="AIT4" s="109"/>
      <c r="AIU4" s="109"/>
      <c r="AIV4" s="109"/>
      <c r="AIW4" s="109"/>
      <c r="AIX4" s="109"/>
      <c r="AIY4" s="109"/>
      <c r="AIZ4" s="109"/>
      <c r="AJA4" s="109"/>
      <c r="AJB4" s="109"/>
      <c r="AJC4" s="109"/>
      <c r="AJD4" s="109"/>
      <c r="AJE4" s="109"/>
      <c r="AJF4" s="109"/>
      <c r="AJG4" s="109"/>
      <c r="AJH4" s="109"/>
      <c r="AJI4" s="109"/>
      <c r="AJJ4" s="109"/>
      <c r="AJK4" s="109"/>
      <c r="AJL4" s="109"/>
      <c r="AJM4" s="109"/>
      <c r="AJN4" s="109"/>
      <c r="AJO4" s="109"/>
      <c r="AJP4" s="109"/>
      <c r="AJQ4" s="109"/>
      <c r="AJR4" s="109"/>
      <c r="AJS4" s="109"/>
      <c r="AJT4" s="109"/>
      <c r="AJU4" s="109"/>
      <c r="AJV4" s="109"/>
      <c r="AJW4" s="109"/>
      <c r="AJX4" s="109"/>
      <c r="AJY4" s="109"/>
      <c r="AJZ4" s="109"/>
      <c r="AKA4" s="109"/>
      <c r="AKB4" s="109"/>
      <c r="AKC4" s="109"/>
      <c r="AKD4" s="109"/>
      <c r="AKE4" s="109"/>
      <c r="AKF4" s="109"/>
      <c r="AKG4" s="109"/>
      <c r="AKH4" s="109"/>
      <c r="AKI4" s="109"/>
      <c r="AKJ4" s="109"/>
      <c r="AKK4" s="109"/>
      <c r="AKL4" s="109"/>
      <c r="AKM4" s="109"/>
      <c r="AKN4" s="109"/>
      <c r="AKO4" s="109"/>
      <c r="AKP4" s="109"/>
      <c r="AKQ4" s="109"/>
      <c r="AKR4" s="109"/>
      <c r="AKS4" s="109"/>
      <c r="AKT4" s="109"/>
      <c r="AKU4" s="109"/>
      <c r="AKV4" s="109"/>
      <c r="AKW4" s="109"/>
      <c r="AKX4" s="109"/>
      <c r="AKY4" s="109"/>
      <c r="AKZ4" s="109"/>
      <c r="ALA4" s="109"/>
      <c r="ALB4" s="109"/>
      <c r="ALC4" s="109"/>
      <c r="ALD4" s="109"/>
      <c r="ALE4" s="109"/>
      <c r="ALF4" s="109"/>
      <c r="ALG4" s="109"/>
      <c r="ALH4" s="109"/>
      <c r="ALI4" s="109"/>
      <c r="ALJ4" s="109"/>
      <c r="ALK4" s="109"/>
      <c r="ALL4" s="109"/>
      <c r="ALM4" s="109"/>
      <c r="ALN4" s="109"/>
      <c r="ALO4" s="109"/>
      <c r="ALP4" s="109"/>
      <c r="ALQ4" s="109"/>
      <c r="ALR4" s="109"/>
      <c r="ALS4" s="109"/>
      <c r="ALT4" s="109"/>
      <c r="ALU4" s="109"/>
      <c r="ALV4" s="109"/>
      <c r="ALW4" s="109"/>
      <c r="ALX4" s="109"/>
      <c r="ALY4" s="109"/>
      <c r="ALZ4" s="109"/>
      <c r="AMA4" s="109"/>
      <c r="AMB4" s="109"/>
      <c r="AMC4" s="109"/>
      <c r="AMD4" s="109"/>
      <c r="AME4" s="109"/>
      <c r="AMF4" s="109"/>
      <c r="AMG4" s="109"/>
      <c r="AMH4" s="109"/>
      <c r="AMI4" s="109"/>
      <c r="AMJ4" s="109"/>
      <c r="AMK4" s="109"/>
      <c r="AML4" s="109"/>
      <c r="AMM4" s="109"/>
      <c r="AMN4" s="109"/>
      <c r="AMO4" s="109"/>
      <c r="AMP4" s="109"/>
      <c r="AMQ4" s="109"/>
      <c r="AMR4" s="109"/>
      <c r="AMS4" s="109"/>
      <c r="AMT4" s="109"/>
      <c r="AMU4" s="109"/>
      <c r="AMV4" s="109"/>
      <c r="AMW4" s="109"/>
      <c r="AMX4" s="109"/>
      <c r="AMY4" s="109"/>
      <c r="AMZ4" s="109"/>
      <c r="ANA4" s="109"/>
      <c r="ANB4" s="109"/>
      <c r="ANC4" s="109"/>
      <c r="AND4" s="109"/>
      <c r="ANE4" s="109"/>
      <c r="ANF4" s="109"/>
      <c r="ANG4" s="109"/>
      <c r="ANH4" s="109"/>
      <c r="ANI4" s="109"/>
      <c r="ANJ4" s="109"/>
      <c r="ANK4" s="109"/>
      <c r="ANL4" s="109"/>
      <c r="ANM4" s="109"/>
      <c r="ANN4" s="109"/>
      <c r="ANO4" s="109"/>
      <c r="ANP4" s="109"/>
      <c r="ANQ4" s="109"/>
      <c r="ANR4" s="109"/>
      <c r="ANS4" s="109"/>
      <c r="ANT4" s="109"/>
      <c r="ANU4" s="109"/>
      <c r="ANV4" s="109"/>
      <c r="ANW4" s="109"/>
      <c r="ANX4" s="109"/>
      <c r="ANY4" s="109"/>
      <c r="ANZ4" s="109"/>
      <c r="AOA4" s="109"/>
      <c r="AOB4" s="109"/>
      <c r="AOC4" s="109"/>
      <c r="AOD4" s="109"/>
      <c r="AOE4" s="109"/>
      <c r="AOF4" s="109"/>
      <c r="AOG4" s="109"/>
      <c r="AOH4" s="109"/>
      <c r="AOI4" s="109"/>
      <c r="AOJ4" s="109"/>
      <c r="AOK4" s="109"/>
      <c r="AOL4" s="109"/>
      <c r="AOM4" s="109"/>
      <c r="AON4" s="109"/>
      <c r="AOO4" s="109"/>
      <c r="AOP4" s="109"/>
      <c r="AOQ4" s="109"/>
      <c r="AOR4" s="109"/>
      <c r="AOS4" s="109"/>
      <c r="AOT4" s="109"/>
      <c r="AOU4" s="109"/>
      <c r="AOV4" s="109"/>
      <c r="AOW4" s="109"/>
      <c r="AOX4" s="109"/>
      <c r="AOY4" s="109"/>
      <c r="AOZ4" s="109"/>
      <c r="APA4" s="109"/>
      <c r="APB4" s="109"/>
      <c r="APC4" s="109"/>
      <c r="APD4" s="109"/>
      <c r="APE4" s="109"/>
      <c r="APF4" s="109"/>
      <c r="APG4" s="109"/>
      <c r="APH4" s="109"/>
      <c r="API4" s="109"/>
      <c r="APJ4" s="109"/>
      <c r="APK4" s="109"/>
      <c r="APL4" s="109"/>
      <c r="APM4" s="109"/>
      <c r="APN4" s="109"/>
      <c r="APO4" s="109"/>
      <c r="APP4" s="109"/>
      <c r="APQ4" s="109"/>
      <c r="APR4" s="109"/>
      <c r="APS4" s="109"/>
      <c r="APT4" s="109"/>
      <c r="APU4" s="109"/>
      <c r="APV4" s="109"/>
      <c r="APW4" s="109"/>
      <c r="APX4" s="109"/>
      <c r="APY4" s="109"/>
      <c r="APZ4" s="109"/>
      <c r="AQA4" s="109"/>
      <c r="AQB4" s="109"/>
      <c r="AQC4" s="109"/>
      <c r="AQD4" s="109"/>
      <c r="AQE4" s="109"/>
      <c r="AQF4" s="109"/>
      <c r="AQG4" s="109"/>
      <c r="AQH4" s="109"/>
      <c r="AQI4" s="109"/>
      <c r="AQJ4" s="109"/>
      <c r="AQK4" s="109"/>
      <c r="AQL4" s="109"/>
      <c r="AQM4" s="109"/>
      <c r="AQN4" s="109"/>
      <c r="AQO4" s="109"/>
      <c r="AQP4" s="109"/>
      <c r="AQQ4" s="109"/>
      <c r="AQR4" s="109"/>
      <c r="AQS4" s="109"/>
      <c r="AQT4" s="109"/>
      <c r="AQU4" s="109"/>
      <c r="AQV4" s="109"/>
      <c r="AQW4" s="109"/>
      <c r="AQX4" s="109"/>
      <c r="AQY4" s="109"/>
      <c r="AQZ4" s="109"/>
      <c r="ARA4" s="109"/>
      <c r="ARB4" s="109"/>
      <c r="ARC4" s="109"/>
      <c r="ARD4" s="109"/>
      <c r="ARE4" s="109"/>
      <c r="ARF4" s="109"/>
      <c r="ARG4" s="109"/>
      <c r="ARH4" s="109"/>
      <c r="ARI4" s="109"/>
      <c r="ARJ4" s="109"/>
      <c r="ARK4" s="109"/>
      <c r="ARL4" s="109"/>
      <c r="ARM4" s="109"/>
      <c r="ARN4" s="109"/>
      <c r="ARO4" s="109"/>
      <c r="ARP4" s="109"/>
      <c r="ARQ4" s="109"/>
      <c r="ARR4" s="109"/>
      <c r="ARS4" s="109"/>
      <c r="ART4" s="109"/>
      <c r="ARU4" s="109"/>
      <c r="ARV4" s="109"/>
      <c r="ARW4" s="109"/>
      <c r="ARX4" s="109"/>
      <c r="ARY4" s="109"/>
      <c r="ARZ4" s="109"/>
      <c r="ASA4" s="109"/>
      <c r="ASB4" s="109"/>
      <c r="ASC4" s="109"/>
      <c r="ASD4" s="109"/>
      <c r="ASE4" s="109"/>
      <c r="ASF4" s="109"/>
      <c r="ASG4" s="109"/>
      <c r="ASH4" s="109"/>
      <c r="ASI4" s="109"/>
      <c r="ASJ4" s="109"/>
      <c r="ASK4" s="109"/>
      <c r="ASL4" s="109"/>
      <c r="ASM4" s="109"/>
      <c r="ASN4" s="109"/>
      <c r="ASO4" s="109"/>
      <c r="ASP4" s="109"/>
      <c r="ASQ4" s="109"/>
      <c r="ASR4" s="109"/>
      <c r="ASS4" s="109"/>
      <c r="AST4" s="109"/>
      <c r="ASU4" s="109"/>
      <c r="ASV4" s="109"/>
      <c r="ASW4" s="109"/>
      <c r="ASX4" s="109"/>
      <c r="ASY4" s="109"/>
      <c r="ASZ4" s="109"/>
      <c r="ATA4" s="109"/>
      <c r="ATB4" s="109"/>
      <c r="ATC4" s="109"/>
      <c r="ATD4" s="109"/>
      <c r="ATE4" s="109"/>
      <c r="ATF4" s="109"/>
      <c r="ATG4" s="109"/>
      <c r="ATH4" s="109"/>
      <c r="ATI4" s="109"/>
      <c r="ATJ4" s="109"/>
      <c r="ATK4" s="109"/>
      <c r="ATL4" s="109"/>
      <c r="ATM4" s="109"/>
      <c r="ATN4" s="109"/>
      <c r="ATO4" s="109"/>
      <c r="ATP4" s="109"/>
      <c r="ATQ4" s="109"/>
      <c r="ATR4" s="109"/>
      <c r="ATS4" s="109"/>
      <c r="ATT4" s="109"/>
      <c r="ATU4" s="109"/>
      <c r="ATV4" s="109"/>
      <c r="ATW4" s="109"/>
      <c r="ATX4" s="109"/>
      <c r="ATY4" s="109"/>
      <c r="ATZ4" s="109"/>
      <c r="AUA4" s="109"/>
      <c r="AUB4" s="109"/>
      <c r="AUC4" s="109"/>
      <c r="AUD4" s="109"/>
      <c r="AUE4" s="109"/>
      <c r="AUF4" s="109"/>
      <c r="AUG4" s="109"/>
      <c r="AUH4" s="109"/>
      <c r="AUI4" s="109"/>
      <c r="AUJ4" s="109"/>
      <c r="AUK4" s="109"/>
      <c r="AUL4" s="109"/>
      <c r="AUM4" s="109"/>
      <c r="AUN4" s="109"/>
      <c r="AUO4" s="109"/>
      <c r="AUP4" s="109"/>
      <c r="AUQ4" s="109"/>
      <c r="AUR4" s="109"/>
      <c r="AUS4" s="109"/>
      <c r="AUT4" s="109"/>
      <c r="AUU4" s="109"/>
      <c r="AUV4" s="109"/>
      <c r="AUW4" s="109"/>
      <c r="AUX4" s="109"/>
      <c r="AUY4" s="109"/>
      <c r="AUZ4" s="109"/>
      <c r="AVA4" s="109"/>
      <c r="AVB4" s="109"/>
      <c r="AVC4" s="109"/>
      <c r="AVD4" s="109"/>
      <c r="AVE4" s="109"/>
      <c r="AVF4" s="109"/>
      <c r="AVG4" s="109"/>
      <c r="AVH4" s="109"/>
      <c r="AVI4" s="109"/>
      <c r="AVJ4" s="109"/>
      <c r="AVK4" s="109"/>
      <c r="AVL4" s="109"/>
      <c r="AVM4" s="109"/>
      <c r="AVN4" s="109"/>
      <c r="AVO4" s="109"/>
      <c r="AVP4" s="109"/>
      <c r="AVQ4" s="109"/>
      <c r="AVR4" s="109"/>
      <c r="AVS4" s="109"/>
      <c r="AVT4" s="109"/>
      <c r="AVU4" s="109"/>
      <c r="AVV4" s="109"/>
      <c r="AVW4" s="109"/>
      <c r="AVX4" s="109"/>
      <c r="AVY4" s="109"/>
      <c r="AVZ4" s="109"/>
      <c r="AWA4" s="109"/>
      <c r="AWB4" s="109"/>
      <c r="AWC4" s="109"/>
      <c r="AWD4" s="109"/>
      <c r="AWE4" s="109"/>
      <c r="AWF4" s="109"/>
      <c r="AWG4" s="109"/>
      <c r="AWH4" s="109"/>
      <c r="AWI4" s="109"/>
      <c r="AWJ4" s="109"/>
      <c r="AWK4" s="109"/>
      <c r="AWL4" s="109"/>
      <c r="AWM4" s="109"/>
      <c r="AWN4" s="109"/>
      <c r="AWO4" s="109"/>
      <c r="AWP4" s="109"/>
      <c r="AWQ4" s="109"/>
      <c r="AWR4" s="109"/>
      <c r="AWS4" s="109"/>
      <c r="AWT4" s="109"/>
      <c r="AWU4" s="109"/>
      <c r="AWV4" s="109"/>
      <c r="AWW4" s="109"/>
      <c r="AWX4" s="109"/>
      <c r="AWY4" s="109"/>
      <c r="AWZ4" s="109"/>
      <c r="AXA4" s="109"/>
      <c r="AXB4" s="109"/>
      <c r="AXC4" s="109"/>
      <c r="AXD4" s="109"/>
      <c r="AXE4" s="109"/>
      <c r="AXF4" s="109"/>
      <c r="AXG4" s="109"/>
      <c r="AXH4" s="109"/>
      <c r="AXI4" s="109"/>
      <c r="AXJ4" s="109"/>
      <c r="AXK4" s="109"/>
      <c r="AXL4" s="109"/>
      <c r="AXM4" s="109"/>
      <c r="AXN4" s="109"/>
      <c r="AXO4" s="109"/>
      <c r="AXP4" s="109"/>
      <c r="AXQ4" s="109"/>
      <c r="AXR4" s="109"/>
      <c r="AXS4" s="109"/>
      <c r="AXT4" s="109"/>
      <c r="AXU4" s="109"/>
      <c r="AXV4" s="109"/>
      <c r="AXW4" s="109"/>
      <c r="AXX4" s="109"/>
      <c r="AXY4" s="109"/>
      <c r="AXZ4" s="109"/>
      <c r="AYA4" s="109"/>
      <c r="AYB4" s="109"/>
      <c r="AYC4" s="109"/>
      <c r="AYD4" s="109"/>
      <c r="AYE4" s="109"/>
      <c r="AYF4" s="109"/>
      <c r="AYG4" s="109"/>
      <c r="AYH4" s="109"/>
      <c r="AYI4" s="109"/>
      <c r="AYJ4" s="109"/>
      <c r="AYK4" s="109"/>
      <c r="AYL4" s="109"/>
      <c r="AYM4" s="109"/>
      <c r="AYN4" s="109"/>
      <c r="AYO4" s="109"/>
      <c r="AYP4" s="109"/>
      <c r="AYQ4" s="109"/>
      <c r="AYR4" s="109"/>
      <c r="AYS4" s="109"/>
      <c r="AYT4" s="109"/>
      <c r="AYU4" s="109"/>
      <c r="AYV4" s="109"/>
      <c r="AYW4" s="109"/>
      <c r="AYX4" s="109"/>
      <c r="AYY4" s="109"/>
      <c r="AYZ4" s="109"/>
      <c r="AZA4" s="109"/>
      <c r="AZB4" s="109"/>
      <c r="AZC4" s="109"/>
      <c r="AZD4" s="109"/>
      <c r="AZE4" s="109"/>
      <c r="AZF4" s="109"/>
      <c r="AZG4" s="109"/>
      <c r="AZH4" s="109"/>
      <c r="AZI4" s="109"/>
      <c r="AZJ4" s="109"/>
      <c r="AZK4" s="109"/>
      <c r="AZL4" s="109"/>
      <c r="AZM4" s="109"/>
      <c r="AZN4" s="109"/>
      <c r="AZO4" s="109"/>
      <c r="AZP4" s="109"/>
      <c r="AZQ4" s="109"/>
      <c r="AZR4" s="109"/>
      <c r="AZS4" s="109"/>
      <c r="AZT4" s="109"/>
      <c r="AZU4" s="109"/>
      <c r="AZV4" s="109"/>
      <c r="AZW4" s="109"/>
      <c r="AZX4" s="109"/>
      <c r="AZY4" s="109"/>
      <c r="AZZ4" s="109"/>
      <c r="BAA4" s="109"/>
      <c r="BAB4" s="109"/>
      <c r="BAC4" s="109"/>
      <c r="BAD4" s="109"/>
      <c r="BAE4" s="109"/>
      <c r="BAF4" s="109"/>
      <c r="BAG4" s="109"/>
      <c r="BAH4" s="109"/>
      <c r="BAI4" s="109"/>
      <c r="BAJ4" s="109"/>
      <c r="BAK4" s="109"/>
      <c r="BAL4" s="109"/>
      <c r="BAM4" s="109"/>
      <c r="BAN4" s="109"/>
      <c r="BAO4" s="109"/>
      <c r="BAP4" s="109"/>
      <c r="BAQ4" s="109"/>
      <c r="BAR4" s="109"/>
      <c r="BAS4" s="109"/>
      <c r="BAT4" s="109"/>
      <c r="BAU4" s="109"/>
      <c r="BAV4" s="109"/>
      <c r="BAW4" s="109"/>
      <c r="BAX4" s="109"/>
      <c r="BAY4" s="109"/>
      <c r="BAZ4" s="109"/>
      <c r="BBA4" s="109"/>
      <c r="BBB4" s="109"/>
      <c r="BBC4" s="109"/>
      <c r="BBD4" s="109"/>
      <c r="BBE4" s="109"/>
      <c r="BBF4" s="109"/>
      <c r="BBG4" s="109"/>
      <c r="BBH4" s="109"/>
      <c r="BBI4" s="109"/>
      <c r="BBJ4" s="109"/>
      <c r="BBK4" s="109"/>
      <c r="BBL4" s="109"/>
      <c r="BBM4" s="109"/>
      <c r="BBN4" s="109"/>
      <c r="BBO4" s="109"/>
      <c r="BBP4" s="109"/>
      <c r="BBQ4" s="109"/>
      <c r="BBR4" s="109"/>
      <c r="BBS4" s="109"/>
      <c r="BBT4" s="109"/>
      <c r="BBU4" s="109"/>
      <c r="BBV4" s="109"/>
      <c r="BBW4" s="109"/>
      <c r="BBX4" s="109"/>
      <c r="BBY4" s="109"/>
      <c r="BBZ4" s="109"/>
      <c r="BCA4" s="109"/>
      <c r="BCB4" s="109"/>
      <c r="BCC4" s="109"/>
      <c r="BCD4" s="109"/>
      <c r="BCE4" s="109"/>
      <c r="BCF4" s="109"/>
      <c r="BCG4" s="109"/>
      <c r="BCH4" s="109"/>
      <c r="BCI4" s="109"/>
      <c r="BCJ4" s="109"/>
      <c r="BCK4" s="109"/>
      <c r="BCL4" s="109"/>
      <c r="BCM4" s="109"/>
      <c r="BCN4" s="109"/>
      <c r="BCO4" s="109"/>
      <c r="BCP4" s="109"/>
      <c r="BCQ4" s="109"/>
      <c r="BCR4" s="109"/>
      <c r="BCS4" s="109"/>
      <c r="BCT4" s="109"/>
      <c r="BCU4" s="109"/>
      <c r="BCV4" s="109"/>
      <c r="BCW4" s="109"/>
      <c r="BCX4" s="109"/>
      <c r="BCY4" s="109"/>
      <c r="BCZ4" s="109"/>
      <c r="BDA4" s="109"/>
      <c r="BDB4" s="109"/>
      <c r="BDC4" s="109"/>
      <c r="BDD4" s="109"/>
      <c r="BDE4" s="109"/>
      <c r="BDF4" s="109"/>
      <c r="BDG4" s="109"/>
      <c r="BDH4" s="109"/>
      <c r="BDI4" s="109"/>
      <c r="BDJ4" s="109"/>
      <c r="BDK4" s="109"/>
      <c r="BDL4" s="109"/>
      <c r="BDM4" s="109"/>
      <c r="BDN4" s="109"/>
      <c r="BDO4" s="109"/>
      <c r="BDP4" s="109"/>
      <c r="BDQ4" s="109"/>
      <c r="BDR4" s="109"/>
      <c r="BDS4" s="109"/>
      <c r="BDT4" s="109"/>
      <c r="BDU4" s="109"/>
      <c r="BDV4" s="109"/>
      <c r="BDW4" s="109"/>
      <c r="BDX4" s="109"/>
      <c r="BDY4" s="109"/>
      <c r="BDZ4" s="109"/>
      <c r="BEA4" s="109"/>
      <c r="BEB4" s="109"/>
      <c r="BEC4" s="109"/>
      <c r="BED4" s="109"/>
      <c r="BEE4" s="109"/>
      <c r="BEF4" s="109"/>
      <c r="BEG4" s="109"/>
      <c r="BEH4" s="109"/>
      <c r="BEI4" s="109"/>
      <c r="BEJ4" s="109"/>
      <c r="BEK4" s="109"/>
      <c r="BEL4" s="109"/>
      <c r="BEM4" s="109"/>
      <c r="BEN4" s="109"/>
      <c r="BEO4" s="109"/>
      <c r="BEP4" s="109"/>
      <c r="BEQ4" s="109"/>
      <c r="BER4" s="109"/>
      <c r="BES4" s="109"/>
      <c r="BET4" s="109"/>
      <c r="BEU4" s="109"/>
      <c r="BEV4" s="109"/>
      <c r="BEW4" s="109"/>
      <c r="BEX4" s="109"/>
      <c r="BEY4" s="109"/>
      <c r="BEZ4" s="109"/>
      <c r="BFA4" s="109"/>
      <c r="BFB4" s="109"/>
      <c r="BFC4" s="109"/>
      <c r="BFD4" s="109"/>
      <c r="BFE4" s="109"/>
      <c r="BFF4" s="109"/>
      <c r="BFG4" s="109"/>
      <c r="BFH4" s="109"/>
      <c r="BFI4" s="109"/>
      <c r="BFJ4" s="109"/>
      <c r="BFK4" s="109"/>
      <c r="BFL4" s="109"/>
      <c r="BFM4" s="109"/>
      <c r="BFN4" s="109"/>
      <c r="BFO4" s="109"/>
      <c r="BFP4" s="109"/>
      <c r="BFQ4" s="109"/>
      <c r="BFR4" s="109"/>
      <c r="BFS4" s="109"/>
      <c r="BFT4" s="109"/>
      <c r="BFU4" s="109"/>
      <c r="BFV4" s="109"/>
      <c r="BFW4" s="109"/>
      <c r="BFX4" s="109"/>
      <c r="BFY4" s="109"/>
      <c r="BFZ4" s="109"/>
      <c r="BGA4" s="109"/>
      <c r="BGB4" s="109"/>
      <c r="BGC4" s="109"/>
      <c r="BGD4" s="109"/>
      <c r="BGE4" s="109"/>
      <c r="BGF4" s="109"/>
      <c r="BGG4" s="109"/>
      <c r="BGH4" s="109"/>
      <c r="BGI4" s="109"/>
      <c r="BGJ4" s="109"/>
      <c r="BGK4" s="109"/>
      <c r="BGL4" s="109"/>
      <c r="BGM4" s="109"/>
      <c r="BGN4" s="109"/>
      <c r="BGO4" s="109"/>
      <c r="BGP4" s="109"/>
      <c r="BGQ4" s="109"/>
      <c r="BGR4" s="109"/>
      <c r="BGS4" s="109"/>
      <c r="BGT4" s="109"/>
      <c r="BGU4" s="109"/>
      <c r="BGV4" s="109"/>
      <c r="BGW4" s="109"/>
      <c r="BGX4" s="109"/>
      <c r="BGY4" s="109"/>
      <c r="BGZ4" s="109"/>
      <c r="BHA4" s="109"/>
      <c r="BHB4" s="109"/>
      <c r="BHC4" s="109"/>
      <c r="BHD4" s="109"/>
      <c r="BHE4" s="109"/>
      <c r="BHF4" s="109"/>
      <c r="BHG4" s="109"/>
      <c r="BHH4" s="109"/>
      <c r="BHI4" s="109"/>
      <c r="BHJ4" s="109"/>
      <c r="BHK4" s="109"/>
      <c r="BHL4" s="109"/>
      <c r="BHM4" s="109"/>
      <c r="BHN4" s="109"/>
      <c r="BHO4" s="109"/>
      <c r="BHP4" s="109"/>
      <c r="BHQ4" s="109"/>
      <c r="BHR4" s="109"/>
      <c r="BHS4" s="109"/>
      <c r="BHT4" s="109"/>
      <c r="BHU4" s="109"/>
      <c r="BHV4" s="109"/>
      <c r="BHW4" s="109"/>
      <c r="BHX4" s="109"/>
      <c r="BHY4" s="109"/>
      <c r="BHZ4" s="109"/>
      <c r="BIA4" s="109"/>
      <c r="BIB4" s="109"/>
      <c r="BIC4" s="109"/>
      <c r="BID4" s="109"/>
      <c r="BIE4" s="109"/>
      <c r="BIF4" s="109"/>
      <c r="BIG4" s="109"/>
      <c r="BIH4" s="109"/>
      <c r="BII4" s="109"/>
      <c r="BIJ4" s="109"/>
      <c r="BIK4" s="109"/>
      <c r="BIL4" s="109"/>
      <c r="BIM4" s="109"/>
      <c r="BIN4" s="109"/>
      <c r="BIO4" s="109"/>
      <c r="BIP4" s="109"/>
      <c r="BIQ4" s="109"/>
      <c r="BIR4" s="109"/>
      <c r="BIS4" s="109"/>
      <c r="BIT4" s="109"/>
      <c r="BIU4" s="109"/>
      <c r="BIV4" s="109"/>
      <c r="BIW4" s="109"/>
      <c r="BIX4" s="109"/>
      <c r="BIY4" s="109"/>
      <c r="BIZ4" s="109"/>
      <c r="BJA4" s="109"/>
      <c r="BJB4" s="109"/>
      <c r="BJC4" s="109"/>
      <c r="BJD4" s="109"/>
      <c r="BJE4" s="109"/>
      <c r="BJF4" s="109"/>
      <c r="BJG4" s="109"/>
      <c r="BJH4" s="109"/>
      <c r="BJI4" s="109"/>
      <c r="BJJ4" s="109"/>
      <c r="BJK4" s="109"/>
      <c r="BJL4" s="109"/>
      <c r="BJM4" s="109"/>
      <c r="BJN4" s="109"/>
      <c r="BJO4" s="109"/>
      <c r="BJP4" s="109"/>
      <c r="BJQ4" s="109"/>
      <c r="BJR4" s="109"/>
      <c r="BJS4" s="109"/>
      <c r="BJT4" s="109"/>
      <c r="BJU4" s="109"/>
      <c r="BJV4" s="109"/>
      <c r="BJW4" s="109"/>
      <c r="BJX4" s="109"/>
      <c r="BJY4" s="109"/>
      <c r="BJZ4" s="109"/>
      <c r="BKA4" s="109"/>
      <c r="BKB4" s="109"/>
      <c r="BKC4" s="109"/>
      <c r="BKD4" s="109"/>
      <c r="BKE4" s="109"/>
      <c r="BKF4" s="109"/>
      <c r="BKG4" s="109"/>
      <c r="BKH4" s="109"/>
      <c r="BKI4" s="109"/>
      <c r="BKJ4" s="109"/>
      <c r="BKK4" s="109"/>
      <c r="BKL4" s="109"/>
      <c r="BKM4" s="109"/>
      <c r="BKN4" s="109"/>
      <c r="BKO4" s="109"/>
      <c r="BKP4" s="109"/>
      <c r="BKQ4" s="109"/>
      <c r="BKR4" s="109"/>
      <c r="BKS4" s="109"/>
      <c r="BKT4" s="109"/>
      <c r="BKU4" s="109"/>
      <c r="BKV4" s="109"/>
      <c r="BKW4" s="109"/>
      <c r="BKX4" s="109"/>
      <c r="BKY4" s="109"/>
      <c r="BKZ4" s="109"/>
      <c r="BLA4" s="109"/>
      <c r="BLB4" s="109"/>
      <c r="BLC4" s="109"/>
      <c r="BLD4" s="109"/>
      <c r="BLE4" s="109"/>
      <c r="BLF4" s="109"/>
      <c r="BLG4" s="109"/>
      <c r="BLH4" s="109"/>
      <c r="BLI4" s="109"/>
      <c r="BLJ4" s="109"/>
      <c r="BLK4" s="109"/>
      <c r="BLL4" s="109"/>
      <c r="BLM4" s="109"/>
      <c r="BLN4" s="109"/>
      <c r="BLO4" s="109"/>
      <c r="BLP4" s="109"/>
      <c r="BLQ4" s="109"/>
      <c r="BLR4" s="109"/>
      <c r="BLS4" s="109"/>
      <c r="BLT4" s="109"/>
      <c r="BLU4" s="109"/>
      <c r="BLV4" s="109"/>
      <c r="BLW4" s="109"/>
      <c r="BLX4" s="109"/>
      <c r="BLY4" s="109"/>
      <c r="BLZ4" s="109"/>
      <c r="BMA4" s="109"/>
      <c r="BMB4" s="109"/>
      <c r="BMC4" s="109"/>
      <c r="BMD4" s="109"/>
      <c r="BME4" s="109"/>
      <c r="BMF4" s="109"/>
      <c r="BMG4" s="109"/>
      <c r="BMH4" s="109"/>
      <c r="BMI4" s="109"/>
      <c r="BMJ4" s="109"/>
      <c r="BMK4" s="109"/>
      <c r="BML4" s="109"/>
      <c r="BMM4" s="109"/>
      <c r="BMN4" s="109"/>
      <c r="BMO4" s="109"/>
      <c r="BMP4" s="109"/>
      <c r="BMQ4" s="109"/>
      <c r="BMR4" s="109"/>
      <c r="BMS4" s="109"/>
      <c r="BMT4" s="109"/>
      <c r="BMU4" s="109"/>
      <c r="BMV4" s="109"/>
      <c r="BMW4" s="109"/>
      <c r="BMX4" s="109"/>
      <c r="BMY4" s="109"/>
      <c r="BMZ4" s="109"/>
      <c r="BNA4" s="109"/>
      <c r="BNB4" s="109"/>
      <c r="BNC4" s="109"/>
      <c r="BND4" s="109"/>
      <c r="BNE4" s="109"/>
      <c r="BNF4" s="109"/>
      <c r="BNG4" s="109"/>
      <c r="BNH4" s="109"/>
      <c r="BNI4" s="109"/>
      <c r="BNJ4" s="109"/>
      <c r="BNK4" s="109"/>
      <c r="BNL4" s="109"/>
      <c r="BNM4" s="109"/>
      <c r="BNN4" s="109"/>
      <c r="BNO4" s="109"/>
      <c r="BNP4" s="109"/>
      <c r="BNQ4" s="109"/>
      <c r="BNR4" s="109"/>
      <c r="BNS4" s="109"/>
      <c r="BNT4" s="109"/>
      <c r="BNU4" s="109"/>
      <c r="BNV4" s="109"/>
      <c r="BNW4" s="109"/>
      <c r="BNX4" s="109"/>
      <c r="BNY4" s="109"/>
      <c r="BNZ4" s="109"/>
      <c r="BOA4" s="109"/>
      <c r="BOB4" s="109"/>
      <c r="BOC4" s="109"/>
      <c r="BOD4" s="109"/>
      <c r="BOE4" s="109"/>
      <c r="BOF4" s="109"/>
      <c r="BOG4" s="109"/>
      <c r="BOH4" s="109"/>
      <c r="BOI4" s="109"/>
      <c r="BOJ4" s="109"/>
      <c r="BOK4" s="109"/>
      <c r="BOL4" s="109"/>
      <c r="BOM4" s="109"/>
      <c r="BON4" s="109"/>
      <c r="BOO4" s="109"/>
      <c r="BOP4" s="109"/>
      <c r="BOQ4" s="109"/>
      <c r="BOR4" s="109"/>
      <c r="BOS4" s="109"/>
      <c r="BOT4" s="109"/>
      <c r="BOU4" s="109"/>
      <c r="BOV4" s="109"/>
      <c r="BOW4" s="109"/>
      <c r="BOX4" s="109"/>
      <c r="BOY4" s="109"/>
      <c r="BOZ4" s="109"/>
      <c r="BPA4" s="109"/>
      <c r="BPB4" s="109"/>
      <c r="BPC4" s="109"/>
      <c r="BPD4" s="109"/>
      <c r="BPE4" s="109"/>
      <c r="BPF4" s="109"/>
      <c r="BPG4" s="109"/>
      <c r="BPH4" s="109"/>
      <c r="BPI4" s="109"/>
      <c r="BPJ4" s="109"/>
      <c r="BPK4" s="109"/>
      <c r="BPL4" s="109"/>
      <c r="BPM4" s="109"/>
      <c r="BPN4" s="109"/>
      <c r="BPO4" s="109"/>
      <c r="BPP4" s="109"/>
      <c r="BPQ4" s="109"/>
      <c r="BPR4" s="109"/>
      <c r="BPS4" s="109"/>
      <c r="BPT4" s="109"/>
      <c r="BPU4" s="109"/>
      <c r="BPV4" s="109"/>
      <c r="BPW4" s="109"/>
      <c r="BPX4" s="109"/>
      <c r="BPY4" s="109"/>
      <c r="BPZ4" s="109"/>
      <c r="BQA4" s="109"/>
      <c r="BQB4" s="109"/>
      <c r="BQC4" s="109"/>
      <c r="BQD4" s="109"/>
      <c r="BQE4" s="109"/>
      <c r="BQF4" s="109"/>
      <c r="BQG4" s="109"/>
      <c r="BQH4" s="109"/>
      <c r="BQI4" s="109"/>
      <c r="BQJ4" s="109"/>
      <c r="BQK4" s="109"/>
      <c r="BQL4" s="109"/>
      <c r="BQM4" s="109"/>
      <c r="BQN4" s="109"/>
      <c r="BQO4" s="109"/>
      <c r="BQP4" s="109"/>
      <c r="BQQ4" s="109"/>
      <c r="BQR4" s="109"/>
      <c r="BQS4" s="109"/>
      <c r="BQT4" s="109"/>
      <c r="BQU4" s="109"/>
      <c r="BQV4" s="109"/>
      <c r="BQW4" s="109"/>
      <c r="BQX4" s="109"/>
      <c r="BQY4" s="109"/>
      <c r="BQZ4" s="109"/>
      <c r="BRA4" s="109"/>
      <c r="BRB4" s="109"/>
      <c r="BRC4" s="109"/>
      <c r="BRD4" s="109"/>
      <c r="BRE4" s="109"/>
      <c r="BRF4" s="109"/>
      <c r="BRG4" s="109"/>
      <c r="BRH4" s="109"/>
      <c r="BRI4" s="109"/>
      <c r="BRJ4" s="109"/>
      <c r="BRK4" s="109"/>
      <c r="BRL4" s="109"/>
      <c r="BRM4" s="109"/>
      <c r="BRN4" s="109"/>
      <c r="BRO4" s="109"/>
      <c r="BRP4" s="109"/>
      <c r="BRQ4" s="109"/>
      <c r="BRR4" s="109"/>
      <c r="BRS4" s="109"/>
      <c r="BRT4" s="109"/>
      <c r="BRU4" s="109"/>
      <c r="BRV4" s="109"/>
      <c r="BRW4" s="109"/>
      <c r="BRX4" s="109"/>
      <c r="BRY4" s="109"/>
      <c r="BRZ4" s="109"/>
      <c r="BSA4" s="109"/>
      <c r="BSB4" s="109"/>
      <c r="BSC4" s="109"/>
      <c r="BSD4" s="109"/>
      <c r="BSE4" s="109"/>
      <c r="BSF4" s="109"/>
      <c r="BSG4" s="109"/>
      <c r="BSH4" s="109"/>
      <c r="BSI4" s="109"/>
      <c r="BSJ4" s="109"/>
      <c r="BSK4" s="109"/>
      <c r="BSL4" s="109"/>
      <c r="BSM4" s="109"/>
      <c r="BSN4" s="109"/>
      <c r="BSO4" s="109"/>
      <c r="BSP4" s="109"/>
      <c r="BSQ4" s="109"/>
      <c r="BSR4" s="109"/>
      <c r="BSS4" s="109"/>
      <c r="BST4" s="109"/>
      <c r="BSU4" s="109"/>
      <c r="BSV4" s="109"/>
      <c r="BSW4" s="109"/>
      <c r="BSX4" s="109"/>
      <c r="BSY4" s="109"/>
      <c r="BSZ4" s="109"/>
      <c r="BTA4" s="109"/>
      <c r="BTB4" s="109"/>
      <c r="BTC4" s="109"/>
      <c r="BTD4" s="109"/>
      <c r="BTE4" s="109"/>
      <c r="BTF4" s="109"/>
      <c r="BTG4" s="109"/>
      <c r="BTH4" s="109"/>
      <c r="BTI4" s="109"/>
      <c r="BTJ4" s="109"/>
      <c r="BTK4" s="109"/>
      <c r="BTL4" s="109"/>
      <c r="BTM4" s="109"/>
      <c r="BTN4" s="109"/>
      <c r="BTO4" s="109"/>
      <c r="BTP4" s="109"/>
      <c r="BTQ4" s="109"/>
      <c r="BTR4" s="109"/>
      <c r="BTS4" s="109"/>
      <c r="BTT4" s="109"/>
      <c r="BTU4" s="109"/>
      <c r="BTV4" s="109"/>
      <c r="BTW4" s="109"/>
      <c r="BTX4" s="109"/>
      <c r="BTY4" s="109"/>
      <c r="BTZ4" s="109"/>
      <c r="BUA4" s="109"/>
      <c r="BUB4" s="109"/>
      <c r="BUC4" s="109"/>
      <c r="BUD4" s="109"/>
      <c r="BUE4" s="109"/>
      <c r="BUF4" s="109"/>
      <c r="BUG4" s="109"/>
      <c r="BUH4" s="109"/>
      <c r="BUI4" s="109"/>
      <c r="BUJ4" s="109"/>
      <c r="BUK4" s="109"/>
      <c r="BUL4" s="109"/>
      <c r="BUM4" s="109"/>
      <c r="BUN4" s="109"/>
      <c r="BUO4" s="109"/>
      <c r="BUP4" s="109"/>
      <c r="BUQ4" s="109"/>
      <c r="BUR4" s="109"/>
      <c r="BUS4" s="109"/>
      <c r="BUT4" s="109"/>
      <c r="BUU4" s="109"/>
      <c r="BUV4" s="109"/>
      <c r="BUW4" s="109"/>
      <c r="BUX4" s="109"/>
      <c r="BUY4" s="109"/>
      <c r="BUZ4" s="109"/>
      <c r="BVA4" s="109"/>
      <c r="BVB4" s="109"/>
      <c r="BVC4" s="109"/>
      <c r="BVD4" s="109"/>
      <c r="BVE4" s="109"/>
      <c r="BVF4" s="109"/>
      <c r="BVG4" s="109"/>
      <c r="BVH4" s="109"/>
      <c r="BVI4" s="109"/>
      <c r="BVJ4" s="109"/>
      <c r="BVK4" s="109"/>
      <c r="BVL4" s="109"/>
      <c r="BVM4" s="109"/>
      <c r="BVN4" s="109"/>
      <c r="BVO4" s="109"/>
      <c r="BVP4" s="109"/>
      <c r="BVQ4" s="109"/>
      <c r="BVR4" s="109"/>
      <c r="BVS4" s="109"/>
      <c r="BVT4" s="109"/>
      <c r="BVU4" s="109"/>
      <c r="BVV4" s="109"/>
      <c r="BVW4" s="109"/>
      <c r="BVX4" s="109"/>
      <c r="BVY4" s="109"/>
      <c r="BVZ4" s="109"/>
      <c r="BWA4" s="109"/>
      <c r="BWB4" s="109"/>
      <c r="BWC4" s="109"/>
      <c r="BWD4" s="109"/>
      <c r="BWE4" s="109"/>
      <c r="BWF4" s="109"/>
      <c r="BWG4" s="109"/>
      <c r="BWH4" s="109"/>
      <c r="BWI4" s="109"/>
      <c r="BWJ4" s="109"/>
      <c r="BWK4" s="109"/>
      <c r="BWL4" s="109"/>
      <c r="BWM4" s="109"/>
      <c r="BWN4" s="109"/>
      <c r="BWO4" s="109"/>
      <c r="BWP4" s="109"/>
      <c r="BWQ4" s="109"/>
      <c r="BWR4" s="109"/>
      <c r="BWS4" s="109"/>
      <c r="BWT4" s="109"/>
      <c r="BWU4" s="109"/>
      <c r="BWV4" s="109"/>
      <c r="BWW4" s="109"/>
      <c r="BWX4" s="109"/>
      <c r="BWY4" s="109"/>
      <c r="BWZ4" s="109"/>
      <c r="BXA4" s="109"/>
      <c r="BXB4" s="109"/>
      <c r="BXC4" s="109"/>
      <c r="BXD4" s="109"/>
      <c r="BXE4" s="109"/>
      <c r="BXF4" s="109"/>
      <c r="BXG4" s="109"/>
      <c r="BXH4" s="109"/>
      <c r="BXI4" s="109"/>
      <c r="BXJ4" s="109"/>
      <c r="BXK4" s="109"/>
      <c r="BXL4" s="109"/>
      <c r="BXM4" s="109"/>
      <c r="BXN4" s="109"/>
      <c r="BXO4" s="109"/>
      <c r="BXP4" s="109"/>
      <c r="BXQ4" s="109"/>
      <c r="BXR4" s="109"/>
      <c r="BXS4" s="109"/>
      <c r="BXT4" s="109"/>
      <c r="BXU4" s="109"/>
      <c r="BXV4" s="109"/>
      <c r="BXW4" s="109"/>
      <c r="BXX4" s="109"/>
      <c r="BXY4" s="109"/>
      <c r="BXZ4" s="109"/>
      <c r="BYA4" s="109"/>
      <c r="BYB4" s="109"/>
      <c r="BYC4" s="109"/>
      <c r="BYD4" s="109"/>
      <c r="BYE4" s="109"/>
      <c r="BYF4" s="109"/>
      <c r="BYG4" s="109"/>
      <c r="BYH4" s="109"/>
      <c r="BYI4" s="109"/>
      <c r="BYJ4" s="109"/>
      <c r="BYK4" s="109"/>
      <c r="BYL4" s="109"/>
      <c r="BYM4" s="109"/>
      <c r="BYN4" s="109"/>
      <c r="BYO4" s="109"/>
      <c r="BYP4" s="109"/>
      <c r="BYQ4" s="109"/>
      <c r="BYR4" s="109"/>
      <c r="BYS4" s="109"/>
      <c r="BYT4" s="109"/>
      <c r="BYU4" s="109"/>
      <c r="BYV4" s="109"/>
      <c r="BYW4" s="109"/>
      <c r="BYX4" s="109"/>
      <c r="BYY4" s="109"/>
      <c r="BYZ4" s="109"/>
      <c r="BZA4" s="109"/>
      <c r="BZB4" s="109"/>
      <c r="BZC4" s="109"/>
      <c r="BZD4" s="109"/>
      <c r="BZE4" s="109"/>
      <c r="BZF4" s="109"/>
      <c r="BZG4" s="109"/>
      <c r="BZH4" s="109"/>
      <c r="BZI4" s="109"/>
      <c r="BZJ4" s="109"/>
      <c r="BZK4" s="109"/>
      <c r="BZL4" s="109"/>
      <c r="BZM4" s="109"/>
      <c r="BZN4" s="109"/>
      <c r="BZO4" s="109"/>
      <c r="BZP4" s="109"/>
      <c r="BZQ4" s="109"/>
      <c r="BZR4" s="109"/>
      <c r="BZS4" s="109"/>
      <c r="BZT4" s="109"/>
      <c r="BZU4" s="109"/>
      <c r="BZV4" s="109"/>
      <c r="BZW4" s="109"/>
      <c r="BZX4" s="109"/>
      <c r="BZY4" s="109"/>
      <c r="BZZ4" s="109"/>
      <c r="CAA4" s="109"/>
      <c r="CAB4" s="109"/>
      <c r="CAC4" s="109"/>
      <c r="CAD4" s="109"/>
      <c r="CAE4" s="109"/>
      <c r="CAF4" s="109"/>
      <c r="CAG4" s="109"/>
      <c r="CAH4" s="109"/>
      <c r="CAI4" s="109"/>
      <c r="CAJ4" s="109"/>
      <c r="CAK4" s="109"/>
      <c r="CAL4" s="109"/>
      <c r="CAM4" s="109"/>
      <c r="CAN4" s="109"/>
      <c r="CAO4" s="109"/>
      <c r="CAP4" s="109"/>
      <c r="CAQ4" s="109"/>
      <c r="CAR4" s="109"/>
      <c r="CAS4" s="109"/>
      <c r="CAT4" s="109"/>
      <c r="CAU4" s="109"/>
      <c r="CAV4" s="109"/>
      <c r="CAW4" s="109"/>
      <c r="CAX4" s="109"/>
      <c r="CAY4" s="109"/>
      <c r="CAZ4" s="109"/>
      <c r="CBA4" s="109"/>
      <c r="CBB4" s="109"/>
      <c r="CBC4" s="109"/>
      <c r="CBD4" s="109"/>
      <c r="CBE4" s="109"/>
      <c r="CBF4" s="109"/>
      <c r="CBG4" s="109"/>
      <c r="CBH4" s="109"/>
      <c r="CBI4" s="109"/>
      <c r="CBJ4" s="109"/>
      <c r="CBK4" s="109"/>
      <c r="CBL4" s="109"/>
      <c r="CBM4" s="109"/>
      <c r="CBN4" s="109"/>
      <c r="CBO4" s="109"/>
      <c r="CBP4" s="109"/>
      <c r="CBQ4" s="109"/>
      <c r="CBR4" s="109"/>
      <c r="CBS4" s="109"/>
      <c r="CBT4" s="109"/>
      <c r="CBU4" s="109"/>
      <c r="CBV4" s="109"/>
      <c r="CBW4" s="109"/>
      <c r="CBX4" s="109"/>
      <c r="CBY4" s="109"/>
      <c r="CBZ4" s="109"/>
      <c r="CCA4" s="109"/>
      <c r="CCB4" s="109"/>
      <c r="CCC4" s="109"/>
      <c r="CCD4" s="109"/>
      <c r="CCE4" s="109"/>
      <c r="CCF4" s="109"/>
      <c r="CCG4" s="109"/>
      <c r="CCH4" s="109"/>
      <c r="CCI4" s="109"/>
      <c r="CCJ4" s="109"/>
      <c r="CCK4" s="109"/>
      <c r="CCL4" s="109"/>
      <c r="CCM4" s="109"/>
      <c r="CCN4" s="109"/>
      <c r="CCO4" s="109"/>
      <c r="CCP4" s="109"/>
      <c r="CCQ4" s="109"/>
      <c r="CCR4" s="109"/>
      <c r="CCS4" s="109"/>
      <c r="CCT4" s="109"/>
      <c r="CCU4" s="109"/>
      <c r="CCV4" s="109"/>
      <c r="CCW4" s="109"/>
      <c r="CCX4" s="109"/>
      <c r="CCY4" s="109"/>
      <c r="CCZ4" s="109"/>
      <c r="CDA4" s="109"/>
      <c r="CDB4" s="109"/>
      <c r="CDC4" s="109"/>
      <c r="CDD4" s="109"/>
      <c r="CDE4" s="109"/>
      <c r="CDF4" s="109"/>
      <c r="CDG4" s="109"/>
      <c r="CDH4" s="109"/>
      <c r="CDI4" s="109"/>
      <c r="CDJ4" s="109"/>
      <c r="CDK4" s="109"/>
      <c r="CDL4" s="109"/>
      <c r="CDM4" s="109"/>
      <c r="CDN4" s="109"/>
      <c r="CDO4" s="109"/>
      <c r="CDP4" s="109"/>
      <c r="CDQ4" s="109"/>
      <c r="CDR4" s="109"/>
      <c r="CDS4" s="109"/>
      <c r="CDT4" s="109"/>
      <c r="CDU4" s="109"/>
      <c r="CDV4" s="109"/>
      <c r="CDW4" s="109"/>
      <c r="CDX4" s="109"/>
      <c r="CDY4" s="109"/>
      <c r="CDZ4" s="109"/>
      <c r="CEA4" s="109"/>
      <c r="CEB4" s="109"/>
      <c r="CEC4" s="109"/>
      <c r="CED4" s="109"/>
      <c r="CEE4" s="109"/>
      <c r="CEF4" s="109"/>
      <c r="CEG4" s="109"/>
      <c r="CEH4" s="109"/>
      <c r="CEI4" s="109"/>
      <c r="CEJ4" s="109"/>
      <c r="CEK4" s="109"/>
      <c r="CEL4" s="109"/>
      <c r="CEM4" s="109"/>
      <c r="CEN4" s="109"/>
      <c r="CEO4" s="109"/>
      <c r="CEP4" s="109"/>
      <c r="CEQ4" s="109"/>
      <c r="CER4" s="109"/>
      <c r="CES4" s="109"/>
      <c r="CET4" s="109"/>
      <c r="CEU4" s="109"/>
      <c r="CEV4" s="109"/>
      <c r="CEW4" s="109"/>
      <c r="CEX4" s="109"/>
      <c r="CEY4" s="109"/>
      <c r="CEZ4" s="109"/>
      <c r="CFA4" s="109"/>
      <c r="CFB4" s="109"/>
      <c r="CFC4" s="109"/>
      <c r="CFD4" s="109"/>
      <c r="CFE4" s="109"/>
      <c r="CFF4" s="109"/>
      <c r="CFG4" s="109"/>
      <c r="CFH4" s="109"/>
      <c r="CFI4" s="109"/>
      <c r="CFJ4" s="109"/>
      <c r="CFK4" s="109"/>
      <c r="CFL4" s="109"/>
      <c r="CFM4" s="109"/>
      <c r="CFN4" s="109"/>
      <c r="CFO4" s="109"/>
      <c r="CFP4" s="109"/>
      <c r="CFQ4" s="109"/>
      <c r="CFR4" s="109"/>
      <c r="CFS4" s="109"/>
      <c r="CFT4" s="109"/>
      <c r="CFU4" s="109"/>
      <c r="CFV4" s="109"/>
      <c r="CFW4" s="109"/>
      <c r="CFX4" s="109"/>
      <c r="CFY4" s="109"/>
      <c r="CFZ4" s="109"/>
      <c r="CGA4" s="109"/>
      <c r="CGB4" s="109"/>
      <c r="CGC4" s="109"/>
      <c r="CGD4" s="109"/>
      <c r="CGE4" s="109"/>
      <c r="CGF4" s="109"/>
      <c r="CGG4" s="109"/>
      <c r="CGH4" s="109"/>
      <c r="CGI4" s="109"/>
      <c r="CGJ4" s="109"/>
      <c r="CGK4" s="109"/>
      <c r="CGL4" s="109"/>
      <c r="CGM4" s="109"/>
      <c r="CGN4" s="109"/>
      <c r="CGO4" s="109"/>
      <c r="CGP4" s="109"/>
      <c r="CGQ4" s="109"/>
      <c r="CGR4" s="109"/>
      <c r="CGS4" s="109"/>
      <c r="CGT4" s="109"/>
      <c r="CGU4" s="109"/>
      <c r="CGV4" s="109"/>
      <c r="CGW4" s="109"/>
      <c r="CGX4" s="109"/>
      <c r="CGY4" s="109"/>
      <c r="CGZ4" s="109"/>
      <c r="CHA4" s="109"/>
      <c r="CHB4" s="109"/>
      <c r="CHC4" s="109"/>
      <c r="CHD4" s="109"/>
      <c r="CHE4" s="109"/>
      <c r="CHF4" s="109"/>
      <c r="CHG4" s="109"/>
      <c r="CHH4" s="109"/>
      <c r="CHI4" s="109"/>
      <c r="CHJ4" s="109"/>
      <c r="CHK4" s="109"/>
      <c r="CHL4" s="109"/>
      <c r="CHM4" s="109"/>
      <c r="CHN4" s="109"/>
      <c r="CHO4" s="109"/>
      <c r="CHP4" s="109"/>
      <c r="CHQ4" s="109"/>
      <c r="CHR4" s="109"/>
      <c r="CHS4" s="109"/>
      <c r="CHT4" s="109"/>
      <c r="CHU4" s="109"/>
      <c r="CHV4" s="109"/>
      <c r="CHW4" s="109"/>
      <c r="CHX4" s="109"/>
      <c r="CHY4" s="109"/>
      <c r="CHZ4" s="109"/>
      <c r="CIA4" s="109"/>
      <c r="CIB4" s="109"/>
      <c r="CIC4" s="109"/>
      <c r="CID4" s="109"/>
      <c r="CIE4" s="109"/>
      <c r="CIF4" s="109"/>
      <c r="CIG4" s="109"/>
      <c r="CIH4" s="109"/>
      <c r="CII4" s="109"/>
      <c r="CIJ4" s="109"/>
      <c r="CIK4" s="109"/>
      <c r="CIL4" s="109"/>
      <c r="CIM4" s="109"/>
      <c r="CIN4" s="109"/>
      <c r="CIO4" s="109"/>
      <c r="CIP4" s="109"/>
      <c r="CIQ4" s="109"/>
      <c r="CIR4" s="109"/>
      <c r="CIS4" s="109"/>
      <c r="CIT4" s="109"/>
      <c r="CIU4" s="109"/>
      <c r="CIV4" s="109"/>
      <c r="CIW4" s="109"/>
      <c r="CIX4" s="109"/>
      <c r="CIY4" s="109"/>
      <c r="CIZ4" s="109"/>
      <c r="CJA4" s="109"/>
      <c r="CJB4" s="109"/>
      <c r="CJC4" s="109"/>
      <c r="CJD4" s="109"/>
      <c r="CJE4" s="109"/>
      <c r="CJF4" s="109"/>
      <c r="CJG4" s="109"/>
      <c r="CJH4" s="109"/>
      <c r="CJI4" s="109"/>
      <c r="CJJ4" s="109"/>
      <c r="CJK4" s="109"/>
      <c r="CJL4" s="109"/>
      <c r="CJM4" s="109"/>
      <c r="CJN4" s="109"/>
      <c r="CJO4" s="109"/>
      <c r="CJP4" s="109"/>
      <c r="CJQ4" s="109"/>
      <c r="CJR4" s="109"/>
      <c r="CJS4" s="109"/>
      <c r="CJT4" s="109"/>
      <c r="CJU4" s="109"/>
      <c r="CJV4" s="109"/>
      <c r="CJW4" s="109"/>
      <c r="CJX4" s="109"/>
      <c r="CJY4" s="109"/>
      <c r="CJZ4" s="109"/>
      <c r="CKA4" s="109"/>
      <c r="CKB4" s="109"/>
      <c r="CKC4" s="109"/>
      <c r="CKD4" s="109"/>
      <c r="CKE4" s="109"/>
      <c r="CKF4" s="109"/>
      <c r="CKG4" s="109"/>
      <c r="CKH4" s="109"/>
      <c r="CKI4" s="109"/>
      <c r="CKJ4" s="109"/>
      <c r="CKK4" s="109"/>
      <c r="CKL4" s="109"/>
      <c r="CKM4" s="109"/>
      <c r="CKN4" s="109"/>
      <c r="CKO4" s="109"/>
      <c r="CKP4" s="109"/>
      <c r="CKQ4" s="109"/>
      <c r="CKR4" s="109"/>
      <c r="CKS4" s="109"/>
      <c r="CKT4" s="109"/>
      <c r="CKU4" s="109"/>
      <c r="CKV4" s="109"/>
      <c r="CKW4" s="109"/>
      <c r="CKX4" s="109"/>
      <c r="CKY4" s="109"/>
      <c r="CKZ4" s="109"/>
      <c r="CLA4" s="109"/>
      <c r="CLB4" s="109"/>
      <c r="CLC4" s="109"/>
      <c r="CLD4" s="109"/>
      <c r="CLE4" s="109"/>
      <c r="CLF4" s="109"/>
      <c r="CLG4" s="109"/>
      <c r="CLH4" s="109"/>
      <c r="CLI4" s="109"/>
      <c r="CLJ4" s="109"/>
      <c r="CLK4" s="109"/>
      <c r="CLL4" s="109"/>
      <c r="CLM4" s="109"/>
      <c r="CLN4" s="109"/>
      <c r="CLO4" s="109"/>
      <c r="CLP4" s="109"/>
      <c r="CLQ4" s="109"/>
      <c r="CLR4" s="109"/>
      <c r="CLS4" s="109"/>
      <c r="CLT4" s="109"/>
      <c r="CLU4" s="109"/>
      <c r="CLV4" s="109"/>
      <c r="CLW4" s="109"/>
      <c r="CLX4" s="109"/>
      <c r="CLY4" s="109"/>
      <c r="CLZ4" s="109"/>
      <c r="CMA4" s="109"/>
      <c r="CMB4" s="109"/>
      <c r="CMC4" s="109"/>
      <c r="CMD4" s="109"/>
      <c r="CME4" s="109"/>
      <c r="CMF4" s="109"/>
      <c r="CMG4" s="109"/>
      <c r="CMH4" s="109"/>
      <c r="CMI4" s="109"/>
      <c r="CMJ4" s="109"/>
      <c r="CMK4" s="109"/>
      <c r="CML4" s="109"/>
      <c r="CMM4" s="109"/>
      <c r="CMN4" s="109"/>
      <c r="CMO4" s="109"/>
      <c r="CMP4" s="109"/>
      <c r="CMQ4" s="109"/>
      <c r="CMR4" s="109"/>
      <c r="CMS4" s="109"/>
      <c r="CMT4" s="109"/>
      <c r="CMU4" s="109"/>
      <c r="CMV4" s="109"/>
      <c r="CMW4" s="109"/>
      <c r="CMX4" s="109"/>
      <c r="CMY4" s="109"/>
      <c r="CMZ4" s="109"/>
      <c r="CNA4" s="109"/>
      <c r="CNB4" s="109"/>
      <c r="CNC4" s="109"/>
      <c r="CND4" s="109"/>
      <c r="CNE4" s="109"/>
      <c r="CNF4" s="109"/>
      <c r="CNG4" s="109"/>
      <c r="CNH4" s="109"/>
      <c r="CNI4" s="109"/>
      <c r="CNJ4" s="109"/>
      <c r="CNK4" s="109"/>
      <c r="CNL4" s="109"/>
      <c r="CNM4" s="109"/>
      <c r="CNN4" s="109"/>
      <c r="CNO4" s="109"/>
      <c r="CNP4" s="109"/>
      <c r="CNQ4" s="109"/>
      <c r="CNR4" s="109"/>
      <c r="CNS4" s="109"/>
      <c r="CNT4" s="109"/>
      <c r="CNU4" s="109"/>
      <c r="CNV4" s="109"/>
      <c r="CNW4" s="109"/>
      <c r="CNX4" s="109"/>
      <c r="CNY4" s="109"/>
      <c r="CNZ4" s="109"/>
      <c r="COA4" s="109"/>
      <c r="COB4" s="109"/>
      <c r="COC4" s="109"/>
      <c r="COD4" s="109"/>
      <c r="COE4" s="109"/>
      <c r="COF4" s="109"/>
      <c r="COG4" s="109"/>
      <c r="COH4" s="109"/>
      <c r="COI4" s="109"/>
      <c r="COJ4" s="109"/>
      <c r="COK4" s="109"/>
      <c r="COL4" s="109"/>
      <c r="COM4" s="109"/>
      <c r="CON4" s="109"/>
      <c r="COO4" s="109"/>
      <c r="COP4" s="109"/>
      <c r="COQ4" s="109"/>
      <c r="COR4" s="109"/>
      <c r="COS4" s="109"/>
      <c r="COT4" s="109"/>
      <c r="COU4" s="109"/>
      <c r="COV4" s="109"/>
      <c r="COW4" s="109"/>
      <c r="COX4" s="109"/>
      <c r="COY4" s="109"/>
      <c r="COZ4" s="109"/>
      <c r="CPA4" s="109"/>
      <c r="CPB4" s="109"/>
      <c r="CPC4" s="109"/>
      <c r="CPD4" s="109"/>
      <c r="CPE4" s="109"/>
      <c r="CPF4" s="109"/>
      <c r="CPG4" s="109"/>
      <c r="CPH4" s="109"/>
      <c r="CPI4" s="109"/>
      <c r="CPJ4" s="109"/>
      <c r="CPK4" s="109"/>
      <c r="CPL4" s="109"/>
      <c r="CPM4" s="109"/>
      <c r="CPN4" s="109"/>
      <c r="CPO4" s="109"/>
      <c r="CPP4" s="109"/>
      <c r="CPQ4" s="109"/>
      <c r="CPR4" s="109"/>
      <c r="CPS4" s="109"/>
      <c r="CPT4" s="109"/>
      <c r="CPU4" s="109"/>
      <c r="CPV4" s="109"/>
      <c r="CPW4" s="109"/>
      <c r="CPX4" s="109"/>
      <c r="CPY4" s="109"/>
      <c r="CPZ4" s="109"/>
      <c r="CQA4" s="109"/>
      <c r="CQB4" s="109"/>
      <c r="CQC4" s="109"/>
      <c r="CQD4" s="109"/>
      <c r="CQE4" s="109"/>
      <c r="CQF4" s="109"/>
      <c r="CQG4" s="109"/>
      <c r="CQH4" s="109"/>
      <c r="CQI4" s="109"/>
      <c r="CQJ4" s="109"/>
      <c r="CQK4" s="109"/>
      <c r="CQL4" s="109"/>
      <c r="CQM4" s="109"/>
      <c r="CQN4" s="109"/>
      <c r="CQO4" s="109"/>
      <c r="CQP4" s="109"/>
      <c r="CQQ4" s="109"/>
      <c r="CQR4" s="109"/>
      <c r="CQS4" s="109"/>
      <c r="CQT4" s="109"/>
      <c r="CQU4" s="109"/>
      <c r="CQV4" s="109"/>
      <c r="CQW4" s="109"/>
      <c r="CQX4" s="109"/>
      <c r="CQY4" s="109"/>
      <c r="CQZ4" s="109"/>
      <c r="CRA4" s="109"/>
      <c r="CRB4" s="109"/>
      <c r="CRC4" s="109"/>
      <c r="CRD4" s="109"/>
      <c r="CRE4" s="109"/>
      <c r="CRF4" s="109"/>
      <c r="CRG4" s="109"/>
      <c r="CRH4" s="109"/>
      <c r="CRI4" s="109"/>
      <c r="CRJ4" s="109"/>
      <c r="CRK4" s="109"/>
      <c r="CRL4" s="109"/>
      <c r="CRM4" s="109"/>
      <c r="CRN4" s="109"/>
      <c r="CRO4" s="109"/>
      <c r="CRP4" s="109"/>
      <c r="CRQ4" s="109"/>
      <c r="CRR4" s="109"/>
      <c r="CRS4" s="109"/>
      <c r="CRT4" s="109"/>
      <c r="CRU4" s="109"/>
      <c r="CRV4" s="109"/>
      <c r="CRW4" s="109"/>
      <c r="CRX4" s="109"/>
      <c r="CRY4" s="109"/>
      <c r="CRZ4" s="109"/>
      <c r="CSA4" s="109"/>
      <c r="CSB4" s="109"/>
      <c r="CSC4" s="109"/>
      <c r="CSD4" s="109"/>
      <c r="CSE4" s="109"/>
      <c r="CSF4" s="109"/>
      <c r="CSG4" s="109"/>
      <c r="CSH4" s="109"/>
      <c r="CSI4" s="109"/>
      <c r="CSJ4" s="109"/>
      <c r="CSK4" s="109"/>
      <c r="CSL4" s="109"/>
      <c r="CSM4" s="109"/>
      <c r="CSN4" s="109"/>
      <c r="CSO4" s="109"/>
      <c r="CSP4" s="109"/>
      <c r="CSQ4" s="109"/>
      <c r="CSR4" s="109"/>
      <c r="CSS4" s="109"/>
      <c r="CST4" s="109"/>
      <c r="CSU4" s="109"/>
      <c r="CSV4" s="109"/>
      <c r="CSW4" s="109"/>
      <c r="CSX4" s="109"/>
      <c r="CSY4" s="109"/>
      <c r="CSZ4" s="109"/>
      <c r="CTA4" s="109"/>
      <c r="CTB4" s="109"/>
      <c r="CTC4" s="109"/>
      <c r="CTD4" s="109"/>
      <c r="CTE4" s="109"/>
      <c r="CTF4" s="109"/>
      <c r="CTG4" s="109"/>
      <c r="CTH4" s="109"/>
      <c r="CTI4" s="109"/>
      <c r="CTJ4" s="109"/>
      <c r="CTK4" s="109"/>
      <c r="CTL4" s="109"/>
      <c r="CTM4" s="109"/>
      <c r="CTN4" s="109"/>
      <c r="CTO4" s="109"/>
      <c r="CTP4" s="109"/>
      <c r="CTQ4" s="109"/>
      <c r="CTR4" s="109"/>
      <c r="CTS4" s="109"/>
      <c r="CTT4" s="109"/>
      <c r="CTU4" s="109"/>
      <c r="CTV4" s="109"/>
      <c r="CTW4" s="109"/>
      <c r="CTX4" s="109"/>
      <c r="CTY4" s="109"/>
      <c r="CTZ4" s="109"/>
      <c r="CUA4" s="109"/>
      <c r="CUB4" s="109"/>
      <c r="CUC4" s="109"/>
      <c r="CUD4" s="109"/>
      <c r="CUE4" s="109"/>
      <c r="CUF4" s="109"/>
      <c r="CUG4" s="109"/>
      <c r="CUH4" s="109"/>
      <c r="CUI4" s="109"/>
      <c r="CUJ4" s="109"/>
      <c r="CUK4" s="109"/>
      <c r="CUL4" s="109"/>
      <c r="CUM4" s="109"/>
      <c r="CUN4" s="109"/>
      <c r="CUO4" s="109"/>
      <c r="CUP4" s="109"/>
      <c r="CUQ4" s="109"/>
      <c r="CUR4" s="109"/>
      <c r="CUS4" s="109"/>
      <c r="CUT4" s="109"/>
      <c r="CUU4" s="109"/>
      <c r="CUV4" s="109"/>
      <c r="CUW4" s="109"/>
      <c r="CUX4" s="109"/>
      <c r="CUY4" s="109"/>
      <c r="CUZ4" s="109"/>
      <c r="CVA4" s="109"/>
      <c r="CVB4" s="109"/>
      <c r="CVC4" s="109"/>
      <c r="CVD4" s="109"/>
      <c r="CVE4" s="109"/>
      <c r="CVF4" s="109"/>
      <c r="CVG4" s="109"/>
      <c r="CVH4" s="109"/>
      <c r="CVI4" s="109"/>
      <c r="CVJ4" s="109"/>
      <c r="CVK4" s="109"/>
      <c r="CVL4" s="109"/>
      <c r="CVM4" s="109"/>
      <c r="CVN4" s="109"/>
      <c r="CVO4" s="109"/>
      <c r="CVP4" s="109"/>
      <c r="CVQ4" s="109"/>
      <c r="CVR4" s="109"/>
      <c r="CVS4" s="109"/>
      <c r="CVT4" s="109"/>
      <c r="CVU4" s="109"/>
      <c r="CVV4" s="109"/>
      <c r="CVW4" s="109"/>
      <c r="CVX4" s="109"/>
      <c r="CVY4" s="109"/>
      <c r="CVZ4" s="109"/>
      <c r="CWA4" s="109"/>
      <c r="CWB4" s="109"/>
      <c r="CWC4" s="109"/>
      <c r="CWD4" s="109"/>
      <c r="CWE4" s="109"/>
      <c r="CWF4" s="109"/>
      <c r="CWG4" s="109"/>
      <c r="CWH4" s="109"/>
      <c r="CWI4" s="109"/>
      <c r="CWJ4" s="109"/>
      <c r="CWK4" s="109"/>
      <c r="CWL4" s="109"/>
      <c r="CWM4" s="109"/>
      <c r="CWN4" s="109"/>
      <c r="CWO4" s="109"/>
      <c r="CWP4" s="109"/>
      <c r="CWQ4" s="109"/>
      <c r="CWR4" s="109"/>
      <c r="CWS4" s="109"/>
      <c r="CWT4" s="109"/>
      <c r="CWU4" s="109"/>
      <c r="CWV4" s="109"/>
      <c r="CWW4" s="109"/>
      <c r="CWX4" s="109"/>
      <c r="CWY4" s="109"/>
      <c r="CWZ4" s="109"/>
      <c r="CXA4" s="109"/>
      <c r="CXB4" s="109"/>
      <c r="CXC4" s="109"/>
      <c r="CXD4" s="109"/>
      <c r="CXE4" s="109"/>
      <c r="CXF4" s="109"/>
      <c r="CXG4" s="109"/>
      <c r="CXH4" s="109"/>
      <c r="CXI4" s="109"/>
      <c r="CXJ4" s="109"/>
      <c r="CXK4" s="109"/>
      <c r="CXL4" s="109"/>
      <c r="CXM4" s="109"/>
      <c r="CXN4" s="109"/>
      <c r="CXO4" s="109"/>
      <c r="CXP4" s="109"/>
      <c r="CXQ4" s="109"/>
      <c r="CXR4" s="109"/>
      <c r="CXS4" s="109"/>
      <c r="CXT4" s="109"/>
      <c r="CXU4" s="109"/>
      <c r="CXV4" s="109"/>
      <c r="CXW4" s="109"/>
      <c r="CXX4" s="109"/>
      <c r="CXY4" s="109"/>
      <c r="CXZ4" s="109"/>
      <c r="CYA4" s="109"/>
      <c r="CYB4" s="109"/>
      <c r="CYC4" s="109"/>
      <c r="CYD4" s="109"/>
      <c r="CYE4" s="109"/>
      <c r="CYF4" s="109"/>
      <c r="CYG4" s="109"/>
      <c r="CYH4" s="109"/>
      <c r="CYI4" s="109"/>
      <c r="CYJ4" s="109"/>
      <c r="CYK4" s="109"/>
      <c r="CYL4" s="109"/>
      <c r="CYM4" s="109"/>
      <c r="CYN4" s="109"/>
      <c r="CYO4" s="109"/>
      <c r="CYP4" s="109"/>
      <c r="CYQ4" s="109"/>
      <c r="CYR4" s="109"/>
      <c r="CYS4" s="109"/>
      <c r="CYT4" s="109"/>
      <c r="CYU4" s="109"/>
      <c r="CYV4" s="109"/>
      <c r="CYW4" s="109"/>
      <c r="CYX4" s="109"/>
      <c r="CYY4" s="109"/>
      <c r="CYZ4" s="109"/>
      <c r="CZA4" s="109"/>
      <c r="CZB4" s="109"/>
      <c r="CZC4" s="109"/>
      <c r="CZD4" s="109"/>
      <c r="CZE4" s="109"/>
      <c r="CZF4" s="109"/>
      <c r="CZG4" s="109"/>
      <c r="CZH4" s="109"/>
      <c r="CZI4" s="109"/>
      <c r="CZJ4" s="109"/>
      <c r="CZK4" s="109"/>
      <c r="CZL4" s="109"/>
      <c r="CZM4" s="109"/>
      <c r="CZN4" s="109"/>
      <c r="CZO4" s="109"/>
      <c r="CZP4" s="109"/>
      <c r="CZQ4" s="109"/>
      <c r="CZR4" s="109"/>
      <c r="CZS4" s="109"/>
      <c r="CZT4" s="109"/>
      <c r="CZU4" s="109"/>
      <c r="CZV4" s="109"/>
      <c r="CZW4" s="109"/>
      <c r="CZX4" s="109"/>
      <c r="CZY4" s="109"/>
      <c r="CZZ4" s="109"/>
      <c r="DAA4" s="109"/>
      <c r="DAB4" s="109"/>
      <c r="DAC4" s="109"/>
      <c r="DAD4" s="109"/>
      <c r="DAE4" s="109"/>
      <c r="DAF4" s="109"/>
      <c r="DAG4" s="109"/>
      <c r="DAH4" s="109"/>
      <c r="DAI4" s="109"/>
      <c r="DAJ4" s="109"/>
      <c r="DAK4" s="109"/>
      <c r="DAL4" s="109"/>
      <c r="DAM4" s="109"/>
      <c r="DAN4" s="109"/>
      <c r="DAO4" s="109"/>
      <c r="DAP4" s="109"/>
      <c r="DAQ4" s="109"/>
      <c r="DAR4" s="109"/>
      <c r="DAS4" s="109"/>
      <c r="DAT4" s="109"/>
      <c r="DAU4" s="109"/>
      <c r="DAV4" s="109"/>
      <c r="DAW4" s="109"/>
      <c r="DAX4" s="109"/>
      <c r="DAY4" s="109"/>
      <c r="DAZ4" s="109"/>
      <c r="DBA4" s="109"/>
      <c r="DBB4" s="109"/>
      <c r="DBC4" s="109"/>
      <c r="DBD4" s="109"/>
      <c r="DBE4" s="109"/>
      <c r="DBF4" s="109"/>
      <c r="DBG4" s="109"/>
      <c r="DBH4" s="109"/>
      <c r="DBI4" s="109"/>
      <c r="DBJ4" s="109"/>
      <c r="DBK4" s="109"/>
      <c r="DBL4" s="109"/>
      <c r="DBM4" s="109"/>
      <c r="DBN4" s="109"/>
      <c r="DBO4" s="109"/>
      <c r="DBP4" s="109"/>
      <c r="DBQ4" s="109"/>
      <c r="DBR4" s="109"/>
      <c r="DBS4" s="109"/>
      <c r="DBT4" s="109"/>
      <c r="DBU4" s="109"/>
      <c r="DBV4" s="109"/>
      <c r="DBW4" s="109"/>
      <c r="DBX4" s="109"/>
      <c r="DBY4" s="109"/>
      <c r="DBZ4" s="109"/>
      <c r="DCA4" s="109"/>
      <c r="DCB4" s="109"/>
      <c r="DCC4" s="109"/>
      <c r="DCD4" s="109"/>
      <c r="DCE4" s="109"/>
      <c r="DCF4" s="109"/>
      <c r="DCG4" s="109"/>
      <c r="DCH4" s="109"/>
      <c r="DCI4" s="109"/>
      <c r="DCJ4" s="109"/>
      <c r="DCK4" s="109"/>
      <c r="DCL4" s="109"/>
      <c r="DCM4" s="109"/>
      <c r="DCN4" s="109"/>
      <c r="DCO4" s="109"/>
      <c r="DCP4" s="109"/>
      <c r="DCQ4" s="109"/>
      <c r="DCR4" s="109"/>
      <c r="DCS4" s="109"/>
      <c r="DCT4" s="109"/>
      <c r="DCU4" s="109"/>
      <c r="DCV4" s="109"/>
      <c r="DCW4" s="109"/>
      <c r="DCX4" s="109"/>
      <c r="DCY4" s="109"/>
      <c r="DCZ4" s="109"/>
      <c r="DDA4" s="109"/>
      <c r="DDB4" s="109"/>
      <c r="DDC4" s="109"/>
      <c r="DDD4" s="109"/>
      <c r="DDE4" s="109"/>
      <c r="DDF4" s="109"/>
      <c r="DDG4" s="109"/>
      <c r="DDH4" s="109"/>
      <c r="DDI4" s="109"/>
      <c r="DDJ4" s="109"/>
      <c r="DDK4" s="109"/>
      <c r="DDL4" s="109"/>
      <c r="DDM4" s="109"/>
      <c r="DDN4" s="109"/>
      <c r="DDO4" s="109"/>
      <c r="DDP4" s="109"/>
      <c r="DDQ4" s="109"/>
      <c r="DDR4" s="109"/>
      <c r="DDS4" s="109"/>
      <c r="DDT4" s="109"/>
      <c r="DDU4" s="109"/>
      <c r="DDV4" s="109"/>
      <c r="DDW4" s="109"/>
      <c r="DDX4" s="109"/>
      <c r="DDY4" s="109"/>
      <c r="DDZ4" s="109"/>
      <c r="DEA4" s="109"/>
      <c r="DEB4" s="109"/>
      <c r="DEC4" s="109"/>
      <c r="DED4" s="109"/>
      <c r="DEE4" s="109"/>
      <c r="DEF4" s="109"/>
      <c r="DEG4" s="109"/>
      <c r="DEH4" s="109"/>
      <c r="DEI4" s="109"/>
      <c r="DEJ4" s="109"/>
      <c r="DEK4" s="109"/>
      <c r="DEL4" s="109"/>
      <c r="DEM4" s="109"/>
      <c r="DEN4" s="109"/>
      <c r="DEO4" s="109"/>
      <c r="DEP4" s="109"/>
      <c r="DEQ4" s="109"/>
      <c r="DER4" s="109"/>
      <c r="DES4" s="109"/>
      <c r="DET4" s="109"/>
      <c r="DEU4" s="109"/>
      <c r="DEV4" s="109"/>
      <c r="DEW4" s="109"/>
      <c r="DEX4" s="109"/>
      <c r="DEY4" s="109"/>
      <c r="DEZ4" s="109"/>
      <c r="DFA4" s="109"/>
      <c r="DFB4" s="109"/>
      <c r="DFC4" s="109"/>
      <c r="DFD4" s="109"/>
      <c r="DFE4" s="109"/>
      <c r="DFF4" s="109"/>
      <c r="DFG4" s="109"/>
      <c r="DFH4" s="109"/>
      <c r="DFI4" s="109"/>
      <c r="DFJ4" s="109"/>
      <c r="DFK4" s="109"/>
      <c r="DFL4" s="109"/>
      <c r="DFM4" s="109"/>
      <c r="DFN4" s="109"/>
      <c r="DFO4" s="109"/>
      <c r="DFP4" s="109"/>
      <c r="DFQ4" s="109"/>
      <c r="DFR4" s="109"/>
      <c r="DFS4" s="109"/>
      <c r="DFT4" s="109"/>
      <c r="DFU4" s="109"/>
      <c r="DFV4" s="109"/>
      <c r="DFW4" s="109"/>
      <c r="DFX4" s="109"/>
      <c r="DFY4" s="109"/>
      <c r="DFZ4" s="109"/>
      <c r="DGA4" s="109"/>
      <c r="DGB4" s="109"/>
      <c r="DGC4" s="109"/>
      <c r="DGD4" s="109"/>
      <c r="DGE4" s="109"/>
      <c r="DGF4" s="109"/>
      <c r="DGG4" s="109"/>
      <c r="DGH4" s="109"/>
      <c r="DGI4" s="109"/>
      <c r="DGJ4" s="109"/>
      <c r="DGK4" s="109"/>
      <c r="DGL4" s="109"/>
      <c r="DGM4" s="109"/>
      <c r="DGN4" s="109"/>
      <c r="DGO4" s="109"/>
      <c r="DGP4" s="109"/>
      <c r="DGQ4" s="109"/>
      <c r="DGR4" s="109"/>
      <c r="DGS4" s="109"/>
      <c r="DGT4" s="109"/>
      <c r="DGU4" s="109"/>
      <c r="DGV4" s="109"/>
      <c r="DGW4" s="109"/>
      <c r="DGX4" s="109"/>
      <c r="DGY4" s="109"/>
      <c r="DGZ4" s="109"/>
      <c r="DHA4" s="109"/>
      <c r="DHB4" s="109"/>
      <c r="DHC4" s="109"/>
      <c r="DHD4" s="109"/>
      <c r="DHE4" s="109"/>
      <c r="DHF4" s="109"/>
      <c r="DHG4" s="109"/>
      <c r="DHH4" s="109"/>
      <c r="DHI4" s="109"/>
      <c r="DHJ4" s="109"/>
      <c r="DHK4" s="109"/>
      <c r="DHL4" s="109"/>
      <c r="DHM4" s="109"/>
      <c r="DHN4" s="109"/>
      <c r="DHO4" s="109"/>
      <c r="DHP4" s="109"/>
      <c r="DHQ4" s="109"/>
      <c r="DHR4" s="109"/>
      <c r="DHS4" s="109"/>
      <c r="DHT4" s="109"/>
      <c r="DHU4" s="109"/>
      <c r="DHV4" s="109"/>
      <c r="DHW4" s="109"/>
      <c r="DHX4" s="109"/>
      <c r="DHY4" s="109"/>
      <c r="DHZ4" s="109"/>
      <c r="DIA4" s="109"/>
      <c r="DIB4" s="109"/>
      <c r="DIC4" s="109"/>
      <c r="DID4" s="109"/>
      <c r="DIE4" s="109"/>
      <c r="DIF4" s="109"/>
      <c r="DIG4" s="109"/>
      <c r="DIH4" s="109"/>
      <c r="DII4" s="109"/>
      <c r="DIJ4" s="109"/>
      <c r="DIK4" s="109"/>
      <c r="DIL4" s="109"/>
      <c r="DIM4" s="109"/>
      <c r="DIN4" s="109"/>
      <c r="DIO4" s="109"/>
      <c r="DIP4" s="109"/>
      <c r="DIQ4" s="109"/>
      <c r="DIR4" s="109"/>
      <c r="DIS4" s="109"/>
      <c r="DIT4" s="109"/>
      <c r="DIU4" s="109"/>
      <c r="DIV4" s="109"/>
      <c r="DIW4" s="109"/>
      <c r="DIX4" s="109"/>
      <c r="DIY4" s="109"/>
      <c r="DIZ4" s="109"/>
      <c r="DJA4" s="109"/>
      <c r="DJB4" s="109"/>
      <c r="DJC4" s="109"/>
      <c r="DJD4" s="109"/>
      <c r="DJE4" s="109"/>
      <c r="DJF4" s="109"/>
      <c r="DJG4" s="109"/>
      <c r="DJH4" s="109"/>
      <c r="DJI4" s="109"/>
      <c r="DJJ4" s="109"/>
      <c r="DJK4" s="109"/>
      <c r="DJL4" s="109"/>
      <c r="DJM4" s="109"/>
      <c r="DJN4" s="109"/>
      <c r="DJO4" s="109"/>
      <c r="DJP4" s="109"/>
      <c r="DJQ4" s="109"/>
      <c r="DJR4" s="109"/>
      <c r="DJS4" s="109"/>
      <c r="DJT4" s="109"/>
      <c r="DJU4" s="109"/>
      <c r="DJV4" s="109"/>
      <c r="DJW4" s="109"/>
      <c r="DJX4" s="109"/>
      <c r="DJY4" s="109"/>
      <c r="DJZ4" s="109"/>
      <c r="DKA4" s="109"/>
      <c r="DKB4" s="109"/>
      <c r="DKC4" s="109"/>
      <c r="DKD4" s="109"/>
      <c r="DKE4" s="109"/>
      <c r="DKF4" s="109"/>
      <c r="DKG4" s="109"/>
      <c r="DKH4" s="109"/>
      <c r="DKI4" s="109"/>
      <c r="DKJ4" s="109"/>
      <c r="DKK4" s="109"/>
      <c r="DKL4" s="109"/>
      <c r="DKM4" s="109"/>
      <c r="DKN4" s="109"/>
      <c r="DKO4" s="109"/>
      <c r="DKP4" s="109"/>
      <c r="DKQ4" s="109"/>
      <c r="DKR4" s="109"/>
      <c r="DKS4" s="109"/>
      <c r="DKT4" s="109"/>
      <c r="DKU4" s="109"/>
      <c r="DKV4" s="109"/>
      <c r="DKW4" s="109"/>
      <c r="DKX4" s="109"/>
      <c r="DKY4" s="109"/>
      <c r="DKZ4" s="109"/>
      <c r="DLA4" s="109"/>
      <c r="DLB4" s="109"/>
      <c r="DLC4" s="109"/>
      <c r="DLD4" s="109"/>
      <c r="DLE4" s="109"/>
      <c r="DLF4" s="109"/>
      <c r="DLG4" s="109"/>
      <c r="DLH4" s="109"/>
      <c r="DLI4" s="109"/>
      <c r="DLJ4" s="109"/>
      <c r="DLK4" s="109"/>
      <c r="DLL4" s="109"/>
      <c r="DLM4" s="109"/>
      <c r="DLN4" s="109"/>
      <c r="DLO4" s="109"/>
      <c r="DLP4" s="109"/>
      <c r="DLQ4" s="109"/>
      <c r="DLR4" s="109"/>
      <c r="DLS4" s="109"/>
      <c r="DLT4" s="109"/>
      <c r="DLU4" s="109"/>
      <c r="DLV4" s="109"/>
      <c r="DLW4" s="109"/>
      <c r="DLX4" s="109"/>
      <c r="DLY4" s="109"/>
      <c r="DLZ4" s="109"/>
      <c r="DMA4" s="109"/>
      <c r="DMB4" s="109"/>
      <c r="DMC4" s="109"/>
      <c r="DMD4" s="109"/>
      <c r="DME4" s="109"/>
      <c r="DMF4" s="109"/>
      <c r="DMG4" s="109"/>
      <c r="DMH4" s="109"/>
      <c r="DMI4" s="109"/>
      <c r="DMJ4" s="109"/>
      <c r="DMK4" s="109"/>
      <c r="DML4" s="109"/>
      <c r="DMM4" s="109"/>
      <c r="DMN4" s="109"/>
      <c r="DMO4" s="109"/>
      <c r="DMP4" s="109"/>
      <c r="DMQ4" s="109"/>
      <c r="DMR4" s="109"/>
      <c r="DMS4" s="109"/>
      <c r="DMT4" s="109"/>
      <c r="DMU4" s="109"/>
      <c r="DMV4" s="109"/>
      <c r="DMW4" s="109"/>
      <c r="DMX4" s="109"/>
      <c r="DMY4" s="109"/>
      <c r="DMZ4" s="109"/>
      <c r="DNA4" s="109"/>
      <c r="DNB4" s="109"/>
      <c r="DNC4" s="109"/>
      <c r="DND4" s="109"/>
      <c r="DNE4" s="109"/>
      <c r="DNF4" s="109"/>
      <c r="DNG4" s="109"/>
      <c r="DNH4" s="109"/>
      <c r="DNI4" s="109"/>
      <c r="DNJ4" s="109"/>
      <c r="DNK4" s="109"/>
      <c r="DNL4" s="109"/>
      <c r="DNM4" s="109"/>
      <c r="DNN4" s="109"/>
      <c r="DNO4" s="109"/>
      <c r="DNP4" s="109"/>
      <c r="DNQ4" s="109"/>
      <c r="DNR4" s="109"/>
      <c r="DNS4" s="109"/>
      <c r="DNT4" s="109"/>
      <c r="DNU4" s="109"/>
      <c r="DNV4" s="109"/>
      <c r="DNW4" s="109"/>
      <c r="DNX4" s="109"/>
      <c r="DNY4" s="109"/>
      <c r="DNZ4" s="109"/>
      <c r="DOA4" s="109"/>
      <c r="DOB4" s="109"/>
      <c r="DOC4" s="109"/>
      <c r="DOD4" s="109"/>
      <c r="DOE4" s="109"/>
      <c r="DOF4" s="109"/>
      <c r="DOG4" s="109"/>
      <c r="DOH4" s="109"/>
      <c r="DOI4" s="109"/>
      <c r="DOJ4" s="109"/>
      <c r="DOK4" s="109"/>
      <c r="DOL4" s="109"/>
      <c r="DOM4" s="109"/>
      <c r="DON4" s="109"/>
      <c r="DOO4" s="109"/>
      <c r="DOP4" s="109"/>
      <c r="DOQ4" s="109"/>
      <c r="DOR4" s="109"/>
      <c r="DOS4" s="109"/>
      <c r="DOT4" s="109"/>
      <c r="DOU4" s="109"/>
      <c r="DOV4" s="109"/>
      <c r="DOW4" s="109"/>
      <c r="DOX4" s="109"/>
      <c r="DOY4" s="109"/>
      <c r="DOZ4" s="109"/>
      <c r="DPA4" s="109"/>
      <c r="DPB4" s="109"/>
      <c r="DPC4" s="109"/>
      <c r="DPD4" s="109"/>
      <c r="DPE4" s="109"/>
      <c r="DPF4" s="109"/>
      <c r="DPG4" s="109"/>
      <c r="DPH4" s="109"/>
      <c r="DPI4" s="109"/>
      <c r="DPJ4" s="109"/>
      <c r="DPK4" s="109"/>
      <c r="DPL4" s="109"/>
      <c r="DPM4" s="109"/>
      <c r="DPN4" s="109"/>
      <c r="DPO4" s="109"/>
      <c r="DPP4" s="109"/>
      <c r="DPQ4" s="109"/>
      <c r="DPR4" s="109"/>
      <c r="DPS4" s="109"/>
      <c r="DPT4" s="109"/>
      <c r="DPU4" s="109"/>
      <c r="DPV4" s="109"/>
      <c r="DPW4" s="109"/>
      <c r="DPX4" s="109"/>
      <c r="DPY4" s="109"/>
      <c r="DPZ4" s="109"/>
      <c r="DQA4" s="109"/>
      <c r="DQB4" s="109"/>
      <c r="DQC4" s="109"/>
      <c r="DQD4" s="109"/>
      <c r="DQE4" s="109"/>
      <c r="DQF4" s="109"/>
      <c r="DQG4" s="109"/>
      <c r="DQH4" s="109"/>
      <c r="DQI4" s="109"/>
      <c r="DQJ4" s="109"/>
      <c r="DQK4" s="109"/>
      <c r="DQL4" s="109"/>
      <c r="DQM4" s="109"/>
      <c r="DQN4" s="109"/>
      <c r="DQO4" s="109"/>
      <c r="DQP4" s="109"/>
      <c r="DQQ4" s="109"/>
      <c r="DQR4" s="109"/>
      <c r="DQS4" s="109"/>
      <c r="DQT4" s="109"/>
      <c r="DQU4" s="109"/>
      <c r="DQV4" s="109"/>
      <c r="DQW4" s="109"/>
      <c r="DQX4" s="109"/>
      <c r="DQY4" s="109"/>
      <c r="DQZ4" s="109"/>
      <c r="DRA4" s="109"/>
      <c r="DRB4" s="109"/>
      <c r="DRC4" s="109"/>
      <c r="DRD4" s="109"/>
      <c r="DRE4" s="109"/>
      <c r="DRF4" s="109"/>
      <c r="DRG4" s="109"/>
      <c r="DRH4" s="109"/>
      <c r="DRI4" s="109"/>
      <c r="DRJ4" s="109"/>
      <c r="DRK4" s="109"/>
      <c r="DRL4" s="109"/>
      <c r="DRM4" s="109"/>
      <c r="DRN4" s="109"/>
      <c r="DRO4" s="109"/>
      <c r="DRP4" s="109"/>
      <c r="DRQ4" s="109"/>
      <c r="DRR4" s="109"/>
      <c r="DRS4" s="109"/>
      <c r="DRT4" s="109"/>
      <c r="DRU4" s="109"/>
      <c r="DRV4" s="109"/>
      <c r="DRW4" s="109"/>
      <c r="DRX4" s="109"/>
      <c r="DRY4" s="109"/>
      <c r="DRZ4" s="109"/>
      <c r="DSA4" s="109"/>
      <c r="DSB4" s="109"/>
      <c r="DSC4" s="109"/>
      <c r="DSD4" s="109"/>
      <c r="DSE4" s="109"/>
      <c r="DSF4" s="109"/>
      <c r="DSG4" s="109"/>
      <c r="DSH4" s="109"/>
      <c r="DSI4" s="109"/>
      <c r="DSJ4" s="109"/>
      <c r="DSK4" s="109"/>
      <c r="DSL4" s="109"/>
      <c r="DSM4" s="109"/>
      <c r="DSN4" s="109"/>
      <c r="DSO4" s="109"/>
      <c r="DSP4" s="109"/>
      <c r="DSQ4" s="109"/>
      <c r="DSR4" s="109"/>
      <c r="DSS4" s="109"/>
      <c r="DST4" s="109"/>
      <c r="DSU4" s="109"/>
      <c r="DSV4" s="109"/>
      <c r="DSW4" s="109"/>
      <c r="DSX4" s="109"/>
      <c r="DSY4" s="109"/>
      <c r="DSZ4" s="109"/>
      <c r="DTA4" s="109"/>
      <c r="DTB4" s="109"/>
      <c r="DTC4" s="109"/>
      <c r="DTD4" s="109"/>
      <c r="DTE4" s="109"/>
      <c r="DTF4" s="109"/>
      <c r="DTG4" s="109"/>
      <c r="DTH4" s="109"/>
      <c r="DTI4" s="109"/>
      <c r="DTJ4" s="109"/>
      <c r="DTK4" s="109"/>
      <c r="DTL4" s="109"/>
      <c r="DTM4" s="109"/>
      <c r="DTN4" s="109"/>
      <c r="DTO4" s="109"/>
      <c r="DTP4" s="109"/>
      <c r="DTQ4" s="109"/>
      <c r="DTR4" s="109"/>
      <c r="DTS4" s="109"/>
      <c r="DTT4" s="109"/>
      <c r="DTU4" s="109"/>
      <c r="DTV4" s="109"/>
      <c r="DTW4" s="109"/>
      <c r="DTX4" s="109"/>
      <c r="DTY4" s="109"/>
      <c r="DTZ4" s="109"/>
      <c r="DUA4" s="109"/>
      <c r="DUB4" s="109"/>
      <c r="DUC4" s="109"/>
      <c r="DUD4" s="109"/>
      <c r="DUE4" s="109"/>
      <c r="DUF4" s="109"/>
      <c r="DUG4" s="109"/>
      <c r="DUH4" s="109"/>
      <c r="DUI4" s="109"/>
      <c r="DUJ4" s="109"/>
      <c r="DUK4" s="109"/>
      <c r="DUL4" s="109"/>
      <c r="DUM4" s="109"/>
      <c r="DUN4" s="109"/>
      <c r="DUO4" s="109"/>
      <c r="DUP4" s="109"/>
      <c r="DUQ4" s="109"/>
      <c r="DUR4" s="109"/>
      <c r="DUS4" s="109"/>
      <c r="DUT4" s="109"/>
      <c r="DUU4" s="109"/>
      <c r="DUV4" s="109"/>
      <c r="DUW4" s="109"/>
      <c r="DUX4" s="109"/>
      <c r="DUY4" s="109"/>
      <c r="DUZ4" s="109"/>
      <c r="DVA4" s="109"/>
      <c r="DVB4" s="109"/>
      <c r="DVC4" s="109"/>
      <c r="DVD4" s="109"/>
      <c r="DVE4" s="109"/>
      <c r="DVF4" s="109"/>
      <c r="DVG4" s="109"/>
      <c r="DVH4" s="109"/>
      <c r="DVI4" s="109"/>
      <c r="DVJ4" s="109"/>
      <c r="DVK4" s="109"/>
      <c r="DVL4" s="109"/>
      <c r="DVM4" s="109"/>
      <c r="DVN4" s="109"/>
      <c r="DVO4" s="109"/>
      <c r="DVP4" s="109"/>
      <c r="DVQ4" s="109"/>
      <c r="DVR4" s="109"/>
      <c r="DVS4" s="109"/>
      <c r="DVT4" s="109"/>
      <c r="DVU4" s="109"/>
      <c r="DVV4" s="109"/>
      <c r="DVW4" s="109"/>
      <c r="DVX4" s="109"/>
      <c r="DVY4" s="109"/>
      <c r="DVZ4" s="109"/>
      <c r="DWA4" s="109"/>
      <c r="DWB4" s="109"/>
      <c r="DWC4" s="109"/>
      <c r="DWD4" s="109"/>
      <c r="DWE4" s="109"/>
      <c r="DWF4" s="109"/>
      <c r="DWG4" s="109"/>
      <c r="DWH4" s="109"/>
      <c r="DWI4" s="109"/>
      <c r="DWJ4" s="109"/>
      <c r="DWK4" s="109"/>
      <c r="DWL4" s="109"/>
      <c r="DWM4" s="109"/>
      <c r="DWN4" s="109"/>
      <c r="DWO4" s="109"/>
      <c r="DWP4" s="109"/>
      <c r="DWQ4" s="109"/>
      <c r="DWR4" s="109"/>
      <c r="DWS4" s="109"/>
      <c r="DWT4" s="109"/>
      <c r="DWU4" s="109"/>
      <c r="DWV4" s="109"/>
      <c r="DWW4" s="109"/>
      <c r="DWX4" s="109"/>
      <c r="DWY4" s="109"/>
      <c r="DWZ4" s="109"/>
      <c r="DXA4" s="109"/>
      <c r="DXB4" s="109"/>
      <c r="DXC4" s="109"/>
      <c r="DXD4" s="109"/>
      <c r="DXE4" s="109"/>
      <c r="DXF4" s="109"/>
      <c r="DXG4" s="109"/>
      <c r="DXH4" s="109"/>
      <c r="DXI4" s="109"/>
      <c r="DXJ4" s="109"/>
      <c r="DXK4" s="109"/>
      <c r="DXL4" s="109"/>
      <c r="DXM4" s="109"/>
      <c r="DXN4" s="109"/>
      <c r="DXO4" s="109"/>
      <c r="DXP4" s="109"/>
      <c r="DXQ4" s="109"/>
      <c r="DXR4" s="109"/>
      <c r="DXS4" s="109"/>
      <c r="DXT4" s="109"/>
      <c r="DXU4" s="109"/>
      <c r="DXV4" s="109"/>
      <c r="DXW4" s="109"/>
      <c r="DXX4" s="109"/>
      <c r="DXY4" s="109"/>
      <c r="DXZ4" s="109"/>
      <c r="DYA4" s="109"/>
      <c r="DYB4" s="109"/>
      <c r="DYC4" s="109"/>
      <c r="DYD4" s="109"/>
      <c r="DYE4" s="109"/>
      <c r="DYF4" s="109"/>
      <c r="DYG4" s="109"/>
      <c r="DYH4" s="109"/>
      <c r="DYI4" s="109"/>
      <c r="DYJ4" s="109"/>
      <c r="DYK4" s="109"/>
      <c r="DYL4" s="109"/>
      <c r="DYM4" s="109"/>
      <c r="DYN4" s="109"/>
      <c r="DYO4" s="109"/>
      <c r="DYP4" s="109"/>
      <c r="DYQ4" s="109"/>
      <c r="DYR4" s="109"/>
      <c r="DYS4" s="109"/>
      <c r="DYT4" s="109"/>
      <c r="DYU4" s="109"/>
      <c r="DYV4" s="109"/>
      <c r="DYW4" s="109"/>
      <c r="DYX4" s="109"/>
      <c r="DYY4" s="109"/>
      <c r="DYZ4" s="109"/>
      <c r="DZA4" s="109"/>
      <c r="DZB4" s="109"/>
      <c r="DZC4" s="109"/>
      <c r="DZD4" s="109"/>
      <c r="DZE4" s="109"/>
      <c r="DZF4" s="109"/>
      <c r="DZG4" s="109"/>
      <c r="DZH4" s="109"/>
      <c r="DZI4" s="109"/>
      <c r="DZJ4" s="109"/>
      <c r="DZK4" s="109"/>
      <c r="DZL4" s="109"/>
      <c r="DZM4" s="109"/>
      <c r="DZN4" s="109"/>
      <c r="DZO4" s="109"/>
      <c r="DZP4" s="109"/>
      <c r="DZQ4" s="109"/>
      <c r="DZR4" s="109"/>
      <c r="DZS4" s="109"/>
      <c r="DZT4" s="109"/>
      <c r="DZU4" s="109"/>
      <c r="DZV4" s="109"/>
      <c r="DZW4" s="109"/>
      <c r="DZX4" s="109"/>
      <c r="DZY4" s="109"/>
      <c r="DZZ4" s="109"/>
      <c r="EAA4" s="109"/>
      <c r="EAB4" s="109"/>
      <c r="EAC4" s="109"/>
      <c r="EAD4" s="109"/>
      <c r="EAE4" s="109"/>
      <c r="EAF4" s="109"/>
      <c r="EAG4" s="109"/>
      <c r="EAH4" s="109"/>
      <c r="EAI4" s="109"/>
      <c r="EAJ4" s="109"/>
      <c r="EAK4" s="109"/>
      <c r="EAL4" s="109"/>
      <c r="EAM4" s="109"/>
      <c r="EAN4" s="109"/>
      <c r="EAO4" s="109"/>
      <c r="EAP4" s="109"/>
      <c r="EAQ4" s="109"/>
      <c r="EAR4" s="109"/>
      <c r="EAS4" s="109"/>
      <c r="EAT4" s="109"/>
      <c r="EAU4" s="109"/>
      <c r="EAV4" s="109"/>
      <c r="EAW4" s="109"/>
      <c r="EAX4" s="109"/>
      <c r="EAY4" s="109"/>
      <c r="EAZ4" s="109"/>
      <c r="EBA4" s="109"/>
      <c r="EBB4" s="109"/>
      <c r="EBC4" s="109"/>
      <c r="EBD4" s="109"/>
      <c r="EBE4" s="109"/>
      <c r="EBF4" s="109"/>
      <c r="EBG4" s="109"/>
      <c r="EBH4" s="109"/>
      <c r="EBI4" s="109"/>
      <c r="EBJ4" s="109"/>
      <c r="EBK4" s="109"/>
      <c r="EBL4" s="109"/>
      <c r="EBM4" s="109"/>
      <c r="EBN4" s="109"/>
      <c r="EBO4" s="109"/>
      <c r="EBP4" s="109"/>
      <c r="EBQ4" s="109"/>
      <c r="EBR4" s="109"/>
      <c r="EBS4" s="109"/>
      <c r="EBT4" s="109"/>
      <c r="EBU4" s="109"/>
      <c r="EBV4" s="109"/>
      <c r="EBW4" s="109"/>
      <c r="EBX4" s="109"/>
      <c r="EBY4" s="109"/>
      <c r="EBZ4" s="109"/>
      <c r="ECA4" s="109"/>
      <c r="ECB4" s="109"/>
      <c r="ECC4" s="109"/>
      <c r="ECD4" s="109"/>
      <c r="ECE4" s="109"/>
      <c r="ECF4" s="109"/>
      <c r="ECG4" s="109"/>
      <c r="ECH4" s="109"/>
      <c r="ECI4" s="109"/>
      <c r="ECJ4" s="109"/>
      <c r="ECK4" s="109"/>
      <c r="ECL4" s="109"/>
      <c r="ECM4" s="109"/>
      <c r="ECN4" s="109"/>
      <c r="ECO4" s="109"/>
      <c r="ECP4" s="109"/>
      <c r="ECQ4" s="109"/>
      <c r="ECR4" s="109"/>
      <c r="ECS4" s="109"/>
      <c r="ECT4" s="109"/>
      <c r="ECU4" s="109"/>
      <c r="ECV4" s="109"/>
      <c r="ECW4" s="109"/>
      <c r="ECX4" s="109"/>
      <c r="ECY4" s="109"/>
      <c r="ECZ4" s="109"/>
      <c r="EDA4" s="109"/>
      <c r="EDB4" s="109"/>
      <c r="EDC4" s="109"/>
      <c r="EDD4" s="109"/>
      <c r="EDE4" s="109"/>
      <c r="EDF4" s="109"/>
      <c r="EDG4" s="109"/>
      <c r="EDH4" s="109"/>
      <c r="EDI4" s="109"/>
      <c r="EDJ4" s="109"/>
      <c r="EDK4" s="109"/>
      <c r="EDL4" s="109"/>
      <c r="EDM4" s="109"/>
      <c r="EDN4" s="109"/>
      <c r="EDO4" s="109"/>
      <c r="EDP4" s="109"/>
      <c r="EDQ4" s="109"/>
      <c r="EDR4" s="109"/>
      <c r="EDS4" s="109"/>
      <c r="EDT4" s="109"/>
      <c r="EDU4" s="109"/>
      <c r="EDV4" s="109"/>
      <c r="EDW4" s="109"/>
      <c r="EDX4" s="109"/>
      <c r="EDY4" s="109"/>
      <c r="EDZ4" s="109"/>
      <c r="EEA4" s="109"/>
      <c r="EEB4" s="109"/>
      <c r="EEC4" s="109"/>
      <c r="EED4" s="109"/>
      <c r="EEE4" s="109"/>
      <c r="EEF4" s="109"/>
      <c r="EEG4" s="109"/>
      <c r="EEH4" s="109"/>
      <c r="EEI4" s="109"/>
      <c r="EEJ4" s="109"/>
      <c r="EEK4" s="109"/>
      <c r="EEL4" s="109"/>
      <c r="EEM4" s="109"/>
      <c r="EEN4" s="109"/>
      <c r="EEO4" s="109"/>
      <c r="EEP4" s="109"/>
      <c r="EEQ4" s="109"/>
      <c r="EER4" s="109"/>
      <c r="EES4" s="109"/>
      <c r="EET4" s="109"/>
      <c r="EEU4" s="109"/>
      <c r="EEV4" s="109"/>
      <c r="EEW4" s="109"/>
      <c r="EEX4" s="109"/>
      <c r="EEY4" s="109"/>
      <c r="EEZ4" s="109"/>
      <c r="EFA4" s="109"/>
      <c r="EFB4" s="109"/>
      <c r="EFC4" s="109"/>
      <c r="EFD4" s="109"/>
      <c r="EFE4" s="109"/>
      <c r="EFF4" s="109"/>
      <c r="EFG4" s="109"/>
      <c r="EFH4" s="109"/>
      <c r="EFI4" s="109"/>
      <c r="EFJ4" s="109"/>
      <c r="EFK4" s="109"/>
      <c r="EFL4" s="109"/>
      <c r="EFM4" s="109"/>
      <c r="EFN4" s="109"/>
      <c r="EFO4" s="109"/>
      <c r="EFP4" s="109"/>
      <c r="EFQ4" s="109"/>
      <c r="EFR4" s="109"/>
      <c r="EFS4" s="109"/>
      <c r="EFT4" s="109"/>
      <c r="EFU4" s="109"/>
      <c r="EFV4" s="109"/>
      <c r="EFW4" s="109"/>
      <c r="EFX4" s="109"/>
      <c r="EFY4" s="109"/>
      <c r="EFZ4" s="109"/>
      <c r="EGA4" s="109"/>
      <c r="EGB4" s="109"/>
      <c r="EGC4" s="109"/>
      <c r="EGD4" s="109"/>
      <c r="EGE4" s="109"/>
      <c r="EGF4" s="109"/>
      <c r="EGG4" s="109"/>
      <c r="EGH4" s="109"/>
      <c r="EGI4" s="109"/>
      <c r="EGJ4" s="109"/>
      <c r="EGK4" s="109"/>
      <c r="EGL4" s="109"/>
      <c r="EGM4" s="109"/>
      <c r="EGN4" s="109"/>
      <c r="EGO4" s="109"/>
      <c r="EGP4" s="109"/>
      <c r="EGQ4" s="109"/>
      <c r="EGR4" s="109"/>
      <c r="EGS4" s="109"/>
      <c r="EGT4" s="109"/>
      <c r="EGU4" s="109"/>
      <c r="EGV4" s="109"/>
      <c r="EGW4" s="109"/>
      <c r="EGX4" s="109"/>
      <c r="EGY4" s="109"/>
      <c r="EGZ4" s="109"/>
      <c r="EHA4" s="109"/>
      <c r="EHB4" s="109"/>
      <c r="EHC4" s="109"/>
      <c r="EHD4" s="109"/>
      <c r="EHE4" s="109"/>
      <c r="EHF4" s="109"/>
      <c r="EHG4" s="109"/>
      <c r="EHH4" s="109"/>
      <c r="EHI4" s="109"/>
      <c r="EHJ4" s="109"/>
      <c r="EHK4" s="109"/>
      <c r="EHL4" s="109"/>
      <c r="EHM4" s="109"/>
      <c r="EHN4" s="109"/>
      <c r="EHO4" s="109"/>
      <c r="EHP4" s="109"/>
      <c r="EHQ4" s="109"/>
      <c r="EHR4" s="109"/>
      <c r="EHS4" s="109"/>
      <c r="EHT4" s="109"/>
      <c r="EHU4" s="109"/>
      <c r="EHV4" s="109"/>
      <c r="EHW4" s="109"/>
      <c r="EHX4" s="109"/>
      <c r="EHY4" s="109"/>
      <c r="EHZ4" s="109"/>
      <c r="EIA4" s="109"/>
      <c r="EIB4" s="109"/>
      <c r="EIC4" s="109"/>
      <c r="EID4" s="109"/>
      <c r="EIE4" s="109"/>
      <c r="EIF4" s="109"/>
      <c r="EIG4" s="109"/>
      <c r="EIH4" s="109"/>
      <c r="EII4" s="109"/>
      <c r="EIJ4" s="109"/>
      <c r="EIK4" s="109"/>
      <c r="EIL4" s="109"/>
      <c r="EIM4" s="109"/>
      <c r="EIN4" s="109"/>
      <c r="EIO4" s="109"/>
      <c r="EIP4" s="109"/>
      <c r="EIQ4" s="109"/>
      <c r="EIR4" s="109"/>
      <c r="EIS4" s="109"/>
      <c r="EIT4" s="109"/>
      <c r="EIU4" s="109"/>
      <c r="EIV4" s="109"/>
      <c r="EIW4" s="109"/>
      <c r="EIX4" s="109"/>
      <c r="EIY4" s="109"/>
      <c r="EIZ4" s="109"/>
      <c r="EJA4" s="109"/>
      <c r="EJB4" s="109"/>
      <c r="EJC4" s="109"/>
      <c r="EJD4" s="109"/>
      <c r="EJE4" s="109"/>
      <c r="EJF4" s="109"/>
      <c r="EJG4" s="109"/>
      <c r="EJH4" s="109"/>
      <c r="EJI4" s="109"/>
      <c r="EJJ4" s="109"/>
      <c r="EJK4" s="109"/>
      <c r="EJL4" s="109"/>
      <c r="EJM4" s="109"/>
      <c r="EJN4" s="109"/>
      <c r="EJO4" s="109"/>
      <c r="EJP4" s="109"/>
      <c r="EJQ4" s="109"/>
      <c r="EJR4" s="109"/>
      <c r="EJS4" s="109"/>
      <c r="EJT4" s="109"/>
      <c r="EJU4" s="109"/>
      <c r="EJV4" s="109"/>
      <c r="EJW4" s="109"/>
      <c r="EJX4" s="109"/>
      <c r="EJY4" s="109"/>
      <c r="EJZ4" s="109"/>
      <c r="EKA4" s="109"/>
      <c r="EKB4" s="109"/>
      <c r="EKC4" s="109"/>
      <c r="EKD4" s="109"/>
      <c r="EKE4" s="109"/>
      <c r="EKF4" s="109"/>
      <c r="EKG4" s="109"/>
      <c r="EKH4" s="109"/>
      <c r="EKI4" s="109"/>
      <c r="EKJ4" s="109"/>
      <c r="EKK4" s="109"/>
      <c r="EKL4" s="109"/>
      <c r="EKM4" s="109"/>
      <c r="EKN4" s="109"/>
      <c r="EKO4" s="109"/>
      <c r="EKP4" s="109"/>
      <c r="EKQ4" s="109"/>
      <c r="EKR4" s="109"/>
      <c r="EKS4" s="109"/>
      <c r="EKT4" s="109"/>
      <c r="EKU4" s="109"/>
      <c r="EKV4" s="109"/>
      <c r="EKW4" s="109"/>
      <c r="EKX4" s="109"/>
      <c r="EKY4" s="109"/>
      <c r="EKZ4" s="109"/>
      <c r="ELA4" s="109"/>
      <c r="ELB4" s="109"/>
      <c r="ELC4" s="109"/>
      <c r="ELD4" s="109"/>
      <c r="ELE4" s="109"/>
      <c r="ELF4" s="109"/>
      <c r="ELG4" s="109"/>
      <c r="ELH4" s="109"/>
      <c r="ELI4" s="109"/>
      <c r="ELJ4" s="109"/>
      <c r="ELK4" s="109"/>
      <c r="ELL4" s="109"/>
      <c r="ELM4" s="109"/>
      <c r="ELN4" s="109"/>
      <c r="ELO4" s="109"/>
      <c r="ELP4" s="109"/>
      <c r="ELQ4" s="109"/>
      <c r="ELR4" s="109"/>
      <c r="ELS4" s="109"/>
      <c r="ELT4" s="109"/>
      <c r="ELU4" s="109"/>
      <c r="ELV4" s="109"/>
      <c r="ELW4" s="109"/>
      <c r="ELX4" s="109"/>
      <c r="ELY4" s="109"/>
      <c r="ELZ4" s="109"/>
      <c r="EMA4" s="109"/>
      <c r="EMB4" s="109"/>
      <c r="EMC4" s="109"/>
      <c r="EMD4" s="109"/>
      <c r="EME4" s="109"/>
      <c r="EMF4" s="109"/>
      <c r="EMG4" s="109"/>
      <c r="EMH4" s="109"/>
      <c r="EMI4" s="109"/>
      <c r="EMJ4" s="109"/>
      <c r="EMK4" s="109"/>
      <c r="EML4" s="109"/>
      <c r="EMM4" s="109"/>
      <c r="EMN4" s="109"/>
      <c r="EMO4" s="109"/>
      <c r="EMP4" s="109"/>
      <c r="EMQ4" s="109"/>
      <c r="EMR4" s="109"/>
      <c r="EMS4" s="109"/>
      <c r="EMT4" s="109"/>
      <c r="EMU4" s="109"/>
      <c r="EMV4" s="109"/>
      <c r="EMW4" s="109"/>
      <c r="EMX4" s="109"/>
      <c r="EMY4" s="109"/>
      <c r="EMZ4" s="109"/>
      <c r="ENA4" s="109"/>
      <c r="ENB4" s="109"/>
      <c r="ENC4" s="109"/>
      <c r="END4" s="109"/>
      <c r="ENE4" s="109"/>
      <c r="ENF4" s="109"/>
      <c r="ENG4" s="109"/>
      <c r="ENH4" s="109"/>
      <c r="ENI4" s="109"/>
      <c r="ENJ4" s="109"/>
      <c r="ENK4" s="109"/>
      <c r="ENL4" s="109"/>
      <c r="ENM4" s="109"/>
      <c r="ENN4" s="109"/>
      <c r="ENO4" s="109"/>
      <c r="ENP4" s="109"/>
      <c r="ENQ4" s="109"/>
      <c r="ENR4" s="109"/>
      <c r="ENS4" s="109"/>
      <c r="ENT4" s="109"/>
      <c r="ENU4" s="109"/>
      <c r="ENV4" s="109"/>
      <c r="ENW4" s="109"/>
      <c r="ENX4" s="109"/>
      <c r="ENY4" s="109"/>
      <c r="ENZ4" s="109"/>
      <c r="EOA4" s="109"/>
      <c r="EOB4" s="109"/>
      <c r="EOC4" s="109"/>
      <c r="EOD4" s="109"/>
      <c r="EOE4" s="109"/>
      <c r="EOF4" s="109"/>
      <c r="EOG4" s="109"/>
      <c r="EOH4" s="109"/>
      <c r="EOI4" s="109"/>
      <c r="EOJ4" s="109"/>
      <c r="EOK4" s="109"/>
      <c r="EOL4" s="109"/>
      <c r="EOM4" s="109"/>
      <c r="EON4" s="109"/>
      <c r="EOO4" s="109"/>
      <c r="EOP4" s="109"/>
      <c r="EOQ4" s="109"/>
      <c r="EOR4" s="109"/>
      <c r="EOS4" s="109"/>
      <c r="EOT4" s="109"/>
      <c r="EOU4" s="109"/>
      <c r="EOV4" s="109"/>
      <c r="EOW4" s="109"/>
      <c r="EOX4" s="109"/>
      <c r="EOY4" s="109"/>
      <c r="EOZ4" s="109"/>
      <c r="EPA4" s="109"/>
      <c r="EPB4" s="109"/>
      <c r="EPC4" s="109"/>
      <c r="EPD4" s="109"/>
      <c r="EPE4" s="109"/>
      <c r="EPF4" s="109"/>
      <c r="EPG4" s="109"/>
      <c r="EPH4" s="109"/>
      <c r="EPI4" s="109"/>
      <c r="EPJ4" s="109"/>
      <c r="EPK4" s="109"/>
      <c r="EPL4" s="109"/>
      <c r="EPM4" s="109"/>
      <c r="EPN4" s="109"/>
      <c r="EPO4" s="109"/>
      <c r="EPP4" s="109"/>
      <c r="EPQ4" s="109"/>
      <c r="EPR4" s="109"/>
      <c r="EPS4" s="109"/>
      <c r="EPT4" s="109"/>
      <c r="EPU4" s="109"/>
      <c r="EPV4" s="109"/>
      <c r="EPW4" s="109"/>
      <c r="EPX4" s="109"/>
      <c r="EPY4" s="109"/>
      <c r="EPZ4" s="109"/>
      <c r="EQA4" s="109"/>
      <c r="EQB4" s="109"/>
      <c r="EQC4" s="109"/>
      <c r="EQD4" s="109"/>
      <c r="EQE4" s="109"/>
      <c r="EQF4" s="109"/>
      <c r="EQG4" s="109"/>
      <c r="EQH4" s="109"/>
      <c r="EQI4" s="109"/>
      <c r="EQJ4" s="109"/>
      <c r="EQK4" s="109"/>
      <c r="EQL4" s="109"/>
      <c r="EQM4" s="109"/>
      <c r="EQN4" s="109"/>
      <c r="EQO4" s="109"/>
      <c r="EQP4" s="109"/>
      <c r="EQQ4" s="109"/>
      <c r="EQR4" s="109"/>
      <c r="EQS4" s="109"/>
      <c r="EQT4" s="109"/>
      <c r="EQU4" s="109"/>
      <c r="EQV4" s="109"/>
      <c r="EQW4" s="109"/>
      <c r="EQX4" s="109"/>
      <c r="EQY4" s="109"/>
      <c r="EQZ4" s="109"/>
      <c r="ERA4" s="109"/>
      <c r="ERB4" s="109"/>
      <c r="ERC4" s="109"/>
      <c r="ERD4" s="109"/>
      <c r="ERE4" s="109"/>
      <c r="ERF4" s="109"/>
      <c r="ERG4" s="109"/>
      <c r="ERH4" s="109"/>
      <c r="ERI4" s="109"/>
      <c r="ERJ4" s="109"/>
      <c r="ERK4" s="109"/>
      <c r="ERL4" s="109"/>
      <c r="ERM4" s="109"/>
      <c r="ERN4" s="109"/>
      <c r="ERO4" s="109"/>
      <c r="ERP4" s="109"/>
      <c r="ERQ4" s="109"/>
      <c r="ERR4" s="109"/>
      <c r="ERS4" s="109"/>
      <c r="ERT4" s="109"/>
      <c r="ERU4" s="109"/>
      <c r="ERV4" s="109"/>
      <c r="ERW4" s="109"/>
      <c r="ERX4" s="109"/>
      <c r="ERY4" s="109"/>
      <c r="ERZ4" s="109"/>
      <c r="ESA4" s="109"/>
      <c r="ESB4" s="109"/>
      <c r="ESC4" s="109"/>
      <c r="ESD4" s="109"/>
      <c r="ESE4" s="109"/>
      <c r="ESF4" s="109"/>
      <c r="ESG4" s="109"/>
      <c r="ESH4" s="109"/>
      <c r="ESI4" s="109"/>
      <c r="ESJ4" s="109"/>
      <c r="ESK4" s="109"/>
      <c r="ESL4" s="109"/>
      <c r="ESM4" s="109"/>
      <c r="ESN4" s="109"/>
      <c r="ESO4" s="109"/>
      <c r="ESP4" s="109"/>
      <c r="ESQ4" s="109"/>
      <c r="ESR4" s="109"/>
      <c r="ESS4" s="109"/>
      <c r="EST4" s="109"/>
      <c r="ESU4" s="109"/>
      <c r="ESV4" s="109"/>
      <c r="ESW4" s="109"/>
      <c r="ESX4" s="109"/>
      <c r="ESY4" s="109"/>
      <c r="ESZ4" s="109"/>
      <c r="ETA4" s="109"/>
      <c r="ETB4" s="109"/>
      <c r="ETC4" s="109"/>
      <c r="ETD4" s="109"/>
      <c r="ETE4" s="109"/>
      <c r="ETF4" s="109"/>
      <c r="ETG4" s="109"/>
      <c r="ETH4" s="109"/>
      <c r="ETI4" s="109"/>
      <c r="ETJ4" s="109"/>
      <c r="ETK4" s="109"/>
      <c r="ETL4" s="109"/>
      <c r="ETM4" s="109"/>
      <c r="ETN4" s="109"/>
      <c r="ETO4" s="109"/>
      <c r="ETP4" s="109"/>
      <c r="ETQ4" s="109"/>
      <c r="ETR4" s="109"/>
      <c r="ETS4" s="109"/>
      <c r="ETT4" s="109"/>
      <c r="ETU4" s="109"/>
      <c r="ETV4" s="109"/>
      <c r="ETW4" s="109"/>
      <c r="ETX4" s="109"/>
      <c r="ETY4" s="109"/>
      <c r="ETZ4" s="109"/>
      <c r="EUA4" s="109"/>
      <c r="EUB4" s="109"/>
      <c r="EUC4" s="109"/>
      <c r="EUD4" s="109"/>
      <c r="EUE4" s="109"/>
      <c r="EUF4" s="109"/>
      <c r="EUG4" s="109"/>
      <c r="EUH4" s="109"/>
      <c r="EUI4" s="109"/>
      <c r="EUJ4" s="109"/>
      <c r="EUK4" s="109"/>
      <c r="EUL4" s="109"/>
      <c r="EUM4" s="109"/>
      <c r="EUN4" s="109"/>
      <c r="EUO4" s="109"/>
      <c r="EUP4" s="109"/>
      <c r="EUQ4" s="109"/>
      <c r="EUR4" s="109"/>
      <c r="EUS4" s="109"/>
      <c r="EUT4" s="109"/>
      <c r="EUU4" s="109"/>
      <c r="EUV4" s="109"/>
      <c r="EUW4" s="109"/>
      <c r="EUX4" s="109"/>
      <c r="EUY4" s="109"/>
      <c r="EUZ4" s="109"/>
      <c r="EVA4" s="109"/>
      <c r="EVB4" s="109"/>
      <c r="EVC4" s="109"/>
      <c r="EVD4" s="109"/>
      <c r="EVE4" s="109"/>
      <c r="EVF4" s="109"/>
      <c r="EVG4" s="109"/>
      <c r="EVH4" s="109"/>
      <c r="EVI4" s="109"/>
      <c r="EVJ4" s="109"/>
      <c r="EVK4" s="109"/>
      <c r="EVL4" s="109"/>
      <c r="EVM4" s="109"/>
      <c r="EVN4" s="109"/>
      <c r="EVO4" s="109"/>
      <c r="EVP4" s="109"/>
      <c r="EVQ4" s="109"/>
      <c r="EVR4" s="109"/>
      <c r="EVS4" s="109"/>
      <c r="EVT4" s="109"/>
      <c r="EVU4" s="109"/>
      <c r="EVV4" s="109"/>
      <c r="EVW4" s="109"/>
      <c r="EVX4" s="109"/>
      <c r="EVY4" s="109"/>
      <c r="EVZ4" s="109"/>
      <c r="EWA4" s="109"/>
      <c r="EWB4" s="109"/>
      <c r="EWC4" s="109"/>
      <c r="EWD4" s="109"/>
      <c r="EWE4" s="109"/>
      <c r="EWF4" s="109"/>
      <c r="EWG4" s="109"/>
      <c r="EWH4" s="109"/>
      <c r="EWI4" s="109"/>
      <c r="EWJ4" s="109"/>
      <c r="EWK4" s="109"/>
      <c r="EWL4" s="109"/>
      <c r="EWM4" s="109"/>
      <c r="EWN4" s="109"/>
      <c r="EWO4" s="109"/>
      <c r="EWP4" s="109"/>
      <c r="EWQ4" s="109"/>
      <c r="EWR4" s="109"/>
      <c r="EWS4" s="109"/>
      <c r="EWT4" s="109"/>
      <c r="EWU4" s="109"/>
      <c r="EWV4" s="109"/>
      <c r="EWW4" s="109"/>
      <c r="EWX4" s="109"/>
      <c r="EWY4" s="109"/>
      <c r="EWZ4" s="109"/>
      <c r="EXA4" s="109"/>
      <c r="EXB4" s="109"/>
      <c r="EXC4" s="109"/>
      <c r="EXD4" s="109"/>
      <c r="EXE4" s="109"/>
      <c r="EXF4" s="109"/>
      <c r="EXG4" s="109"/>
      <c r="EXH4" s="109"/>
      <c r="EXI4" s="109"/>
      <c r="EXJ4" s="109"/>
      <c r="EXK4" s="109"/>
      <c r="EXL4" s="109"/>
      <c r="EXM4" s="109"/>
      <c r="EXN4" s="109"/>
      <c r="EXO4" s="109"/>
      <c r="EXP4" s="109"/>
      <c r="EXQ4" s="109"/>
      <c r="EXR4" s="109"/>
      <c r="EXS4" s="109"/>
      <c r="EXT4" s="109"/>
      <c r="EXU4" s="109"/>
      <c r="EXV4" s="109"/>
      <c r="EXW4" s="109"/>
      <c r="EXX4" s="109"/>
      <c r="EXY4" s="109"/>
      <c r="EXZ4" s="109"/>
      <c r="EYA4" s="109"/>
      <c r="EYB4" s="109"/>
      <c r="EYC4" s="109"/>
      <c r="EYD4" s="109"/>
      <c r="EYE4" s="109"/>
      <c r="EYF4" s="109"/>
      <c r="EYG4" s="109"/>
      <c r="EYH4" s="109"/>
      <c r="EYI4" s="109"/>
      <c r="EYJ4" s="109"/>
      <c r="EYK4" s="109"/>
      <c r="EYL4" s="109"/>
      <c r="EYM4" s="109"/>
      <c r="EYN4" s="109"/>
      <c r="EYO4" s="109"/>
      <c r="EYP4" s="109"/>
      <c r="EYQ4" s="109"/>
      <c r="EYR4" s="109"/>
      <c r="EYS4" s="109"/>
      <c r="EYT4" s="109"/>
      <c r="EYU4" s="109"/>
      <c r="EYV4" s="109"/>
      <c r="EYW4" s="109"/>
      <c r="EYX4" s="109"/>
      <c r="EYY4" s="109"/>
      <c r="EYZ4" s="109"/>
      <c r="EZA4" s="109"/>
      <c r="EZB4" s="109"/>
      <c r="EZC4" s="109"/>
      <c r="EZD4" s="109"/>
      <c r="EZE4" s="109"/>
      <c r="EZF4" s="109"/>
      <c r="EZG4" s="109"/>
      <c r="EZH4" s="109"/>
      <c r="EZI4" s="109"/>
      <c r="EZJ4" s="109"/>
      <c r="EZK4" s="109"/>
      <c r="EZL4" s="109"/>
      <c r="EZM4" s="109"/>
      <c r="EZN4" s="109"/>
      <c r="EZO4" s="109"/>
      <c r="EZP4" s="109"/>
      <c r="EZQ4" s="109"/>
      <c r="EZR4" s="109"/>
      <c r="EZS4" s="109"/>
      <c r="EZT4" s="109"/>
      <c r="EZU4" s="109"/>
      <c r="EZV4" s="109"/>
      <c r="EZW4" s="109"/>
      <c r="EZX4" s="109"/>
      <c r="EZY4" s="109"/>
      <c r="EZZ4" s="109"/>
      <c r="FAA4" s="109"/>
      <c r="FAB4" s="109"/>
      <c r="FAC4" s="109"/>
      <c r="FAD4" s="109"/>
      <c r="FAE4" s="109"/>
      <c r="FAF4" s="109"/>
      <c r="FAG4" s="109"/>
      <c r="FAH4" s="109"/>
      <c r="FAI4" s="109"/>
      <c r="FAJ4" s="109"/>
      <c r="FAK4" s="109"/>
      <c r="FAL4" s="109"/>
      <c r="FAM4" s="109"/>
      <c r="FAN4" s="109"/>
      <c r="FAO4" s="109"/>
      <c r="FAP4" s="109"/>
      <c r="FAQ4" s="109"/>
      <c r="FAR4" s="109"/>
      <c r="FAS4" s="109"/>
      <c r="FAT4" s="109"/>
      <c r="FAU4" s="109"/>
      <c r="FAV4" s="109"/>
      <c r="FAW4" s="109"/>
      <c r="FAX4" s="109"/>
      <c r="FAY4" s="109"/>
      <c r="FAZ4" s="109"/>
      <c r="FBA4" s="109"/>
      <c r="FBB4" s="109"/>
      <c r="FBC4" s="109"/>
      <c r="FBD4" s="109"/>
      <c r="FBE4" s="109"/>
      <c r="FBF4" s="109"/>
      <c r="FBG4" s="109"/>
      <c r="FBH4" s="109"/>
      <c r="FBI4" s="109"/>
      <c r="FBJ4" s="109"/>
      <c r="FBK4" s="109"/>
      <c r="FBL4" s="109"/>
      <c r="FBM4" s="109"/>
      <c r="FBN4" s="109"/>
      <c r="FBO4" s="109"/>
      <c r="FBP4" s="109"/>
      <c r="FBQ4" s="109"/>
      <c r="FBR4" s="109"/>
      <c r="FBS4" s="109"/>
      <c r="FBT4" s="109"/>
      <c r="FBU4" s="109"/>
      <c r="FBV4" s="109"/>
      <c r="FBW4" s="109"/>
      <c r="FBX4" s="109"/>
      <c r="FBY4" s="109"/>
      <c r="FBZ4" s="109"/>
      <c r="FCA4" s="109"/>
      <c r="FCB4" s="109"/>
      <c r="FCC4" s="109"/>
      <c r="FCD4" s="109"/>
      <c r="FCE4" s="109"/>
      <c r="FCF4" s="109"/>
      <c r="FCG4" s="109"/>
      <c r="FCH4" s="109"/>
      <c r="FCI4" s="109"/>
      <c r="FCJ4" s="109"/>
      <c r="FCK4" s="109"/>
      <c r="FCL4" s="109"/>
      <c r="FCM4" s="109"/>
      <c r="FCN4" s="109"/>
      <c r="FCO4" s="109"/>
      <c r="FCP4" s="109"/>
      <c r="FCQ4" s="109"/>
      <c r="FCR4" s="109"/>
      <c r="FCS4" s="109"/>
      <c r="FCT4" s="109"/>
      <c r="FCU4" s="109"/>
      <c r="FCV4" s="109"/>
      <c r="FCW4" s="109"/>
      <c r="FCX4" s="109"/>
      <c r="FCY4" s="109"/>
      <c r="FCZ4" s="109"/>
      <c r="FDA4" s="109"/>
      <c r="FDB4" s="109"/>
      <c r="FDC4" s="109"/>
      <c r="FDD4" s="109"/>
      <c r="FDE4" s="109"/>
      <c r="FDF4" s="109"/>
      <c r="FDG4" s="109"/>
      <c r="FDH4" s="109"/>
      <c r="FDI4" s="109"/>
      <c r="FDJ4" s="109"/>
      <c r="FDK4" s="109"/>
      <c r="FDL4" s="109"/>
      <c r="FDM4" s="109"/>
      <c r="FDN4" s="109"/>
      <c r="FDO4" s="109"/>
      <c r="FDP4" s="109"/>
      <c r="FDQ4" s="109"/>
      <c r="FDR4" s="109"/>
      <c r="FDS4" s="109"/>
      <c r="FDT4" s="109"/>
      <c r="FDU4" s="109"/>
      <c r="FDV4" s="109"/>
      <c r="FDW4" s="109"/>
      <c r="FDX4" s="109"/>
      <c r="FDY4" s="109"/>
      <c r="FDZ4" s="109"/>
      <c r="FEA4" s="109"/>
      <c r="FEB4" s="109"/>
      <c r="FEC4" s="109"/>
      <c r="FED4" s="109"/>
      <c r="FEE4" s="109"/>
      <c r="FEF4" s="109"/>
      <c r="FEG4" s="109"/>
      <c r="FEH4" s="109"/>
      <c r="FEI4" s="109"/>
      <c r="FEJ4" s="109"/>
      <c r="FEK4" s="109"/>
      <c r="FEL4" s="109"/>
      <c r="FEM4" s="109"/>
      <c r="FEN4" s="109"/>
      <c r="FEO4" s="109"/>
      <c r="FEP4" s="109"/>
      <c r="FEQ4" s="109"/>
      <c r="FER4" s="109"/>
      <c r="FES4" s="109"/>
      <c r="FET4" s="109"/>
      <c r="FEU4" s="109"/>
      <c r="FEV4" s="109"/>
      <c r="FEW4" s="109"/>
      <c r="FEX4" s="109"/>
      <c r="FEY4" s="109"/>
      <c r="FEZ4" s="109"/>
      <c r="FFA4" s="109"/>
      <c r="FFB4" s="109"/>
      <c r="FFC4" s="109"/>
      <c r="FFD4" s="109"/>
      <c r="FFE4" s="109"/>
      <c r="FFF4" s="109"/>
      <c r="FFG4" s="109"/>
      <c r="FFH4" s="109"/>
      <c r="FFI4" s="109"/>
      <c r="FFJ4" s="109"/>
      <c r="FFK4" s="109"/>
      <c r="FFL4" s="109"/>
      <c r="FFM4" s="109"/>
      <c r="FFN4" s="109"/>
      <c r="FFO4" s="109"/>
      <c r="FFP4" s="109"/>
      <c r="FFQ4" s="109"/>
      <c r="FFR4" s="109"/>
      <c r="FFS4" s="109"/>
      <c r="FFT4" s="109"/>
      <c r="FFU4" s="109"/>
      <c r="FFV4" s="109"/>
      <c r="FFW4" s="109"/>
      <c r="FFX4" s="109"/>
      <c r="FFY4" s="109"/>
      <c r="FFZ4" s="109"/>
      <c r="FGA4" s="109"/>
      <c r="FGB4" s="109"/>
      <c r="FGC4" s="109"/>
      <c r="FGD4" s="109"/>
      <c r="FGE4" s="109"/>
      <c r="FGF4" s="109"/>
      <c r="FGG4" s="109"/>
      <c r="FGH4" s="109"/>
      <c r="FGI4" s="109"/>
      <c r="FGJ4" s="109"/>
      <c r="FGK4" s="109"/>
      <c r="FGL4" s="109"/>
      <c r="FGM4" s="109"/>
      <c r="FGN4" s="109"/>
      <c r="FGO4" s="109"/>
      <c r="FGP4" s="109"/>
      <c r="FGQ4" s="109"/>
      <c r="FGR4" s="109"/>
      <c r="FGS4" s="109"/>
      <c r="FGT4" s="109"/>
      <c r="FGU4" s="109"/>
      <c r="FGV4" s="109"/>
      <c r="FGW4" s="109"/>
      <c r="FGX4" s="109"/>
      <c r="FGY4" s="109"/>
      <c r="FGZ4" s="109"/>
      <c r="FHA4" s="109"/>
      <c r="FHB4" s="109"/>
      <c r="FHC4" s="109"/>
      <c r="FHD4" s="109"/>
      <c r="FHE4" s="109"/>
      <c r="FHF4" s="109"/>
      <c r="FHG4" s="109"/>
      <c r="FHH4" s="109"/>
      <c r="FHI4" s="109"/>
      <c r="FHJ4" s="109"/>
      <c r="FHK4" s="109"/>
      <c r="FHL4" s="109"/>
      <c r="FHM4" s="109"/>
      <c r="FHN4" s="109"/>
      <c r="FHO4" s="109"/>
      <c r="FHP4" s="109"/>
      <c r="FHQ4" s="109"/>
      <c r="FHR4" s="109"/>
      <c r="FHS4" s="109"/>
      <c r="FHT4" s="109"/>
      <c r="FHU4" s="109"/>
      <c r="FHV4" s="109"/>
      <c r="FHW4" s="109"/>
      <c r="FHX4" s="109"/>
      <c r="FHY4" s="109"/>
      <c r="FHZ4" s="109"/>
      <c r="FIA4" s="109"/>
      <c r="FIB4" s="109"/>
      <c r="FIC4" s="109"/>
      <c r="FID4" s="109"/>
      <c r="FIE4" s="109"/>
      <c r="FIF4" s="109"/>
      <c r="FIG4" s="109"/>
      <c r="FIH4" s="109"/>
      <c r="FII4" s="109"/>
      <c r="FIJ4" s="109"/>
      <c r="FIK4" s="109"/>
      <c r="FIL4" s="109"/>
      <c r="FIM4" s="109"/>
      <c r="FIN4" s="109"/>
      <c r="FIO4" s="109"/>
      <c r="FIP4" s="109"/>
      <c r="FIQ4" s="109"/>
      <c r="FIR4" s="109"/>
      <c r="FIS4" s="109"/>
      <c r="FIT4" s="109"/>
      <c r="FIU4" s="109"/>
      <c r="FIV4" s="109"/>
      <c r="FIW4" s="109"/>
      <c r="FIX4" s="109"/>
      <c r="FIY4" s="109"/>
      <c r="FIZ4" s="109"/>
      <c r="FJA4" s="109"/>
      <c r="FJB4" s="109"/>
      <c r="FJC4" s="109"/>
      <c r="FJD4" s="109"/>
      <c r="FJE4" s="109"/>
      <c r="FJF4" s="109"/>
      <c r="FJG4" s="109"/>
      <c r="FJH4" s="109"/>
      <c r="FJI4" s="109"/>
      <c r="FJJ4" s="109"/>
      <c r="FJK4" s="109"/>
      <c r="FJL4" s="109"/>
      <c r="FJM4" s="109"/>
      <c r="FJN4" s="109"/>
      <c r="FJO4" s="109"/>
      <c r="FJP4" s="109"/>
      <c r="FJQ4" s="109"/>
      <c r="FJR4" s="109"/>
      <c r="FJS4" s="109"/>
      <c r="FJT4" s="109"/>
      <c r="FJU4" s="109"/>
      <c r="FJV4" s="109"/>
      <c r="FJW4" s="109"/>
      <c r="FJX4" s="109"/>
      <c r="FJY4" s="109"/>
      <c r="FJZ4" s="109"/>
      <c r="FKA4" s="109"/>
      <c r="FKB4" s="109"/>
      <c r="FKC4" s="109"/>
      <c r="FKD4" s="109"/>
      <c r="FKE4" s="109"/>
      <c r="FKF4" s="109"/>
      <c r="FKG4" s="109"/>
      <c r="FKH4" s="109"/>
      <c r="FKI4" s="109"/>
      <c r="FKJ4" s="109"/>
      <c r="FKK4" s="109"/>
      <c r="FKL4" s="109"/>
      <c r="FKM4" s="109"/>
      <c r="FKN4" s="109"/>
      <c r="FKO4" s="109"/>
      <c r="FKP4" s="109"/>
      <c r="FKQ4" s="109"/>
      <c r="FKR4" s="109"/>
      <c r="FKS4" s="109"/>
      <c r="FKT4" s="109"/>
      <c r="FKU4" s="109"/>
      <c r="FKV4" s="109"/>
      <c r="FKW4" s="109"/>
      <c r="FKX4" s="109"/>
      <c r="FKY4" s="109"/>
      <c r="FKZ4" s="109"/>
      <c r="FLA4" s="109"/>
      <c r="FLB4" s="109"/>
      <c r="FLC4" s="109"/>
      <c r="FLD4" s="109"/>
      <c r="FLE4" s="109"/>
      <c r="FLF4" s="109"/>
      <c r="FLG4" s="109"/>
      <c r="FLH4" s="109"/>
      <c r="FLI4" s="109"/>
      <c r="FLJ4" s="109"/>
      <c r="FLK4" s="109"/>
      <c r="FLL4" s="109"/>
      <c r="FLM4" s="109"/>
      <c r="FLN4" s="109"/>
      <c r="FLO4" s="109"/>
      <c r="FLP4" s="109"/>
      <c r="FLQ4" s="109"/>
      <c r="FLR4" s="109"/>
      <c r="FLS4" s="109"/>
      <c r="FLT4" s="109"/>
      <c r="FLU4" s="109"/>
      <c r="FLV4" s="109"/>
      <c r="FLW4" s="109"/>
      <c r="FLX4" s="109"/>
      <c r="FLY4" s="109"/>
      <c r="FLZ4" s="109"/>
      <c r="FMA4" s="109"/>
      <c r="FMB4" s="109"/>
      <c r="FMC4" s="109"/>
      <c r="FMD4" s="109"/>
      <c r="FME4" s="109"/>
      <c r="FMF4" s="109"/>
      <c r="FMG4" s="109"/>
      <c r="FMH4" s="109"/>
      <c r="FMI4" s="109"/>
      <c r="FMJ4" s="109"/>
      <c r="FMK4" s="109"/>
      <c r="FML4" s="109"/>
      <c r="FMM4" s="109"/>
      <c r="FMN4" s="109"/>
      <c r="FMO4" s="109"/>
      <c r="FMP4" s="109"/>
      <c r="FMQ4" s="109"/>
      <c r="FMR4" s="109"/>
      <c r="FMS4" s="109"/>
      <c r="FMT4" s="109"/>
      <c r="FMU4" s="109"/>
      <c r="FMV4" s="109"/>
      <c r="FMW4" s="109"/>
      <c r="FMX4" s="109"/>
      <c r="FMY4" s="109"/>
      <c r="FMZ4" s="109"/>
      <c r="FNA4" s="109"/>
      <c r="FNB4" s="109"/>
      <c r="FNC4" s="109"/>
      <c r="FND4" s="109"/>
      <c r="FNE4" s="109"/>
      <c r="FNF4" s="109"/>
      <c r="FNG4" s="109"/>
      <c r="FNH4" s="109"/>
      <c r="FNI4" s="109"/>
      <c r="FNJ4" s="109"/>
      <c r="FNK4" s="109"/>
      <c r="FNL4" s="109"/>
      <c r="FNM4" s="109"/>
      <c r="FNN4" s="109"/>
      <c r="FNO4" s="109"/>
      <c r="FNP4" s="109"/>
      <c r="FNQ4" s="109"/>
      <c r="FNR4" s="109"/>
      <c r="FNS4" s="109"/>
      <c r="FNT4" s="109"/>
      <c r="FNU4" s="109"/>
      <c r="FNV4" s="109"/>
      <c r="FNW4" s="109"/>
      <c r="FNX4" s="109"/>
      <c r="FNY4" s="109"/>
      <c r="FNZ4" s="109"/>
      <c r="FOA4" s="109"/>
      <c r="FOB4" s="109"/>
      <c r="FOC4" s="109"/>
      <c r="FOD4" s="109"/>
      <c r="FOE4" s="109"/>
      <c r="FOF4" s="109"/>
      <c r="FOG4" s="109"/>
      <c r="FOH4" s="109"/>
      <c r="FOI4" s="109"/>
      <c r="FOJ4" s="109"/>
      <c r="FOK4" s="109"/>
      <c r="FOL4" s="109"/>
      <c r="FOM4" s="109"/>
      <c r="FON4" s="109"/>
      <c r="FOO4" s="109"/>
      <c r="FOP4" s="109"/>
      <c r="FOQ4" s="109"/>
      <c r="FOR4" s="109"/>
      <c r="FOS4" s="109"/>
      <c r="FOT4" s="109"/>
      <c r="FOU4" s="109"/>
      <c r="FOV4" s="109"/>
      <c r="FOW4" s="109"/>
      <c r="FOX4" s="109"/>
      <c r="FOY4" s="109"/>
      <c r="FOZ4" s="109"/>
      <c r="FPA4" s="109"/>
      <c r="FPB4" s="109"/>
      <c r="FPC4" s="109"/>
      <c r="FPD4" s="109"/>
      <c r="FPE4" s="109"/>
      <c r="FPF4" s="109"/>
      <c r="FPG4" s="109"/>
      <c r="FPH4" s="109"/>
      <c r="FPI4" s="109"/>
      <c r="FPJ4" s="109"/>
      <c r="FPK4" s="109"/>
      <c r="FPL4" s="109"/>
      <c r="FPM4" s="109"/>
      <c r="FPN4" s="109"/>
      <c r="FPO4" s="109"/>
      <c r="FPP4" s="109"/>
      <c r="FPQ4" s="109"/>
      <c r="FPR4" s="109"/>
      <c r="FPS4" s="109"/>
      <c r="FPT4" s="109"/>
      <c r="FPU4" s="109"/>
      <c r="FPV4" s="109"/>
      <c r="FPW4" s="109"/>
      <c r="FPX4" s="109"/>
      <c r="FPY4" s="109"/>
      <c r="FPZ4" s="109"/>
      <c r="FQA4" s="109"/>
      <c r="FQB4" s="109"/>
      <c r="FQC4" s="109"/>
      <c r="FQD4" s="109"/>
      <c r="FQE4" s="109"/>
      <c r="FQF4" s="109"/>
      <c r="FQG4" s="109"/>
      <c r="FQH4" s="109"/>
      <c r="FQI4" s="109"/>
      <c r="FQJ4" s="109"/>
      <c r="FQK4" s="109"/>
      <c r="FQL4" s="109"/>
      <c r="FQM4" s="109"/>
      <c r="FQN4" s="109"/>
      <c r="FQO4" s="109"/>
      <c r="FQP4" s="109"/>
      <c r="FQQ4" s="109"/>
      <c r="FQR4" s="109"/>
      <c r="FQS4" s="109"/>
      <c r="FQT4" s="109"/>
      <c r="FQU4" s="109"/>
      <c r="FQV4" s="109"/>
      <c r="FQW4" s="109"/>
      <c r="FQX4" s="109"/>
      <c r="FQY4" s="109"/>
      <c r="FQZ4" s="109"/>
      <c r="FRA4" s="109"/>
      <c r="FRB4" s="109"/>
      <c r="FRC4" s="109"/>
      <c r="FRD4" s="109"/>
      <c r="FRE4" s="109"/>
      <c r="FRF4" s="109"/>
      <c r="FRG4" s="109"/>
      <c r="FRH4" s="109"/>
      <c r="FRI4" s="109"/>
      <c r="FRJ4" s="109"/>
      <c r="FRK4" s="109"/>
      <c r="FRL4" s="109"/>
      <c r="FRM4" s="109"/>
      <c r="FRN4" s="109"/>
      <c r="FRO4" s="109"/>
      <c r="FRP4" s="109"/>
      <c r="FRQ4" s="109"/>
      <c r="FRR4" s="109"/>
      <c r="FRS4" s="109"/>
      <c r="FRT4" s="109"/>
      <c r="FRU4" s="109"/>
      <c r="FRV4" s="109"/>
      <c r="FRW4" s="109"/>
      <c r="FRX4" s="109"/>
      <c r="FRY4" s="109"/>
      <c r="FRZ4" s="109"/>
      <c r="FSA4" s="109"/>
      <c r="FSB4" s="109"/>
      <c r="FSC4" s="109"/>
      <c r="FSD4" s="109"/>
      <c r="FSE4" s="109"/>
      <c r="FSF4" s="109"/>
      <c r="FSG4" s="109"/>
      <c r="FSH4" s="109"/>
      <c r="FSI4" s="109"/>
      <c r="FSJ4" s="109"/>
      <c r="FSK4" s="109"/>
      <c r="FSL4" s="109"/>
      <c r="FSM4" s="109"/>
      <c r="FSN4" s="109"/>
      <c r="FSO4" s="109"/>
      <c r="FSP4" s="109"/>
      <c r="FSQ4" s="109"/>
      <c r="FSR4" s="109"/>
      <c r="FSS4" s="109"/>
      <c r="FST4" s="109"/>
      <c r="FSU4" s="109"/>
      <c r="FSV4" s="109"/>
      <c r="FSW4" s="109"/>
      <c r="FSX4" s="109"/>
      <c r="FSY4" s="109"/>
      <c r="FSZ4" s="109"/>
      <c r="FTA4" s="109"/>
      <c r="FTB4" s="109"/>
      <c r="FTC4" s="109"/>
      <c r="FTD4" s="109"/>
      <c r="FTE4" s="109"/>
      <c r="FTF4" s="109"/>
      <c r="FTG4" s="109"/>
      <c r="FTH4" s="109"/>
      <c r="FTI4" s="109"/>
      <c r="FTJ4" s="109"/>
      <c r="FTK4" s="109"/>
      <c r="FTL4" s="109"/>
      <c r="FTM4" s="109"/>
      <c r="FTN4" s="109"/>
      <c r="FTO4" s="109"/>
      <c r="FTP4" s="109"/>
      <c r="FTQ4" s="109"/>
      <c r="FTR4" s="109"/>
      <c r="FTS4" s="109"/>
      <c r="FTT4" s="109"/>
      <c r="FTU4" s="109"/>
      <c r="FTV4" s="109"/>
      <c r="FTW4" s="109"/>
      <c r="FTX4" s="109"/>
      <c r="FTY4" s="109"/>
      <c r="FTZ4" s="109"/>
      <c r="FUA4" s="109"/>
      <c r="FUB4" s="109"/>
      <c r="FUC4" s="109"/>
      <c r="FUD4" s="109"/>
      <c r="FUE4" s="109"/>
      <c r="FUF4" s="109"/>
      <c r="FUG4" s="109"/>
      <c r="FUH4" s="109"/>
      <c r="FUI4" s="109"/>
      <c r="FUJ4" s="109"/>
      <c r="FUK4" s="109"/>
      <c r="FUL4" s="109"/>
      <c r="FUM4" s="109"/>
      <c r="FUN4" s="109"/>
      <c r="FUO4" s="109"/>
      <c r="FUP4" s="109"/>
      <c r="FUQ4" s="109"/>
      <c r="FUR4" s="109"/>
      <c r="FUS4" s="109"/>
      <c r="FUT4" s="109"/>
      <c r="FUU4" s="109"/>
      <c r="FUV4" s="109"/>
      <c r="FUW4" s="109"/>
      <c r="FUX4" s="109"/>
      <c r="FUY4" s="109"/>
      <c r="FUZ4" s="109"/>
      <c r="FVA4" s="109"/>
      <c r="FVB4" s="109"/>
      <c r="FVC4" s="109"/>
      <c r="FVD4" s="109"/>
      <c r="FVE4" s="109"/>
      <c r="FVF4" s="109"/>
      <c r="FVG4" s="109"/>
      <c r="FVH4" s="109"/>
      <c r="FVI4" s="109"/>
      <c r="FVJ4" s="109"/>
      <c r="FVK4" s="109"/>
      <c r="FVL4" s="109"/>
      <c r="FVM4" s="109"/>
      <c r="FVN4" s="109"/>
      <c r="FVO4" s="109"/>
      <c r="FVP4" s="109"/>
      <c r="FVQ4" s="109"/>
      <c r="FVR4" s="109"/>
      <c r="FVS4" s="109"/>
      <c r="FVT4" s="109"/>
      <c r="FVU4" s="109"/>
      <c r="FVV4" s="109"/>
      <c r="FVW4" s="109"/>
      <c r="FVX4" s="109"/>
      <c r="FVY4" s="109"/>
      <c r="FVZ4" s="109"/>
      <c r="FWA4" s="109"/>
      <c r="FWB4" s="109"/>
      <c r="FWC4" s="109"/>
      <c r="FWD4" s="109"/>
      <c r="FWE4" s="109"/>
      <c r="FWF4" s="109"/>
      <c r="FWG4" s="109"/>
      <c r="FWH4" s="109"/>
      <c r="FWI4" s="109"/>
      <c r="FWJ4" s="109"/>
      <c r="FWK4" s="109"/>
      <c r="FWL4" s="109"/>
      <c r="FWM4" s="109"/>
      <c r="FWN4" s="109"/>
      <c r="FWO4" s="109"/>
      <c r="FWP4" s="109"/>
      <c r="FWQ4" s="109"/>
      <c r="FWR4" s="109"/>
      <c r="FWS4" s="109"/>
      <c r="FWT4" s="109"/>
      <c r="FWU4" s="109"/>
      <c r="FWV4" s="109"/>
      <c r="FWW4" s="109"/>
      <c r="FWX4" s="109"/>
      <c r="FWY4" s="109"/>
      <c r="FWZ4" s="109"/>
      <c r="FXA4" s="109"/>
      <c r="FXB4" s="109"/>
      <c r="FXC4" s="109"/>
      <c r="FXD4" s="109"/>
      <c r="FXE4" s="109"/>
      <c r="FXF4" s="109"/>
      <c r="FXG4" s="109"/>
      <c r="FXH4" s="109"/>
      <c r="FXI4" s="109"/>
      <c r="FXJ4" s="109"/>
      <c r="FXK4" s="109"/>
      <c r="FXL4" s="109"/>
      <c r="FXM4" s="109"/>
      <c r="FXN4" s="109"/>
      <c r="FXO4" s="109"/>
      <c r="FXP4" s="109"/>
      <c r="FXQ4" s="109"/>
      <c r="FXR4" s="109"/>
      <c r="FXS4" s="109"/>
      <c r="FXT4" s="109"/>
      <c r="FXU4" s="109"/>
      <c r="FXV4" s="109"/>
      <c r="FXW4" s="109"/>
      <c r="FXX4" s="109"/>
      <c r="FXY4" s="109"/>
      <c r="FXZ4" s="109"/>
      <c r="FYA4" s="109"/>
      <c r="FYB4" s="109"/>
      <c r="FYC4" s="109"/>
      <c r="FYD4" s="109"/>
      <c r="FYE4" s="109"/>
      <c r="FYF4" s="109"/>
      <c r="FYG4" s="109"/>
      <c r="FYH4" s="109"/>
      <c r="FYI4" s="109"/>
      <c r="FYJ4" s="109"/>
      <c r="FYK4" s="109"/>
      <c r="FYL4" s="109"/>
      <c r="FYM4" s="109"/>
      <c r="FYN4" s="109"/>
      <c r="FYO4" s="109"/>
      <c r="FYP4" s="109"/>
      <c r="FYQ4" s="109"/>
      <c r="FYR4" s="109"/>
      <c r="FYS4" s="109"/>
      <c r="FYT4" s="109"/>
      <c r="FYU4" s="109"/>
      <c r="FYV4" s="109"/>
      <c r="FYW4" s="109"/>
      <c r="FYX4" s="109"/>
      <c r="FYY4" s="109"/>
      <c r="FYZ4" s="109"/>
      <c r="FZA4" s="109"/>
      <c r="FZB4" s="109"/>
      <c r="FZC4" s="109"/>
      <c r="FZD4" s="109"/>
      <c r="FZE4" s="109"/>
      <c r="FZF4" s="109"/>
      <c r="FZG4" s="109"/>
      <c r="FZH4" s="109"/>
      <c r="FZI4" s="109"/>
      <c r="FZJ4" s="109"/>
      <c r="FZK4" s="109"/>
      <c r="FZL4" s="109"/>
      <c r="FZM4" s="109"/>
      <c r="FZN4" s="109"/>
      <c r="FZO4" s="109"/>
      <c r="FZP4" s="109"/>
      <c r="FZQ4" s="109"/>
      <c r="FZR4" s="109"/>
      <c r="FZS4" s="109"/>
      <c r="FZT4" s="109"/>
      <c r="FZU4" s="109"/>
      <c r="FZV4" s="109"/>
      <c r="FZW4" s="109"/>
      <c r="FZX4" s="109"/>
      <c r="FZY4" s="109"/>
      <c r="FZZ4" s="109"/>
      <c r="GAA4" s="109"/>
      <c r="GAB4" s="109"/>
      <c r="GAC4" s="109"/>
      <c r="GAD4" s="109"/>
      <c r="GAE4" s="109"/>
      <c r="GAF4" s="109"/>
      <c r="GAG4" s="109"/>
      <c r="GAH4" s="109"/>
      <c r="GAI4" s="109"/>
      <c r="GAJ4" s="109"/>
      <c r="GAK4" s="109"/>
      <c r="GAL4" s="109"/>
      <c r="GAM4" s="109"/>
      <c r="GAN4" s="109"/>
      <c r="GAO4" s="109"/>
      <c r="GAP4" s="109"/>
      <c r="GAQ4" s="109"/>
      <c r="GAR4" s="109"/>
      <c r="GAS4" s="109"/>
      <c r="GAT4" s="109"/>
      <c r="GAU4" s="109"/>
      <c r="GAV4" s="109"/>
      <c r="GAW4" s="109"/>
      <c r="GAX4" s="109"/>
      <c r="GAY4" s="109"/>
      <c r="GAZ4" s="109"/>
      <c r="GBA4" s="109"/>
      <c r="GBB4" s="109"/>
      <c r="GBC4" s="109"/>
      <c r="GBD4" s="109"/>
      <c r="GBE4" s="109"/>
      <c r="GBF4" s="109"/>
      <c r="GBG4" s="109"/>
      <c r="GBH4" s="109"/>
      <c r="GBI4" s="109"/>
      <c r="GBJ4" s="109"/>
      <c r="GBK4" s="109"/>
      <c r="GBL4" s="109"/>
      <c r="GBM4" s="109"/>
      <c r="GBN4" s="109"/>
      <c r="GBO4" s="109"/>
      <c r="GBP4" s="109"/>
      <c r="GBQ4" s="109"/>
      <c r="GBR4" s="109"/>
      <c r="GBS4" s="109"/>
      <c r="GBT4" s="109"/>
      <c r="GBU4" s="109"/>
      <c r="GBV4" s="109"/>
      <c r="GBW4" s="109"/>
      <c r="GBX4" s="109"/>
      <c r="GBY4" s="109"/>
      <c r="GBZ4" s="109"/>
      <c r="GCA4" s="109"/>
      <c r="GCB4" s="109"/>
      <c r="GCC4" s="109"/>
      <c r="GCD4" s="109"/>
      <c r="GCE4" s="109"/>
      <c r="GCF4" s="109"/>
      <c r="GCG4" s="109"/>
      <c r="GCH4" s="109"/>
      <c r="GCI4" s="109"/>
      <c r="GCJ4" s="109"/>
      <c r="GCK4" s="109"/>
      <c r="GCL4" s="109"/>
      <c r="GCM4" s="109"/>
      <c r="GCN4" s="109"/>
      <c r="GCO4" s="109"/>
      <c r="GCP4" s="109"/>
      <c r="GCQ4" s="109"/>
      <c r="GCR4" s="109"/>
      <c r="GCS4" s="109"/>
      <c r="GCT4" s="109"/>
      <c r="GCU4" s="109"/>
      <c r="GCV4" s="109"/>
      <c r="GCW4" s="109"/>
      <c r="GCX4" s="109"/>
      <c r="GCY4" s="109"/>
      <c r="GCZ4" s="109"/>
      <c r="GDA4" s="109"/>
      <c r="GDB4" s="109"/>
      <c r="GDC4" s="109"/>
      <c r="GDD4" s="109"/>
      <c r="GDE4" s="109"/>
      <c r="GDF4" s="109"/>
      <c r="GDG4" s="109"/>
      <c r="GDH4" s="109"/>
      <c r="GDI4" s="109"/>
      <c r="GDJ4" s="109"/>
      <c r="GDK4" s="109"/>
      <c r="GDL4" s="109"/>
      <c r="GDM4" s="109"/>
      <c r="GDN4" s="109"/>
      <c r="GDO4" s="109"/>
      <c r="GDP4" s="109"/>
      <c r="GDQ4" s="109"/>
      <c r="GDR4" s="109"/>
      <c r="GDS4" s="109"/>
      <c r="GDT4" s="109"/>
      <c r="GDU4" s="109"/>
      <c r="GDV4" s="109"/>
      <c r="GDW4" s="109"/>
      <c r="GDX4" s="109"/>
      <c r="GDY4" s="109"/>
      <c r="GDZ4" s="109"/>
      <c r="GEA4" s="109"/>
      <c r="GEB4" s="109"/>
      <c r="GEC4" s="109"/>
      <c r="GED4" s="109"/>
      <c r="GEE4" s="109"/>
      <c r="GEF4" s="109"/>
      <c r="GEG4" s="109"/>
      <c r="GEH4" s="109"/>
      <c r="GEI4" s="109"/>
      <c r="GEJ4" s="109"/>
      <c r="GEK4" s="109"/>
      <c r="GEL4" s="109"/>
      <c r="GEM4" s="109"/>
      <c r="GEN4" s="109"/>
      <c r="GEO4" s="109"/>
      <c r="GEP4" s="109"/>
      <c r="GEQ4" s="109"/>
      <c r="GER4" s="109"/>
      <c r="GES4" s="109"/>
      <c r="GET4" s="109"/>
      <c r="GEU4" s="109"/>
      <c r="GEV4" s="109"/>
      <c r="GEW4" s="109"/>
      <c r="GEX4" s="109"/>
      <c r="GEY4" s="109"/>
      <c r="GEZ4" s="109"/>
      <c r="GFA4" s="109"/>
      <c r="GFB4" s="109"/>
      <c r="GFC4" s="109"/>
      <c r="GFD4" s="109"/>
      <c r="GFE4" s="109"/>
      <c r="GFF4" s="109"/>
      <c r="GFG4" s="109"/>
      <c r="GFH4" s="109"/>
      <c r="GFI4" s="109"/>
      <c r="GFJ4" s="109"/>
      <c r="GFK4" s="109"/>
      <c r="GFL4" s="109"/>
      <c r="GFM4" s="109"/>
      <c r="GFN4" s="109"/>
      <c r="GFO4" s="109"/>
      <c r="GFP4" s="109"/>
      <c r="GFQ4" s="109"/>
      <c r="GFR4" s="109"/>
      <c r="GFS4" s="109"/>
      <c r="GFT4" s="109"/>
      <c r="GFU4" s="109"/>
      <c r="GFV4" s="109"/>
      <c r="GFW4" s="109"/>
      <c r="GFX4" s="109"/>
      <c r="GFY4" s="109"/>
      <c r="GFZ4" s="109"/>
      <c r="GGA4" s="109"/>
      <c r="GGB4" s="109"/>
      <c r="GGC4" s="109"/>
      <c r="GGD4" s="109"/>
      <c r="GGE4" s="109"/>
      <c r="GGF4" s="109"/>
      <c r="GGG4" s="109"/>
      <c r="GGH4" s="109"/>
      <c r="GGI4" s="109"/>
      <c r="GGJ4" s="109"/>
      <c r="GGK4" s="109"/>
      <c r="GGL4" s="109"/>
      <c r="GGM4" s="109"/>
      <c r="GGN4" s="109"/>
      <c r="GGO4" s="109"/>
      <c r="GGP4" s="109"/>
      <c r="GGQ4" s="109"/>
      <c r="GGR4" s="109"/>
      <c r="GGS4" s="109"/>
      <c r="GGT4" s="109"/>
      <c r="GGU4" s="109"/>
      <c r="GGV4" s="109"/>
      <c r="GGW4" s="109"/>
      <c r="GGX4" s="109"/>
      <c r="GGY4" s="109"/>
      <c r="GGZ4" s="109"/>
      <c r="GHA4" s="109"/>
      <c r="GHB4" s="109"/>
      <c r="GHC4" s="109"/>
      <c r="GHD4" s="109"/>
      <c r="GHE4" s="109"/>
      <c r="GHF4" s="109"/>
      <c r="GHG4" s="109"/>
      <c r="GHH4" s="109"/>
      <c r="GHI4" s="109"/>
      <c r="GHJ4" s="109"/>
      <c r="GHK4" s="109"/>
      <c r="GHL4" s="109"/>
      <c r="GHM4" s="109"/>
      <c r="GHN4" s="109"/>
      <c r="GHO4" s="109"/>
      <c r="GHP4" s="109"/>
      <c r="GHQ4" s="109"/>
      <c r="GHR4" s="109"/>
      <c r="GHS4" s="109"/>
      <c r="GHT4" s="109"/>
      <c r="GHU4" s="109"/>
      <c r="GHV4" s="109"/>
      <c r="GHW4" s="109"/>
      <c r="GHX4" s="109"/>
      <c r="GHY4" s="109"/>
      <c r="GHZ4" s="109"/>
      <c r="GIA4" s="109"/>
      <c r="GIB4" s="109"/>
      <c r="GIC4" s="109"/>
      <c r="GID4" s="109"/>
      <c r="GIE4" s="109"/>
      <c r="GIF4" s="109"/>
      <c r="GIG4" s="109"/>
      <c r="GIH4" s="109"/>
      <c r="GII4" s="109"/>
      <c r="GIJ4" s="109"/>
      <c r="GIK4" s="109"/>
      <c r="GIL4" s="109"/>
      <c r="GIM4" s="109"/>
      <c r="GIN4" s="109"/>
      <c r="GIO4" s="109"/>
      <c r="GIP4" s="109"/>
      <c r="GIQ4" s="109"/>
      <c r="GIR4" s="109"/>
      <c r="GIS4" s="109"/>
      <c r="GIT4" s="109"/>
      <c r="GIU4" s="109"/>
      <c r="GIV4" s="109"/>
      <c r="GIW4" s="109"/>
      <c r="GIX4" s="109"/>
      <c r="GIY4" s="109"/>
      <c r="GIZ4" s="109"/>
      <c r="GJA4" s="109"/>
      <c r="GJB4" s="109"/>
      <c r="GJC4" s="109"/>
      <c r="GJD4" s="109"/>
      <c r="GJE4" s="109"/>
      <c r="GJF4" s="109"/>
      <c r="GJG4" s="109"/>
      <c r="GJH4" s="109"/>
      <c r="GJI4" s="109"/>
      <c r="GJJ4" s="109"/>
      <c r="GJK4" s="109"/>
      <c r="GJL4" s="109"/>
      <c r="GJM4" s="109"/>
      <c r="GJN4" s="109"/>
      <c r="GJO4" s="109"/>
      <c r="GJP4" s="109"/>
      <c r="GJQ4" s="109"/>
      <c r="GJR4" s="109"/>
      <c r="GJS4" s="109"/>
      <c r="GJT4" s="109"/>
      <c r="GJU4" s="109"/>
      <c r="GJV4" s="109"/>
      <c r="GJW4" s="109"/>
      <c r="GJX4" s="109"/>
      <c r="GJY4" s="109"/>
      <c r="GJZ4" s="109"/>
      <c r="GKA4" s="109"/>
      <c r="GKB4" s="109"/>
      <c r="GKC4" s="109"/>
      <c r="GKD4" s="109"/>
      <c r="GKE4" s="109"/>
      <c r="GKF4" s="109"/>
      <c r="GKG4" s="109"/>
      <c r="GKH4" s="109"/>
      <c r="GKI4" s="109"/>
      <c r="GKJ4" s="109"/>
      <c r="GKK4" s="109"/>
      <c r="GKL4" s="109"/>
      <c r="GKM4" s="109"/>
      <c r="GKN4" s="109"/>
      <c r="GKO4" s="109"/>
      <c r="GKP4" s="109"/>
      <c r="GKQ4" s="109"/>
      <c r="GKR4" s="109"/>
      <c r="GKS4" s="109"/>
      <c r="GKT4" s="109"/>
      <c r="GKU4" s="109"/>
      <c r="GKV4" s="109"/>
      <c r="GKW4" s="109"/>
      <c r="GKX4" s="109"/>
      <c r="GKY4" s="109"/>
      <c r="GKZ4" s="109"/>
      <c r="GLA4" s="109"/>
      <c r="GLB4" s="109"/>
      <c r="GLC4" s="109"/>
      <c r="GLD4" s="109"/>
      <c r="GLE4" s="109"/>
      <c r="GLF4" s="109"/>
      <c r="GLG4" s="109"/>
      <c r="GLH4" s="109"/>
      <c r="GLI4" s="109"/>
      <c r="GLJ4" s="109"/>
      <c r="GLK4" s="109"/>
      <c r="GLL4" s="109"/>
      <c r="GLM4" s="109"/>
      <c r="GLN4" s="109"/>
      <c r="GLO4" s="109"/>
      <c r="GLP4" s="109"/>
      <c r="GLQ4" s="109"/>
      <c r="GLR4" s="109"/>
      <c r="GLS4" s="109"/>
      <c r="GLT4" s="109"/>
      <c r="GLU4" s="109"/>
      <c r="GLV4" s="109"/>
      <c r="GLW4" s="109"/>
      <c r="GLX4" s="109"/>
      <c r="GLY4" s="109"/>
      <c r="GLZ4" s="109"/>
      <c r="GMA4" s="109"/>
      <c r="GMB4" s="109"/>
      <c r="GMC4" s="109"/>
      <c r="GMD4" s="109"/>
      <c r="GME4" s="109"/>
      <c r="GMF4" s="109"/>
      <c r="GMG4" s="109"/>
      <c r="GMH4" s="109"/>
      <c r="GMI4" s="109"/>
      <c r="GMJ4" s="109"/>
      <c r="GMK4" s="109"/>
      <c r="GML4" s="109"/>
      <c r="GMM4" s="109"/>
      <c r="GMN4" s="109"/>
      <c r="GMO4" s="109"/>
      <c r="GMP4" s="109"/>
      <c r="GMQ4" s="109"/>
      <c r="GMR4" s="109"/>
      <c r="GMS4" s="109"/>
      <c r="GMT4" s="109"/>
      <c r="GMU4" s="109"/>
      <c r="GMV4" s="109"/>
      <c r="GMW4" s="109"/>
      <c r="GMX4" s="109"/>
      <c r="GMY4" s="109"/>
      <c r="GMZ4" s="109"/>
      <c r="GNA4" s="109"/>
      <c r="GNB4" s="109"/>
      <c r="GNC4" s="109"/>
      <c r="GND4" s="109"/>
      <c r="GNE4" s="109"/>
      <c r="GNF4" s="109"/>
      <c r="GNG4" s="109"/>
      <c r="GNH4" s="109"/>
      <c r="GNI4" s="109"/>
      <c r="GNJ4" s="109"/>
      <c r="GNK4" s="109"/>
      <c r="GNL4" s="109"/>
      <c r="GNM4" s="109"/>
      <c r="GNN4" s="109"/>
      <c r="GNO4" s="109"/>
      <c r="GNP4" s="109"/>
      <c r="GNQ4" s="109"/>
      <c r="GNR4" s="109"/>
      <c r="GNS4" s="109"/>
      <c r="GNT4" s="109"/>
      <c r="GNU4" s="109"/>
      <c r="GNV4" s="109"/>
      <c r="GNW4" s="109"/>
      <c r="GNX4" s="109"/>
      <c r="GNY4" s="109"/>
      <c r="GNZ4" s="109"/>
      <c r="GOA4" s="109"/>
      <c r="GOB4" s="109"/>
      <c r="GOC4" s="109"/>
      <c r="GOD4" s="109"/>
      <c r="GOE4" s="109"/>
      <c r="GOF4" s="109"/>
      <c r="GOG4" s="109"/>
      <c r="GOH4" s="109"/>
      <c r="GOI4" s="109"/>
      <c r="GOJ4" s="109"/>
      <c r="GOK4" s="109"/>
      <c r="GOL4" s="109"/>
      <c r="GOM4" s="109"/>
      <c r="GON4" s="109"/>
      <c r="GOO4" s="109"/>
      <c r="GOP4" s="109"/>
      <c r="GOQ4" s="109"/>
      <c r="GOR4" s="109"/>
      <c r="GOS4" s="109"/>
      <c r="GOT4" s="109"/>
      <c r="GOU4" s="109"/>
      <c r="GOV4" s="109"/>
      <c r="GOW4" s="109"/>
      <c r="GOX4" s="109"/>
      <c r="GOY4" s="109"/>
      <c r="GOZ4" s="109"/>
      <c r="GPA4" s="109"/>
      <c r="GPB4" s="109"/>
      <c r="GPC4" s="109"/>
      <c r="GPD4" s="109"/>
      <c r="GPE4" s="109"/>
      <c r="GPF4" s="109"/>
      <c r="GPG4" s="109"/>
      <c r="GPH4" s="109"/>
      <c r="GPI4" s="109"/>
      <c r="GPJ4" s="109"/>
      <c r="GPK4" s="109"/>
      <c r="GPL4" s="109"/>
      <c r="GPM4" s="109"/>
      <c r="GPN4" s="109"/>
      <c r="GPO4" s="109"/>
      <c r="GPP4" s="109"/>
      <c r="GPQ4" s="109"/>
      <c r="GPR4" s="109"/>
      <c r="GPS4" s="109"/>
      <c r="GPT4" s="109"/>
      <c r="GPU4" s="109"/>
      <c r="GPV4" s="109"/>
      <c r="GPW4" s="109"/>
      <c r="GPX4" s="109"/>
      <c r="GPY4" s="109"/>
      <c r="GPZ4" s="109"/>
      <c r="GQA4" s="109"/>
      <c r="GQB4" s="109"/>
      <c r="GQC4" s="109"/>
      <c r="GQD4" s="109"/>
      <c r="GQE4" s="109"/>
      <c r="GQF4" s="109"/>
      <c r="GQG4" s="109"/>
      <c r="GQH4" s="109"/>
      <c r="GQI4" s="109"/>
      <c r="GQJ4" s="109"/>
      <c r="GQK4" s="109"/>
      <c r="GQL4" s="109"/>
      <c r="GQM4" s="109"/>
      <c r="GQN4" s="109"/>
      <c r="GQO4" s="109"/>
      <c r="GQP4" s="109"/>
      <c r="GQQ4" s="109"/>
      <c r="GQR4" s="109"/>
      <c r="GQS4" s="109"/>
      <c r="GQT4" s="109"/>
      <c r="GQU4" s="109"/>
      <c r="GQV4" s="109"/>
      <c r="GQW4" s="109"/>
      <c r="GQX4" s="109"/>
      <c r="GQY4" s="109"/>
      <c r="GQZ4" s="109"/>
      <c r="GRA4" s="109"/>
      <c r="GRB4" s="109"/>
      <c r="GRC4" s="109"/>
      <c r="GRD4" s="109"/>
      <c r="GRE4" s="109"/>
      <c r="GRF4" s="109"/>
      <c r="GRG4" s="109"/>
      <c r="GRH4" s="109"/>
      <c r="GRI4" s="109"/>
      <c r="GRJ4" s="109"/>
      <c r="GRK4" s="109"/>
      <c r="GRL4" s="109"/>
      <c r="GRM4" s="109"/>
      <c r="GRN4" s="109"/>
      <c r="GRO4" s="109"/>
      <c r="GRP4" s="109"/>
      <c r="GRQ4" s="109"/>
      <c r="GRR4" s="109"/>
      <c r="GRS4" s="109"/>
      <c r="GRT4" s="109"/>
      <c r="GRU4" s="109"/>
      <c r="GRV4" s="109"/>
      <c r="GRW4" s="109"/>
      <c r="GRX4" s="109"/>
      <c r="GRY4" s="109"/>
      <c r="GRZ4" s="109"/>
      <c r="GSA4" s="109"/>
      <c r="GSB4" s="109"/>
      <c r="GSC4" s="109"/>
      <c r="GSD4" s="109"/>
      <c r="GSE4" s="109"/>
      <c r="GSF4" s="109"/>
      <c r="GSG4" s="109"/>
      <c r="GSH4" s="109"/>
      <c r="GSI4" s="109"/>
      <c r="GSJ4" s="109"/>
      <c r="GSK4" s="109"/>
      <c r="GSL4" s="109"/>
      <c r="GSM4" s="109"/>
      <c r="GSN4" s="109"/>
      <c r="GSO4" s="109"/>
      <c r="GSP4" s="109"/>
      <c r="GSQ4" s="109"/>
      <c r="GSR4" s="109"/>
      <c r="GSS4" s="109"/>
      <c r="GST4" s="109"/>
      <c r="GSU4" s="109"/>
      <c r="GSV4" s="109"/>
      <c r="GSW4" s="109"/>
      <c r="GSX4" s="109"/>
      <c r="GSY4" s="109"/>
      <c r="GSZ4" s="109"/>
      <c r="GTA4" s="109"/>
      <c r="GTB4" s="109"/>
      <c r="GTC4" s="109"/>
      <c r="GTD4" s="109"/>
      <c r="GTE4" s="109"/>
      <c r="GTF4" s="109"/>
      <c r="GTG4" s="109"/>
      <c r="GTH4" s="109"/>
      <c r="GTI4" s="109"/>
      <c r="GTJ4" s="109"/>
      <c r="GTK4" s="109"/>
      <c r="GTL4" s="109"/>
      <c r="GTM4" s="109"/>
      <c r="GTN4" s="109"/>
      <c r="GTO4" s="109"/>
      <c r="GTP4" s="109"/>
      <c r="GTQ4" s="109"/>
      <c r="GTR4" s="109"/>
      <c r="GTS4" s="109"/>
      <c r="GTT4" s="109"/>
      <c r="GTU4" s="109"/>
      <c r="GTV4" s="109"/>
      <c r="GTW4" s="109"/>
      <c r="GTX4" s="109"/>
      <c r="GTY4" s="109"/>
      <c r="GTZ4" s="109"/>
      <c r="GUA4" s="109"/>
      <c r="GUB4" s="109"/>
      <c r="GUC4" s="109"/>
      <c r="GUD4" s="109"/>
      <c r="GUE4" s="109"/>
      <c r="GUF4" s="109"/>
      <c r="GUG4" s="109"/>
      <c r="GUH4" s="109"/>
      <c r="GUI4" s="109"/>
      <c r="GUJ4" s="109"/>
      <c r="GUK4" s="109"/>
      <c r="GUL4" s="109"/>
      <c r="GUM4" s="109"/>
      <c r="GUN4" s="109"/>
      <c r="GUO4" s="109"/>
      <c r="GUP4" s="109"/>
      <c r="GUQ4" s="109"/>
      <c r="GUR4" s="109"/>
      <c r="GUS4" s="109"/>
      <c r="GUT4" s="109"/>
      <c r="GUU4" s="109"/>
      <c r="GUV4" s="109"/>
      <c r="GUW4" s="109"/>
      <c r="GUX4" s="109"/>
      <c r="GUY4" s="109"/>
      <c r="GUZ4" s="109"/>
      <c r="GVA4" s="109"/>
      <c r="GVB4" s="109"/>
      <c r="GVC4" s="109"/>
      <c r="GVD4" s="109"/>
      <c r="GVE4" s="109"/>
      <c r="GVF4" s="109"/>
      <c r="GVG4" s="109"/>
      <c r="GVH4" s="109"/>
      <c r="GVI4" s="109"/>
      <c r="GVJ4" s="109"/>
      <c r="GVK4" s="109"/>
      <c r="GVL4" s="109"/>
      <c r="GVM4" s="109"/>
      <c r="GVN4" s="109"/>
      <c r="GVO4" s="109"/>
      <c r="GVP4" s="109"/>
      <c r="GVQ4" s="109"/>
      <c r="GVR4" s="109"/>
      <c r="GVS4" s="109"/>
      <c r="GVT4" s="109"/>
      <c r="GVU4" s="109"/>
      <c r="GVV4" s="109"/>
      <c r="GVW4" s="109"/>
      <c r="GVX4" s="109"/>
      <c r="GVY4" s="109"/>
      <c r="GVZ4" s="109"/>
      <c r="GWA4" s="109"/>
      <c r="GWB4" s="109"/>
      <c r="GWC4" s="109"/>
      <c r="GWD4" s="109"/>
      <c r="GWE4" s="109"/>
      <c r="GWF4" s="109"/>
      <c r="GWG4" s="109"/>
      <c r="GWH4" s="109"/>
      <c r="GWI4" s="109"/>
      <c r="GWJ4" s="109"/>
      <c r="GWK4" s="109"/>
      <c r="GWL4" s="109"/>
      <c r="GWM4" s="109"/>
      <c r="GWN4" s="109"/>
      <c r="GWO4" s="109"/>
      <c r="GWP4" s="109"/>
      <c r="GWQ4" s="109"/>
      <c r="GWR4" s="109"/>
      <c r="GWS4" s="109"/>
      <c r="GWT4" s="109"/>
      <c r="GWU4" s="109"/>
      <c r="GWV4" s="109"/>
      <c r="GWW4" s="109"/>
      <c r="GWX4" s="109"/>
      <c r="GWY4" s="109"/>
      <c r="GWZ4" s="109"/>
      <c r="GXA4" s="109"/>
      <c r="GXB4" s="109"/>
      <c r="GXC4" s="109"/>
      <c r="GXD4" s="109"/>
      <c r="GXE4" s="109"/>
      <c r="GXF4" s="109"/>
      <c r="GXG4" s="109"/>
      <c r="GXH4" s="109"/>
      <c r="GXI4" s="109"/>
      <c r="GXJ4" s="109"/>
      <c r="GXK4" s="109"/>
      <c r="GXL4" s="109"/>
      <c r="GXM4" s="109"/>
      <c r="GXN4" s="109"/>
      <c r="GXO4" s="109"/>
      <c r="GXP4" s="109"/>
      <c r="GXQ4" s="109"/>
      <c r="GXR4" s="109"/>
      <c r="GXS4" s="109"/>
      <c r="GXT4" s="109"/>
      <c r="GXU4" s="109"/>
      <c r="GXV4" s="109"/>
      <c r="GXW4" s="109"/>
      <c r="GXX4" s="109"/>
      <c r="GXY4" s="109"/>
      <c r="GXZ4" s="109"/>
      <c r="GYA4" s="109"/>
      <c r="GYB4" s="109"/>
      <c r="GYC4" s="109"/>
      <c r="GYD4" s="109"/>
      <c r="GYE4" s="109"/>
      <c r="GYF4" s="109"/>
      <c r="GYG4" s="109"/>
      <c r="GYH4" s="109"/>
      <c r="GYI4" s="109"/>
      <c r="GYJ4" s="109"/>
      <c r="GYK4" s="109"/>
      <c r="GYL4" s="109"/>
      <c r="GYM4" s="109"/>
      <c r="GYN4" s="109"/>
      <c r="GYO4" s="109"/>
      <c r="GYP4" s="109"/>
      <c r="GYQ4" s="109"/>
      <c r="GYR4" s="109"/>
      <c r="GYS4" s="109"/>
      <c r="GYT4" s="109"/>
      <c r="GYU4" s="109"/>
      <c r="GYV4" s="109"/>
      <c r="GYW4" s="109"/>
      <c r="GYX4" s="109"/>
      <c r="GYY4" s="109"/>
      <c r="GYZ4" s="109"/>
      <c r="GZA4" s="109"/>
      <c r="GZB4" s="109"/>
      <c r="GZC4" s="109"/>
      <c r="GZD4" s="109"/>
      <c r="GZE4" s="109"/>
      <c r="GZF4" s="109"/>
      <c r="GZG4" s="109"/>
      <c r="GZH4" s="109"/>
      <c r="GZI4" s="109"/>
      <c r="GZJ4" s="109"/>
      <c r="GZK4" s="109"/>
      <c r="GZL4" s="109"/>
      <c r="GZM4" s="109"/>
      <c r="GZN4" s="109"/>
      <c r="GZO4" s="109"/>
      <c r="GZP4" s="109"/>
      <c r="GZQ4" s="109"/>
      <c r="GZR4" s="109"/>
      <c r="GZS4" s="109"/>
      <c r="GZT4" s="109"/>
      <c r="GZU4" s="109"/>
      <c r="GZV4" s="109"/>
      <c r="GZW4" s="109"/>
      <c r="GZX4" s="109"/>
      <c r="GZY4" s="109"/>
      <c r="GZZ4" s="109"/>
      <c r="HAA4" s="109"/>
      <c r="HAB4" s="109"/>
      <c r="HAC4" s="109"/>
      <c r="HAD4" s="109"/>
      <c r="HAE4" s="109"/>
      <c r="HAF4" s="109"/>
      <c r="HAG4" s="109"/>
      <c r="HAH4" s="109"/>
      <c r="HAI4" s="109"/>
      <c r="HAJ4" s="109"/>
      <c r="HAK4" s="109"/>
      <c r="HAL4" s="109"/>
      <c r="HAM4" s="109"/>
      <c r="HAN4" s="109"/>
      <c r="HAO4" s="109"/>
      <c r="HAP4" s="109"/>
      <c r="HAQ4" s="109"/>
      <c r="HAR4" s="109"/>
      <c r="HAS4" s="109"/>
      <c r="HAT4" s="109"/>
      <c r="HAU4" s="109"/>
      <c r="HAV4" s="109"/>
      <c r="HAW4" s="109"/>
      <c r="HAX4" s="109"/>
      <c r="HAY4" s="109"/>
      <c r="HAZ4" s="109"/>
      <c r="HBA4" s="109"/>
      <c r="HBB4" s="109"/>
      <c r="HBC4" s="109"/>
      <c r="HBD4" s="109"/>
      <c r="HBE4" s="109"/>
      <c r="HBF4" s="109"/>
      <c r="HBG4" s="109"/>
      <c r="HBH4" s="109"/>
      <c r="HBI4" s="109"/>
      <c r="HBJ4" s="109"/>
      <c r="HBK4" s="109"/>
      <c r="HBL4" s="109"/>
      <c r="HBM4" s="109"/>
      <c r="HBN4" s="109"/>
      <c r="HBO4" s="109"/>
      <c r="HBP4" s="109"/>
      <c r="HBQ4" s="109"/>
      <c r="HBR4" s="109"/>
      <c r="HBS4" s="109"/>
      <c r="HBT4" s="109"/>
      <c r="HBU4" s="109"/>
      <c r="HBV4" s="109"/>
      <c r="HBW4" s="109"/>
      <c r="HBX4" s="109"/>
      <c r="HBY4" s="109"/>
      <c r="HBZ4" s="109"/>
      <c r="HCA4" s="109"/>
      <c r="HCB4" s="109"/>
      <c r="HCC4" s="109"/>
      <c r="HCD4" s="109"/>
      <c r="HCE4" s="109"/>
      <c r="HCF4" s="109"/>
      <c r="HCG4" s="109"/>
      <c r="HCH4" s="109"/>
      <c r="HCI4" s="109"/>
      <c r="HCJ4" s="109"/>
      <c r="HCK4" s="109"/>
      <c r="HCL4" s="109"/>
      <c r="HCM4" s="109"/>
      <c r="HCN4" s="109"/>
      <c r="HCO4" s="109"/>
      <c r="HCP4" s="109"/>
      <c r="HCQ4" s="109"/>
      <c r="HCR4" s="109"/>
      <c r="HCS4" s="109"/>
      <c r="HCT4" s="109"/>
      <c r="HCU4" s="109"/>
      <c r="HCV4" s="109"/>
      <c r="HCW4" s="109"/>
      <c r="HCX4" s="109"/>
      <c r="HCY4" s="109"/>
      <c r="HCZ4" s="109"/>
      <c r="HDA4" s="109"/>
      <c r="HDB4" s="109"/>
      <c r="HDC4" s="109"/>
      <c r="HDD4" s="109"/>
      <c r="HDE4" s="109"/>
      <c r="HDF4" s="109"/>
      <c r="HDG4" s="109"/>
      <c r="HDH4" s="109"/>
      <c r="HDI4" s="109"/>
      <c r="HDJ4" s="109"/>
      <c r="HDK4" s="109"/>
      <c r="HDL4" s="109"/>
      <c r="HDM4" s="109"/>
      <c r="HDN4" s="109"/>
      <c r="HDO4" s="109"/>
      <c r="HDP4" s="109"/>
      <c r="HDQ4" s="109"/>
      <c r="HDR4" s="109"/>
      <c r="HDS4" s="109"/>
      <c r="HDT4" s="109"/>
      <c r="HDU4" s="109"/>
      <c r="HDV4" s="109"/>
      <c r="HDW4" s="109"/>
      <c r="HDX4" s="109"/>
      <c r="HDY4" s="109"/>
      <c r="HDZ4" s="109"/>
      <c r="HEA4" s="109"/>
      <c r="HEB4" s="109"/>
      <c r="HEC4" s="109"/>
      <c r="HED4" s="109"/>
      <c r="HEE4" s="109"/>
      <c r="HEF4" s="109"/>
      <c r="HEG4" s="109"/>
      <c r="HEH4" s="109"/>
      <c r="HEI4" s="109"/>
      <c r="HEJ4" s="109"/>
      <c r="HEK4" s="109"/>
      <c r="HEL4" s="109"/>
      <c r="HEM4" s="109"/>
      <c r="HEN4" s="109"/>
      <c r="HEO4" s="109"/>
      <c r="HEP4" s="109"/>
      <c r="HEQ4" s="109"/>
      <c r="HER4" s="109"/>
      <c r="HES4" s="109"/>
      <c r="HET4" s="109"/>
      <c r="HEU4" s="109"/>
      <c r="HEV4" s="109"/>
      <c r="HEW4" s="109"/>
      <c r="HEX4" s="109"/>
      <c r="HEY4" s="109"/>
      <c r="HEZ4" s="109"/>
      <c r="HFA4" s="109"/>
      <c r="HFB4" s="109"/>
      <c r="HFC4" s="109"/>
      <c r="HFD4" s="109"/>
      <c r="HFE4" s="109"/>
      <c r="HFF4" s="109"/>
      <c r="HFG4" s="109"/>
      <c r="HFH4" s="109"/>
      <c r="HFI4" s="109"/>
      <c r="HFJ4" s="109"/>
      <c r="HFK4" s="109"/>
      <c r="HFL4" s="109"/>
      <c r="HFM4" s="109"/>
      <c r="HFN4" s="109"/>
      <c r="HFO4" s="109"/>
      <c r="HFP4" s="109"/>
      <c r="HFQ4" s="109"/>
      <c r="HFR4" s="109"/>
      <c r="HFS4" s="109"/>
      <c r="HFT4" s="109"/>
      <c r="HFU4" s="109"/>
      <c r="HFV4" s="109"/>
      <c r="HFW4" s="109"/>
      <c r="HFX4" s="109"/>
      <c r="HFY4" s="109"/>
      <c r="HFZ4" s="109"/>
      <c r="HGA4" s="109"/>
      <c r="HGB4" s="109"/>
      <c r="HGC4" s="109"/>
      <c r="HGD4" s="109"/>
      <c r="HGE4" s="109"/>
      <c r="HGF4" s="109"/>
      <c r="HGG4" s="109"/>
      <c r="HGH4" s="109"/>
      <c r="HGI4" s="109"/>
      <c r="HGJ4" s="109"/>
      <c r="HGK4" s="109"/>
      <c r="HGL4" s="109"/>
      <c r="HGM4" s="109"/>
      <c r="HGN4" s="109"/>
      <c r="HGO4" s="109"/>
      <c r="HGP4" s="109"/>
      <c r="HGQ4" s="109"/>
      <c r="HGR4" s="109"/>
      <c r="HGS4" s="109"/>
      <c r="HGT4" s="109"/>
      <c r="HGU4" s="109"/>
      <c r="HGV4" s="109"/>
      <c r="HGW4" s="109"/>
      <c r="HGX4" s="109"/>
      <c r="HGY4" s="109"/>
      <c r="HGZ4" s="109"/>
      <c r="HHA4" s="109"/>
      <c r="HHB4" s="109"/>
      <c r="HHC4" s="109"/>
      <c r="HHD4" s="109"/>
      <c r="HHE4" s="109"/>
      <c r="HHF4" s="109"/>
      <c r="HHG4" s="109"/>
      <c r="HHH4" s="109"/>
      <c r="HHI4" s="109"/>
      <c r="HHJ4" s="109"/>
      <c r="HHK4" s="109"/>
      <c r="HHL4" s="109"/>
      <c r="HHM4" s="109"/>
      <c r="HHN4" s="109"/>
      <c r="HHO4" s="109"/>
      <c r="HHP4" s="109"/>
      <c r="HHQ4" s="109"/>
      <c r="HHR4" s="109"/>
      <c r="HHS4" s="109"/>
      <c r="HHT4" s="109"/>
      <c r="HHU4" s="109"/>
      <c r="HHV4" s="109"/>
      <c r="HHW4" s="109"/>
      <c r="HHX4" s="109"/>
      <c r="HHY4" s="109"/>
      <c r="HHZ4" s="109"/>
      <c r="HIA4" s="109"/>
      <c r="HIB4" s="109"/>
      <c r="HIC4" s="109"/>
      <c r="HID4" s="109"/>
      <c r="HIE4" s="109"/>
      <c r="HIF4" s="109"/>
      <c r="HIG4" s="109"/>
      <c r="HIH4" s="109"/>
      <c r="HII4" s="109"/>
      <c r="HIJ4" s="109"/>
      <c r="HIK4" s="109"/>
      <c r="HIL4" s="109"/>
      <c r="HIM4" s="109"/>
      <c r="HIN4" s="109"/>
      <c r="HIO4" s="109"/>
      <c r="HIP4" s="109"/>
      <c r="HIQ4" s="109"/>
      <c r="HIR4" s="109"/>
      <c r="HIS4" s="109"/>
      <c r="HIT4" s="109"/>
      <c r="HIU4" s="109"/>
      <c r="HIV4" s="109"/>
      <c r="HIW4" s="109"/>
      <c r="HIX4" s="109"/>
      <c r="HIY4" s="109"/>
      <c r="HIZ4" s="109"/>
      <c r="HJA4" s="109"/>
      <c r="HJB4" s="109"/>
      <c r="HJC4" s="109"/>
      <c r="HJD4" s="109"/>
      <c r="HJE4" s="109"/>
      <c r="HJF4" s="109"/>
      <c r="HJG4" s="109"/>
      <c r="HJH4" s="109"/>
      <c r="HJI4" s="109"/>
      <c r="HJJ4" s="109"/>
      <c r="HJK4" s="109"/>
      <c r="HJL4" s="109"/>
      <c r="HJM4" s="109"/>
      <c r="HJN4" s="109"/>
      <c r="HJO4" s="109"/>
      <c r="HJP4" s="109"/>
      <c r="HJQ4" s="109"/>
      <c r="HJR4" s="109"/>
      <c r="HJS4" s="109"/>
      <c r="HJT4" s="109"/>
      <c r="HJU4" s="109"/>
      <c r="HJV4" s="109"/>
      <c r="HJW4" s="109"/>
      <c r="HJX4" s="109"/>
      <c r="HJY4" s="109"/>
      <c r="HJZ4" s="109"/>
      <c r="HKA4" s="109"/>
      <c r="HKB4" s="109"/>
      <c r="HKC4" s="109"/>
      <c r="HKD4" s="109"/>
      <c r="HKE4" s="109"/>
      <c r="HKF4" s="109"/>
      <c r="HKG4" s="109"/>
      <c r="HKH4" s="109"/>
      <c r="HKI4" s="109"/>
      <c r="HKJ4" s="109"/>
      <c r="HKK4" s="109"/>
      <c r="HKL4" s="109"/>
      <c r="HKM4" s="109"/>
      <c r="HKN4" s="109"/>
      <c r="HKO4" s="109"/>
      <c r="HKP4" s="109"/>
      <c r="HKQ4" s="109"/>
      <c r="HKR4" s="109"/>
      <c r="HKS4" s="109"/>
      <c r="HKT4" s="109"/>
      <c r="HKU4" s="109"/>
      <c r="HKV4" s="109"/>
      <c r="HKW4" s="109"/>
      <c r="HKX4" s="109"/>
      <c r="HKY4" s="109"/>
      <c r="HKZ4" s="109"/>
      <c r="HLA4" s="109"/>
      <c r="HLB4" s="109"/>
      <c r="HLC4" s="109"/>
      <c r="HLD4" s="109"/>
      <c r="HLE4" s="109"/>
      <c r="HLF4" s="109"/>
      <c r="HLG4" s="109"/>
      <c r="HLH4" s="109"/>
      <c r="HLI4" s="109"/>
      <c r="HLJ4" s="109"/>
      <c r="HLK4" s="109"/>
      <c r="HLL4" s="109"/>
      <c r="HLM4" s="109"/>
      <c r="HLN4" s="109"/>
      <c r="HLO4" s="109"/>
      <c r="HLP4" s="109"/>
      <c r="HLQ4" s="109"/>
      <c r="HLR4" s="109"/>
      <c r="HLS4" s="109"/>
      <c r="HLT4" s="109"/>
      <c r="HLU4" s="109"/>
      <c r="HLV4" s="109"/>
      <c r="HLW4" s="109"/>
      <c r="HLX4" s="109"/>
      <c r="HLY4" s="109"/>
      <c r="HLZ4" s="109"/>
      <c r="HMA4" s="109"/>
      <c r="HMB4" s="109"/>
      <c r="HMC4" s="109"/>
      <c r="HMD4" s="109"/>
      <c r="HME4" s="109"/>
      <c r="HMF4" s="109"/>
      <c r="HMG4" s="109"/>
      <c r="HMH4" s="109"/>
      <c r="HMI4" s="109"/>
      <c r="HMJ4" s="109"/>
      <c r="HMK4" s="109"/>
      <c r="HML4" s="109"/>
      <c r="HMM4" s="109"/>
      <c r="HMN4" s="109"/>
      <c r="HMO4" s="109"/>
      <c r="HMP4" s="109"/>
      <c r="HMQ4" s="109"/>
      <c r="HMR4" s="109"/>
      <c r="HMS4" s="109"/>
      <c r="HMT4" s="109"/>
      <c r="HMU4" s="109"/>
      <c r="HMV4" s="109"/>
      <c r="HMW4" s="109"/>
      <c r="HMX4" s="109"/>
      <c r="HMY4" s="109"/>
      <c r="HMZ4" s="109"/>
      <c r="HNA4" s="109"/>
      <c r="HNB4" s="109"/>
      <c r="HNC4" s="109"/>
      <c r="HND4" s="109"/>
      <c r="HNE4" s="109"/>
      <c r="HNF4" s="109"/>
      <c r="HNG4" s="109"/>
      <c r="HNH4" s="109"/>
      <c r="HNI4" s="109"/>
      <c r="HNJ4" s="109"/>
      <c r="HNK4" s="109"/>
      <c r="HNL4" s="109"/>
      <c r="HNM4" s="109"/>
      <c r="HNN4" s="109"/>
      <c r="HNO4" s="109"/>
      <c r="HNP4" s="109"/>
      <c r="HNQ4" s="109"/>
      <c r="HNR4" s="109"/>
      <c r="HNS4" s="109"/>
      <c r="HNT4" s="109"/>
      <c r="HNU4" s="109"/>
      <c r="HNV4" s="109"/>
      <c r="HNW4" s="109"/>
      <c r="HNX4" s="109"/>
      <c r="HNY4" s="109"/>
      <c r="HNZ4" s="109"/>
      <c r="HOA4" s="109"/>
      <c r="HOB4" s="109"/>
      <c r="HOC4" s="109"/>
      <c r="HOD4" s="109"/>
      <c r="HOE4" s="109"/>
      <c r="HOF4" s="109"/>
      <c r="HOG4" s="109"/>
      <c r="HOH4" s="109"/>
      <c r="HOI4" s="109"/>
      <c r="HOJ4" s="109"/>
      <c r="HOK4" s="109"/>
      <c r="HOL4" s="109"/>
      <c r="HOM4" s="109"/>
      <c r="HON4" s="109"/>
      <c r="HOO4" s="109"/>
      <c r="HOP4" s="109"/>
      <c r="HOQ4" s="109"/>
      <c r="HOR4" s="109"/>
      <c r="HOS4" s="109"/>
      <c r="HOT4" s="109"/>
      <c r="HOU4" s="109"/>
      <c r="HOV4" s="109"/>
      <c r="HOW4" s="109"/>
      <c r="HOX4" s="109"/>
      <c r="HOY4" s="109"/>
      <c r="HOZ4" s="109"/>
      <c r="HPA4" s="109"/>
      <c r="HPB4" s="109"/>
      <c r="HPC4" s="109"/>
      <c r="HPD4" s="109"/>
      <c r="HPE4" s="109"/>
      <c r="HPF4" s="109"/>
      <c r="HPG4" s="109"/>
      <c r="HPH4" s="109"/>
      <c r="HPI4" s="109"/>
      <c r="HPJ4" s="109"/>
      <c r="HPK4" s="109"/>
      <c r="HPL4" s="109"/>
      <c r="HPM4" s="109"/>
      <c r="HPN4" s="109"/>
      <c r="HPO4" s="109"/>
      <c r="HPP4" s="109"/>
      <c r="HPQ4" s="109"/>
      <c r="HPR4" s="109"/>
      <c r="HPS4" s="109"/>
      <c r="HPT4" s="109"/>
      <c r="HPU4" s="109"/>
      <c r="HPV4" s="109"/>
      <c r="HPW4" s="109"/>
      <c r="HPX4" s="109"/>
      <c r="HPY4" s="109"/>
      <c r="HPZ4" s="109"/>
      <c r="HQA4" s="109"/>
      <c r="HQB4" s="109"/>
      <c r="HQC4" s="109"/>
      <c r="HQD4" s="109"/>
      <c r="HQE4" s="109"/>
      <c r="HQF4" s="109"/>
      <c r="HQG4" s="109"/>
      <c r="HQH4" s="109"/>
      <c r="HQI4" s="109"/>
      <c r="HQJ4" s="109"/>
      <c r="HQK4" s="109"/>
      <c r="HQL4" s="109"/>
      <c r="HQM4" s="109"/>
      <c r="HQN4" s="109"/>
      <c r="HQO4" s="109"/>
      <c r="HQP4" s="109"/>
      <c r="HQQ4" s="109"/>
      <c r="HQR4" s="109"/>
      <c r="HQS4" s="109"/>
      <c r="HQT4" s="109"/>
      <c r="HQU4" s="109"/>
      <c r="HQV4" s="109"/>
      <c r="HQW4" s="109"/>
      <c r="HQX4" s="109"/>
      <c r="HQY4" s="109"/>
      <c r="HQZ4" s="109"/>
      <c r="HRA4" s="109"/>
      <c r="HRB4" s="109"/>
      <c r="HRC4" s="109"/>
      <c r="HRD4" s="109"/>
      <c r="HRE4" s="109"/>
      <c r="HRF4" s="109"/>
      <c r="HRG4" s="109"/>
      <c r="HRH4" s="109"/>
      <c r="HRI4" s="109"/>
      <c r="HRJ4" s="109"/>
      <c r="HRK4" s="109"/>
      <c r="HRL4" s="109"/>
      <c r="HRM4" s="109"/>
      <c r="HRN4" s="109"/>
      <c r="HRO4" s="109"/>
      <c r="HRP4" s="109"/>
      <c r="HRQ4" s="109"/>
      <c r="HRR4" s="109"/>
      <c r="HRS4" s="109"/>
      <c r="HRT4" s="109"/>
      <c r="HRU4" s="109"/>
      <c r="HRV4" s="109"/>
      <c r="HRW4" s="109"/>
      <c r="HRX4" s="109"/>
      <c r="HRY4" s="109"/>
      <c r="HRZ4" s="109"/>
      <c r="HSA4" s="109"/>
      <c r="HSB4" s="109"/>
      <c r="HSC4" s="109"/>
      <c r="HSD4" s="109"/>
      <c r="HSE4" s="109"/>
      <c r="HSF4" s="109"/>
      <c r="HSG4" s="109"/>
      <c r="HSH4" s="109"/>
      <c r="HSI4" s="109"/>
      <c r="HSJ4" s="109"/>
      <c r="HSK4" s="109"/>
      <c r="HSL4" s="109"/>
      <c r="HSM4" s="109"/>
      <c r="HSN4" s="109"/>
      <c r="HSO4" s="109"/>
      <c r="HSP4" s="109"/>
      <c r="HSQ4" s="109"/>
      <c r="HSR4" s="109"/>
      <c r="HSS4" s="109"/>
      <c r="HST4" s="109"/>
      <c r="HSU4" s="109"/>
      <c r="HSV4" s="109"/>
      <c r="HSW4" s="109"/>
      <c r="HSX4" s="109"/>
      <c r="HSY4" s="109"/>
      <c r="HSZ4" s="109"/>
      <c r="HTA4" s="109"/>
      <c r="HTB4" s="109"/>
      <c r="HTC4" s="109"/>
      <c r="HTD4" s="109"/>
      <c r="HTE4" s="109"/>
      <c r="HTF4" s="109"/>
      <c r="HTG4" s="109"/>
      <c r="HTH4" s="109"/>
      <c r="HTI4" s="109"/>
      <c r="HTJ4" s="109"/>
      <c r="HTK4" s="109"/>
      <c r="HTL4" s="109"/>
      <c r="HTM4" s="109"/>
      <c r="HTN4" s="109"/>
      <c r="HTO4" s="109"/>
      <c r="HTP4" s="109"/>
      <c r="HTQ4" s="109"/>
      <c r="HTR4" s="109"/>
      <c r="HTS4" s="109"/>
      <c r="HTT4" s="109"/>
      <c r="HTU4" s="109"/>
      <c r="HTV4" s="109"/>
      <c r="HTW4" s="109"/>
      <c r="HTX4" s="109"/>
      <c r="HTY4" s="109"/>
      <c r="HTZ4" s="109"/>
      <c r="HUA4" s="109"/>
      <c r="HUB4" s="109"/>
      <c r="HUC4" s="109"/>
      <c r="HUD4" s="109"/>
      <c r="HUE4" s="109"/>
      <c r="HUF4" s="109"/>
      <c r="HUG4" s="109"/>
      <c r="HUH4" s="109"/>
      <c r="HUI4" s="109"/>
      <c r="HUJ4" s="109"/>
      <c r="HUK4" s="109"/>
      <c r="HUL4" s="109"/>
      <c r="HUM4" s="109"/>
      <c r="HUN4" s="109"/>
      <c r="HUO4" s="109"/>
      <c r="HUP4" s="109"/>
      <c r="HUQ4" s="109"/>
      <c r="HUR4" s="109"/>
      <c r="HUS4" s="109"/>
      <c r="HUT4" s="109"/>
      <c r="HUU4" s="109"/>
      <c r="HUV4" s="109"/>
      <c r="HUW4" s="109"/>
      <c r="HUX4" s="109"/>
      <c r="HUY4" s="109"/>
      <c r="HUZ4" s="109"/>
      <c r="HVA4" s="109"/>
      <c r="HVB4" s="109"/>
      <c r="HVC4" s="109"/>
      <c r="HVD4" s="109"/>
      <c r="HVE4" s="109"/>
      <c r="HVF4" s="109"/>
      <c r="HVG4" s="109"/>
      <c r="HVH4" s="109"/>
      <c r="HVI4" s="109"/>
      <c r="HVJ4" s="109"/>
      <c r="HVK4" s="109"/>
      <c r="HVL4" s="109"/>
      <c r="HVM4" s="109"/>
      <c r="HVN4" s="109"/>
      <c r="HVO4" s="109"/>
      <c r="HVP4" s="109"/>
      <c r="HVQ4" s="109"/>
      <c r="HVR4" s="109"/>
      <c r="HVS4" s="109"/>
      <c r="HVT4" s="109"/>
      <c r="HVU4" s="109"/>
      <c r="HVV4" s="109"/>
      <c r="HVW4" s="109"/>
      <c r="HVX4" s="109"/>
      <c r="HVY4" s="109"/>
      <c r="HVZ4" s="109"/>
      <c r="HWA4" s="109"/>
      <c r="HWB4" s="109"/>
      <c r="HWC4" s="109"/>
      <c r="HWD4" s="109"/>
      <c r="HWE4" s="109"/>
      <c r="HWF4" s="109"/>
      <c r="HWG4" s="109"/>
      <c r="HWH4" s="109"/>
      <c r="HWI4" s="109"/>
      <c r="HWJ4" s="109"/>
      <c r="HWK4" s="109"/>
      <c r="HWL4" s="109"/>
      <c r="HWM4" s="109"/>
      <c r="HWN4" s="109"/>
      <c r="HWO4" s="109"/>
      <c r="HWP4" s="109"/>
      <c r="HWQ4" s="109"/>
      <c r="HWR4" s="109"/>
      <c r="HWS4" s="109"/>
      <c r="HWT4" s="109"/>
      <c r="HWU4" s="109"/>
      <c r="HWV4" s="109"/>
      <c r="HWW4" s="109"/>
      <c r="HWX4" s="109"/>
      <c r="HWY4" s="109"/>
      <c r="HWZ4" s="109"/>
      <c r="HXA4" s="109"/>
      <c r="HXB4" s="109"/>
      <c r="HXC4" s="109"/>
      <c r="HXD4" s="109"/>
      <c r="HXE4" s="109"/>
      <c r="HXF4" s="109"/>
      <c r="HXG4" s="109"/>
      <c r="HXH4" s="109"/>
      <c r="HXI4" s="109"/>
      <c r="HXJ4" s="109"/>
      <c r="HXK4" s="109"/>
      <c r="HXL4" s="109"/>
      <c r="HXM4" s="109"/>
      <c r="HXN4" s="109"/>
      <c r="HXO4" s="109"/>
      <c r="HXP4" s="109"/>
      <c r="HXQ4" s="109"/>
      <c r="HXR4" s="109"/>
      <c r="HXS4" s="109"/>
      <c r="HXT4" s="109"/>
      <c r="HXU4" s="109"/>
      <c r="HXV4" s="109"/>
      <c r="HXW4" s="109"/>
      <c r="HXX4" s="109"/>
      <c r="HXY4" s="109"/>
      <c r="HXZ4" s="109"/>
      <c r="HYA4" s="109"/>
      <c r="HYB4" s="109"/>
      <c r="HYC4" s="109"/>
      <c r="HYD4" s="109"/>
      <c r="HYE4" s="109"/>
      <c r="HYF4" s="109"/>
      <c r="HYG4" s="109"/>
      <c r="HYH4" s="109"/>
      <c r="HYI4" s="109"/>
      <c r="HYJ4" s="109"/>
      <c r="HYK4" s="109"/>
      <c r="HYL4" s="109"/>
      <c r="HYM4" s="109"/>
      <c r="HYN4" s="109"/>
      <c r="HYO4" s="109"/>
      <c r="HYP4" s="109"/>
      <c r="HYQ4" s="109"/>
      <c r="HYR4" s="109"/>
      <c r="HYS4" s="109"/>
      <c r="HYT4" s="109"/>
      <c r="HYU4" s="109"/>
      <c r="HYV4" s="109"/>
      <c r="HYW4" s="109"/>
      <c r="HYX4" s="109"/>
      <c r="HYY4" s="109"/>
      <c r="HYZ4" s="109"/>
      <c r="HZA4" s="109"/>
      <c r="HZB4" s="109"/>
      <c r="HZC4" s="109"/>
      <c r="HZD4" s="109"/>
      <c r="HZE4" s="109"/>
      <c r="HZF4" s="109"/>
      <c r="HZG4" s="109"/>
      <c r="HZH4" s="109"/>
      <c r="HZI4" s="109"/>
      <c r="HZJ4" s="109"/>
      <c r="HZK4" s="109"/>
      <c r="HZL4" s="109"/>
      <c r="HZM4" s="109"/>
      <c r="HZN4" s="109"/>
      <c r="HZO4" s="109"/>
      <c r="HZP4" s="109"/>
      <c r="HZQ4" s="109"/>
      <c r="HZR4" s="109"/>
      <c r="HZS4" s="109"/>
      <c r="HZT4" s="109"/>
      <c r="HZU4" s="109"/>
      <c r="HZV4" s="109"/>
      <c r="HZW4" s="109"/>
      <c r="HZX4" s="109"/>
      <c r="HZY4" s="109"/>
      <c r="HZZ4" s="109"/>
      <c r="IAA4" s="109"/>
      <c r="IAB4" s="109"/>
      <c r="IAC4" s="109"/>
      <c r="IAD4" s="109"/>
      <c r="IAE4" s="109"/>
      <c r="IAF4" s="109"/>
      <c r="IAG4" s="109"/>
      <c r="IAH4" s="109"/>
      <c r="IAI4" s="109"/>
      <c r="IAJ4" s="109"/>
      <c r="IAK4" s="109"/>
      <c r="IAL4" s="109"/>
      <c r="IAM4" s="109"/>
      <c r="IAN4" s="109"/>
      <c r="IAO4" s="109"/>
      <c r="IAP4" s="109"/>
      <c r="IAQ4" s="109"/>
      <c r="IAR4" s="109"/>
      <c r="IAS4" s="109"/>
      <c r="IAT4" s="109"/>
      <c r="IAU4" s="109"/>
      <c r="IAV4" s="109"/>
      <c r="IAW4" s="109"/>
      <c r="IAX4" s="109"/>
      <c r="IAY4" s="109"/>
      <c r="IAZ4" s="109"/>
      <c r="IBA4" s="109"/>
      <c r="IBB4" s="109"/>
      <c r="IBC4" s="109"/>
      <c r="IBD4" s="109"/>
      <c r="IBE4" s="109"/>
      <c r="IBF4" s="109"/>
      <c r="IBG4" s="109"/>
      <c r="IBH4" s="109"/>
      <c r="IBI4" s="109"/>
      <c r="IBJ4" s="109"/>
      <c r="IBK4" s="109"/>
      <c r="IBL4" s="109"/>
      <c r="IBM4" s="109"/>
      <c r="IBN4" s="109"/>
      <c r="IBO4" s="109"/>
      <c r="IBP4" s="109"/>
      <c r="IBQ4" s="109"/>
      <c r="IBR4" s="109"/>
      <c r="IBS4" s="109"/>
      <c r="IBT4" s="109"/>
      <c r="IBU4" s="109"/>
      <c r="IBV4" s="109"/>
      <c r="IBW4" s="109"/>
      <c r="IBX4" s="109"/>
      <c r="IBY4" s="109"/>
      <c r="IBZ4" s="109"/>
      <c r="ICA4" s="109"/>
      <c r="ICB4" s="109"/>
      <c r="ICC4" s="109"/>
      <c r="ICD4" s="109"/>
      <c r="ICE4" s="109"/>
      <c r="ICF4" s="109"/>
      <c r="ICG4" s="109"/>
      <c r="ICH4" s="109"/>
      <c r="ICI4" s="109"/>
      <c r="ICJ4" s="109"/>
      <c r="ICK4" s="109"/>
      <c r="ICL4" s="109"/>
      <c r="ICM4" s="109"/>
      <c r="ICN4" s="109"/>
      <c r="ICO4" s="109"/>
      <c r="ICP4" s="109"/>
      <c r="ICQ4" s="109"/>
      <c r="ICR4" s="109"/>
      <c r="ICS4" s="109"/>
      <c r="ICT4" s="109"/>
      <c r="ICU4" s="109"/>
      <c r="ICV4" s="109"/>
      <c r="ICW4" s="109"/>
      <c r="ICX4" s="109"/>
      <c r="ICY4" s="109"/>
      <c r="ICZ4" s="109"/>
      <c r="IDA4" s="109"/>
      <c r="IDB4" s="109"/>
      <c r="IDC4" s="109"/>
      <c r="IDD4" s="109"/>
      <c r="IDE4" s="109"/>
      <c r="IDF4" s="109"/>
      <c r="IDG4" s="109"/>
      <c r="IDH4" s="109"/>
      <c r="IDI4" s="109"/>
      <c r="IDJ4" s="109"/>
      <c r="IDK4" s="109"/>
      <c r="IDL4" s="109"/>
      <c r="IDM4" s="109"/>
      <c r="IDN4" s="109"/>
      <c r="IDO4" s="109"/>
      <c r="IDP4" s="109"/>
      <c r="IDQ4" s="109"/>
      <c r="IDR4" s="109"/>
      <c r="IDS4" s="109"/>
      <c r="IDT4" s="109"/>
      <c r="IDU4" s="109"/>
      <c r="IDV4" s="109"/>
      <c r="IDW4" s="109"/>
      <c r="IDX4" s="109"/>
      <c r="IDY4" s="109"/>
      <c r="IDZ4" s="109"/>
      <c r="IEA4" s="109"/>
      <c r="IEB4" s="109"/>
      <c r="IEC4" s="109"/>
      <c r="IED4" s="109"/>
      <c r="IEE4" s="109"/>
      <c r="IEF4" s="109"/>
      <c r="IEG4" s="109"/>
      <c r="IEH4" s="109"/>
      <c r="IEI4" s="109"/>
      <c r="IEJ4" s="109"/>
      <c r="IEK4" s="109"/>
      <c r="IEL4" s="109"/>
      <c r="IEM4" s="109"/>
      <c r="IEN4" s="109"/>
      <c r="IEO4" s="109"/>
      <c r="IEP4" s="109"/>
      <c r="IEQ4" s="109"/>
      <c r="IER4" s="109"/>
      <c r="IES4" s="109"/>
      <c r="IET4" s="109"/>
      <c r="IEU4" s="109"/>
      <c r="IEV4" s="109"/>
      <c r="IEW4" s="109"/>
      <c r="IEX4" s="109"/>
      <c r="IEY4" s="109"/>
      <c r="IEZ4" s="109"/>
      <c r="IFA4" s="109"/>
      <c r="IFB4" s="109"/>
      <c r="IFC4" s="109"/>
      <c r="IFD4" s="109"/>
      <c r="IFE4" s="109"/>
      <c r="IFF4" s="109"/>
      <c r="IFG4" s="109"/>
      <c r="IFH4" s="109"/>
      <c r="IFI4" s="109"/>
      <c r="IFJ4" s="109"/>
      <c r="IFK4" s="109"/>
      <c r="IFL4" s="109"/>
      <c r="IFM4" s="109"/>
      <c r="IFN4" s="109"/>
      <c r="IFO4" s="109"/>
      <c r="IFP4" s="109"/>
      <c r="IFQ4" s="109"/>
      <c r="IFR4" s="109"/>
      <c r="IFS4" s="109"/>
      <c r="IFT4" s="109"/>
      <c r="IFU4" s="109"/>
      <c r="IFV4" s="109"/>
      <c r="IFW4" s="109"/>
      <c r="IFX4" s="109"/>
      <c r="IFY4" s="109"/>
      <c r="IFZ4" s="109"/>
      <c r="IGA4" s="109"/>
      <c r="IGB4" s="109"/>
      <c r="IGC4" s="109"/>
      <c r="IGD4" s="109"/>
      <c r="IGE4" s="109"/>
      <c r="IGF4" s="109"/>
      <c r="IGG4" s="109"/>
      <c r="IGH4" s="109"/>
      <c r="IGI4" s="109"/>
      <c r="IGJ4" s="109"/>
      <c r="IGK4" s="109"/>
      <c r="IGL4" s="109"/>
      <c r="IGM4" s="109"/>
      <c r="IGN4" s="109"/>
      <c r="IGO4" s="109"/>
      <c r="IGP4" s="109"/>
      <c r="IGQ4" s="109"/>
      <c r="IGR4" s="109"/>
      <c r="IGS4" s="109"/>
      <c r="IGT4" s="109"/>
      <c r="IGU4" s="109"/>
      <c r="IGV4" s="109"/>
      <c r="IGW4" s="109"/>
      <c r="IGX4" s="109"/>
      <c r="IGY4" s="109"/>
      <c r="IGZ4" s="109"/>
      <c r="IHA4" s="109"/>
      <c r="IHB4" s="109"/>
      <c r="IHC4" s="109"/>
      <c r="IHD4" s="109"/>
      <c r="IHE4" s="109"/>
      <c r="IHF4" s="109"/>
      <c r="IHG4" s="109"/>
      <c r="IHH4" s="109"/>
      <c r="IHI4" s="109"/>
      <c r="IHJ4" s="109"/>
      <c r="IHK4" s="109"/>
      <c r="IHL4" s="109"/>
      <c r="IHM4" s="109"/>
      <c r="IHN4" s="109"/>
      <c r="IHO4" s="109"/>
      <c r="IHP4" s="109"/>
      <c r="IHQ4" s="109"/>
      <c r="IHR4" s="109"/>
      <c r="IHS4" s="109"/>
      <c r="IHT4" s="109"/>
      <c r="IHU4" s="109"/>
      <c r="IHV4" s="109"/>
      <c r="IHW4" s="109"/>
      <c r="IHX4" s="109"/>
      <c r="IHY4" s="109"/>
      <c r="IHZ4" s="109"/>
      <c r="IIA4" s="109"/>
      <c r="IIB4" s="109"/>
      <c r="IIC4" s="109"/>
      <c r="IID4" s="109"/>
      <c r="IIE4" s="109"/>
      <c r="IIF4" s="109"/>
      <c r="IIG4" s="109"/>
      <c r="IIH4" s="109"/>
      <c r="III4" s="109"/>
      <c r="IIJ4" s="109"/>
      <c r="IIK4" s="109"/>
      <c r="IIL4" s="109"/>
      <c r="IIM4" s="109"/>
      <c r="IIN4" s="109"/>
      <c r="IIO4" s="109"/>
      <c r="IIP4" s="109"/>
      <c r="IIQ4" s="109"/>
      <c r="IIR4" s="109"/>
      <c r="IIS4" s="109"/>
      <c r="IIT4" s="109"/>
      <c r="IIU4" s="109"/>
      <c r="IIV4" s="109"/>
      <c r="IIW4" s="109"/>
      <c r="IIX4" s="109"/>
      <c r="IIY4" s="109"/>
      <c r="IIZ4" s="109"/>
      <c r="IJA4" s="109"/>
      <c r="IJB4" s="109"/>
      <c r="IJC4" s="109"/>
      <c r="IJD4" s="109"/>
      <c r="IJE4" s="109"/>
      <c r="IJF4" s="109"/>
      <c r="IJG4" s="109"/>
      <c r="IJH4" s="109"/>
      <c r="IJI4" s="109"/>
      <c r="IJJ4" s="109"/>
      <c r="IJK4" s="109"/>
      <c r="IJL4" s="109"/>
      <c r="IJM4" s="109"/>
      <c r="IJN4" s="109"/>
      <c r="IJO4" s="109"/>
      <c r="IJP4" s="109"/>
      <c r="IJQ4" s="109"/>
      <c r="IJR4" s="109"/>
      <c r="IJS4" s="109"/>
      <c r="IJT4" s="109"/>
      <c r="IJU4" s="109"/>
      <c r="IJV4" s="109"/>
      <c r="IJW4" s="109"/>
      <c r="IJX4" s="109"/>
      <c r="IJY4" s="109"/>
      <c r="IJZ4" s="109"/>
      <c r="IKA4" s="109"/>
      <c r="IKB4" s="109"/>
      <c r="IKC4" s="109"/>
      <c r="IKD4" s="109"/>
      <c r="IKE4" s="109"/>
      <c r="IKF4" s="109"/>
      <c r="IKG4" s="109"/>
      <c r="IKH4" s="109"/>
      <c r="IKI4" s="109"/>
      <c r="IKJ4" s="109"/>
      <c r="IKK4" s="109"/>
      <c r="IKL4" s="109"/>
      <c r="IKM4" s="109"/>
      <c r="IKN4" s="109"/>
      <c r="IKO4" s="109"/>
      <c r="IKP4" s="109"/>
      <c r="IKQ4" s="109"/>
      <c r="IKR4" s="109"/>
      <c r="IKS4" s="109"/>
      <c r="IKT4" s="109"/>
      <c r="IKU4" s="109"/>
      <c r="IKV4" s="109"/>
      <c r="IKW4" s="109"/>
      <c r="IKX4" s="109"/>
      <c r="IKY4" s="109"/>
      <c r="IKZ4" s="109"/>
      <c r="ILA4" s="109"/>
      <c r="ILB4" s="109"/>
      <c r="ILC4" s="109"/>
      <c r="ILD4" s="109"/>
      <c r="ILE4" s="109"/>
      <c r="ILF4" s="109"/>
      <c r="ILG4" s="109"/>
      <c r="ILH4" s="109"/>
      <c r="ILI4" s="109"/>
      <c r="ILJ4" s="109"/>
      <c r="ILK4" s="109"/>
      <c r="ILL4" s="109"/>
      <c r="ILM4" s="109"/>
      <c r="ILN4" s="109"/>
      <c r="ILO4" s="109"/>
      <c r="ILP4" s="109"/>
      <c r="ILQ4" s="109"/>
      <c r="ILR4" s="109"/>
      <c r="ILS4" s="109"/>
      <c r="ILT4" s="109"/>
      <c r="ILU4" s="109"/>
      <c r="ILV4" s="109"/>
      <c r="ILW4" s="109"/>
      <c r="ILX4" s="109"/>
      <c r="ILY4" s="109"/>
      <c r="ILZ4" s="109"/>
      <c r="IMA4" s="109"/>
      <c r="IMB4" s="109"/>
      <c r="IMC4" s="109"/>
      <c r="IMD4" s="109"/>
      <c r="IME4" s="109"/>
      <c r="IMF4" s="109"/>
      <c r="IMG4" s="109"/>
      <c r="IMH4" s="109"/>
      <c r="IMI4" s="109"/>
      <c r="IMJ4" s="109"/>
      <c r="IMK4" s="109"/>
      <c r="IML4" s="109"/>
      <c r="IMM4" s="109"/>
      <c r="IMN4" s="109"/>
      <c r="IMO4" s="109"/>
      <c r="IMP4" s="109"/>
      <c r="IMQ4" s="109"/>
      <c r="IMR4" s="109"/>
      <c r="IMS4" s="109"/>
      <c r="IMT4" s="109"/>
      <c r="IMU4" s="109"/>
      <c r="IMV4" s="109"/>
      <c r="IMW4" s="109"/>
      <c r="IMX4" s="109"/>
      <c r="IMY4" s="109"/>
      <c r="IMZ4" s="109"/>
      <c r="INA4" s="109"/>
      <c r="INB4" s="109"/>
      <c r="INC4" s="109"/>
      <c r="IND4" s="109"/>
      <c r="INE4" s="109"/>
      <c r="INF4" s="109"/>
      <c r="ING4" s="109"/>
      <c r="INH4" s="109"/>
      <c r="INI4" s="109"/>
      <c r="INJ4" s="109"/>
      <c r="INK4" s="109"/>
      <c r="INL4" s="109"/>
      <c r="INM4" s="109"/>
      <c r="INN4" s="109"/>
      <c r="INO4" s="109"/>
      <c r="INP4" s="109"/>
      <c r="INQ4" s="109"/>
      <c r="INR4" s="109"/>
      <c r="INS4" s="109"/>
      <c r="INT4" s="109"/>
      <c r="INU4" s="109"/>
      <c r="INV4" s="109"/>
      <c r="INW4" s="109"/>
      <c r="INX4" s="109"/>
      <c r="INY4" s="109"/>
      <c r="INZ4" s="109"/>
      <c r="IOA4" s="109"/>
      <c r="IOB4" s="109"/>
      <c r="IOC4" s="109"/>
      <c r="IOD4" s="109"/>
      <c r="IOE4" s="109"/>
      <c r="IOF4" s="109"/>
      <c r="IOG4" s="109"/>
      <c r="IOH4" s="109"/>
      <c r="IOI4" s="109"/>
      <c r="IOJ4" s="109"/>
      <c r="IOK4" s="109"/>
      <c r="IOL4" s="109"/>
      <c r="IOM4" s="109"/>
      <c r="ION4" s="109"/>
      <c r="IOO4" s="109"/>
      <c r="IOP4" s="109"/>
      <c r="IOQ4" s="109"/>
      <c r="IOR4" s="109"/>
      <c r="IOS4" s="109"/>
      <c r="IOT4" s="109"/>
      <c r="IOU4" s="109"/>
      <c r="IOV4" s="109"/>
      <c r="IOW4" s="109"/>
      <c r="IOX4" s="109"/>
      <c r="IOY4" s="109"/>
      <c r="IOZ4" s="109"/>
      <c r="IPA4" s="109"/>
      <c r="IPB4" s="109"/>
      <c r="IPC4" s="109"/>
      <c r="IPD4" s="109"/>
      <c r="IPE4" s="109"/>
      <c r="IPF4" s="109"/>
      <c r="IPG4" s="109"/>
      <c r="IPH4" s="109"/>
      <c r="IPI4" s="109"/>
      <c r="IPJ4" s="109"/>
      <c r="IPK4" s="109"/>
      <c r="IPL4" s="109"/>
      <c r="IPM4" s="109"/>
      <c r="IPN4" s="109"/>
      <c r="IPO4" s="109"/>
      <c r="IPP4" s="109"/>
      <c r="IPQ4" s="109"/>
      <c r="IPR4" s="109"/>
      <c r="IPS4" s="109"/>
      <c r="IPT4" s="109"/>
      <c r="IPU4" s="109"/>
      <c r="IPV4" s="109"/>
      <c r="IPW4" s="109"/>
      <c r="IPX4" s="109"/>
      <c r="IPY4" s="109"/>
      <c r="IPZ4" s="109"/>
      <c r="IQA4" s="109"/>
      <c r="IQB4" s="109"/>
      <c r="IQC4" s="109"/>
      <c r="IQD4" s="109"/>
      <c r="IQE4" s="109"/>
      <c r="IQF4" s="109"/>
      <c r="IQG4" s="109"/>
      <c r="IQH4" s="109"/>
      <c r="IQI4" s="109"/>
      <c r="IQJ4" s="109"/>
      <c r="IQK4" s="109"/>
      <c r="IQL4" s="109"/>
      <c r="IQM4" s="109"/>
      <c r="IQN4" s="109"/>
      <c r="IQO4" s="109"/>
      <c r="IQP4" s="109"/>
      <c r="IQQ4" s="109"/>
      <c r="IQR4" s="109"/>
      <c r="IQS4" s="109"/>
      <c r="IQT4" s="109"/>
      <c r="IQU4" s="109"/>
      <c r="IQV4" s="109"/>
      <c r="IQW4" s="109"/>
      <c r="IQX4" s="109"/>
      <c r="IQY4" s="109"/>
      <c r="IQZ4" s="109"/>
      <c r="IRA4" s="109"/>
      <c r="IRB4" s="109"/>
      <c r="IRC4" s="109"/>
      <c r="IRD4" s="109"/>
      <c r="IRE4" s="109"/>
      <c r="IRF4" s="109"/>
      <c r="IRG4" s="109"/>
      <c r="IRH4" s="109"/>
      <c r="IRI4" s="109"/>
      <c r="IRJ4" s="109"/>
      <c r="IRK4" s="109"/>
      <c r="IRL4" s="109"/>
      <c r="IRM4" s="109"/>
      <c r="IRN4" s="109"/>
      <c r="IRO4" s="109"/>
      <c r="IRP4" s="109"/>
      <c r="IRQ4" s="109"/>
      <c r="IRR4" s="109"/>
      <c r="IRS4" s="109"/>
      <c r="IRT4" s="109"/>
      <c r="IRU4" s="109"/>
      <c r="IRV4" s="109"/>
      <c r="IRW4" s="109"/>
      <c r="IRX4" s="109"/>
      <c r="IRY4" s="109"/>
      <c r="IRZ4" s="109"/>
      <c r="ISA4" s="109"/>
      <c r="ISB4" s="109"/>
      <c r="ISC4" s="109"/>
      <c r="ISD4" s="109"/>
      <c r="ISE4" s="109"/>
      <c r="ISF4" s="109"/>
      <c r="ISG4" s="109"/>
      <c r="ISH4" s="109"/>
      <c r="ISI4" s="109"/>
      <c r="ISJ4" s="109"/>
      <c r="ISK4" s="109"/>
      <c r="ISL4" s="109"/>
      <c r="ISM4" s="109"/>
      <c r="ISN4" s="109"/>
      <c r="ISO4" s="109"/>
      <c r="ISP4" s="109"/>
      <c r="ISQ4" s="109"/>
      <c r="ISR4" s="109"/>
      <c r="ISS4" s="109"/>
      <c r="IST4" s="109"/>
      <c r="ISU4" s="109"/>
      <c r="ISV4" s="109"/>
      <c r="ISW4" s="109"/>
      <c r="ISX4" s="109"/>
      <c r="ISY4" s="109"/>
      <c r="ISZ4" s="109"/>
      <c r="ITA4" s="109"/>
      <c r="ITB4" s="109"/>
      <c r="ITC4" s="109"/>
      <c r="ITD4" s="109"/>
      <c r="ITE4" s="109"/>
      <c r="ITF4" s="109"/>
      <c r="ITG4" s="109"/>
      <c r="ITH4" s="109"/>
      <c r="ITI4" s="109"/>
      <c r="ITJ4" s="109"/>
      <c r="ITK4" s="109"/>
      <c r="ITL4" s="109"/>
      <c r="ITM4" s="109"/>
      <c r="ITN4" s="109"/>
      <c r="ITO4" s="109"/>
      <c r="ITP4" s="109"/>
      <c r="ITQ4" s="109"/>
      <c r="ITR4" s="109"/>
      <c r="ITS4" s="109"/>
      <c r="ITT4" s="109"/>
      <c r="ITU4" s="109"/>
      <c r="ITV4" s="109"/>
      <c r="ITW4" s="109"/>
      <c r="ITX4" s="109"/>
      <c r="ITY4" s="109"/>
      <c r="ITZ4" s="109"/>
      <c r="IUA4" s="109"/>
      <c r="IUB4" s="109"/>
      <c r="IUC4" s="109"/>
      <c r="IUD4" s="109"/>
      <c r="IUE4" s="109"/>
      <c r="IUF4" s="109"/>
      <c r="IUG4" s="109"/>
      <c r="IUH4" s="109"/>
      <c r="IUI4" s="109"/>
      <c r="IUJ4" s="109"/>
      <c r="IUK4" s="109"/>
      <c r="IUL4" s="109"/>
      <c r="IUM4" s="109"/>
      <c r="IUN4" s="109"/>
      <c r="IUO4" s="109"/>
      <c r="IUP4" s="109"/>
      <c r="IUQ4" s="109"/>
      <c r="IUR4" s="109"/>
      <c r="IUS4" s="109"/>
      <c r="IUT4" s="109"/>
      <c r="IUU4" s="109"/>
      <c r="IUV4" s="109"/>
      <c r="IUW4" s="109"/>
      <c r="IUX4" s="109"/>
      <c r="IUY4" s="109"/>
      <c r="IUZ4" s="109"/>
      <c r="IVA4" s="109"/>
      <c r="IVB4" s="109"/>
      <c r="IVC4" s="109"/>
      <c r="IVD4" s="109"/>
      <c r="IVE4" s="109"/>
      <c r="IVF4" s="109"/>
      <c r="IVG4" s="109"/>
      <c r="IVH4" s="109"/>
      <c r="IVI4" s="109"/>
      <c r="IVJ4" s="109"/>
      <c r="IVK4" s="109"/>
      <c r="IVL4" s="109"/>
      <c r="IVM4" s="109"/>
      <c r="IVN4" s="109"/>
      <c r="IVO4" s="109"/>
      <c r="IVP4" s="109"/>
      <c r="IVQ4" s="109"/>
      <c r="IVR4" s="109"/>
      <c r="IVS4" s="109"/>
      <c r="IVT4" s="109"/>
      <c r="IVU4" s="109"/>
      <c r="IVV4" s="109"/>
      <c r="IVW4" s="109"/>
      <c r="IVX4" s="109"/>
      <c r="IVY4" s="109"/>
      <c r="IVZ4" s="109"/>
      <c r="IWA4" s="109"/>
      <c r="IWB4" s="109"/>
      <c r="IWC4" s="109"/>
      <c r="IWD4" s="109"/>
      <c r="IWE4" s="109"/>
      <c r="IWF4" s="109"/>
      <c r="IWG4" s="109"/>
      <c r="IWH4" s="109"/>
      <c r="IWI4" s="109"/>
      <c r="IWJ4" s="109"/>
      <c r="IWK4" s="109"/>
      <c r="IWL4" s="109"/>
      <c r="IWM4" s="109"/>
      <c r="IWN4" s="109"/>
      <c r="IWO4" s="109"/>
      <c r="IWP4" s="109"/>
      <c r="IWQ4" s="109"/>
      <c r="IWR4" s="109"/>
      <c r="IWS4" s="109"/>
      <c r="IWT4" s="109"/>
      <c r="IWU4" s="109"/>
      <c r="IWV4" s="109"/>
      <c r="IWW4" s="109"/>
      <c r="IWX4" s="109"/>
      <c r="IWY4" s="109"/>
      <c r="IWZ4" s="109"/>
      <c r="IXA4" s="109"/>
      <c r="IXB4" s="109"/>
      <c r="IXC4" s="109"/>
      <c r="IXD4" s="109"/>
      <c r="IXE4" s="109"/>
      <c r="IXF4" s="109"/>
      <c r="IXG4" s="109"/>
      <c r="IXH4" s="109"/>
      <c r="IXI4" s="109"/>
      <c r="IXJ4" s="109"/>
      <c r="IXK4" s="109"/>
      <c r="IXL4" s="109"/>
      <c r="IXM4" s="109"/>
      <c r="IXN4" s="109"/>
      <c r="IXO4" s="109"/>
      <c r="IXP4" s="109"/>
      <c r="IXQ4" s="109"/>
      <c r="IXR4" s="109"/>
      <c r="IXS4" s="109"/>
      <c r="IXT4" s="109"/>
      <c r="IXU4" s="109"/>
      <c r="IXV4" s="109"/>
      <c r="IXW4" s="109"/>
      <c r="IXX4" s="109"/>
      <c r="IXY4" s="109"/>
      <c r="IXZ4" s="109"/>
      <c r="IYA4" s="109"/>
      <c r="IYB4" s="109"/>
      <c r="IYC4" s="109"/>
      <c r="IYD4" s="109"/>
      <c r="IYE4" s="109"/>
      <c r="IYF4" s="109"/>
      <c r="IYG4" s="109"/>
      <c r="IYH4" s="109"/>
      <c r="IYI4" s="109"/>
      <c r="IYJ4" s="109"/>
      <c r="IYK4" s="109"/>
      <c r="IYL4" s="109"/>
      <c r="IYM4" s="109"/>
      <c r="IYN4" s="109"/>
      <c r="IYO4" s="109"/>
      <c r="IYP4" s="109"/>
      <c r="IYQ4" s="109"/>
      <c r="IYR4" s="109"/>
      <c r="IYS4" s="109"/>
      <c r="IYT4" s="109"/>
      <c r="IYU4" s="109"/>
      <c r="IYV4" s="109"/>
      <c r="IYW4" s="109"/>
      <c r="IYX4" s="109"/>
      <c r="IYY4" s="109"/>
      <c r="IYZ4" s="109"/>
      <c r="IZA4" s="109"/>
      <c r="IZB4" s="109"/>
      <c r="IZC4" s="109"/>
      <c r="IZD4" s="109"/>
      <c r="IZE4" s="109"/>
      <c r="IZF4" s="109"/>
      <c r="IZG4" s="109"/>
      <c r="IZH4" s="109"/>
      <c r="IZI4" s="109"/>
      <c r="IZJ4" s="109"/>
      <c r="IZK4" s="109"/>
      <c r="IZL4" s="109"/>
      <c r="IZM4" s="109"/>
      <c r="IZN4" s="109"/>
      <c r="IZO4" s="109"/>
      <c r="IZP4" s="109"/>
      <c r="IZQ4" s="109"/>
      <c r="IZR4" s="109"/>
      <c r="IZS4" s="109"/>
      <c r="IZT4" s="109"/>
      <c r="IZU4" s="109"/>
      <c r="IZV4" s="109"/>
      <c r="IZW4" s="109"/>
      <c r="IZX4" s="109"/>
      <c r="IZY4" s="109"/>
      <c r="IZZ4" s="109"/>
      <c r="JAA4" s="109"/>
      <c r="JAB4" s="109"/>
      <c r="JAC4" s="109"/>
      <c r="JAD4" s="109"/>
      <c r="JAE4" s="109"/>
      <c r="JAF4" s="109"/>
      <c r="JAG4" s="109"/>
      <c r="JAH4" s="109"/>
      <c r="JAI4" s="109"/>
      <c r="JAJ4" s="109"/>
      <c r="JAK4" s="109"/>
      <c r="JAL4" s="109"/>
      <c r="JAM4" s="109"/>
      <c r="JAN4" s="109"/>
      <c r="JAO4" s="109"/>
      <c r="JAP4" s="109"/>
      <c r="JAQ4" s="109"/>
      <c r="JAR4" s="109"/>
      <c r="JAS4" s="109"/>
      <c r="JAT4" s="109"/>
      <c r="JAU4" s="109"/>
      <c r="JAV4" s="109"/>
      <c r="JAW4" s="109"/>
      <c r="JAX4" s="109"/>
      <c r="JAY4" s="109"/>
      <c r="JAZ4" s="109"/>
      <c r="JBA4" s="109"/>
      <c r="JBB4" s="109"/>
      <c r="JBC4" s="109"/>
      <c r="JBD4" s="109"/>
      <c r="JBE4" s="109"/>
      <c r="JBF4" s="109"/>
      <c r="JBG4" s="109"/>
      <c r="JBH4" s="109"/>
      <c r="JBI4" s="109"/>
      <c r="JBJ4" s="109"/>
      <c r="JBK4" s="109"/>
      <c r="JBL4" s="109"/>
      <c r="JBM4" s="109"/>
      <c r="JBN4" s="109"/>
      <c r="JBO4" s="109"/>
      <c r="JBP4" s="109"/>
      <c r="JBQ4" s="109"/>
      <c r="JBR4" s="109"/>
      <c r="JBS4" s="109"/>
      <c r="JBT4" s="109"/>
      <c r="JBU4" s="109"/>
      <c r="JBV4" s="109"/>
      <c r="JBW4" s="109"/>
      <c r="JBX4" s="109"/>
      <c r="JBY4" s="109"/>
      <c r="JBZ4" s="109"/>
      <c r="JCA4" s="109"/>
      <c r="JCB4" s="109"/>
      <c r="JCC4" s="109"/>
      <c r="JCD4" s="109"/>
      <c r="JCE4" s="109"/>
      <c r="JCF4" s="109"/>
      <c r="JCG4" s="109"/>
      <c r="JCH4" s="109"/>
      <c r="JCI4" s="109"/>
      <c r="JCJ4" s="109"/>
      <c r="JCK4" s="109"/>
      <c r="JCL4" s="109"/>
      <c r="JCM4" s="109"/>
      <c r="JCN4" s="109"/>
      <c r="JCO4" s="109"/>
      <c r="JCP4" s="109"/>
      <c r="JCQ4" s="109"/>
      <c r="JCR4" s="109"/>
      <c r="JCS4" s="109"/>
      <c r="JCT4" s="109"/>
      <c r="JCU4" s="109"/>
      <c r="JCV4" s="109"/>
      <c r="JCW4" s="109"/>
      <c r="JCX4" s="109"/>
      <c r="JCY4" s="109"/>
      <c r="JCZ4" s="109"/>
      <c r="JDA4" s="109"/>
      <c r="JDB4" s="109"/>
      <c r="JDC4" s="109"/>
      <c r="JDD4" s="109"/>
      <c r="JDE4" s="109"/>
      <c r="JDF4" s="109"/>
      <c r="JDG4" s="109"/>
      <c r="JDH4" s="109"/>
      <c r="JDI4" s="109"/>
      <c r="JDJ4" s="109"/>
      <c r="JDK4" s="109"/>
      <c r="JDL4" s="109"/>
      <c r="JDM4" s="109"/>
      <c r="JDN4" s="109"/>
      <c r="JDO4" s="109"/>
      <c r="JDP4" s="109"/>
      <c r="JDQ4" s="109"/>
      <c r="JDR4" s="109"/>
      <c r="JDS4" s="109"/>
      <c r="JDT4" s="109"/>
      <c r="JDU4" s="109"/>
      <c r="JDV4" s="109"/>
      <c r="JDW4" s="109"/>
      <c r="JDX4" s="109"/>
      <c r="JDY4" s="109"/>
      <c r="JDZ4" s="109"/>
      <c r="JEA4" s="109"/>
      <c r="JEB4" s="109"/>
      <c r="JEC4" s="109"/>
      <c r="JED4" s="109"/>
      <c r="JEE4" s="109"/>
      <c r="JEF4" s="109"/>
      <c r="JEG4" s="109"/>
      <c r="JEH4" s="109"/>
      <c r="JEI4" s="109"/>
      <c r="JEJ4" s="109"/>
      <c r="JEK4" s="109"/>
      <c r="JEL4" s="109"/>
      <c r="JEM4" s="109"/>
      <c r="JEN4" s="109"/>
      <c r="JEO4" s="109"/>
      <c r="JEP4" s="109"/>
      <c r="JEQ4" s="109"/>
      <c r="JER4" s="109"/>
      <c r="JES4" s="109"/>
      <c r="JET4" s="109"/>
      <c r="JEU4" s="109"/>
      <c r="JEV4" s="109"/>
      <c r="JEW4" s="109"/>
      <c r="JEX4" s="109"/>
      <c r="JEY4" s="109"/>
      <c r="JEZ4" s="109"/>
      <c r="JFA4" s="109"/>
      <c r="JFB4" s="109"/>
      <c r="JFC4" s="109"/>
      <c r="JFD4" s="109"/>
      <c r="JFE4" s="109"/>
      <c r="JFF4" s="109"/>
      <c r="JFG4" s="109"/>
      <c r="JFH4" s="109"/>
      <c r="JFI4" s="109"/>
      <c r="JFJ4" s="109"/>
      <c r="JFK4" s="109"/>
      <c r="JFL4" s="109"/>
      <c r="JFM4" s="109"/>
      <c r="JFN4" s="109"/>
      <c r="JFO4" s="109"/>
      <c r="JFP4" s="109"/>
      <c r="JFQ4" s="109"/>
      <c r="JFR4" s="109"/>
      <c r="JFS4" s="109"/>
      <c r="JFT4" s="109"/>
      <c r="JFU4" s="109"/>
      <c r="JFV4" s="109"/>
      <c r="JFW4" s="109"/>
      <c r="JFX4" s="109"/>
      <c r="JFY4" s="109"/>
      <c r="JFZ4" s="109"/>
      <c r="JGA4" s="109"/>
      <c r="JGB4" s="109"/>
      <c r="JGC4" s="109"/>
      <c r="JGD4" s="109"/>
      <c r="JGE4" s="109"/>
      <c r="JGF4" s="109"/>
      <c r="JGG4" s="109"/>
      <c r="JGH4" s="109"/>
      <c r="JGI4" s="109"/>
      <c r="JGJ4" s="109"/>
      <c r="JGK4" s="109"/>
      <c r="JGL4" s="109"/>
      <c r="JGM4" s="109"/>
      <c r="JGN4" s="109"/>
      <c r="JGO4" s="109"/>
      <c r="JGP4" s="109"/>
      <c r="JGQ4" s="109"/>
      <c r="JGR4" s="109"/>
      <c r="JGS4" s="109"/>
      <c r="JGT4" s="109"/>
      <c r="JGU4" s="109"/>
      <c r="JGV4" s="109"/>
      <c r="JGW4" s="109"/>
      <c r="JGX4" s="109"/>
      <c r="JGY4" s="109"/>
      <c r="JGZ4" s="109"/>
      <c r="JHA4" s="109"/>
      <c r="JHB4" s="109"/>
      <c r="JHC4" s="109"/>
      <c r="JHD4" s="109"/>
      <c r="JHE4" s="109"/>
      <c r="JHF4" s="109"/>
      <c r="JHG4" s="109"/>
      <c r="JHH4" s="109"/>
      <c r="JHI4" s="109"/>
      <c r="JHJ4" s="109"/>
      <c r="JHK4" s="109"/>
      <c r="JHL4" s="109"/>
      <c r="JHM4" s="109"/>
      <c r="JHN4" s="109"/>
      <c r="JHO4" s="109"/>
      <c r="JHP4" s="109"/>
      <c r="JHQ4" s="109"/>
      <c r="JHR4" s="109"/>
      <c r="JHS4" s="109"/>
      <c r="JHT4" s="109"/>
      <c r="JHU4" s="109"/>
      <c r="JHV4" s="109"/>
      <c r="JHW4" s="109"/>
      <c r="JHX4" s="109"/>
      <c r="JHY4" s="109"/>
      <c r="JHZ4" s="109"/>
      <c r="JIA4" s="109"/>
      <c r="JIB4" s="109"/>
      <c r="JIC4" s="109"/>
      <c r="JID4" s="109"/>
      <c r="JIE4" s="109"/>
      <c r="JIF4" s="109"/>
      <c r="JIG4" s="109"/>
      <c r="JIH4" s="109"/>
      <c r="JII4" s="109"/>
      <c r="JIJ4" s="109"/>
      <c r="JIK4" s="109"/>
      <c r="JIL4" s="109"/>
      <c r="JIM4" s="109"/>
      <c r="JIN4" s="109"/>
      <c r="JIO4" s="109"/>
      <c r="JIP4" s="109"/>
      <c r="JIQ4" s="109"/>
      <c r="JIR4" s="109"/>
      <c r="JIS4" s="109"/>
      <c r="JIT4" s="109"/>
      <c r="JIU4" s="109"/>
      <c r="JIV4" s="109"/>
      <c r="JIW4" s="109"/>
      <c r="JIX4" s="109"/>
      <c r="JIY4" s="109"/>
      <c r="JIZ4" s="109"/>
      <c r="JJA4" s="109"/>
      <c r="JJB4" s="109"/>
      <c r="JJC4" s="109"/>
      <c r="JJD4" s="109"/>
      <c r="JJE4" s="109"/>
      <c r="JJF4" s="109"/>
      <c r="JJG4" s="109"/>
      <c r="JJH4" s="109"/>
      <c r="JJI4" s="109"/>
      <c r="JJJ4" s="109"/>
      <c r="JJK4" s="109"/>
      <c r="JJL4" s="109"/>
      <c r="JJM4" s="109"/>
      <c r="JJN4" s="109"/>
      <c r="JJO4" s="109"/>
      <c r="JJP4" s="109"/>
      <c r="JJQ4" s="109"/>
      <c r="JJR4" s="109"/>
      <c r="JJS4" s="109"/>
      <c r="JJT4" s="109"/>
      <c r="JJU4" s="109"/>
      <c r="JJV4" s="109"/>
      <c r="JJW4" s="109"/>
      <c r="JJX4" s="109"/>
      <c r="JJY4" s="109"/>
      <c r="JJZ4" s="109"/>
      <c r="JKA4" s="109"/>
      <c r="JKB4" s="109"/>
      <c r="JKC4" s="109"/>
      <c r="JKD4" s="109"/>
      <c r="JKE4" s="109"/>
      <c r="JKF4" s="109"/>
      <c r="JKG4" s="109"/>
      <c r="JKH4" s="109"/>
      <c r="JKI4" s="109"/>
      <c r="JKJ4" s="109"/>
      <c r="JKK4" s="109"/>
      <c r="JKL4" s="109"/>
      <c r="JKM4" s="109"/>
      <c r="JKN4" s="109"/>
      <c r="JKO4" s="109"/>
      <c r="JKP4" s="109"/>
      <c r="JKQ4" s="109"/>
      <c r="JKR4" s="109"/>
      <c r="JKS4" s="109"/>
      <c r="JKT4" s="109"/>
      <c r="JKU4" s="109"/>
      <c r="JKV4" s="109"/>
      <c r="JKW4" s="109"/>
      <c r="JKX4" s="109"/>
      <c r="JKY4" s="109"/>
      <c r="JKZ4" s="109"/>
      <c r="JLA4" s="109"/>
      <c r="JLB4" s="109"/>
      <c r="JLC4" s="109"/>
      <c r="JLD4" s="109"/>
      <c r="JLE4" s="109"/>
      <c r="JLF4" s="109"/>
      <c r="JLG4" s="109"/>
      <c r="JLH4" s="109"/>
      <c r="JLI4" s="109"/>
      <c r="JLJ4" s="109"/>
      <c r="JLK4" s="109"/>
      <c r="JLL4" s="109"/>
      <c r="JLM4" s="109"/>
      <c r="JLN4" s="109"/>
      <c r="JLO4" s="109"/>
      <c r="JLP4" s="109"/>
      <c r="JLQ4" s="109"/>
      <c r="JLR4" s="109"/>
      <c r="JLS4" s="109"/>
      <c r="JLT4" s="109"/>
      <c r="JLU4" s="109"/>
      <c r="JLV4" s="109"/>
      <c r="JLW4" s="109"/>
      <c r="JLX4" s="109"/>
      <c r="JLY4" s="109"/>
      <c r="JLZ4" s="109"/>
      <c r="JMA4" s="109"/>
      <c r="JMB4" s="109"/>
      <c r="JMC4" s="109"/>
      <c r="JMD4" s="109"/>
      <c r="JME4" s="109"/>
      <c r="JMF4" s="109"/>
      <c r="JMG4" s="109"/>
      <c r="JMH4" s="109"/>
      <c r="JMI4" s="109"/>
      <c r="JMJ4" s="109"/>
      <c r="JMK4" s="109"/>
      <c r="JML4" s="109"/>
      <c r="JMM4" s="109"/>
      <c r="JMN4" s="109"/>
      <c r="JMO4" s="109"/>
      <c r="JMP4" s="109"/>
      <c r="JMQ4" s="109"/>
      <c r="JMR4" s="109"/>
      <c r="JMS4" s="109"/>
      <c r="JMT4" s="109"/>
      <c r="JMU4" s="109"/>
      <c r="JMV4" s="109"/>
      <c r="JMW4" s="109"/>
      <c r="JMX4" s="109"/>
      <c r="JMY4" s="109"/>
      <c r="JMZ4" s="109"/>
      <c r="JNA4" s="109"/>
      <c r="JNB4" s="109"/>
      <c r="JNC4" s="109"/>
      <c r="JND4" s="109"/>
      <c r="JNE4" s="109"/>
      <c r="JNF4" s="109"/>
      <c r="JNG4" s="109"/>
      <c r="JNH4" s="109"/>
      <c r="JNI4" s="109"/>
      <c r="JNJ4" s="109"/>
      <c r="JNK4" s="109"/>
      <c r="JNL4" s="109"/>
      <c r="JNM4" s="109"/>
      <c r="JNN4" s="109"/>
      <c r="JNO4" s="109"/>
      <c r="JNP4" s="109"/>
      <c r="JNQ4" s="109"/>
      <c r="JNR4" s="109"/>
      <c r="JNS4" s="109"/>
      <c r="JNT4" s="109"/>
      <c r="JNU4" s="109"/>
      <c r="JNV4" s="109"/>
      <c r="JNW4" s="109"/>
      <c r="JNX4" s="109"/>
      <c r="JNY4" s="109"/>
      <c r="JNZ4" s="109"/>
      <c r="JOA4" s="109"/>
      <c r="JOB4" s="109"/>
      <c r="JOC4" s="109"/>
      <c r="JOD4" s="109"/>
      <c r="JOE4" s="109"/>
      <c r="JOF4" s="109"/>
      <c r="JOG4" s="109"/>
      <c r="JOH4" s="109"/>
      <c r="JOI4" s="109"/>
      <c r="JOJ4" s="109"/>
      <c r="JOK4" s="109"/>
      <c r="JOL4" s="109"/>
      <c r="JOM4" s="109"/>
      <c r="JON4" s="109"/>
      <c r="JOO4" s="109"/>
      <c r="JOP4" s="109"/>
      <c r="JOQ4" s="109"/>
      <c r="JOR4" s="109"/>
      <c r="JOS4" s="109"/>
      <c r="JOT4" s="109"/>
      <c r="JOU4" s="109"/>
      <c r="JOV4" s="109"/>
      <c r="JOW4" s="109"/>
      <c r="JOX4" s="109"/>
      <c r="JOY4" s="109"/>
      <c r="JOZ4" s="109"/>
      <c r="JPA4" s="109"/>
      <c r="JPB4" s="109"/>
      <c r="JPC4" s="109"/>
      <c r="JPD4" s="109"/>
      <c r="JPE4" s="109"/>
      <c r="JPF4" s="109"/>
      <c r="JPG4" s="109"/>
      <c r="JPH4" s="109"/>
      <c r="JPI4" s="109"/>
      <c r="JPJ4" s="109"/>
      <c r="JPK4" s="109"/>
      <c r="JPL4" s="109"/>
      <c r="JPM4" s="109"/>
      <c r="JPN4" s="109"/>
      <c r="JPO4" s="109"/>
      <c r="JPP4" s="109"/>
      <c r="JPQ4" s="109"/>
      <c r="JPR4" s="109"/>
      <c r="JPS4" s="109"/>
      <c r="JPT4" s="109"/>
      <c r="JPU4" s="109"/>
      <c r="JPV4" s="109"/>
      <c r="JPW4" s="109"/>
      <c r="JPX4" s="109"/>
      <c r="JPY4" s="109"/>
      <c r="JPZ4" s="109"/>
      <c r="JQA4" s="109"/>
      <c r="JQB4" s="109"/>
      <c r="JQC4" s="109"/>
      <c r="JQD4" s="109"/>
      <c r="JQE4" s="109"/>
      <c r="JQF4" s="109"/>
      <c r="JQG4" s="109"/>
      <c r="JQH4" s="109"/>
      <c r="JQI4" s="109"/>
      <c r="JQJ4" s="109"/>
      <c r="JQK4" s="109"/>
      <c r="JQL4" s="109"/>
      <c r="JQM4" s="109"/>
      <c r="JQN4" s="109"/>
      <c r="JQO4" s="109"/>
      <c r="JQP4" s="109"/>
      <c r="JQQ4" s="109"/>
      <c r="JQR4" s="109"/>
      <c r="JQS4" s="109"/>
      <c r="JQT4" s="109"/>
      <c r="JQU4" s="109"/>
      <c r="JQV4" s="109"/>
      <c r="JQW4" s="109"/>
      <c r="JQX4" s="109"/>
      <c r="JQY4" s="109"/>
      <c r="JQZ4" s="109"/>
      <c r="JRA4" s="109"/>
      <c r="JRB4" s="109"/>
      <c r="JRC4" s="109"/>
      <c r="JRD4" s="109"/>
      <c r="JRE4" s="109"/>
      <c r="JRF4" s="109"/>
      <c r="JRG4" s="109"/>
      <c r="JRH4" s="109"/>
      <c r="JRI4" s="109"/>
      <c r="JRJ4" s="109"/>
      <c r="JRK4" s="109"/>
      <c r="JRL4" s="109"/>
      <c r="JRM4" s="109"/>
      <c r="JRN4" s="109"/>
      <c r="JRO4" s="109"/>
      <c r="JRP4" s="109"/>
      <c r="JRQ4" s="109"/>
      <c r="JRR4" s="109"/>
      <c r="JRS4" s="109"/>
      <c r="JRT4" s="109"/>
      <c r="JRU4" s="109"/>
      <c r="JRV4" s="109"/>
      <c r="JRW4" s="109"/>
      <c r="JRX4" s="109"/>
      <c r="JRY4" s="109"/>
      <c r="JRZ4" s="109"/>
      <c r="JSA4" s="109"/>
      <c r="JSB4" s="109"/>
      <c r="JSC4" s="109"/>
      <c r="JSD4" s="109"/>
      <c r="JSE4" s="109"/>
      <c r="JSF4" s="109"/>
      <c r="JSG4" s="109"/>
      <c r="JSH4" s="109"/>
      <c r="JSI4" s="109"/>
      <c r="JSJ4" s="109"/>
      <c r="JSK4" s="109"/>
      <c r="JSL4" s="109"/>
      <c r="JSM4" s="109"/>
      <c r="JSN4" s="109"/>
      <c r="JSO4" s="109"/>
      <c r="JSP4" s="109"/>
      <c r="JSQ4" s="109"/>
      <c r="JSR4" s="109"/>
      <c r="JSS4" s="109"/>
      <c r="JST4" s="109"/>
      <c r="JSU4" s="109"/>
      <c r="JSV4" s="109"/>
      <c r="JSW4" s="109"/>
      <c r="JSX4" s="109"/>
      <c r="JSY4" s="109"/>
      <c r="JSZ4" s="109"/>
      <c r="JTA4" s="109"/>
      <c r="JTB4" s="109"/>
      <c r="JTC4" s="109"/>
      <c r="JTD4" s="109"/>
      <c r="JTE4" s="109"/>
      <c r="JTF4" s="109"/>
      <c r="JTG4" s="109"/>
      <c r="JTH4" s="109"/>
      <c r="JTI4" s="109"/>
      <c r="JTJ4" s="109"/>
      <c r="JTK4" s="109"/>
      <c r="JTL4" s="109"/>
      <c r="JTM4" s="109"/>
      <c r="JTN4" s="109"/>
      <c r="JTO4" s="109"/>
      <c r="JTP4" s="109"/>
      <c r="JTQ4" s="109"/>
      <c r="JTR4" s="109"/>
      <c r="JTS4" s="109"/>
      <c r="JTT4" s="109"/>
      <c r="JTU4" s="109"/>
      <c r="JTV4" s="109"/>
      <c r="JTW4" s="109"/>
      <c r="JTX4" s="109"/>
      <c r="JTY4" s="109"/>
      <c r="JTZ4" s="109"/>
      <c r="JUA4" s="109"/>
      <c r="JUB4" s="109"/>
      <c r="JUC4" s="109"/>
      <c r="JUD4" s="109"/>
      <c r="JUE4" s="109"/>
      <c r="JUF4" s="109"/>
      <c r="JUG4" s="109"/>
      <c r="JUH4" s="109"/>
      <c r="JUI4" s="109"/>
      <c r="JUJ4" s="109"/>
      <c r="JUK4" s="109"/>
      <c r="JUL4" s="109"/>
      <c r="JUM4" s="109"/>
      <c r="JUN4" s="109"/>
      <c r="JUO4" s="109"/>
      <c r="JUP4" s="109"/>
      <c r="JUQ4" s="109"/>
      <c r="JUR4" s="109"/>
      <c r="JUS4" s="109"/>
      <c r="JUT4" s="109"/>
      <c r="JUU4" s="109"/>
      <c r="JUV4" s="109"/>
      <c r="JUW4" s="109"/>
      <c r="JUX4" s="109"/>
      <c r="JUY4" s="109"/>
      <c r="JUZ4" s="109"/>
      <c r="JVA4" s="109"/>
      <c r="JVB4" s="109"/>
      <c r="JVC4" s="109"/>
      <c r="JVD4" s="109"/>
      <c r="JVE4" s="109"/>
      <c r="JVF4" s="109"/>
      <c r="JVG4" s="109"/>
      <c r="JVH4" s="109"/>
      <c r="JVI4" s="109"/>
      <c r="JVJ4" s="109"/>
      <c r="JVK4" s="109"/>
      <c r="JVL4" s="109"/>
      <c r="JVM4" s="109"/>
      <c r="JVN4" s="109"/>
      <c r="JVO4" s="109"/>
      <c r="JVP4" s="109"/>
      <c r="JVQ4" s="109"/>
      <c r="JVR4" s="109"/>
      <c r="JVS4" s="109"/>
      <c r="JVT4" s="109"/>
      <c r="JVU4" s="109"/>
      <c r="JVV4" s="109"/>
      <c r="JVW4" s="109"/>
      <c r="JVX4" s="109"/>
      <c r="JVY4" s="109"/>
      <c r="JVZ4" s="109"/>
      <c r="JWA4" s="109"/>
      <c r="JWB4" s="109"/>
      <c r="JWC4" s="109"/>
      <c r="JWD4" s="109"/>
      <c r="JWE4" s="109"/>
      <c r="JWF4" s="109"/>
      <c r="JWG4" s="109"/>
      <c r="JWH4" s="109"/>
      <c r="JWI4" s="109"/>
      <c r="JWJ4" s="109"/>
      <c r="JWK4" s="109"/>
      <c r="JWL4" s="109"/>
      <c r="JWM4" s="109"/>
      <c r="JWN4" s="109"/>
      <c r="JWO4" s="109"/>
      <c r="JWP4" s="109"/>
      <c r="JWQ4" s="109"/>
      <c r="JWR4" s="109"/>
      <c r="JWS4" s="109"/>
      <c r="JWT4" s="109"/>
      <c r="JWU4" s="109"/>
      <c r="JWV4" s="109"/>
      <c r="JWW4" s="109"/>
      <c r="JWX4" s="109"/>
      <c r="JWY4" s="109"/>
      <c r="JWZ4" s="109"/>
      <c r="JXA4" s="109"/>
      <c r="JXB4" s="109"/>
      <c r="JXC4" s="109"/>
      <c r="JXD4" s="109"/>
      <c r="JXE4" s="109"/>
      <c r="JXF4" s="109"/>
      <c r="JXG4" s="109"/>
      <c r="JXH4" s="109"/>
      <c r="JXI4" s="109"/>
      <c r="JXJ4" s="109"/>
      <c r="JXK4" s="109"/>
      <c r="JXL4" s="109"/>
      <c r="JXM4" s="109"/>
      <c r="JXN4" s="109"/>
      <c r="JXO4" s="109"/>
      <c r="JXP4" s="109"/>
      <c r="JXQ4" s="109"/>
      <c r="JXR4" s="109"/>
      <c r="JXS4" s="109"/>
      <c r="JXT4" s="109"/>
      <c r="JXU4" s="109"/>
      <c r="JXV4" s="109"/>
      <c r="JXW4" s="109"/>
      <c r="JXX4" s="109"/>
      <c r="JXY4" s="109"/>
      <c r="JXZ4" s="109"/>
      <c r="JYA4" s="109"/>
      <c r="JYB4" s="109"/>
      <c r="JYC4" s="109"/>
      <c r="JYD4" s="109"/>
      <c r="JYE4" s="109"/>
      <c r="JYF4" s="109"/>
      <c r="JYG4" s="109"/>
      <c r="JYH4" s="109"/>
      <c r="JYI4" s="109"/>
      <c r="JYJ4" s="109"/>
      <c r="JYK4" s="109"/>
      <c r="JYL4" s="109"/>
      <c r="JYM4" s="109"/>
      <c r="JYN4" s="109"/>
      <c r="JYO4" s="109"/>
      <c r="JYP4" s="109"/>
      <c r="JYQ4" s="109"/>
      <c r="JYR4" s="109"/>
      <c r="JYS4" s="109"/>
      <c r="JYT4" s="109"/>
      <c r="JYU4" s="109"/>
      <c r="JYV4" s="109"/>
      <c r="JYW4" s="109"/>
      <c r="JYX4" s="109"/>
      <c r="JYY4" s="109"/>
      <c r="JYZ4" s="109"/>
      <c r="JZA4" s="109"/>
      <c r="JZB4" s="109"/>
      <c r="JZC4" s="109"/>
      <c r="JZD4" s="109"/>
      <c r="JZE4" s="109"/>
      <c r="JZF4" s="109"/>
      <c r="JZG4" s="109"/>
      <c r="JZH4" s="109"/>
      <c r="JZI4" s="109"/>
      <c r="JZJ4" s="109"/>
      <c r="JZK4" s="109"/>
      <c r="JZL4" s="109"/>
      <c r="JZM4" s="109"/>
      <c r="JZN4" s="109"/>
      <c r="JZO4" s="109"/>
      <c r="JZP4" s="109"/>
      <c r="JZQ4" s="109"/>
      <c r="JZR4" s="109"/>
      <c r="JZS4" s="109"/>
      <c r="JZT4" s="109"/>
      <c r="JZU4" s="109"/>
      <c r="JZV4" s="109"/>
      <c r="JZW4" s="109"/>
      <c r="JZX4" s="109"/>
      <c r="JZY4" s="109"/>
      <c r="JZZ4" s="109"/>
      <c r="KAA4" s="109"/>
      <c r="KAB4" s="109"/>
      <c r="KAC4" s="109"/>
      <c r="KAD4" s="109"/>
      <c r="KAE4" s="109"/>
      <c r="KAF4" s="109"/>
      <c r="KAG4" s="109"/>
      <c r="KAH4" s="109"/>
      <c r="KAI4" s="109"/>
      <c r="KAJ4" s="109"/>
      <c r="KAK4" s="109"/>
      <c r="KAL4" s="109"/>
      <c r="KAM4" s="109"/>
      <c r="KAN4" s="109"/>
      <c r="KAO4" s="109"/>
      <c r="KAP4" s="109"/>
      <c r="KAQ4" s="109"/>
      <c r="KAR4" s="109"/>
      <c r="KAS4" s="109"/>
      <c r="KAT4" s="109"/>
      <c r="KAU4" s="109"/>
      <c r="KAV4" s="109"/>
      <c r="KAW4" s="109"/>
      <c r="KAX4" s="109"/>
      <c r="KAY4" s="109"/>
      <c r="KAZ4" s="109"/>
      <c r="KBA4" s="109"/>
      <c r="KBB4" s="109"/>
      <c r="KBC4" s="109"/>
      <c r="KBD4" s="109"/>
      <c r="KBE4" s="109"/>
      <c r="KBF4" s="109"/>
      <c r="KBG4" s="109"/>
      <c r="KBH4" s="109"/>
      <c r="KBI4" s="109"/>
      <c r="KBJ4" s="109"/>
      <c r="KBK4" s="109"/>
      <c r="KBL4" s="109"/>
      <c r="KBM4" s="109"/>
      <c r="KBN4" s="109"/>
      <c r="KBO4" s="109"/>
      <c r="KBP4" s="109"/>
      <c r="KBQ4" s="109"/>
      <c r="KBR4" s="109"/>
      <c r="KBS4" s="109"/>
      <c r="KBT4" s="109"/>
      <c r="KBU4" s="109"/>
      <c r="KBV4" s="109"/>
      <c r="KBW4" s="109"/>
      <c r="KBX4" s="109"/>
      <c r="KBY4" s="109"/>
      <c r="KBZ4" s="109"/>
      <c r="KCA4" s="109"/>
      <c r="KCB4" s="109"/>
      <c r="KCC4" s="109"/>
      <c r="KCD4" s="109"/>
      <c r="KCE4" s="109"/>
      <c r="KCF4" s="109"/>
      <c r="KCG4" s="109"/>
      <c r="KCH4" s="109"/>
      <c r="KCI4" s="109"/>
      <c r="KCJ4" s="109"/>
      <c r="KCK4" s="109"/>
      <c r="KCL4" s="109"/>
      <c r="KCM4" s="109"/>
      <c r="KCN4" s="109"/>
      <c r="KCO4" s="109"/>
      <c r="KCP4" s="109"/>
      <c r="KCQ4" s="109"/>
      <c r="KCR4" s="109"/>
      <c r="KCS4" s="109"/>
      <c r="KCT4" s="109"/>
      <c r="KCU4" s="109"/>
      <c r="KCV4" s="109"/>
      <c r="KCW4" s="109"/>
      <c r="KCX4" s="109"/>
      <c r="KCY4" s="109"/>
      <c r="KCZ4" s="109"/>
      <c r="KDA4" s="109"/>
      <c r="KDB4" s="109"/>
      <c r="KDC4" s="109"/>
      <c r="KDD4" s="109"/>
      <c r="KDE4" s="109"/>
      <c r="KDF4" s="109"/>
      <c r="KDG4" s="109"/>
      <c r="KDH4" s="109"/>
      <c r="KDI4" s="109"/>
      <c r="KDJ4" s="109"/>
      <c r="KDK4" s="109"/>
      <c r="KDL4" s="109"/>
      <c r="KDM4" s="109"/>
      <c r="KDN4" s="109"/>
      <c r="KDO4" s="109"/>
      <c r="KDP4" s="109"/>
      <c r="KDQ4" s="109"/>
      <c r="KDR4" s="109"/>
      <c r="KDS4" s="109"/>
      <c r="KDT4" s="109"/>
      <c r="KDU4" s="109"/>
      <c r="KDV4" s="109"/>
      <c r="KDW4" s="109"/>
      <c r="KDX4" s="109"/>
      <c r="KDY4" s="109"/>
      <c r="KDZ4" s="109"/>
      <c r="KEA4" s="109"/>
      <c r="KEB4" s="109"/>
      <c r="KEC4" s="109"/>
      <c r="KED4" s="109"/>
      <c r="KEE4" s="109"/>
      <c r="KEF4" s="109"/>
      <c r="KEG4" s="109"/>
      <c r="KEH4" s="109"/>
      <c r="KEI4" s="109"/>
      <c r="KEJ4" s="109"/>
      <c r="KEK4" s="109"/>
      <c r="KEL4" s="109"/>
      <c r="KEM4" s="109"/>
      <c r="KEN4" s="109"/>
      <c r="KEO4" s="109"/>
      <c r="KEP4" s="109"/>
      <c r="KEQ4" s="109"/>
      <c r="KER4" s="109"/>
      <c r="KES4" s="109"/>
      <c r="KET4" s="109"/>
      <c r="KEU4" s="109"/>
      <c r="KEV4" s="109"/>
      <c r="KEW4" s="109"/>
      <c r="KEX4" s="109"/>
      <c r="KEY4" s="109"/>
      <c r="KEZ4" s="109"/>
      <c r="KFA4" s="109"/>
      <c r="KFB4" s="109"/>
      <c r="KFC4" s="109"/>
      <c r="KFD4" s="109"/>
      <c r="KFE4" s="109"/>
      <c r="KFF4" s="109"/>
      <c r="KFG4" s="109"/>
      <c r="KFH4" s="109"/>
      <c r="KFI4" s="109"/>
      <c r="KFJ4" s="109"/>
      <c r="KFK4" s="109"/>
      <c r="KFL4" s="109"/>
      <c r="KFM4" s="109"/>
      <c r="KFN4" s="109"/>
      <c r="KFO4" s="109"/>
      <c r="KFP4" s="109"/>
      <c r="KFQ4" s="109"/>
      <c r="KFR4" s="109"/>
      <c r="KFS4" s="109"/>
      <c r="KFT4" s="109"/>
      <c r="KFU4" s="109"/>
      <c r="KFV4" s="109"/>
      <c r="KFW4" s="109"/>
      <c r="KFX4" s="109"/>
      <c r="KFY4" s="109"/>
      <c r="KFZ4" s="109"/>
      <c r="KGA4" s="109"/>
      <c r="KGB4" s="109"/>
      <c r="KGC4" s="109"/>
      <c r="KGD4" s="109"/>
      <c r="KGE4" s="109"/>
      <c r="KGF4" s="109"/>
      <c r="KGG4" s="109"/>
      <c r="KGH4" s="109"/>
      <c r="KGI4" s="109"/>
      <c r="KGJ4" s="109"/>
      <c r="KGK4" s="109"/>
      <c r="KGL4" s="109"/>
      <c r="KGM4" s="109"/>
      <c r="KGN4" s="109"/>
      <c r="KGO4" s="109"/>
      <c r="KGP4" s="109"/>
      <c r="KGQ4" s="109"/>
      <c r="KGR4" s="109"/>
      <c r="KGS4" s="109"/>
      <c r="KGT4" s="109"/>
      <c r="KGU4" s="109"/>
      <c r="KGV4" s="109"/>
      <c r="KGW4" s="109"/>
      <c r="KGX4" s="109"/>
      <c r="KGY4" s="109"/>
      <c r="KGZ4" s="109"/>
      <c r="KHA4" s="109"/>
      <c r="KHB4" s="109"/>
      <c r="KHC4" s="109"/>
      <c r="KHD4" s="109"/>
      <c r="KHE4" s="109"/>
      <c r="KHF4" s="109"/>
      <c r="KHG4" s="109"/>
      <c r="KHH4" s="109"/>
      <c r="KHI4" s="109"/>
      <c r="KHJ4" s="109"/>
      <c r="KHK4" s="109"/>
      <c r="KHL4" s="109"/>
      <c r="KHM4" s="109"/>
      <c r="KHN4" s="109"/>
      <c r="KHO4" s="109"/>
      <c r="KHP4" s="109"/>
      <c r="KHQ4" s="109"/>
      <c r="KHR4" s="109"/>
      <c r="KHS4" s="109"/>
      <c r="KHT4" s="109"/>
      <c r="KHU4" s="109"/>
      <c r="KHV4" s="109"/>
      <c r="KHW4" s="109"/>
      <c r="KHX4" s="109"/>
      <c r="KHY4" s="109"/>
      <c r="KHZ4" s="109"/>
      <c r="KIA4" s="109"/>
      <c r="KIB4" s="109"/>
      <c r="KIC4" s="109"/>
      <c r="KID4" s="109"/>
      <c r="KIE4" s="109"/>
      <c r="KIF4" s="109"/>
      <c r="KIG4" s="109"/>
      <c r="KIH4" s="109"/>
      <c r="KII4" s="109"/>
      <c r="KIJ4" s="109"/>
      <c r="KIK4" s="109"/>
      <c r="KIL4" s="109"/>
      <c r="KIM4" s="109"/>
      <c r="KIN4" s="109"/>
      <c r="KIO4" s="109"/>
      <c r="KIP4" s="109"/>
      <c r="KIQ4" s="109"/>
      <c r="KIR4" s="109"/>
      <c r="KIS4" s="109"/>
      <c r="KIT4" s="109"/>
      <c r="KIU4" s="109"/>
      <c r="KIV4" s="109"/>
      <c r="KIW4" s="109"/>
      <c r="KIX4" s="109"/>
      <c r="KIY4" s="109"/>
      <c r="KIZ4" s="109"/>
      <c r="KJA4" s="109"/>
      <c r="KJB4" s="109"/>
      <c r="KJC4" s="109"/>
      <c r="KJD4" s="109"/>
      <c r="KJE4" s="109"/>
      <c r="KJF4" s="109"/>
      <c r="KJG4" s="109"/>
      <c r="KJH4" s="109"/>
      <c r="KJI4" s="109"/>
      <c r="KJJ4" s="109"/>
      <c r="KJK4" s="109"/>
      <c r="KJL4" s="109"/>
      <c r="KJM4" s="109"/>
      <c r="KJN4" s="109"/>
      <c r="KJO4" s="109"/>
      <c r="KJP4" s="109"/>
      <c r="KJQ4" s="109"/>
      <c r="KJR4" s="109"/>
      <c r="KJS4" s="109"/>
      <c r="KJT4" s="109"/>
      <c r="KJU4" s="109"/>
      <c r="KJV4" s="109"/>
      <c r="KJW4" s="109"/>
      <c r="KJX4" s="109"/>
      <c r="KJY4" s="109"/>
      <c r="KJZ4" s="109"/>
      <c r="KKA4" s="109"/>
      <c r="KKB4" s="109"/>
      <c r="KKC4" s="109"/>
      <c r="KKD4" s="109"/>
      <c r="KKE4" s="109"/>
      <c r="KKF4" s="109"/>
      <c r="KKG4" s="109"/>
      <c r="KKH4" s="109"/>
      <c r="KKI4" s="109"/>
      <c r="KKJ4" s="109"/>
      <c r="KKK4" s="109"/>
      <c r="KKL4" s="109"/>
      <c r="KKM4" s="109"/>
      <c r="KKN4" s="109"/>
      <c r="KKO4" s="109"/>
      <c r="KKP4" s="109"/>
      <c r="KKQ4" s="109"/>
      <c r="KKR4" s="109"/>
      <c r="KKS4" s="109"/>
      <c r="KKT4" s="109"/>
      <c r="KKU4" s="109"/>
      <c r="KKV4" s="109"/>
      <c r="KKW4" s="109"/>
      <c r="KKX4" s="109"/>
      <c r="KKY4" s="109"/>
      <c r="KKZ4" s="109"/>
      <c r="KLA4" s="109"/>
      <c r="KLB4" s="109"/>
      <c r="KLC4" s="109"/>
      <c r="KLD4" s="109"/>
      <c r="KLE4" s="109"/>
      <c r="KLF4" s="109"/>
      <c r="KLG4" s="109"/>
      <c r="KLH4" s="109"/>
      <c r="KLI4" s="109"/>
      <c r="KLJ4" s="109"/>
      <c r="KLK4" s="109"/>
      <c r="KLL4" s="109"/>
      <c r="KLM4" s="109"/>
      <c r="KLN4" s="109"/>
      <c r="KLO4" s="109"/>
      <c r="KLP4" s="109"/>
      <c r="KLQ4" s="109"/>
      <c r="KLR4" s="109"/>
      <c r="KLS4" s="109"/>
      <c r="KLT4" s="109"/>
      <c r="KLU4" s="109"/>
      <c r="KLV4" s="109"/>
      <c r="KLW4" s="109"/>
      <c r="KLX4" s="109"/>
      <c r="KLY4" s="109"/>
      <c r="KLZ4" s="109"/>
      <c r="KMA4" s="109"/>
      <c r="KMB4" s="109"/>
      <c r="KMC4" s="109"/>
      <c r="KMD4" s="109"/>
      <c r="KME4" s="109"/>
      <c r="KMF4" s="109"/>
      <c r="KMG4" s="109"/>
      <c r="KMH4" s="109"/>
      <c r="KMI4" s="109"/>
      <c r="KMJ4" s="109"/>
      <c r="KMK4" s="109"/>
      <c r="KML4" s="109"/>
      <c r="KMM4" s="109"/>
      <c r="KMN4" s="109"/>
      <c r="KMO4" s="109"/>
      <c r="KMP4" s="109"/>
      <c r="KMQ4" s="109"/>
      <c r="KMR4" s="109"/>
      <c r="KMS4" s="109"/>
      <c r="KMT4" s="109"/>
      <c r="KMU4" s="109"/>
      <c r="KMV4" s="109"/>
      <c r="KMW4" s="109"/>
      <c r="KMX4" s="109"/>
      <c r="KMY4" s="109"/>
      <c r="KMZ4" s="109"/>
      <c r="KNA4" s="109"/>
      <c r="KNB4" s="109"/>
      <c r="KNC4" s="109"/>
      <c r="KND4" s="109"/>
      <c r="KNE4" s="109"/>
      <c r="KNF4" s="109"/>
      <c r="KNG4" s="109"/>
      <c r="KNH4" s="109"/>
      <c r="KNI4" s="109"/>
      <c r="KNJ4" s="109"/>
      <c r="KNK4" s="109"/>
      <c r="KNL4" s="109"/>
      <c r="KNM4" s="109"/>
      <c r="KNN4" s="109"/>
      <c r="KNO4" s="109"/>
      <c r="KNP4" s="109"/>
      <c r="KNQ4" s="109"/>
      <c r="KNR4" s="109"/>
      <c r="KNS4" s="109"/>
      <c r="KNT4" s="109"/>
      <c r="KNU4" s="109"/>
      <c r="KNV4" s="109"/>
      <c r="KNW4" s="109"/>
      <c r="KNX4" s="109"/>
      <c r="KNY4" s="109"/>
      <c r="KNZ4" s="109"/>
      <c r="KOA4" s="109"/>
      <c r="KOB4" s="109"/>
      <c r="KOC4" s="109"/>
      <c r="KOD4" s="109"/>
      <c r="KOE4" s="109"/>
      <c r="KOF4" s="109"/>
      <c r="KOG4" s="109"/>
      <c r="KOH4" s="109"/>
      <c r="KOI4" s="109"/>
      <c r="KOJ4" s="109"/>
      <c r="KOK4" s="109"/>
      <c r="KOL4" s="109"/>
      <c r="KOM4" s="109"/>
      <c r="KON4" s="109"/>
      <c r="KOO4" s="109"/>
      <c r="KOP4" s="109"/>
      <c r="KOQ4" s="109"/>
      <c r="KOR4" s="109"/>
      <c r="KOS4" s="109"/>
      <c r="KOT4" s="109"/>
      <c r="KOU4" s="109"/>
      <c r="KOV4" s="109"/>
      <c r="KOW4" s="109"/>
      <c r="KOX4" s="109"/>
      <c r="KOY4" s="109"/>
      <c r="KOZ4" s="109"/>
      <c r="KPA4" s="109"/>
      <c r="KPB4" s="109"/>
      <c r="KPC4" s="109"/>
      <c r="KPD4" s="109"/>
      <c r="KPE4" s="109"/>
      <c r="KPF4" s="109"/>
      <c r="KPG4" s="109"/>
      <c r="KPH4" s="109"/>
      <c r="KPI4" s="109"/>
      <c r="KPJ4" s="109"/>
      <c r="KPK4" s="109"/>
      <c r="KPL4" s="109"/>
      <c r="KPM4" s="109"/>
      <c r="KPN4" s="109"/>
      <c r="KPO4" s="109"/>
      <c r="KPP4" s="109"/>
      <c r="KPQ4" s="109"/>
      <c r="KPR4" s="109"/>
      <c r="KPS4" s="109"/>
      <c r="KPT4" s="109"/>
      <c r="KPU4" s="109"/>
      <c r="KPV4" s="109"/>
      <c r="KPW4" s="109"/>
      <c r="KPX4" s="109"/>
      <c r="KPY4" s="109"/>
      <c r="KPZ4" s="109"/>
      <c r="KQA4" s="109"/>
      <c r="KQB4" s="109"/>
      <c r="KQC4" s="109"/>
      <c r="KQD4" s="109"/>
      <c r="KQE4" s="109"/>
      <c r="KQF4" s="109"/>
      <c r="KQG4" s="109"/>
      <c r="KQH4" s="109"/>
      <c r="KQI4" s="109"/>
      <c r="KQJ4" s="109"/>
      <c r="KQK4" s="109"/>
      <c r="KQL4" s="109"/>
      <c r="KQM4" s="109"/>
      <c r="KQN4" s="109"/>
      <c r="KQO4" s="109"/>
      <c r="KQP4" s="109"/>
      <c r="KQQ4" s="109"/>
      <c r="KQR4" s="109"/>
      <c r="KQS4" s="109"/>
      <c r="KQT4" s="109"/>
      <c r="KQU4" s="109"/>
      <c r="KQV4" s="109"/>
      <c r="KQW4" s="109"/>
      <c r="KQX4" s="109"/>
      <c r="KQY4" s="109"/>
      <c r="KQZ4" s="109"/>
      <c r="KRA4" s="109"/>
      <c r="KRB4" s="109"/>
      <c r="KRC4" s="109"/>
      <c r="KRD4" s="109"/>
      <c r="KRE4" s="109"/>
      <c r="KRF4" s="109"/>
      <c r="KRG4" s="109"/>
      <c r="KRH4" s="109"/>
      <c r="KRI4" s="109"/>
      <c r="KRJ4" s="109"/>
      <c r="KRK4" s="109"/>
      <c r="KRL4" s="109"/>
      <c r="KRM4" s="109"/>
      <c r="KRN4" s="109"/>
      <c r="KRO4" s="109"/>
      <c r="KRP4" s="109"/>
      <c r="KRQ4" s="109"/>
      <c r="KRR4" s="109"/>
      <c r="KRS4" s="109"/>
      <c r="KRT4" s="109"/>
      <c r="KRU4" s="109"/>
      <c r="KRV4" s="109"/>
      <c r="KRW4" s="109"/>
      <c r="KRX4" s="109"/>
      <c r="KRY4" s="109"/>
      <c r="KRZ4" s="109"/>
      <c r="KSA4" s="109"/>
      <c r="KSB4" s="109"/>
      <c r="KSC4" s="109"/>
      <c r="KSD4" s="109"/>
      <c r="KSE4" s="109"/>
      <c r="KSF4" s="109"/>
      <c r="KSG4" s="109"/>
      <c r="KSH4" s="109"/>
      <c r="KSI4" s="109"/>
      <c r="KSJ4" s="109"/>
      <c r="KSK4" s="109"/>
      <c r="KSL4" s="109"/>
      <c r="KSM4" s="109"/>
      <c r="KSN4" s="109"/>
      <c r="KSO4" s="109"/>
      <c r="KSP4" s="109"/>
      <c r="KSQ4" s="109"/>
      <c r="KSR4" s="109"/>
      <c r="KSS4" s="109"/>
      <c r="KST4" s="109"/>
      <c r="KSU4" s="109"/>
      <c r="KSV4" s="109"/>
      <c r="KSW4" s="109"/>
      <c r="KSX4" s="109"/>
      <c r="KSY4" s="109"/>
      <c r="KSZ4" s="109"/>
      <c r="KTA4" s="109"/>
      <c r="KTB4" s="109"/>
      <c r="KTC4" s="109"/>
      <c r="KTD4" s="109"/>
      <c r="KTE4" s="109"/>
      <c r="KTF4" s="109"/>
      <c r="KTG4" s="109"/>
      <c r="KTH4" s="109"/>
      <c r="KTI4" s="109"/>
      <c r="KTJ4" s="109"/>
      <c r="KTK4" s="109"/>
      <c r="KTL4" s="109"/>
      <c r="KTM4" s="109"/>
      <c r="KTN4" s="109"/>
      <c r="KTO4" s="109"/>
      <c r="KTP4" s="109"/>
      <c r="KTQ4" s="109"/>
      <c r="KTR4" s="109"/>
      <c r="KTS4" s="109"/>
      <c r="KTT4" s="109"/>
      <c r="KTU4" s="109"/>
      <c r="KTV4" s="109"/>
      <c r="KTW4" s="109"/>
      <c r="KTX4" s="109"/>
      <c r="KTY4" s="109"/>
      <c r="KTZ4" s="109"/>
      <c r="KUA4" s="109"/>
      <c r="KUB4" s="109"/>
      <c r="KUC4" s="109"/>
      <c r="KUD4" s="109"/>
      <c r="KUE4" s="109"/>
      <c r="KUF4" s="109"/>
      <c r="KUG4" s="109"/>
      <c r="KUH4" s="109"/>
      <c r="KUI4" s="109"/>
      <c r="KUJ4" s="109"/>
      <c r="KUK4" s="109"/>
      <c r="KUL4" s="109"/>
      <c r="KUM4" s="109"/>
      <c r="KUN4" s="109"/>
      <c r="KUO4" s="109"/>
      <c r="KUP4" s="109"/>
      <c r="KUQ4" s="109"/>
      <c r="KUR4" s="109"/>
      <c r="KUS4" s="109"/>
      <c r="KUT4" s="109"/>
      <c r="KUU4" s="109"/>
      <c r="KUV4" s="109"/>
      <c r="KUW4" s="109"/>
      <c r="KUX4" s="109"/>
      <c r="KUY4" s="109"/>
      <c r="KUZ4" s="109"/>
      <c r="KVA4" s="109"/>
      <c r="KVB4" s="109"/>
      <c r="KVC4" s="109"/>
      <c r="KVD4" s="109"/>
      <c r="KVE4" s="109"/>
      <c r="KVF4" s="109"/>
      <c r="KVG4" s="109"/>
      <c r="KVH4" s="109"/>
      <c r="KVI4" s="109"/>
      <c r="KVJ4" s="109"/>
      <c r="KVK4" s="109"/>
      <c r="KVL4" s="109"/>
      <c r="KVM4" s="109"/>
      <c r="KVN4" s="109"/>
      <c r="KVO4" s="109"/>
      <c r="KVP4" s="109"/>
      <c r="KVQ4" s="109"/>
      <c r="KVR4" s="109"/>
      <c r="KVS4" s="109"/>
      <c r="KVT4" s="109"/>
      <c r="KVU4" s="109"/>
      <c r="KVV4" s="109"/>
      <c r="KVW4" s="109"/>
      <c r="KVX4" s="109"/>
      <c r="KVY4" s="109"/>
      <c r="KVZ4" s="109"/>
      <c r="KWA4" s="109"/>
      <c r="KWB4" s="109"/>
      <c r="KWC4" s="109"/>
      <c r="KWD4" s="109"/>
      <c r="KWE4" s="109"/>
      <c r="KWF4" s="109"/>
      <c r="KWG4" s="109"/>
      <c r="KWH4" s="109"/>
      <c r="KWI4" s="109"/>
      <c r="KWJ4" s="109"/>
      <c r="KWK4" s="109"/>
      <c r="KWL4" s="109"/>
      <c r="KWM4" s="109"/>
      <c r="KWN4" s="109"/>
      <c r="KWO4" s="109"/>
      <c r="KWP4" s="109"/>
      <c r="KWQ4" s="109"/>
      <c r="KWR4" s="109"/>
      <c r="KWS4" s="109"/>
      <c r="KWT4" s="109"/>
      <c r="KWU4" s="109"/>
      <c r="KWV4" s="109"/>
      <c r="KWW4" s="109"/>
      <c r="KWX4" s="109"/>
      <c r="KWY4" s="109"/>
      <c r="KWZ4" s="109"/>
      <c r="KXA4" s="109"/>
      <c r="KXB4" s="109"/>
      <c r="KXC4" s="109"/>
      <c r="KXD4" s="109"/>
      <c r="KXE4" s="109"/>
      <c r="KXF4" s="109"/>
      <c r="KXG4" s="109"/>
      <c r="KXH4" s="109"/>
      <c r="KXI4" s="109"/>
      <c r="KXJ4" s="109"/>
      <c r="KXK4" s="109"/>
      <c r="KXL4" s="109"/>
      <c r="KXM4" s="109"/>
      <c r="KXN4" s="109"/>
      <c r="KXO4" s="109"/>
      <c r="KXP4" s="109"/>
      <c r="KXQ4" s="109"/>
      <c r="KXR4" s="109"/>
      <c r="KXS4" s="109"/>
      <c r="KXT4" s="109"/>
      <c r="KXU4" s="109"/>
      <c r="KXV4" s="109"/>
      <c r="KXW4" s="109"/>
      <c r="KXX4" s="109"/>
      <c r="KXY4" s="109"/>
      <c r="KXZ4" s="109"/>
      <c r="KYA4" s="109"/>
      <c r="KYB4" s="109"/>
      <c r="KYC4" s="109"/>
      <c r="KYD4" s="109"/>
      <c r="KYE4" s="109"/>
      <c r="KYF4" s="109"/>
      <c r="KYG4" s="109"/>
      <c r="KYH4" s="109"/>
      <c r="KYI4" s="109"/>
      <c r="KYJ4" s="109"/>
      <c r="KYK4" s="109"/>
      <c r="KYL4" s="109"/>
      <c r="KYM4" s="109"/>
      <c r="KYN4" s="109"/>
      <c r="KYO4" s="109"/>
      <c r="KYP4" s="109"/>
      <c r="KYQ4" s="109"/>
      <c r="KYR4" s="109"/>
      <c r="KYS4" s="109"/>
      <c r="KYT4" s="109"/>
      <c r="KYU4" s="109"/>
      <c r="KYV4" s="109"/>
      <c r="KYW4" s="109"/>
      <c r="KYX4" s="109"/>
      <c r="KYY4" s="109"/>
      <c r="KYZ4" s="109"/>
      <c r="KZA4" s="109"/>
      <c r="KZB4" s="109"/>
      <c r="KZC4" s="109"/>
      <c r="KZD4" s="109"/>
      <c r="KZE4" s="109"/>
      <c r="KZF4" s="109"/>
      <c r="KZG4" s="109"/>
      <c r="KZH4" s="109"/>
      <c r="KZI4" s="109"/>
      <c r="KZJ4" s="109"/>
      <c r="KZK4" s="109"/>
      <c r="KZL4" s="109"/>
      <c r="KZM4" s="109"/>
      <c r="KZN4" s="109"/>
      <c r="KZO4" s="109"/>
      <c r="KZP4" s="109"/>
      <c r="KZQ4" s="109"/>
      <c r="KZR4" s="109"/>
      <c r="KZS4" s="109"/>
      <c r="KZT4" s="109"/>
      <c r="KZU4" s="109"/>
      <c r="KZV4" s="109"/>
      <c r="KZW4" s="109"/>
      <c r="KZX4" s="109"/>
      <c r="KZY4" s="109"/>
      <c r="KZZ4" s="109"/>
      <c r="LAA4" s="109"/>
      <c r="LAB4" s="109"/>
      <c r="LAC4" s="109"/>
      <c r="LAD4" s="109"/>
      <c r="LAE4" s="109"/>
      <c r="LAF4" s="109"/>
      <c r="LAG4" s="109"/>
      <c r="LAH4" s="109"/>
      <c r="LAI4" s="109"/>
      <c r="LAJ4" s="109"/>
      <c r="LAK4" s="109"/>
      <c r="LAL4" s="109"/>
      <c r="LAM4" s="109"/>
      <c r="LAN4" s="109"/>
      <c r="LAO4" s="109"/>
      <c r="LAP4" s="109"/>
      <c r="LAQ4" s="109"/>
      <c r="LAR4" s="109"/>
      <c r="LAS4" s="109"/>
      <c r="LAT4" s="109"/>
      <c r="LAU4" s="109"/>
      <c r="LAV4" s="109"/>
      <c r="LAW4" s="109"/>
      <c r="LAX4" s="109"/>
      <c r="LAY4" s="109"/>
      <c r="LAZ4" s="109"/>
      <c r="LBA4" s="109"/>
      <c r="LBB4" s="109"/>
      <c r="LBC4" s="109"/>
      <c r="LBD4" s="109"/>
      <c r="LBE4" s="109"/>
      <c r="LBF4" s="109"/>
      <c r="LBG4" s="109"/>
      <c r="LBH4" s="109"/>
      <c r="LBI4" s="109"/>
      <c r="LBJ4" s="109"/>
      <c r="LBK4" s="109"/>
      <c r="LBL4" s="109"/>
      <c r="LBM4" s="109"/>
      <c r="LBN4" s="109"/>
      <c r="LBO4" s="109"/>
      <c r="LBP4" s="109"/>
      <c r="LBQ4" s="109"/>
      <c r="LBR4" s="109"/>
      <c r="LBS4" s="109"/>
      <c r="LBT4" s="109"/>
      <c r="LBU4" s="109"/>
      <c r="LBV4" s="109"/>
      <c r="LBW4" s="109"/>
      <c r="LBX4" s="109"/>
      <c r="LBY4" s="109"/>
      <c r="LBZ4" s="109"/>
      <c r="LCA4" s="109"/>
      <c r="LCB4" s="109"/>
      <c r="LCC4" s="109"/>
      <c r="LCD4" s="109"/>
      <c r="LCE4" s="109"/>
      <c r="LCF4" s="109"/>
      <c r="LCG4" s="109"/>
      <c r="LCH4" s="109"/>
      <c r="LCI4" s="109"/>
      <c r="LCJ4" s="109"/>
      <c r="LCK4" s="109"/>
      <c r="LCL4" s="109"/>
      <c r="LCM4" s="109"/>
      <c r="LCN4" s="109"/>
      <c r="LCO4" s="109"/>
      <c r="LCP4" s="109"/>
      <c r="LCQ4" s="109"/>
      <c r="LCR4" s="109"/>
      <c r="LCS4" s="109"/>
      <c r="LCT4" s="109"/>
      <c r="LCU4" s="109"/>
      <c r="LCV4" s="109"/>
      <c r="LCW4" s="109"/>
      <c r="LCX4" s="109"/>
      <c r="LCY4" s="109"/>
      <c r="LCZ4" s="109"/>
      <c r="LDA4" s="109"/>
      <c r="LDB4" s="109"/>
      <c r="LDC4" s="109"/>
      <c r="LDD4" s="109"/>
      <c r="LDE4" s="109"/>
      <c r="LDF4" s="109"/>
      <c r="LDG4" s="109"/>
      <c r="LDH4" s="109"/>
      <c r="LDI4" s="109"/>
      <c r="LDJ4" s="109"/>
      <c r="LDK4" s="109"/>
      <c r="LDL4" s="109"/>
      <c r="LDM4" s="109"/>
      <c r="LDN4" s="109"/>
      <c r="LDO4" s="109"/>
      <c r="LDP4" s="109"/>
      <c r="LDQ4" s="109"/>
      <c r="LDR4" s="109"/>
      <c r="LDS4" s="109"/>
      <c r="LDT4" s="109"/>
      <c r="LDU4" s="109"/>
      <c r="LDV4" s="109"/>
      <c r="LDW4" s="109"/>
      <c r="LDX4" s="109"/>
      <c r="LDY4" s="109"/>
      <c r="LDZ4" s="109"/>
      <c r="LEA4" s="109"/>
      <c r="LEB4" s="109"/>
      <c r="LEC4" s="109"/>
      <c r="LED4" s="109"/>
      <c r="LEE4" s="109"/>
      <c r="LEF4" s="109"/>
      <c r="LEG4" s="109"/>
      <c r="LEH4" s="109"/>
      <c r="LEI4" s="109"/>
      <c r="LEJ4" s="109"/>
      <c r="LEK4" s="109"/>
      <c r="LEL4" s="109"/>
      <c r="LEM4" s="109"/>
      <c r="LEN4" s="109"/>
      <c r="LEO4" s="109"/>
      <c r="LEP4" s="109"/>
      <c r="LEQ4" s="109"/>
      <c r="LER4" s="109"/>
      <c r="LES4" s="109"/>
      <c r="LET4" s="109"/>
      <c r="LEU4" s="109"/>
      <c r="LEV4" s="109"/>
      <c r="LEW4" s="109"/>
      <c r="LEX4" s="109"/>
      <c r="LEY4" s="109"/>
      <c r="LEZ4" s="109"/>
      <c r="LFA4" s="109"/>
      <c r="LFB4" s="109"/>
      <c r="LFC4" s="109"/>
      <c r="LFD4" s="109"/>
      <c r="LFE4" s="109"/>
      <c r="LFF4" s="109"/>
      <c r="LFG4" s="109"/>
      <c r="LFH4" s="109"/>
      <c r="LFI4" s="109"/>
      <c r="LFJ4" s="109"/>
      <c r="LFK4" s="109"/>
      <c r="LFL4" s="109"/>
      <c r="LFM4" s="109"/>
      <c r="LFN4" s="109"/>
      <c r="LFO4" s="109"/>
      <c r="LFP4" s="109"/>
      <c r="LFQ4" s="109"/>
      <c r="LFR4" s="109"/>
      <c r="LFS4" s="109"/>
      <c r="LFT4" s="109"/>
      <c r="LFU4" s="109"/>
      <c r="LFV4" s="109"/>
      <c r="LFW4" s="109"/>
      <c r="LFX4" s="109"/>
      <c r="LFY4" s="109"/>
      <c r="LFZ4" s="109"/>
      <c r="LGA4" s="109"/>
      <c r="LGB4" s="109"/>
      <c r="LGC4" s="109"/>
      <c r="LGD4" s="109"/>
      <c r="LGE4" s="109"/>
      <c r="LGF4" s="109"/>
      <c r="LGG4" s="109"/>
      <c r="LGH4" s="109"/>
      <c r="LGI4" s="109"/>
      <c r="LGJ4" s="109"/>
      <c r="LGK4" s="109"/>
      <c r="LGL4" s="109"/>
      <c r="LGM4" s="109"/>
      <c r="LGN4" s="109"/>
      <c r="LGO4" s="109"/>
      <c r="LGP4" s="109"/>
      <c r="LGQ4" s="109"/>
      <c r="LGR4" s="109"/>
      <c r="LGS4" s="109"/>
      <c r="LGT4" s="109"/>
      <c r="LGU4" s="109"/>
      <c r="LGV4" s="109"/>
      <c r="LGW4" s="109"/>
      <c r="LGX4" s="109"/>
      <c r="LGY4" s="109"/>
      <c r="LGZ4" s="109"/>
      <c r="LHA4" s="109"/>
      <c r="LHB4" s="109"/>
      <c r="LHC4" s="109"/>
      <c r="LHD4" s="109"/>
      <c r="LHE4" s="109"/>
      <c r="LHF4" s="109"/>
      <c r="LHG4" s="109"/>
      <c r="LHH4" s="109"/>
      <c r="LHI4" s="109"/>
      <c r="LHJ4" s="109"/>
      <c r="LHK4" s="109"/>
      <c r="LHL4" s="109"/>
      <c r="LHM4" s="109"/>
      <c r="LHN4" s="109"/>
      <c r="LHO4" s="109"/>
      <c r="LHP4" s="109"/>
      <c r="LHQ4" s="109"/>
      <c r="LHR4" s="109"/>
      <c r="LHS4" s="109"/>
      <c r="LHT4" s="109"/>
      <c r="LHU4" s="109"/>
      <c r="LHV4" s="109"/>
      <c r="LHW4" s="109"/>
      <c r="LHX4" s="109"/>
      <c r="LHY4" s="109"/>
      <c r="LHZ4" s="109"/>
      <c r="LIA4" s="109"/>
      <c r="LIB4" s="109"/>
      <c r="LIC4" s="109"/>
      <c r="LID4" s="109"/>
      <c r="LIE4" s="109"/>
      <c r="LIF4" s="109"/>
      <c r="LIG4" s="109"/>
      <c r="LIH4" s="109"/>
      <c r="LII4" s="109"/>
      <c r="LIJ4" s="109"/>
      <c r="LIK4" s="109"/>
      <c r="LIL4" s="109"/>
      <c r="LIM4" s="109"/>
      <c r="LIN4" s="109"/>
      <c r="LIO4" s="109"/>
      <c r="LIP4" s="109"/>
      <c r="LIQ4" s="109"/>
      <c r="LIR4" s="109"/>
      <c r="LIS4" s="109"/>
      <c r="LIT4" s="109"/>
      <c r="LIU4" s="109"/>
      <c r="LIV4" s="109"/>
      <c r="LIW4" s="109"/>
      <c r="LIX4" s="109"/>
      <c r="LIY4" s="109"/>
      <c r="LIZ4" s="109"/>
      <c r="LJA4" s="109"/>
      <c r="LJB4" s="109"/>
      <c r="LJC4" s="109"/>
      <c r="LJD4" s="109"/>
      <c r="LJE4" s="109"/>
      <c r="LJF4" s="109"/>
      <c r="LJG4" s="109"/>
      <c r="LJH4" s="109"/>
      <c r="LJI4" s="109"/>
      <c r="LJJ4" s="109"/>
      <c r="LJK4" s="109"/>
      <c r="LJL4" s="109"/>
      <c r="LJM4" s="109"/>
      <c r="LJN4" s="109"/>
      <c r="LJO4" s="109"/>
      <c r="LJP4" s="109"/>
      <c r="LJQ4" s="109"/>
      <c r="LJR4" s="109"/>
      <c r="LJS4" s="109"/>
      <c r="LJT4" s="109"/>
      <c r="LJU4" s="109"/>
      <c r="LJV4" s="109"/>
      <c r="LJW4" s="109"/>
      <c r="LJX4" s="109"/>
      <c r="LJY4" s="109"/>
      <c r="LJZ4" s="109"/>
      <c r="LKA4" s="109"/>
      <c r="LKB4" s="109"/>
      <c r="LKC4" s="109"/>
      <c r="LKD4" s="109"/>
      <c r="LKE4" s="109"/>
      <c r="LKF4" s="109"/>
      <c r="LKG4" s="109"/>
      <c r="LKH4" s="109"/>
      <c r="LKI4" s="109"/>
      <c r="LKJ4" s="109"/>
      <c r="LKK4" s="109"/>
      <c r="LKL4" s="109"/>
      <c r="LKM4" s="109"/>
      <c r="LKN4" s="109"/>
      <c r="LKO4" s="109"/>
      <c r="LKP4" s="109"/>
      <c r="LKQ4" s="109"/>
      <c r="LKR4" s="109"/>
      <c r="LKS4" s="109"/>
      <c r="LKT4" s="109"/>
      <c r="LKU4" s="109"/>
      <c r="LKV4" s="109"/>
      <c r="LKW4" s="109"/>
      <c r="LKX4" s="109"/>
      <c r="LKY4" s="109"/>
      <c r="LKZ4" s="109"/>
      <c r="LLA4" s="109"/>
      <c r="LLB4" s="109"/>
      <c r="LLC4" s="109"/>
      <c r="LLD4" s="109"/>
      <c r="LLE4" s="109"/>
      <c r="LLF4" s="109"/>
      <c r="LLG4" s="109"/>
      <c r="LLH4" s="109"/>
      <c r="LLI4" s="109"/>
      <c r="LLJ4" s="109"/>
      <c r="LLK4" s="109"/>
      <c r="LLL4" s="109"/>
      <c r="LLM4" s="109"/>
      <c r="LLN4" s="109"/>
      <c r="LLO4" s="109"/>
      <c r="LLP4" s="109"/>
      <c r="LLQ4" s="109"/>
      <c r="LLR4" s="109"/>
      <c r="LLS4" s="109"/>
      <c r="LLT4" s="109"/>
      <c r="LLU4" s="109"/>
      <c r="LLV4" s="109"/>
      <c r="LLW4" s="109"/>
      <c r="LLX4" s="109"/>
      <c r="LLY4" s="109"/>
      <c r="LLZ4" s="109"/>
      <c r="LMA4" s="109"/>
      <c r="LMB4" s="109"/>
      <c r="LMC4" s="109"/>
      <c r="LMD4" s="109"/>
      <c r="LME4" s="109"/>
      <c r="LMF4" s="109"/>
      <c r="LMG4" s="109"/>
      <c r="LMH4" s="109"/>
      <c r="LMI4" s="109"/>
      <c r="LMJ4" s="109"/>
      <c r="LMK4" s="109"/>
      <c r="LML4" s="109"/>
      <c r="LMM4" s="109"/>
      <c r="LMN4" s="109"/>
      <c r="LMO4" s="109"/>
      <c r="LMP4" s="109"/>
      <c r="LMQ4" s="109"/>
      <c r="LMR4" s="109"/>
      <c r="LMS4" s="109"/>
      <c r="LMT4" s="109"/>
      <c r="LMU4" s="109"/>
      <c r="LMV4" s="109"/>
      <c r="LMW4" s="109"/>
      <c r="LMX4" s="109"/>
      <c r="LMY4" s="109"/>
      <c r="LMZ4" s="109"/>
      <c r="LNA4" s="109"/>
      <c r="LNB4" s="109"/>
      <c r="LNC4" s="109"/>
      <c r="LND4" s="109"/>
      <c r="LNE4" s="109"/>
      <c r="LNF4" s="109"/>
      <c r="LNG4" s="109"/>
      <c r="LNH4" s="109"/>
      <c r="LNI4" s="109"/>
      <c r="LNJ4" s="109"/>
      <c r="LNK4" s="109"/>
      <c r="LNL4" s="109"/>
      <c r="LNM4" s="109"/>
      <c r="LNN4" s="109"/>
      <c r="LNO4" s="109"/>
      <c r="LNP4" s="109"/>
      <c r="LNQ4" s="109"/>
      <c r="LNR4" s="109"/>
      <c r="LNS4" s="109"/>
      <c r="LNT4" s="109"/>
      <c r="LNU4" s="109"/>
      <c r="LNV4" s="109"/>
      <c r="LNW4" s="109"/>
      <c r="LNX4" s="109"/>
      <c r="LNY4" s="109"/>
      <c r="LNZ4" s="109"/>
      <c r="LOA4" s="109"/>
      <c r="LOB4" s="109"/>
      <c r="LOC4" s="109"/>
      <c r="LOD4" s="109"/>
      <c r="LOE4" s="109"/>
      <c r="LOF4" s="109"/>
      <c r="LOG4" s="109"/>
      <c r="LOH4" s="109"/>
      <c r="LOI4" s="109"/>
      <c r="LOJ4" s="109"/>
      <c r="LOK4" s="109"/>
      <c r="LOL4" s="109"/>
      <c r="LOM4" s="109"/>
      <c r="LON4" s="109"/>
      <c r="LOO4" s="109"/>
      <c r="LOP4" s="109"/>
      <c r="LOQ4" s="109"/>
      <c r="LOR4" s="109"/>
      <c r="LOS4" s="109"/>
      <c r="LOT4" s="109"/>
      <c r="LOU4" s="109"/>
      <c r="LOV4" s="109"/>
      <c r="LOW4" s="109"/>
      <c r="LOX4" s="109"/>
      <c r="LOY4" s="109"/>
      <c r="LOZ4" s="109"/>
      <c r="LPA4" s="109"/>
      <c r="LPB4" s="109"/>
      <c r="LPC4" s="109"/>
      <c r="LPD4" s="109"/>
      <c r="LPE4" s="109"/>
      <c r="LPF4" s="109"/>
      <c r="LPG4" s="109"/>
      <c r="LPH4" s="109"/>
      <c r="LPI4" s="109"/>
      <c r="LPJ4" s="109"/>
      <c r="LPK4" s="109"/>
      <c r="LPL4" s="109"/>
      <c r="LPM4" s="109"/>
      <c r="LPN4" s="109"/>
      <c r="LPO4" s="109"/>
      <c r="LPP4" s="109"/>
      <c r="LPQ4" s="109"/>
      <c r="LPR4" s="109"/>
      <c r="LPS4" s="109"/>
      <c r="LPT4" s="109"/>
      <c r="LPU4" s="109"/>
      <c r="LPV4" s="109"/>
      <c r="LPW4" s="109"/>
      <c r="LPX4" s="109"/>
      <c r="LPY4" s="109"/>
      <c r="LPZ4" s="109"/>
      <c r="LQA4" s="109"/>
      <c r="LQB4" s="109"/>
      <c r="LQC4" s="109"/>
      <c r="LQD4" s="109"/>
      <c r="LQE4" s="109"/>
      <c r="LQF4" s="109"/>
      <c r="LQG4" s="109"/>
      <c r="LQH4" s="109"/>
      <c r="LQI4" s="109"/>
      <c r="LQJ4" s="109"/>
      <c r="LQK4" s="109"/>
      <c r="LQL4" s="109"/>
      <c r="LQM4" s="109"/>
      <c r="LQN4" s="109"/>
      <c r="LQO4" s="109"/>
      <c r="LQP4" s="109"/>
      <c r="LQQ4" s="109"/>
      <c r="LQR4" s="109"/>
      <c r="LQS4" s="109"/>
      <c r="LQT4" s="109"/>
      <c r="LQU4" s="109"/>
      <c r="LQV4" s="109"/>
      <c r="LQW4" s="109"/>
      <c r="LQX4" s="109"/>
      <c r="LQY4" s="109"/>
      <c r="LQZ4" s="109"/>
      <c r="LRA4" s="109"/>
      <c r="LRB4" s="109"/>
      <c r="LRC4" s="109"/>
      <c r="LRD4" s="109"/>
      <c r="LRE4" s="109"/>
      <c r="LRF4" s="109"/>
      <c r="LRG4" s="109"/>
      <c r="LRH4" s="109"/>
      <c r="LRI4" s="109"/>
      <c r="LRJ4" s="109"/>
      <c r="LRK4" s="109"/>
      <c r="LRL4" s="109"/>
      <c r="LRM4" s="109"/>
      <c r="LRN4" s="109"/>
      <c r="LRO4" s="109"/>
      <c r="LRP4" s="109"/>
      <c r="LRQ4" s="109"/>
      <c r="LRR4" s="109"/>
      <c r="LRS4" s="109"/>
      <c r="LRT4" s="109"/>
      <c r="LRU4" s="109"/>
      <c r="LRV4" s="109"/>
      <c r="LRW4" s="109"/>
      <c r="LRX4" s="109"/>
      <c r="LRY4" s="109"/>
      <c r="LRZ4" s="109"/>
      <c r="LSA4" s="109"/>
      <c r="LSB4" s="109"/>
      <c r="LSC4" s="109"/>
      <c r="LSD4" s="109"/>
      <c r="LSE4" s="109"/>
      <c r="LSF4" s="109"/>
      <c r="LSG4" s="109"/>
      <c r="LSH4" s="109"/>
      <c r="LSI4" s="109"/>
      <c r="LSJ4" s="109"/>
      <c r="LSK4" s="109"/>
      <c r="LSL4" s="109"/>
      <c r="LSM4" s="109"/>
      <c r="LSN4" s="109"/>
      <c r="LSO4" s="109"/>
      <c r="LSP4" s="109"/>
      <c r="LSQ4" s="109"/>
      <c r="LSR4" s="109"/>
      <c r="LSS4" s="109"/>
      <c r="LST4" s="109"/>
      <c r="LSU4" s="109"/>
      <c r="LSV4" s="109"/>
      <c r="LSW4" s="109"/>
      <c r="LSX4" s="109"/>
      <c r="LSY4" s="109"/>
      <c r="LSZ4" s="109"/>
      <c r="LTA4" s="109"/>
      <c r="LTB4" s="109"/>
      <c r="LTC4" s="109"/>
      <c r="LTD4" s="109"/>
      <c r="LTE4" s="109"/>
      <c r="LTF4" s="109"/>
      <c r="LTG4" s="109"/>
      <c r="LTH4" s="109"/>
      <c r="LTI4" s="109"/>
      <c r="LTJ4" s="109"/>
      <c r="LTK4" s="109"/>
      <c r="LTL4" s="109"/>
      <c r="LTM4" s="109"/>
      <c r="LTN4" s="109"/>
      <c r="LTO4" s="109"/>
      <c r="LTP4" s="109"/>
      <c r="LTQ4" s="109"/>
      <c r="LTR4" s="109"/>
      <c r="LTS4" s="109"/>
      <c r="LTT4" s="109"/>
      <c r="LTU4" s="109"/>
      <c r="LTV4" s="109"/>
      <c r="LTW4" s="109"/>
      <c r="LTX4" s="109"/>
      <c r="LTY4" s="109"/>
      <c r="LTZ4" s="109"/>
      <c r="LUA4" s="109"/>
      <c r="LUB4" s="109"/>
      <c r="LUC4" s="109"/>
      <c r="LUD4" s="109"/>
      <c r="LUE4" s="109"/>
      <c r="LUF4" s="109"/>
      <c r="LUG4" s="109"/>
      <c r="LUH4" s="109"/>
      <c r="LUI4" s="109"/>
      <c r="LUJ4" s="109"/>
      <c r="LUK4" s="109"/>
      <c r="LUL4" s="109"/>
      <c r="LUM4" s="109"/>
      <c r="LUN4" s="109"/>
      <c r="LUO4" s="109"/>
      <c r="LUP4" s="109"/>
      <c r="LUQ4" s="109"/>
      <c r="LUR4" s="109"/>
      <c r="LUS4" s="109"/>
      <c r="LUT4" s="109"/>
      <c r="LUU4" s="109"/>
      <c r="LUV4" s="109"/>
      <c r="LUW4" s="109"/>
      <c r="LUX4" s="109"/>
      <c r="LUY4" s="109"/>
      <c r="LUZ4" s="109"/>
      <c r="LVA4" s="109"/>
      <c r="LVB4" s="109"/>
      <c r="LVC4" s="109"/>
      <c r="LVD4" s="109"/>
      <c r="LVE4" s="109"/>
      <c r="LVF4" s="109"/>
      <c r="LVG4" s="109"/>
      <c r="LVH4" s="109"/>
      <c r="LVI4" s="109"/>
      <c r="LVJ4" s="109"/>
      <c r="LVK4" s="109"/>
      <c r="LVL4" s="109"/>
      <c r="LVM4" s="109"/>
      <c r="LVN4" s="109"/>
      <c r="LVO4" s="109"/>
      <c r="LVP4" s="109"/>
      <c r="LVQ4" s="109"/>
      <c r="LVR4" s="109"/>
      <c r="LVS4" s="109"/>
      <c r="LVT4" s="109"/>
      <c r="LVU4" s="109"/>
      <c r="LVV4" s="109"/>
      <c r="LVW4" s="109"/>
      <c r="LVX4" s="109"/>
      <c r="LVY4" s="109"/>
      <c r="LVZ4" s="109"/>
      <c r="LWA4" s="109"/>
      <c r="LWB4" s="109"/>
      <c r="LWC4" s="109"/>
      <c r="LWD4" s="109"/>
      <c r="LWE4" s="109"/>
      <c r="LWF4" s="109"/>
      <c r="LWG4" s="109"/>
      <c r="LWH4" s="109"/>
      <c r="LWI4" s="109"/>
      <c r="LWJ4" s="109"/>
      <c r="LWK4" s="109"/>
      <c r="LWL4" s="109"/>
      <c r="LWM4" s="109"/>
      <c r="LWN4" s="109"/>
      <c r="LWO4" s="109"/>
      <c r="LWP4" s="109"/>
      <c r="LWQ4" s="109"/>
      <c r="LWR4" s="109"/>
      <c r="LWS4" s="109"/>
      <c r="LWT4" s="109"/>
      <c r="LWU4" s="109"/>
      <c r="LWV4" s="109"/>
      <c r="LWW4" s="109"/>
      <c r="LWX4" s="109"/>
      <c r="LWY4" s="109"/>
      <c r="LWZ4" s="109"/>
      <c r="LXA4" s="109"/>
      <c r="LXB4" s="109"/>
      <c r="LXC4" s="109"/>
      <c r="LXD4" s="109"/>
      <c r="LXE4" s="109"/>
      <c r="LXF4" s="109"/>
      <c r="LXG4" s="109"/>
      <c r="LXH4" s="109"/>
      <c r="LXI4" s="109"/>
      <c r="LXJ4" s="109"/>
      <c r="LXK4" s="109"/>
      <c r="LXL4" s="109"/>
      <c r="LXM4" s="109"/>
      <c r="LXN4" s="109"/>
      <c r="LXO4" s="109"/>
      <c r="LXP4" s="109"/>
      <c r="LXQ4" s="109"/>
      <c r="LXR4" s="109"/>
      <c r="LXS4" s="109"/>
      <c r="LXT4" s="109"/>
      <c r="LXU4" s="109"/>
      <c r="LXV4" s="109"/>
      <c r="LXW4" s="109"/>
      <c r="LXX4" s="109"/>
      <c r="LXY4" s="109"/>
      <c r="LXZ4" s="109"/>
      <c r="LYA4" s="109"/>
      <c r="LYB4" s="109"/>
      <c r="LYC4" s="109"/>
      <c r="LYD4" s="109"/>
      <c r="LYE4" s="109"/>
      <c r="LYF4" s="109"/>
      <c r="LYG4" s="109"/>
      <c r="LYH4" s="109"/>
      <c r="LYI4" s="109"/>
      <c r="LYJ4" s="109"/>
      <c r="LYK4" s="109"/>
      <c r="LYL4" s="109"/>
      <c r="LYM4" s="109"/>
      <c r="LYN4" s="109"/>
      <c r="LYO4" s="109"/>
      <c r="LYP4" s="109"/>
      <c r="LYQ4" s="109"/>
      <c r="LYR4" s="109"/>
      <c r="LYS4" s="109"/>
      <c r="LYT4" s="109"/>
      <c r="LYU4" s="109"/>
      <c r="LYV4" s="109"/>
      <c r="LYW4" s="109"/>
      <c r="LYX4" s="109"/>
      <c r="LYY4" s="109"/>
      <c r="LYZ4" s="109"/>
      <c r="LZA4" s="109"/>
      <c r="LZB4" s="109"/>
      <c r="LZC4" s="109"/>
      <c r="LZD4" s="109"/>
      <c r="LZE4" s="109"/>
      <c r="LZF4" s="109"/>
      <c r="LZG4" s="109"/>
      <c r="LZH4" s="109"/>
      <c r="LZI4" s="109"/>
      <c r="LZJ4" s="109"/>
      <c r="LZK4" s="109"/>
      <c r="LZL4" s="109"/>
      <c r="LZM4" s="109"/>
      <c r="LZN4" s="109"/>
      <c r="LZO4" s="109"/>
      <c r="LZP4" s="109"/>
      <c r="LZQ4" s="109"/>
      <c r="LZR4" s="109"/>
      <c r="LZS4" s="109"/>
      <c r="LZT4" s="109"/>
      <c r="LZU4" s="109"/>
      <c r="LZV4" s="109"/>
      <c r="LZW4" s="109"/>
      <c r="LZX4" s="109"/>
      <c r="LZY4" s="109"/>
      <c r="LZZ4" s="109"/>
      <c r="MAA4" s="109"/>
      <c r="MAB4" s="109"/>
      <c r="MAC4" s="109"/>
      <c r="MAD4" s="109"/>
      <c r="MAE4" s="109"/>
      <c r="MAF4" s="109"/>
      <c r="MAG4" s="109"/>
      <c r="MAH4" s="109"/>
      <c r="MAI4" s="109"/>
      <c r="MAJ4" s="109"/>
      <c r="MAK4" s="109"/>
      <c r="MAL4" s="109"/>
      <c r="MAM4" s="109"/>
      <c r="MAN4" s="109"/>
      <c r="MAO4" s="109"/>
      <c r="MAP4" s="109"/>
      <c r="MAQ4" s="109"/>
      <c r="MAR4" s="109"/>
      <c r="MAS4" s="109"/>
      <c r="MAT4" s="109"/>
      <c r="MAU4" s="109"/>
      <c r="MAV4" s="109"/>
      <c r="MAW4" s="109"/>
      <c r="MAX4" s="109"/>
      <c r="MAY4" s="109"/>
      <c r="MAZ4" s="109"/>
      <c r="MBA4" s="109"/>
      <c r="MBB4" s="109"/>
      <c r="MBC4" s="109"/>
      <c r="MBD4" s="109"/>
      <c r="MBE4" s="109"/>
      <c r="MBF4" s="109"/>
      <c r="MBG4" s="109"/>
      <c r="MBH4" s="109"/>
      <c r="MBI4" s="109"/>
      <c r="MBJ4" s="109"/>
      <c r="MBK4" s="109"/>
      <c r="MBL4" s="109"/>
      <c r="MBM4" s="109"/>
      <c r="MBN4" s="109"/>
      <c r="MBO4" s="109"/>
      <c r="MBP4" s="109"/>
      <c r="MBQ4" s="109"/>
      <c r="MBR4" s="109"/>
      <c r="MBS4" s="109"/>
      <c r="MBT4" s="109"/>
      <c r="MBU4" s="109"/>
      <c r="MBV4" s="109"/>
      <c r="MBW4" s="109"/>
      <c r="MBX4" s="109"/>
      <c r="MBY4" s="109"/>
      <c r="MBZ4" s="109"/>
      <c r="MCA4" s="109"/>
      <c r="MCB4" s="109"/>
      <c r="MCC4" s="109"/>
      <c r="MCD4" s="109"/>
      <c r="MCE4" s="109"/>
      <c r="MCF4" s="109"/>
      <c r="MCG4" s="109"/>
      <c r="MCH4" s="109"/>
      <c r="MCI4" s="109"/>
      <c r="MCJ4" s="109"/>
      <c r="MCK4" s="109"/>
      <c r="MCL4" s="109"/>
      <c r="MCM4" s="109"/>
      <c r="MCN4" s="109"/>
      <c r="MCO4" s="109"/>
      <c r="MCP4" s="109"/>
      <c r="MCQ4" s="109"/>
      <c r="MCR4" s="109"/>
      <c r="MCS4" s="109"/>
      <c r="MCT4" s="109"/>
      <c r="MCU4" s="109"/>
      <c r="MCV4" s="109"/>
      <c r="MCW4" s="109"/>
      <c r="MCX4" s="109"/>
      <c r="MCY4" s="109"/>
      <c r="MCZ4" s="109"/>
      <c r="MDA4" s="109"/>
      <c r="MDB4" s="109"/>
      <c r="MDC4" s="109"/>
      <c r="MDD4" s="109"/>
      <c r="MDE4" s="109"/>
      <c r="MDF4" s="109"/>
      <c r="MDG4" s="109"/>
      <c r="MDH4" s="109"/>
      <c r="MDI4" s="109"/>
      <c r="MDJ4" s="109"/>
      <c r="MDK4" s="109"/>
      <c r="MDL4" s="109"/>
      <c r="MDM4" s="109"/>
      <c r="MDN4" s="109"/>
      <c r="MDO4" s="109"/>
      <c r="MDP4" s="109"/>
      <c r="MDQ4" s="109"/>
      <c r="MDR4" s="109"/>
      <c r="MDS4" s="109"/>
      <c r="MDT4" s="109"/>
      <c r="MDU4" s="109"/>
      <c r="MDV4" s="109"/>
      <c r="MDW4" s="109"/>
      <c r="MDX4" s="109"/>
      <c r="MDY4" s="109"/>
      <c r="MDZ4" s="109"/>
      <c r="MEA4" s="109"/>
      <c r="MEB4" s="109"/>
      <c r="MEC4" s="109"/>
      <c r="MED4" s="109"/>
      <c r="MEE4" s="109"/>
      <c r="MEF4" s="109"/>
      <c r="MEG4" s="109"/>
      <c r="MEH4" s="109"/>
      <c r="MEI4" s="109"/>
      <c r="MEJ4" s="109"/>
      <c r="MEK4" s="109"/>
      <c r="MEL4" s="109"/>
      <c r="MEM4" s="109"/>
      <c r="MEN4" s="109"/>
      <c r="MEO4" s="109"/>
      <c r="MEP4" s="109"/>
      <c r="MEQ4" s="109"/>
      <c r="MER4" s="109"/>
      <c r="MES4" s="109"/>
      <c r="MET4" s="109"/>
      <c r="MEU4" s="109"/>
      <c r="MEV4" s="109"/>
      <c r="MEW4" s="109"/>
      <c r="MEX4" s="109"/>
      <c r="MEY4" s="109"/>
      <c r="MEZ4" s="109"/>
      <c r="MFA4" s="109"/>
      <c r="MFB4" s="109"/>
      <c r="MFC4" s="109"/>
      <c r="MFD4" s="109"/>
      <c r="MFE4" s="109"/>
      <c r="MFF4" s="109"/>
      <c r="MFG4" s="109"/>
      <c r="MFH4" s="109"/>
      <c r="MFI4" s="109"/>
      <c r="MFJ4" s="109"/>
      <c r="MFK4" s="109"/>
      <c r="MFL4" s="109"/>
      <c r="MFM4" s="109"/>
      <c r="MFN4" s="109"/>
      <c r="MFO4" s="109"/>
      <c r="MFP4" s="109"/>
      <c r="MFQ4" s="109"/>
      <c r="MFR4" s="109"/>
      <c r="MFS4" s="109"/>
      <c r="MFT4" s="109"/>
      <c r="MFU4" s="109"/>
      <c r="MFV4" s="109"/>
      <c r="MFW4" s="109"/>
      <c r="MFX4" s="109"/>
      <c r="MFY4" s="109"/>
      <c r="MFZ4" s="109"/>
      <c r="MGA4" s="109"/>
      <c r="MGB4" s="109"/>
      <c r="MGC4" s="109"/>
      <c r="MGD4" s="109"/>
      <c r="MGE4" s="109"/>
      <c r="MGF4" s="109"/>
      <c r="MGG4" s="109"/>
      <c r="MGH4" s="109"/>
      <c r="MGI4" s="109"/>
      <c r="MGJ4" s="109"/>
      <c r="MGK4" s="109"/>
      <c r="MGL4" s="109"/>
      <c r="MGM4" s="109"/>
      <c r="MGN4" s="109"/>
      <c r="MGO4" s="109"/>
      <c r="MGP4" s="109"/>
      <c r="MGQ4" s="109"/>
      <c r="MGR4" s="109"/>
      <c r="MGS4" s="109"/>
      <c r="MGT4" s="109"/>
      <c r="MGU4" s="109"/>
      <c r="MGV4" s="109"/>
      <c r="MGW4" s="109"/>
      <c r="MGX4" s="109"/>
      <c r="MGY4" s="109"/>
      <c r="MGZ4" s="109"/>
      <c r="MHA4" s="109"/>
      <c r="MHB4" s="109"/>
      <c r="MHC4" s="109"/>
      <c r="MHD4" s="109"/>
      <c r="MHE4" s="109"/>
      <c r="MHF4" s="109"/>
      <c r="MHG4" s="109"/>
      <c r="MHH4" s="109"/>
      <c r="MHI4" s="109"/>
      <c r="MHJ4" s="109"/>
      <c r="MHK4" s="109"/>
      <c r="MHL4" s="109"/>
      <c r="MHM4" s="109"/>
      <c r="MHN4" s="109"/>
      <c r="MHO4" s="109"/>
      <c r="MHP4" s="109"/>
      <c r="MHQ4" s="109"/>
      <c r="MHR4" s="109"/>
      <c r="MHS4" s="109"/>
      <c r="MHT4" s="109"/>
      <c r="MHU4" s="109"/>
      <c r="MHV4" s="109"/>
      <c r="MHW4" s="109"/>
      <c r="MHX4" s="109"/>
      <c r="MHY4" s="109"/>
      <c r="MHZ4" s="109"/>
      <c r="MIA4" s="109"/>
      <c r="MIB4" s="109"/>
      <c r="MIC4" s="109"/>
      <c r="MID4" s="109"/>
      <c r="MIE4" s="109"/>
      <c r="MIF4" s="109"/>
      <c r="MIG4" s="109"/>
      <c r="MIH4" s="109"/>
      <c r="MII4" s="109"/>
      <c r="MIJ4" s="109"/>
      <c r="MIK4" s="109"/>
      <c r="MIL4" s="109"/>
      <c r="MIM4" s="109"/>
      <c r="MIN4" s="109"/>
      <c r="MIO4" s="109"/>
      <c r="MIP4" s="109"/>
      <c r="MIQ4" s="109"/>
      <c r="MIR4" s="109"/>
      <c r="MIS4" s="109"/>
      <c r="MIT4" s="109"/>
      <c r="MIU4" s="109"/>
      <c r="MIV4" s="109"/>
      <c r="MIW4" s="109"/>
      <c r="MIX4" s="109"/>
      <c r="MIY4" s="109"/>
      <c r="MIZ4" s="109"/>
      <c r="MJA4" s="109"/>
      <c r="MJB4" s="109"/>
      <c r="MJC4" s="109"/>
      <c r="MJD4" s="109"/>
      <c r="MJE4" s="109"/>
      <c r="MJF4" s="109"/>
      <c r="MJG4" s="109"/>
      <c r="MJH4" s="109"/>
      <c r="MJI4" s="109"/>
      <c r="MJJ4" s="109"/>
      <c r="MJK4" s="109"/>
      <c r="MJL4" s="109"/>
      <c r="MJM4" s="109"/>
      <c r="MJN4" s="109"/>
      <c r="MJO4" s="109"/>
      <c r="MJP4" s="109"/>
      <c r="MJQ4" s="109"/>
      <c r="MJR4" s="109"/>
      <c r="MJS4" s="109"/>
      <c r="MJT4" s="109"/>
      <c r="MJU4" s="109"/>
      <c r="MJV4" s="109"/>
      <c r="MJW4" s="109"/>
      <c r="MJX4" s="109"/>
      <c r="MJY4" s="109"/>
      <c r="MJZ4" s="109"/>
      <c r="MKA4" s="109"/>
      <c r="MKB4" s="109"/>
      <c r="MKC4" s="109"/>
      <c r="MKD4" s="109"/>
      <c r="MKE4" s="109"/>
      <c r="MKF4" s="109"/>
      <c r="MKG4" s="109"/>
      <c r="MKH4" s="109"/>
      <c r="MKI4" s="109"/>
      <c r="MKJ4" s="109"/>
      <c r="MKK4" s="109"/>
      <c r="MKL4" s="109"/>
      <c r="MKM4" s="109"/>
      <c r="MKN4" s="109"/>
      <c r="MKO4" s="109"/>
      <c r="MKP4" s="109"/>
      <c r="MKQ4" s="109"/>
      <c r="MKR4" s="109"/>
      <c r="MKS4" s="109"/>
      <c r="MKT4" s="109"/>
      <c r="MKU4" s="109"/>
      <c r="MKV4" s="109"/>
      <c r="MKW4" s="109"/>
      <c r="MKX4" s="109"/>
      <c r="MKY4" s="109"/>
      <c r="MKZ4" s="109"/>
      <c r="MLA4" s="109"/>
      <c r="MLB4" s="109"/>
      <c r="MLC4" s="109"/>
      <c r="MLD4" s="109"/>
      <c r="MLE4" s="109"/>
      <c r="MLF4" s="109"/>
      <c r="MLG4" s="109"/>
      <c r="MLH4" s="109"/>
      <c r="MLI4" s="109"/>
      <c r="MLJ4" s="109"/>
      <c r="MLK4" s="109"/>
      <c r="MLL4" s="109"/>
      <c r="MLM4" s="109"/>
      <c r="MLN4" s="109"/>
      <c r="MLO4" s="109"/>
      <c r="MLP4" s="109"/>
      <c r="MLQ4" s="109"/>
      <c r="MLR4" s="109"/>
      <c r="MLS4" s="109"/>
      <c r="MLT4" s="109"/>
      <c r="MLU4" s="109"/>
      <c r="MLV4" s="109"/>
      <c r="MLW4" s="109"/>
      <c r="MLX4" s="109"/>
      <c r="MLY4" s="109"/>
      <c r="MLZ4" s="109"/>
      <c r="MMA4" s="109"/>
      <c r="MMB4" s="109"/>
      <c r="MMC4" s="109"/>
      <c r="MMD4" s="109"/>
      <c r="MME4" s="109"/>
      <c r="MMF4" s="109"/>
      <c r="MMG4" s="109"/>
      <c r="MMH4" s="109"/>
      <c r="MMI4" s="109"/>
      <c r="MMJ4" s="109"/>
      <c r="MMK4" s="109"/>
      <c r="MML4" s="109"/>
      <c r="MMM4" s="109"/>
      <c r="MMN4" s="109"/>
      <c r="MMO4" s="109"/>
      <c r="MMP4" s="109"/>
      <c r="MMQ4" s="109"/>
      <c r="MMR4" s="109"/>
      <c r="MMS4" s="109"/>
      <c r="MMT4" s="109"/>
      <c r="MMU4" s="109"/>
      <c r="MMV4" s="109"/>
      <c r="MMW4" s="109"/>
      <c r="MMX4" s="109"/>
      <c r="MMY4" s="109"/>
      <c r="MMZ4" s="109"/>
      <c r="MNA4" s="109"/>
      <c r="MNB4" s="109"/>
      <c r="MNC4" s="109"/>
      <c r="MND4" s="109"/>
      <c r="MNE4" s="109"/>
      <c r="MNF4" s="109"/>
      <c r="MNG4" s="109"/>
      <c r="MNH4" s="109"/>
      <c r="MNI4" s="109"/>
      <c r="MNJ4" s="109"/>
      <c r="MNK4" s="109"/>
      <c r="MNL4" s="109"/>
      <c r="MNM4" s="109"/>
      <c r="MNN4" s="109"/>
      <c r="MNO4" s="109"/>
      <c r="MNP4" s="109"/>
      <c r="MNQ4" s="109"/>
      <c r="MNR4" s="109"/>
      <c r="MNS4" s="109"/>
      <c r="MNT4" s="109"/>
      <c r="MNU4" s="109"/>
      <c r="MNV4" s="109"/>
      <c r="MNW4" s="109"/>
      <c r="MNX4" s="109"/>
      <c r="MNY4" s="109"/>
      <c r="MNZ4" s="109"/>
      <c r="MOA4" s="109"/>
      <c r="MOB4" s="109"/>
      <c r="MOC4" s="109"/>
      <c r="MOD4" s="109"/>
      <c r="MOE4" s="109"/>
      <c r="MOF4" s="109"/>
      <c r="MOG4" s="109"/>
      <c r="MOH4" s="109"/>
      <c r="MOI4" s="109"/>
      <c r="MOJ4" s="109"/>
      <c r="MOK4" s="109"/>
      <c r="MOL4" s="109"/>
      <c r="MOM4" s="109"/>
      <c r="MON4" s="109"/>
      <c r="MOO4" s="109"/>
      <c r="MOP4" s="109"/>
      <c r="MOQ4" s="109"/>
      <c r="MOR4" s="109"/>
      <c r="MOS4" s="109"/>
      <c r="MOT4" s="109"/>
      <c r="MOU4" s="109"/>
      <c r="MOV4" s="109"/>
      <c r="MOW4" s="109"/>
      <c r="MOX4" s="109"/>
      <c r="MOY4" s="109"/>
      <c r="MOZ4" s="109"/>
      <c r="MPA4" s="109"/>
      <c r="MPB4" s="109"/>
      <c r="MPC4" s="109"/>
      <c r="MPD4" s="109"/>
      <c r="MPE4" s="109"/>
      <c r="MPF4" s="109"/>
      <c r="MPG4" s="109"/>
      <c r="MPH4" s="109"/>
      <c r="MPI4" s="109"/>
      <c r="MPJ4" s="109"/>
      <c r="MPK4" s="109"/>
      <c r="MPL4" s="109"/>
      <c r="MPM4" s="109"/>
      <c r="MPN4" s="109"/>
      <c r="MPO4" s="109"/>
      <c r="MPP4" s="109"/>
      <c r="MPQ4" s="109"/>
      <c r="MPR4" s="109"/>
      <c r="MPS4" s="109"/>
      <c r="MPT4" s="109"/>
      <c r="MPU4" s="109"/>
      <c r="MPV4" s="109"/>
      <c r="MPW4" s="109"/>
      <c r="MPX4" s="109"/>
      <c r="MPY4" s="109"/>
      <c r="MPZ4" s="109"/>
      <c r="MQA4" s="109"/>
      <c r="MQB4" s="109"/>
      <c r="MQC4" s="109"/>
      <c r="MQD4" s="109"/>
      <c r="MQE4" s="109"/>
      <c r="MQF4" s="109"/>
      <c r="MQG4" s="109"/>
      <c r="MQH4" s="109"/>
      <c r="MQI4" s="109"/>
      <c r="MQJ4" s="109"/>
      <c r="MQK4" s="109"/>
      <c r="MQL4" s="109"/>
      <c r="MQM4" s="109"/>
      <c r="MQN4" s="109"/>
      <c r="MQO4" s="109"/>
      <c r="MQP4" s="109"/>
      <c r="MQQ4" s="109"/>
      <c r="MQR4" s="109"/>
      <c r="MQS4" s="109"/>
      <c r="MQT4" s="109"/>
      <c r="MQU4" s="109"/>
      <c r="MQV4" s="109"/>
      <c r="MQW4" s="109"/>
      <c r="MQX4" s="109"/>
      <c r="MQY4" s="109"/>
      <c r="MQZ4" s="109"/>
      <c r="MRA4" s="109"/>
      <c r="MRB4" s="109"/>
      <c r="MRC4" s="109"/>
      <c r="MRD4" s="109"/>
      <c r="MRE4" s="109"/>
      <c r="MRF4" s="109"/>
      <c r="MRG4" s="109"/>
      <c r="MRH4" s="109"/>
      <c r="MRI4" s="109"/>
      <c r="MRJ4" s="109"/>
      <c r="MRK4" s="109"/>
      <c r="MRL4" s="109"/>
      <c r="MRM4" s="109"/>
      <c r="MRN4" s="109"/>
      <c r="MRO4" s="109"/>
      <c r="MRP4" s="109"/>
      <c r="MRQ4" s="109"/>
      <c r="MRR4" s="109"/>
      <c r="MRS4" s="109"/>
      <c r="MRT4" s="109"/>
      <c r="MRU4" s="109"/>
      <c r="MRV4" s="109"/>
      <c r="MRW4" s="109"/>
      <c r="MRX4" s="109"/>
      <c r="MRY4" s="109"/>
      <c r="MRZ4" s="109"/>
      <c r="MSA4" s="109"/>
      <c r="MSB4" s="109"/>
      <c r="MSC4" s="109"/>
      <c r="MSD4" s="109"/>
      <c r="MSE4" s="109"/>
      <c r="MSF4" s="109"/>
      <c r="MSG4" s="109"/>
      <c r="MSH4" s="109"/>
      <c r="MSI4" s="109"/>
      <c r="MSJ4" s="109"/>
      <c r="MSK4" s="109"/>
      <c r="MSL4" s="109"/>
      <c r="MSM4" s="109"/>
      <c r="MSN4" s="109"/>
      <c r="MSO4" s="109"/>
      <c r="MSP4" s="109"/>
      <c r="MSQ4" s="109"/>
      <c r="MSR4" s="109"/>
      <c r="MSS4" s="109"/>
      <c r="MST4" s="109"/>
      <c r="MSU4" s="109"/>
      <c r="MSV4" s="109"/>
      <c r="MSW4" s="109"/>
      <c r="MSX4" s="109"/>
      <c r="MSY4" s="109"/>
      <c r="MSZ4" s="109"/>
      <c r="MTA4" s="109"/>
      <c r="MTB4" s="109"/>
      <c r="MTC4" s="109"/>
      <c r="MTD4" s="109"/>
      <c r="MTE4" s="109"/>
      <c r="MTF4" s="109"/>
      <c r="MTG4" s="109"/>
      <c r="MTH4" s="109"/>
      <c r="MTI4" s="109"/>
      <c r="MTJ4" s="109"/>
      <c r="MTK4" s="109"/>
      <c r="MTL4" s="109"/>
      <c r="MTM4" s="109"/>
      <c r="MTN4" s="109"/>
      <c r="MTO4" s="109"/>
      <c r="MTP4" s="109"/>
      <c r="MTQ4" s="109"/>
      <c r="MTR4" s="109"/>
      <c r="MTS4" s="109"/>
      <c r="MTT4" s="109"/>
      <c r="MTU4" s="109"/>
      <c r="MTV4" s="109"/>
      <c r="MTW4" s="109"/>
      <c r="MTX4" s="109"/>
      <c r="MTY4" s="109"/>
      <c r="MTZ4" s="109"/>
      <c r="MUA4" s="109"/>
      <c r="MUB4" s="109"/>
      <c r="MUC4" s="109"/>
      <c r="MUD4" s="109"/>
      <c r="MUE4" s="109"/>
      <c r="MUF4" s="109"/>
      <c r="MUG4" s="109"/>
      <c r="MUH4" s="109"/>
      <c r="MUI4" s="109"/>
      <c r="MUJ4" s="109"/>
      <c r="MUK4" s="109"/>
      <c r="MUL4" s="109"/>
      <c r="MUM4" s="109"/>
      <c r="MUN4" s="109"/>
      <c r="MUO4" s="109"/>
      <c r="MUP4" s="109"/>
      <c r="MUQ4" s="109"/>
      <c r="MUR4" s="109"/>
      <c r="MUS4" s="109"/>
      <c r="MUT4" s="109"/>
      <c r="MUU4" s="109"/>
      <c r="MUV4" s="109"/>
      <c r="MUW4" s="109"/>
      <c r="MUX4" s="109"/>
      <c r="MUY4" s="109"/>
      <c r="MUZ4" s="109"/>
      <c r="MVA4" s="109"/>
      <c r="MVB4" s="109"/>
      <c r="MVC4" s="109"/>
      <c r="MVD4" s="109"/>
      <c r="MVE4" s="109"/>
      <c r="MVF4" s="109"/>
      <c r="MVG4" s="109"/>
      <c r="MVH4" s="109"/>
      <c r="MVI4" s="109"/>
      <c r="MVJ4" s="109"/>
      <c r="MVK4" s="109"/>
      <c r="MVL4" s="109"/>
      <c r="MVM4" s="109"/>
      <c r="MVN4" s="109"/>
      <c r="MVO4" s="109"/>
      <c r="MVP4" s="109"/>
      <c r="MVQ4" s="109"/>
      <c r="MVR4" s="109"/>
      <c r="MVS4" s="109"/>
      <c r="MVT4" s="109"/>
      <c r="MVU4" s="109"/>
      <c r="MVV4" s="109"/>
      <c r="MVW4" s="109"/>
      <c r="MVX4" s="109"/>
      <c r="MVY4" s="109"/>
      <c r="MVZ4" s="109"/>
      <c r="MWA4" s="109"/>
      <c r="MWB4" s="109"/>
      <c r="MWC4" s="109"/>
      <c r="MWD4" s="109"/>
      <c r="MWE4" s="109"/>
      <c r="MWF4" s="109"/>
      <c r="MWG4" s="109"/>
      <c r="MWH4" s="109"/>
      <c r="MWI4" s="109"/>
      <c r="MWJ4" s="109"/>
      <c r="MWK4" s="109"/>
      <c r="MWL4" s="109"/>
      <c r="MWM4" s="109"/>
      <c r="MWN4" s="109"/>
      <c r="MWO4" s="109"/>
      <c r="MWP4" s="109"/>
      <c r="MWQ4" s="109"/>
      <c r="MWR4" s="109"/>
      <c r="MWS4" s="109"/>
      <c r="MWT4" s="109"/>
      <c r="MWU4" s="109"/>
      <c r="MWV4" s="109"/>
      <c r="MWW4" s="109"/>
      <c r="MWX4" s="109"/>
      <c r="MWY4" s="109"/>
      <c r="MWZ4" s="109"/>
      <c r="MXA4" s="109"/>
      <c r="MXB4" s="109"/>
      <c r="MXC4" s="109"/>
      <c r="MXD4" s="109"/>
      <c r="MXE4" s="109"/>
      <c r="MXF4" s="109"/>
      <c r="MXG4" s="109"/>
      <c r="MXH4" s="109"/>
      <c r="MXI4" s="109"/>
      <c r="MXJ4" s="109"/>
      <c r="MXK4" s="109"/>
      <c r="MXL4" s="109"/>
      <c r="MXM4" s="109"/>
      <c r="MXN4" s="109"/>
      <c r="MXO4" s="109"/>
      <c r="MXP4" s="109"/>
      <c r="MXQ4" s="109"/>
      <c r="MXR4" s="109"/>
      <c r="MXS4" s="109"/>
      <c r="MXT4" s="109"/>
      <c r="MXU4" s="109"/>
      <c r="MXV4" s="109"/>
      <c r="MXW4" s="109"/>
      <c r="MXX4" s="109"/>
      <c r="MXY4" s="109"/>
      <c r="MXZ4" s="109"/>
      <c r="MYA4" s="109"/>
      <c r="MYB4" s="109"/>
      <c r="MYC4" s="109"/>
      <c r="MYD4" s="109"/>
      <c r="MYE4" s="109"/>
      <c r="MYF4" s="109"/>
      <c r="MYG4" s="109"/>
      <c r="MYH4" s="109"/>
      <c r="MYI4" s="109"/>
      <c r="MYJ4" s="109"/>
      <c r="MYK4" s="109"/>
      <c r="MYL4" s="109"/>
      <c r="MYM4" s="109"/>
      <c r="MYN4" s="109"/>
      <c r="MYO4" s="109"/>
      <c r="MYP4" s="109"/>
      <c r="MYQ4" s="109"/>
      <c r="MYR4" s="109"/>
      <c r="MYS4" s="109"/>
      <c r="MYT4" s="109"/>
      <c r="MYU4" s="109"/>
      <c r="MYV4" s="109"/>
      <c r="MYW4" s="109"/>
      <c r="MYX4" s="109"/>
      <c r="MYY4" s="109"/>
      <c r="MYZ4" s="109"/>
      <c r="MZA4" s="109"/>
      <c r="MZB4" s="109"/>
      <c r="MZC4" s="109"/>
      <c r="MZD4" s="109"/>
      <c r="MZE4" s="109"/>
      <c r="MZF4" s="109"/>
      <c r="MZG4" s="109"/>
      <c r="MZH4" s="109"/>
      <c r="MZI4" s="109"/>
      <c r="MZJ4" s="109"/>
      <c r="MZK4" s="109"/>
      <c r="MZL4" s="109"/>
      <c r="MZM4" s="109"/>
      <c r="MZN4" s="109"/>
      <c r="MZO4" s="109"/>
      <c r="MZP4" s="109"/>
      <c r="MZQ4" s="109"/>
      <c r="MZR4" s="109"/>
      <c r="MZS4" s="109"/>
      <c r="MZT4" s="109"/>
      <c r="MZU4" s="109"/>
      <c r="MZV4" s="109"/>
      <c r="MZW4" s="109"/>
      <c r="MZX4" s="109"/>
      <c r="MZY4" s="109"/>
      <c r="MZZ4" s="109"/>
      <c r="NAA4" s="109"/>
      <c r="NAB4" s="109"/>
      <c r="NAC4" s="109"/>
      <c r="NAD4" s="109"/>
      <c r="NAE4" s="109"/>
      <c r="NAF4" s="109"/>
      <c r="NAG4" s="109"/>
      <c r="NAH4" s="109"/>
      <c r="NAI4" s="109"/>
      <c r="NAJ4" s="109"/>
      <c r="NAK4" s="109"/>
      <c r="NAL4" s="109"/>
      <c r="NAM4" s="109"/>
      <c r="NAN4" s="109"/>
      <c r="NAO4" s="109"/>
      <c r="NAP4" s="109"/>
      <c r="NAQ4" s="109"/>
      <c r="NAR4" s="109"/>
      <c r="NAS4" s="109"/>
      <c r="NAT4" s="109"/>
      <c r="NAU4" s="109"/>
      <c r="NAV4" s="109"/>
      <c r="NAW4" s="109"/>
      <c r="NAX4" s="109"/>
      <c r="NAY4" s="109"/>
      <c r="NAZ4" s="109"/>
      <c r="NBA4" s="109"/>
      <c r="NBB4" s="109"/>
      <c r="NBC4" s="109"/>
      <c r="NBD4" s="109"/>
      <c r="NBE4" s="109"/>
      <c r="NBF4" s="109"/>
      <c r="NBG4" s="109"/>
      <c r="NBH4" s="109"/>
      <c r="NBI4" s="109"/>
      <c r="NBJ4" s="109"/>
      <c r="NBK4" s="109"/>
      <c r="NBL4" s="109"/>
      <c r="NBM4" s="109"/>
      <c r="NBN4" s="109"/>
      <c r="NBO4" s="109"/>
      <c r="NBP4" s="109"/>
      <c r="NBQ4" s="109"/>
      <c r="NBR4" s="109"/>
      <c r="NBS4" s="109"/>
      <c r="NBT4" s="109"/>
      <c r="NBU4" s="109"/>
      <c r="NBV4" s="109"/>
      <c r="NBW4" s="109"/>
      <c r="NBX4" s="109"/>
      <c r="NBY4" s="109"/>
      <c r="NBZ4" s="109"/>
      <c r="NCA4" s="109"/>
      <c r="NCB4" s="109"/>
      <c r="NCC4" s="109"/>
      <c r="NCD4" s="109"/>
      <c r="NCE4" s="109"/>
      <c r="NCF4" s="109"/>
      <c r="NCG4" s="109"/>
      <c r="NCH4" s="109"/>
      <c r="NCI4" s="109"/>
      <c r="NCJ4" s="109"/>
      <c r="NCK4" s="109"/>
      <c r="NCL4" s="109"/>
      <c r="NCM4" s="109"/>
      <c r="NCN4" s="109"/>
      <c r="NCO4" s="109"/>
      <c r="NCP4" s="109"/>
      <c r="NCQ4" s="109"/>
      <c r="NCR4" s="109"/>
      <c r="NCS4" s="109"/>
      <c r="NCT4" s="109"/>
      <c r="NCU4" s="109"/>
      <c r="NCV4" s="109"/>
      <c r="NCW4" s="109"/>
      <c r="NCX4" s="109"/>
      <c r="NCY4" s="109"/>
      <c r="NCZ4" s="109"/>
      <c r="NDA4" s="109"/>
      <c r="NDB4" s="109"/>
      <c r="NDC4" s="109"/>
      <c r="NDD4" s="109"/>
      <c r="NDE4" s="109"/>
      <c r="NDF4" s="109"/>
      <c r="NDG4" s="109"/>
      <c r="NDH4" s="109"/>
      <c r="NDI4" s="109"/>
      <c r="NDJ4" s="109"/>
      <c r="NDK4" s="109"/>
      <c r="NDL4" s="109"/>
      <c r="NDM4" s="109"/>
      <c r="NDN4" s="109"/>
      <c r="NDO4" s="109"/>
      <c r="NDP4" s="109"/>
      <c r="NDQ4" s="109"/>
      <c r="NDR4" s="109"/>
      <c r="NDS4" s="109"/>
      <c r="NDT4" s="109"/>
      <c r="NDU4" s="109"/>
      <c r="NDV4" s="109"/>
      <c r="NDW4" s="109"/>
      <c r="NDX4" s="109"/>
      <c r="NDY4" s="109"/>
      <c r="NDZ4" s="109"/>
      <c r="NEA4" s="109"/>
      <c r="NEB4" s="109"/>
      <c r="NEC4" s="109"/>
      <c r="NED4" s="109"/>
      <c r="NEE4" s="109"/>
      <c r="NEF4" s="109"/>
      <c r="NEG4" s="109"/>
      <c r="NEH4" s="109"/>
      <c r="NEI4" s="109"/>
      <c r="NEJ4" s="109"/>
      <c r="NEK4" s="109"/>
      <c r="NEL4" s="109"/>
      <c r="NEM4" s="109"/>
      <c r="NEN4" s="109"/>
      <c r="NEO4" s="109"/>
      <c r="NEP4" s="109"/>
      <c r="NEQ4" s="109"/>
      <c r="NER4" s="109"/>
      <c r="NES4" s="109"/>
      <c r="NET4" s="109"/>
      <c r="NEU4" s="109"/>
      <c r="NEV4" s="109"/>
      <c r="NEW4" s="109"/>
      <c r="NEX4" s="109"/>
      <c r="NEY4" s="109"/>
      <c r="NEZ4" s="109"/>
      <c r="NFA4" s="109"/>
      <c r="NFB4" s="109"/>
      <c r="NFC4" s="109"/>
      <c r="NFD4" s="109"/>
      <c r="NFE4" s="109"/>
      <c r="NFF4" s="109"/>
      <c r="NFG4" s="109"/>
      <c r="NFH4" s="109"/>
      <c r="NFI4" s="109"/>
      <c r="NFJ4" s="109"/>
      <c r="NFK4" s="109"/>
      <c r="NFL4" s="109"/>
      <c r="NFM4" s="109"/>
      <c r="NFN4" s="109"/>
      <c r="NFO4" s="109"/>
      <c r="NFP4" s="109"/>
      <c r="NFQ4" s="109"/>
      <c r="NFR4" s="109"/>
      <c r="NFS4" s="109"/>
      <c r="NFT4" s="109"/>
      <c r="NFU4" s="109"/>
      <c r="NFV4" s="109"/>
      <c r="NFW4" s="109"/>
      <c r="NFX4" s="109"/>
      <c r="NFY4" s="109"/>
      <c r="NFZ4" s="109"/>
      <c r="NGA4" s="109"/>
      <c r="NGB4" s="109"/>
      <c r="NGC4" s="109"/>
      <c r="NGD4" s="109"/>
      <c r="NGE4" s="109"/>
      <c r="NGF4" s="109"/>
      <c r="NGG4" s="109"/>
      <c r="NGH4" s="109"/>
      <c r="NGI4" s="109"/>
      <c r="NGJ4" s="109"/>
      <c r="NGK4" s="109"/>
      <c r="NGL4" s="109"/>
      <c r="NGM4" s="109"/>
      <c r="NGN4" s="109"/>
      <c r="NGO4" s="109"/>
      <c r="NGP4" s="109"/>
      <c r="NGQ4" s="109"/>
      <c r="NGR4" s="109"/>
      <c r="NGS4" s="109"/>
      <c r="NGT4" s="109"/>
      <c r="NGU4" s="109"/>
      <c r="NGV4" s="109"/>
      <c r="NGW4" s="109"/>
      <c r="NGX4" s="109"/>
      <c r="NGY4" s="109"/>
      <c r="NGZ4" s="109"/>
      <c r="NHA4" s="109"/>
      <c r="NHB4" s="109"/>
      <c r="NHC4" s="109"/>
      <c r="NHD4" s="109"/>
      <c r="NHE4" s="109"/>
      <c r="NHF4" s="109"/>
      <c r="NHG4" s="109"/>
      <c r="NHH4" s="109"/>
      <c r="NHI4" s="109"/>
      <c r="NHJ4" s="109"/>
      <c r="NHK4" s="109"/>
      <c r="NHL4" s="109"/>
      <c r="NHM4" s="109"/>
      <c r="NHN4" s="109"/>
      <c r="NHO4" s="109"/>
      <c r="NHP4" s="109"/>
      <c r="NHQ4" s="109"/>
      <c r="NHR4" s="109"/>
      <c r="NHS4" s="109"/>
      <c r="NHT4" s="109"/>
      <c r="NHU4" s="109"/>
      <c r="NHV4" s="109"/>
      <c r="NHW4" s="109"/>
      <c r="NHX4" s="109"/>
      <c r="NHY4" s="109"/>
      <c r="NHZ4" s="109"/>
      <c r="NIA4" s="109"/>
      <c r="NIB4" s="109"/>
      <c r="NIC4" s="109"/>
      <c r="NID4" s="109"/>
      <c r="NIE4" s="109"/>
      <c r="NIF4" s="109"/>
      <c r="NIG4" s="109"/>
      <c r="NIH4" s="109"/>
      <c r="NII4" s="109"/>
      <c r="NIJ4" s="109"/>
      <c r="NIK4" s="109"/>
      <c r="NIL4" s="109"/>
      <c r="NIM4" s="109"/>
      <c r="NIN4" s="109"/>
      <c r="NIO4" s="109"/>
      <c r="NIP4" s="109"/>
      <c r="NIQ4" s="109"/>
      <c r="NIR4" s="109"/>
      <c r="NIS4" s="109"/>
      <c r="NIT4" s="109"/>
      <c r="NIU4" s="109"/>
      <c r="NIV4" s="109"/>
      <c r="NIW4" s="109"/>
      <c r="NIX4" s="109"/>
      <c r="NIY4" s="109"/>
      <c r="NIZ4" s="109"/>
      <c r="NJA4" s="109"/>
      <c r="NJB4" s="109"/>
      <c r="NJC4" s="109"/>
      <c r="NJD4" s="109"/>
      <c r="NJE4" s="109"/>
      <c r="NJF4" s="109"/>
      <c r="NJG4" s="109"/>
      <c r="NJH4" s="109"/>
      <c r="NJI4" s="109"/>
      <c r="NJJ4" s="109"/>
      <c r="NJK4" s="109"/>
      <c r="NJL4" s="109"/>
      <c r="NJM4" s="109"/>
      <c r="NJN4" s="109"/>
      <c r="NJO4" s="109"/>
      <c r="NJP4" s="109"/>
      <c r="NJQ4" s="109"/>
      <c r="NJR4" s="109"/>
      <c r="NJS4" s="109"/>
      <c r="NJT4" s="109"/>
      <c r="NJU4" s="109"/>
      <c r="NJV4" s="109"/>
      <c r="NJW4" s="109"/>
      <c r="NJX4" s="109"/>
      <c r="NJY4" s="109"/>
      <c r="NJZ4" s="109"/>
      <c r="NKA4" s="109"/>
      <c r="NKB4" s="109"/>
      <c r="NKC4" s="109"/>
      <c r="NKD4" s="109"/>
      <c r="NKE4" s="109"/>
      <c r="NKF4" s="109"/>
      <c r="NKG4" s="109"/>
      <c r="NKH4" s="109"/>
      <c r="NKI4" s="109"/>
      <c r="NKJ4" s="109"/>
      <c r="NKK4" s="109"/>
      <c r="NKL4" s="109"/>
      <c r="NKM4" s="109"/>
      <c r="NKN4" s="109"/>
      <c r="NKO4" s="109"/>
      <c r="NKP4" s="109"/>
      <c r="NKQ4" s="109"/>
      <c r="NKR4" s="109"/>
      <c r="NKS4" s="109"/>
      <c r="NKT4" s="109"/>
      <c r="NKU4" s="109"/>
      <c r="NKV4" s="109"/>
      <c r="NKW4" s="109"/>
      <c r="NKX4" s="109"/>
      <c r="NKY4" s="109"/>
      <c r="NKZ4" s="109"/>
      <c r="NLA4" s="109"/>
      <c r="NLB4" s="109"/>
      <c r="NLC4" s="109"/>
      <c r="NLD4" s="109"/>
      <c r="NLE4" s="109"/>
      <c r="NLF4" s="109"/>
      <c r="NLG4" s="109"/>
      <c r="NLH4" s="109"/>
      <c r="NLI4" s="109"/>
      <c r="NLJ4" s="109"/>
      <c r="NLK4" s="109"/>
      <c r="NLL4" s="109"/>
      <c r="NLM4" s="109"/>
      <c r="NLN4" s="109"/>
      <c r="NLO4" s="109"/>
      <c r="NLP4" s="109"/>
      <c r="NLQ4" s="109"/>
      <c r="NLR4" s="109"/>
      <c r="NLS4" s="109"/>
      <c r="NLT4" s="109"/>
      <c r="NLU4" s="109"/>
      <c r="NLV4" s="109"/>
      <c r="NLW4" s="109"/>
      <c r="NLX4" s="109"/>
      <c r="NLY4" s="109"/>
      <c r="NLZ4" s="109"/>
      <c r="NMA4" s="109"/>
      <c r="NMB4" s="109"/>
      <c r="NMC4" s="109"/>
      <c r="NMD4" s="109"/>
      <c r="NME4" s="109"/>
      <c r="NMF4" s="109"/>
      <c r="NMG4" s="109"/>
      <c r="NMH4" s="109"/>
      <c r="NMI4" s="109"/>
      <c r="NMJ4" s="109"/>
      <c r="NMK4" s="109"/>
      <c r="NML4" s="109"/>
      <c r="NMM4" s="109"/>
      <c r="NMN4" s="109"/>
      <c r="NMO4" s="109"/>
      <c r="NMP4" s="109"/>
      <c r="NMQ4" s="109"/>
      <c r="NMR4" s="109"/>
      <c r="NMS4" s="109"/>
      <c r="NMT4" s="109"/>
      <c r="NMU4" s="109"/>
      <c r="NMV4" s="109"/>
      <c r="NMW4" s="109"/>
      <c r="NMX4" s="109"/>
      <c r="NMY4" s="109"/>
      <c r="NMZ4" s="109"/>
      <c r="NNA4" s="109"/>
      <c r="NNB4" s="109"/>
      <c r="NNC4" s="109"/>
      <c r="NND4" s="109"/>
      <c r="NNE4" s="109"/>
      <c r="NNF4" s="109"/>
      <c r="NNG4" s="109"/>
      <c r="NNH4" s="109"/>
      <c r="NNI4" s="109"/>
      <c r="NNJ4" s="109"/>
      <c r="NNK4" s="109"/>
      <c r="NNL4" s="109"/>
      <c r="NNM4" s="109"/>
      <c r="NNN4" s="109"/>
      <c r="NNO4" s="109"/>
      <c r="NNP4" s="109"/>
      <c r="NNQ4" s="109"/>
      <c r="NNR4" s="109"/>
      <c r="NNS4" s="109"/>
      <c r="NNT4" s="109"/>
      <c r="NNU4" s="109"/>
      <c r="NNV4" s="109"/>
      <c r="NNW4" s="109"/>
      <c r="NNX4" s="109"/>
      <c r="NNY4" s="109"/>
      <c r="NNZ4" s="109"/>
      <c r="NOA4" s="109"/>
      <c r="NOB4" s="109"/>
      <c r="NOC4" s="109"/>
      <c r="NOD4" s="109"/>
      <c r="NOE4" s="109"/>
      <c r="NOF4" s="109"/>
      <c r="NOG4" s="109"/>
      <c r="NOH4" s="109"/>
      <c r="NOI4" s="109"/>
      <c r="NOJ4" s="109"/>
      <c r="NOK4" s="109"/>
      <c r="NOL4" s="109"/>
      <c r="NOM4" s="109"/>
      <c r="NON4" s="109"/>
      <c r="NOO4" s="109"/>
      <c r="NOP4" s="109"/>
      <c r="NOQ4" s="109"/>
      <c r="NOR4" s="109"/>
      <c r="NOS4" s="109"/>
      <c r="NOT4" s="109"/>
      <c r="NOU4" s="109"/>
      <c r="NOV4" s="109"/>
      <c r="NOW4" s="109"/>
      <c r="NOX4" s="109"/>
      <c r="NOY4" s="109"/>
      <c r="NOZ4" s="109"/>
      <c r="NPA4" s="109"/>
      <c r="NPB4" s="109"/>
      <c r="NPC4" s="109"/>
      <c r="NPD4" s="109"/>
      <c r="NPE4" s="109"/>
      <c r="NPF4" s="109"/>
      <c r="NPG4" s="109"/>
      <c r="NPH4" s="109"/>
      <c r="NPI4" s="109"/>
      <c r="NPJ4" s="109"/>
      <c r="NPK4" s="109"/>
      <c r="NPL4" s="109"/>
      <c r="NPM4" s="109"/>
      <c r="NPN4" s="109"/>
      <c r="NPO4" s="109"/>
      <c r="NPP4" s="109"/>
      <c r="NPQ4" s="109"/>
      <c r="NPR4" s="109"/>
      <c r="NPS4" s="109"/>
      <c r="NPT4" s="109"/>
      <c r="NPU4" s="109"/>
      <c r="NPV4" s="109"/>
      <c r="NPW4" s="109"/>
      <c r="NPX4" s="109"/>
      <c r="NPY4" s="109"/>
      <c r="NPZ4" s="109"/>
      <c r="NQA4" s="109"/>
      <c r="NQB4" s="109"/>
      <c r="NQC4" s="109"/>
      <c r="NQD4" s="109"/>
      <c r="NQE4" s="109"/>
      <c r="NQF4" s="109"/>
      <c r="NQG4" s="109"/>
      <c r="NQH4" s="109"/>
      <c r="NQI4" s="109"/>
      <c r="NQJ4" s="109"/>
      <c r="NQK4" s="109"/>
      <c r="NQL4" s="109"/>
      <c r="NQM4" s="109"/>
      <c r="NQN4" s="109"/>
      <c r="NQO4" s="109"/>
      <c r="NQP4" s="109"/>
      <c r="NQQ4" s="109"/>
      <c r="NQR4" s="109"/>
      <c r="NQS4" s="109"/>
      <c r="NQT4" s="109"/>
      <c r="NQU4" s="109"/>
      <c r="NQV4" s="109"/>
      <c r="NQW4" s="109"/>
      <c r="NQX4" s="109"/>
      <c r="NQY4" s="109"/>
      <c r="NQZ4" s="109"/>
      <c r="NRA4" s="109"/>
      <c r="NRB4" s="109"/>
      <c r="NRC4" s="109"/>
      <c r="NRD4" s="109"/>
      <c r="NRE4" s="109"/>
      <c r="NRF4" s="109"/>
      <c r="NRG4" s="109"/>
      <c r="NRH4" s="109"/>
      <c r="NRI4" s="109"/>
      <c r="NRJ4" s="109"/>
      <c r="NRK4" s="109"/>
      <c r="NRL4" s="109"/>
      <c r="NRM4" s="109"/>
      <c r="NRN4" s="109"/>
      <c r="NRO4" s="109"/>
      <c r="NRP4" s="109"/>
      <c r="NRQ4" s="109"/>
      <c r="NRR4" s="109"/>
      <c r="NRS4" s="109"/>
      <c r="NRT4" s="109"/>
      <c r="NRU4" s="109"/>
      <c r="NRV4" s="109"/>
      <c r="NRW4" s="109"/>
      <c r="NRX4" s="109"/>
      <c r="NRY4" s="109"/>
      <c r="NRZ4" s="109"/>
      <c r="NSA4" s="109"/>
      <c r="NSB4" s="109"/>
      <c r="NSC4" s="109"/>
      <c r="NSD4" s="109"/>
      <c r="NSE4" s="109"/>
      <c r="NSF4" s="109"/>
      <c r="NSG4" s="109"/>
      <c r="NSH4" s="109"/>
      <c r="NSI4" s="109"/>
      <c r="NSJ4" s="109"/>
      <c r="NSK4" s="109"/>
      <c r="NSL4" s="109"/>
      <c r="NSM4" s="109"/>
      <c r="NSN4" s="109"/>
      <c r="NSO4" s="109"/>
      <c r="NSP4" s="109"/>
      <c r="NSQ4" s="109"/>
      <c r="NSR4" s="109"/>
      <c r="NSS4" s="109"/>
      <c r="NST4" s="109"/>
      <c r="NSU4" s="109"/>
      <c r="NSV4" s="109"/>
      <c r="NSW4" s="109"/>
      <c r="NSX4" s="109"/>
      <c r="NSY4" s="109"/>
      <c r="NSZ4" s="109"/>
      <c r="NTA4" s="109"/>
      <c r="NTB4" s="109"/>
      <c r="NTC4" s="109"/>
      <c r="NTD4" s="109"/>
      <c r="NTE4" s="109"/>
      <c r="NTF4" s="109"/>
      <c r="NTG4" s="109"/>
      <c r="NTH4" s="109"/>
      <c r="NTI4" s="109"/>
      <c r="NTJ4" s="109"/>
      <c r="NTK4" s="109"/>
      <c r="NTL4" s="109"/>
      <c r="NTM4" s="109"/>
      <c r="NTN4" s="109"/>
      <c r="NTO4" s="109"/>
      <c r="NTP4" s="109"/>
      <c r="NTQ4" s="109"/>
      <c r="NTR4" s="109"/>
      <c r="NTS4" s="109"/>
      <c r="NTT4" s="109"/>
      <c r="NTU4" s="109"/>
      <c r="NTV4" s="109"/>
      <c r="NTW4" s="109"/>
      <c r="NTX4" s="109"/>
      <c r="NTY4" s="109"/>
      <c r="NTZ4" s="109"/>
      <c r="NUA4" s="109"/>
      <c r="NUB4" s="109"/>
      <c r="NUC4" s="109"/>
      <c r="NUD4" s="109"/>
      <c r="NUE4" s="109"/>
      <c r="NUF4" s="109"/>
      <c r="NUG4" s="109"/>
      <c r="NUH4" s="109"/>
      <c r="NUI4" s="109"/>
      <c r="NUJ4" s="109"/>
      <c r="NUK4" s="109"/>
      <c r="NUL4" s="109"/>
      <c r="NUM4" s="109"/>
      <c r="NUN4" s="109"/>
      <c r="NUO4" s="109"/>
      <c r="NUP4" s="109"/>
      <c r="NUQ4" s="109"/>
      <c r="NUR4" s="109"/>
      <c r="NUS4" s="109"/>
      <c r="NUT4" s="109"/>
      <c r="NUU4" s="109"/>
      <c r="NUV4" s="109"/>
      <c r="NUW4" s="109"/>
      <c r="NUX4" s="109"/>
      <c r="NUY4" s="109"/>
      <c r="NUZ4" s="109"/>
      <c r="NVA4" s="109"/>
      <c r="NVB4" s="109"/>
      <c r="NVC4" s="109"/>
      <c r="NVD4" s="109"/>
      <c r="NVE4" s="109"/>
      <c r="NVF4" s="109"/>
      <c r="NVG4" s="109"/>
      <c r="NVH4" s="109"/>
      <c r="NVI4" s="109"/>
      <c r="NVJ4" s="109"/>
      <c r="NVK4" s="109"/>
      <c r="NVL4" s="109"/>
      <c r="NVM4" s="109"/>
      <c r="NVN4" s="109"/>
      <c r="NVO4" s="109"/>
      <c r="NVP4" s="109"/>
      <c r="NVQ4" s="109"/>
      <c r="NVR4" s="109"/>
      <c r="NVS4" s="109"/>
      <c r="NVT4" s="109"/>
      <c r="NVU4" s="109"/>
      <c r="NVV4" s="109"/>
      <c r="NVW4" s="109"/>
      <c r="NVX4" s="109"/>
      <c r="NVY4" s="109"/>
      <c r="NVZ4" s="109"/>
      <c r="NWA4" s="109"/>
      <c r="NWB4" s="109"/>
      <c r="NWC4" s="109"/>
      <c r="NWD4" s="109"/>
      <c r="NWE4" s="109"/>
      <c r="NWF4" s="109"/>
      <c r="NWG4" s="109"/>
      <c r="NWH4" s="109"/>
      <c r="NWI4" s="109"/>
      <c r="NWJ4" s="109"/>
      <c r="NWK4" s="109"/>
      <c r="NWL4" s="109"/>
      <c r="NWM4" s="109"/>
      <c r="NWN4" s="109"/>
      <c r="NWO4" s="109"/>
      <c r="NWP4" s="109"/>
      <c r="NWQ4" s="109"/>
      <c r="NWR4" s="109"/>
      <c r="NWS4" s="109"/>
      <c r="NWT4" s="109"/>
      <c r="NWU4" s="109"/>
      <c r="NWV4" s="109"/>
      <c r="NWW4" s="109"/>
      <c r="NWX4" s="109"/>
      <c r="NWY4" s="109"/>
      <c r="NWZ4" s="109"/>
      <c r="NXA4" s="109"/>
      <c r="NXB4" s="109"/>
      <c r="NXC4" s="109"/>
      <c r="NXD4" s="109"/>
      <c r="NXE4" s="109"/>
      <c r="NXF4" s="109"/>
      <c r="NXG4" s="109"/>
      <c r="NXH4" s="109"/>
      <c r="NXI4" s="109"/>
      <c r="NXJ4" s="109"/>
      <c r="NXK4" s="109"/>
      <c r="NXL4" s="109"/>
      <c r="NXM4" s="109"/>
      <c r="NXN4" s="109"/>
      <c r="NXO4" s="109"/>
      <c r="NXP4" s="109"/>
      <c r="NXQ4" s="109"/>
      <c r="NXR4" s="109"/>
      <c r="NXS4" s="109"/>
      <c r="NXT4" s="109"/>
      <c r="NXU4" s="109"/>
      <c r="NXV4" s="109"/>
      <c r="NXW4" s="109"/>
      <c r="NXX4" s="109"/>
      <c r="NXY4" s="109"/>
      <c r="NXZ4" s="109"/>
      <c r="NYA4" s="109"/>
      <c r="NYB4" s="109"/>
      <c r="NYC4" s="109"/>
      <c r="NYD4" s="109"/>
      <c r="NYE4" s="109"/>
      <c r="NYF4" s="109"/>
      <c r="NYG4" s="109"/>
      <c r="NYH4" s="109"/>
      <c r="NYI4" s="109"/>
      <c r="NYJ4" s="109"/>
      <c r="NYK4" s="109"/>
      <c r="NYL4" s="109"/>
      <c r="NYM4" s="109"/>
      <c r="NYN4" s="109"/>
      <c r="NYO4" s="109"/>
      <c r="NYP4" s="109"/>
      <c r="NYQ4" s="109"/>
      <c r="NYR4" s="109"/>
      <c r="NYS4" s="109"/>
      <c r="NYT4" s="109"/>
      <c r="NYU4" s="109"/>
      <c r="NYV4" s="109"/>
      <c r="NYW4" s="109"/>
      <c r="NYX4" s="109"/>
      <c r="NYY4" s="109"/>
      <c r="NYZ4" s="109"/>
      <c r="NZA4" s="109"/>
      <c r="NZB4" s="109"/>
      <c r="NZC4" s="109"/>
      <c r="NZD4" s="109"/>
      <c r="NZE4" s="109"/>
      <c r="NZF4" s="109"/>
      <c r="NZG4" s="109"/>
      <c r="NZH4" s="109"/>
      <c r="NZI4" s="109"/>
      <c r="NZJ4" s="109"/>
      <c r="NZK4" s="109"/>
      <c r="NZL4" s="109"/>
      <c r="NZM4" s="109"/>
      <c r="NZN4" s="109"/>
      <c r="NZO4" s="109"/>
      <c r="NZP4" s="109"/>
      <c r="NZQ4" s="109"/>
      <c r="NZR4" s="109"/>
      <c r="NZS4" s="109"/>
      <c r="NZT4" s="109"/>
      <c r="NZU4" s="109"/>
      <c r="NZV4" s="109"/>
      <c r="NZW4" s="109"/>
      <c r="NZX4" s="109"/>
      <c r="NZY4" s="109"/>
      <c r="NZZ4" s="109"/>
      <c r="OAA4" s="109"/>
      <c r="OAB4" s="109"/>
      <c r="OAC4" s="109"/>
      <c r="OAD4" s="109"/>
      <c r="OAE4" s="109"/>
      <c r="OAF4" s="109"/>
      <c r="OAG4" s="109"/>
      <c r="OAH4" s="109"/>
      <c r="OAI4" s="109"/>
      <c r="OAJ4" s="109"/>
      <c r="OAK4" s="109"/>
      <c r="OAL4" s="109"/>
      <c r="OAM4" s="109"/>
      <c r="OAN4" s="109"/>
      <c r="OAO4" s="109"/>
      <c r="OAP4" s="109"/>
      <c r="OAQ4" s="109"/>
      <c r="OAR4" s="109"/>
      <c r="OAS4" s="109"/>
      <c r="OAT4" s="109"/>
      <c r="OAU4" s="109"/>
      <c r="OAV4" s="109"/>
      <c r="OAW4" s="109"/>
      <c r="OAX4" s="109"/>
      <c r="OAY4" s="109"/>
      <c r="OAZ4" s="109"/>
      <c r="OBA4" s="109"/>
      <c r="OBB4" s="109"/>
      <c r="OBC4" s="109"/>
      <c r="OBD4" s="109"/>
      <c r="OBE4" s="109"/>
      <c r="OBF4" s="109"/>
      <c r="OBG4" s="109"/>
      <c r="OBH4" s="109"/>
      <c r="OBI4" s="109"/>
      <c r="OBJ4" s="109"/>
      <c r="OBK4" s="109"/>
      <c r="OBL4" s="109"/>
      <c r="OBM4" s="109"/>
      <c r="OBN4" s="109"/>
      <c r="OBO4" s="109"/>
      <c r="OBP4" s="109"/>
      <c r="OBQ4" s="109"/>
      <c r="OBR4" s="109"/>
      <c r="OBS4" s="109"/>
      <c r="OBT4" s="109"/>
      <c r="OBU4" s="109"/>
      <c r="OBV4" s="109"/>
      <c r="OBW4" s="109"/>
      <c r="OBX4" s="109"/>
      <c r="OBY4" s="109"/>
      <c r="OBZ4" s="109"/>
      <c r="OCA4" s="109"/>
      <c r="OCB4" s="109"/>
      <c r="OCC4" s="109"/>
      <c r="OCD4" s="109"/>
      <c r="OCE4" s="109"/>
      <c r="OCF4" s="109"/>
      <c r="OCG4" s="109"/>
      <c r="OCH4" s="109"/>
      <c r="OCI4" s="109"/>
      <c r="OCJ4" s="109"/>
      <c r="OCK4" s="109"/>
      <c r="OCL4" s="109"/>
      <c r="OCM4" s="109"/>
      <c r="OCN4" s="109"/>
      <c r="OCO4" s="109"/>
      <c r="OCP4" s="109"/>
      <c r="OCQ4" s="109"/>
      <c r="OCR4" s="109"/>
      <c r="OCS4" s="109"/>
      <c r="OCT4" s="109"/>
      <c r="OCU4" s="109"/>
      <c r="OCV4" s="109"/>
      <c r="OCW4" s="109"/>
      <c r="OCX4" s="109"/>
      <c r="OCY4" s="109"/>
      <c r="OCZ4" s="109"/>
      <c r="ODA4" s="109"/>
      <c r="ODB4" s="109"/>
      <c r="ODC4" s="109"/>
      <c r="ODD4" s="109"/>
      <c r="ODE4" s="109"/>
      <c r="ODF4" s="109"/>
      <c r="ODG4" s="109"/>
      <c r="ODH4" s="109"/>
      <c r="ODI4" s="109"/>
      <c r="ODJ4" s="109"/>
      <c r="ODK4" s="109"/>
      <c r="ODL4" s="109"/>
      <c r="ODM4" s="109"/>
      <c r="ODN4" s="109"/>
      <c r="ODO4" s="109"/>
      <c r="ODP4" s="109"/>
      <c r="ODQ4" s="109"/>
      <c r="ODR4" s="109"/>
      <c r="ODS4" s="109"/>
      <c r="ODT4" s="109"/>
      <c r="ODU4" s="109"/>
      <c r="ODV4" s="109"/>
      <c r="ODW4" s="109"/>
      <c r="ODX4" s="109"/>
      <c r="ODY4" s="109"/>
      <c r="ODZ4" s="109"/>
      <c r="OEA4" s="109"/>
      <c r="OEB4" s="109"/>
      <c r="OEC4" s="109"/>
      <c r="OED4" s="109"/>
      <c r="OEE4" s="109"/>
      <c r="OEF4" s="109"/>
      <c r="OEG4" s="109"/>
      <c r="OEH4" s="109"/>
      <c r="OEI4" s="109"/>
      <c r="OEJ4" s="109"/>
      <c r="OEK4" s="109"/>
      <c r="OEL4" s="109"/>
      <c r="OEM4" s="109"/>
      <c r="OEN4" s="109"/>
      <c r="OEO4" s="109"/>
      <c r="OEP4" s="109"/>
      <c r="OEQ4" s="109"/>
      <c r="OER4" s="109"/>
      <c r="OES4" s="109"/>
      <c r="OET4" s="109"/>
      <c r="OEU4" s="109"/>
      <c r="OEV4" s="109"/>
      <c r="OEW4" s="109"/>
      <c r="OEX4" s="109"/>
      <c r="OEY4" s="109"/>
      <c r="OEZ4" s="109"/>
      <c r="OFA4" s="109"/>
      <c r="OFB4" s="109"/>
      <c r="OFC4" s="109"/>
      <c r="OFD4" s="109"/>
      <c r="OFE4" s="109"/>
      <c r="OFF4" s="109"/>
      <c r="OFG4" s="109"/>
      <c r="OFH4" s="109"/>
      <c r="OFI4" s="109"/>
      <c r="OFJ4" s="109"/>
      <c r="OFK4" s="109"/>
      <c r="OFL4" s="109"/>
      <c r="OFM4" s="109"/>
      <c r="OFN4" s="109"/>
      <c r="OFO4" s="109"/>
      <c r="OFP4" s="109"/>
      <c r="OFQ4" s="109"/>
      <c r="OFR4" s="109"/>
      <c r="OFS4" s="109"/>
      <c r="OFT4" s="109"/>
      <c r="OFU4" s="109"/>
      <c r="OFV4" s="109"/>
      <c r="OFW4" s="109"/>
      <c r="OFX4" s="109"/>
      <c r="OFY4" s="109"/>
      <c r="OFZ4" s="109"/>
      <c r="OGA4" s="109"/>
      <c r="OGB4" s="109"/>
      <c r="OGC4" s="109"/>
      <c r="OGD4" s="109"/>
      <c r="OGE4" s="109"/>
      <c r="OGF4" s="109"/>
      <c r="OGG4" s="109"/>
      <c r="OGH4" s="109"/>
      <c r="OGI4" s="109"/>
      <c r="OGJ4" s="109"/>
      <c r="OGK4" s="109"/>
      <c r="OGL4" s="109"/>
      <c r="OGM4" s="109"/>
      <c r="OGN4" s="109"/>
      <c r="OGO4" s="109"/>
      <c r="OGP4" s="109"/>
      <c r="OGQ4" s="109"/>
      <c r="OGR4" s="109"/>
      <c r="OGS4" s="109"/>
      <c r="OGT4" s="109"/>
      <c r="OGU4" s="109"/>
      <c r="OGV4" s="109"/>
      <c r="OGW4" s="109"/>
      <c r="OGX4" s="109"/>
      <c r="OGY4" s="109"/>
      <c r="OGZ4" s="109"/>
      <c r="OHA4" s="109"/>
      <c r="OHB4" s="109"/>
      <c r="OHC4" s="109"/>
      <c r="OHD4" s="109"/>
      <c r="OHE4" s="109"/>
      <c r="OHF4" s="109"/>
      <c r="OHG4" s="109"/>
      <c r="OHH4" s="109"/>
      <c r="OHI4" s="109"/>
      <c r="OHJ4" s="109"/>
      <c r="OHK4" s="109"/>
      <c r="OHL4" s="109"/>
      <c r="OHM4" s="109"/>
      <c r="OHN4" s="109"/>
      <c r="OHO4" s="109"/>
      <c r="OHP4" s="109"/>
      <c r="OHQ4" s="109"/>
      <c r="OHR4" s="109"/>
      <c r="OHS4" s="109"/>
      <c r="OHT4" s="109"/>
      <c r="OHU4" s="109"/>
      <c r="OHV4" s="109"/>
      <c r="OHW4" s="109"/>
      <c r="OHX4" s="109"/>
      <c r="OHY4" s="109"/>
      <c r="OHZ4" s="109"/>
      <c r="OIA4" s="109"/>
      <c r="OIB4" s="109"/>
      <c r="OIC4" s="109"/>
      <c r="OID4" s="109"/>
      <c r="OIE4" s="109"/>
      <c r="OIF4" s="109"/>
      <c r="OIG4" s="109"/>
      <c r="OIH4" s="109"/>
      <c r="OII4" s="109"/>
      <c r="OIJ4" s="109"/>
      <c r="OIK4" s="109"/>
      <c r="OIL4" s="109"/>
      <c r="OIM4" s="109"/>
      <c r="OIN4" s="109"/>
      <c r="OIO4" s="109"/>
      <c r="OIP4" s="109"/>
      <c r="OIQ4" s="109"/>
      <c r="OIR4" s="109"/>
      <c r="OIS4" s="109"/>
      <c r="OIT4" s="109"/>
      <c r="OIU4" s="109"/>
      <c r="OIV4" s="109"/>
      <c r="OIW4" s="109"/>
      <c r="OIX4" s="109"/>
      <c r="OIY4" s="109"/>
      <c r="OIZ4" s="109"/>
      <c r="OJA4" s="109"/>
      <c r="OJB4" s="109"/>
      <c r="OJC4" s="109"/>
      <c r="OJD4" s="109"/>
      <c r="OJE4" s="109"/>
      <c r="OJF4" s="109"/>
      <c r="OJG4" s="109"/>
      <c r="OJH4" s="109"/>
      <c r="OJI4" s="109"/>
      <c r="OJJ4" s="109"/>
      <c r="OJK4" s="109"/>
      <c r="OJL4" s="109"/>
      <c r="OJM4" s="109"/>
      <c r="OJN4" s="109"/>
      <c r="OJO4" s="109"/>
      <c r="OJP4" s="109"/>
      <c r="OJQ4" s="109"/>
      <c r="OJR4" s="109"/>
      <c r="OJS4" s="109"/>
      <c r="OJT4" s="109"/>
      <c r="OJU4" s="109"/>
      <c r="OJV4" s="109"/>
      <c r="OJW4" s="109"/>
      <c r="OJX4" s="109"/>
      <c r="OJY4" s="109"/>
      <c r="OJZ4" s="109"/>
      <c r="OKA4" s="109"/>
      <c r="OKB4" s="109"/>
      <c r="OKC4" s="109"/>
      <c r="OKD4" s="109"/>
      <c r="OKE4" s="109"/>
      <c r="OKF4" s="109"/>
      <c r="OKG4" s="109"/>
      <c r="OKH4" s="109"/>
      <c r="OKI4" s="109"/>
      <c r="OKJ4" s="109"/>
      <c r="OKK4" s="109"/>
      <c r="OKL4" s="109"/>
      <c r="OKM4" s="109"/>
      <c r="OKN4" s="109"/>
      <c r="OKO4" s="109"/>
      <c r="OKP4" s="109"/>
      <c r="OKQ4" s="109"/>
      <c r="OKR4" s="109"/>
      <c r="OKS4" s="109"/>
      <c r="OKT4" s="109"/>
      <c r="OKU4" s="109"/>
      <c r="OKV4" s="109"/>
      <c r="OKW4" s="109"/>
      <c r="OKX4" s="109"/>
      <c r="OKY4" s="109"/>
      <c r="OKZ4" s="109"/>
      <c r="OLA4" s="109"/>
      <c r="OLB4" s="109"/>
      <c r="OLC4" s="109"/>
      <c r="OLD4" s="109"/>
      <c r="OLE4" s="109"/>
      <c r="OLF4" s="109"/>
      <c r="OLG4" s="109"/>
      <c r="OLH4" s="109"/>
      <c r="OLI4" s="109"/>
      <c r="OLJ4" s="109"/>
      <c r="OLK4" s="109"/>
      <c r="OLL4" s="109"/>
      <c r="OLM4" s="109"/>
      <c r="OLN4" s="109"/>
      <c r="OLO4" s="109"/>
      <c r="OLP4" s="109"/>
      <c r="OLQ4" s="109"/>
      <c r="OLR4" s="109"/>
      <c r="OLS4" s="109"/>
      <c r="OLT4" s="109"/>
      <c r="OLU4" s="109"/>
      <c r="OLV4" s="109"/>
      <c r="OLW4" s="109"/>
      <c r="OLX4" s="109"/>
      <c r="OLY4" s="109"/>
      <c r="OLZ4" s="109"/>
      <c r="OMA4" s="109"/>
      <c r="OMB4" s="109"/>
      <c r="OMC4" s="109"/>
      <c r="OMD4" s="109"/>
      <c r="OME4" s="109"/>
      <c r="OMF4" s="109"/>
      <c r="OMG4" s="109"/>
      <c r="OMH4" s="109"/>
      <c r="OMI4" s="109"/>
      <c r="OMJ4" s="109"/>
      <c r="OMK4" s="109"/>
      <c r="OML4" s="109"/>
      <c r="OMM4" s="109"/>
      <c r="OMN4" s="109"/>
      <c r="OMO4" s="109"/>
      <c r="OMP4" s="109"/>
      <c r="OMQ4" s="109"/>
      <c r="OMR4" s="109"/>
      <c r="OMS4" s="109"/>
      <c r="OMT4" s="109"/>
      <c r="OMU4" s="109"/>
      <c r="OMV4" s="109"/>
      <c r="OMW4" s="109"/>
      <c r="OMX4" s="109"/>
      <c r="OMY4" s="109"/>
      <c r="OMZ4" s="109"/>
      <c r="ONA4" s="109"/>
      <c r="ONB4" s="109"/>
      <c r="ONC4" s="109"/>
      <c r="OND4" s="109"/>
      <c r="ONE4" s="109"/>
      <c r="ONF4" s="109"/>
      <c r="ONG4" s="109"/>
      <c r="ONH4" s="109"/>
      <c r="ONI4" s="109"/>
      <c r="ONJ4" s="109"/>
      <c r="ONK4" s="109"/>
      <c r="ONL4" s="109"/>
      <c r="ONM4" s="109"/>
      <c r="ONN4" s="109"/>
      <c r="ONO4" s="109"/>
      <c r="ONP4" s="109"/>
      <c r="ONQ4" s="109"/>
      <c r="ONR4" s="109"/>
      <c r="ONS4" s="109"/>
      <c r="ONT4" s="109"/>
      <c r="ONU4" s="109"/>
      <c r="ONV4" s="109"/>
      <c r="ONW4" s="109"/>
      <c r="ONX4" s="109"/>
      <c r="ONY4" s="109"/>
      <c r="ONZ4" s="109"/>
      <c r="OOA4" s="109"/>
      <c r="OOB4" s="109"/>
      <c r="OOC4" s="109"/>
      <c r="OOD4" s="109"/>
      <c r="OOE4" s="109"/>
      <c r="OOF4" s="109"/>
      <c r="OOG4" s="109"/>
      <c r="OOH4" s="109"/>
      <c r="OOI4" s="109"/>
      <c r="OOJ4" s="109"/>
      <c r="OOK4" s="109"/>
      <c r="OOL4" s="109"/>
      <c r="OOM4" s="109"/>
      <c r="OON4" s="109"/>
      <c r="OOO4" s="109"/>
      <c r="OOP4" s="109"/>
      <c r="OOQ4" s="109"/>
      <c r="OOR4" s="109"/>
      <c r="OOS4" s="109"/>
      <c r="OOT4" s="109"/>
      <c r="OOU4" s="109"/>
      <c r="OOV4" s="109"/>
      <c r="OOW4" s="109"/>
      <c r="OOX4" s="109"/>
      <c r="OOY4" s="109"/>
      <c r="OOZ4" s="109"/>
      <c r="OPA4" s="109"/>
      <c r="OPB4" s="109"/>
      <c r="OPC4" s="109"/>
      <c r="OPD4" s="109"/>
      <c r="OPE4" s="109"/>
      <c r="OPF4" s="109"/>
      <c r="OPG4" s="109"/>
      <c r="OPH4" s="109"/>
      <c r="OPI4" s="109"/>
      <c r="OPJ4" s="109"/>
      <c r="OPK4" s="109"/>
      <c r="OPL4" s="109"/>
      <c r="OPM4" s="109"/>
      <c r="OPN4" s="109"/>
      <c r="OPO4" s="109"/>
      <c r="OPP4" s="109"/>
      <c r="OPQ4" s="109"/>
      <c r="OPR4" s="109"/>
      <c r="OPS4" s="109"/>
      <c r="OPT4" s="109"/>
      <c r="OPU4" s="109"/>
      <c r="OPV4" s="109"/>
      <c r="OPW4" s="109"/>
      <c r="OPX4" s="109"/>
      <c r="OPY4" s="109"/>
      <c r="OPZ4" s="109"/>
      <c r="OQA4" s="109"/>
      <c r="OQB4" s="109"/>
      <c r="OQC4" s="109"/>
      <c r="OQD4" s="109"/>
      <c r="OQE4" s="109"/>
      <c r="OQF4" s="109"/>
      <c r="OQG4" s="109"/>
      <c r="OQH4" s="109"/>
      <c r="OQI4" s="109"/>
      <c r="OQJ4" s="109"/>
      <c r="OQK4" s="109"/>
      <c r="OQL4" s="109"/>
      <c r="OQM4" s="109"/>
      <c r="OQN4" s="109"/>
      <c r="OQO4" s="109"/>
      <c r="OQP4" s="109"/>
      <c r="OQQ4" s="109"/>
      <c r="OQR4" s="109"/>
      <c r="OQS4" s="109"/>
      <c r="OQT4" s="109"/>
      <c r="OQU4" s="109"/>
      <c r="OQV4" s="109"/>
      <c r="OQW4" s="109"/>
      <c r="OQX4" s="109"/>
      <c r="OQY4" s="109"/>
      <c r="OQZ4" s="109"/>
      <c r="ORA4" s="109"/>
      <c r="ORB4" s="109"/>
      <c r="ORC4" s="109"/>
      <c r="ORD4" s="109"/>
      <c r="ORE4" s="109"/>
      <c r="ORF4" s="109"/>
      <c r="ORG4" s="109"/>
      <c r="ORH4" s="109"/>
      <c r="ORI4" s="109"/>
      <c r="ORJ4" s="109"/>
      <c r="ORK4" s="109"/>
      <c r="ORL4" s="109"/>
      <c r="ORM4" s="109"/>
      <c r="ORN4" s="109"/>
      <c r="ORO4" s="109"/>
      <c r="ORP4" s="109"/>
      <c r="ORQ4" s="109"/>
      <c r="ORR4" s="109"/>
      <c r="ORS4" s="109"/>
      <c r="ORT4" s="109"/>
      <c r="ORU4" s="109"/>
      <c r="ORV4" s="109"/>
      <c r="ORW4" s="109"/>
      <c r="ORX4" s="109"/>
      <c r="ORY4" s="109"/>
      <c r="ORZ4" s="109"/>
      <c r="OSA4" s="109"/>
      <c r="OSB4" s="109"/>
      <c r="OSC4" s="109"/>
      <c r="OSD4" s="109"/>
      <c r="OSE4" s="109"/>
      <c r="OSF4" s="109"/>
      <c r="OSG4" s="109"/>
      <c r="OSH4" s="109"/>
      <c r="OSI4" s="109"/>
      <c r="OSJ4" s="109"/>
      <c r="OSK4" s="109"/>
      <c r="OSL4" s="109"/>
      <c r="OSM4" s="109"/>
      <c r="OSN4" s="109"/>
      <c r="OSO4" s="109"/>
      <c r="OSP4" s="109"/>
      <c r="OSQ4" s="109"/>
      <c r="OSR4" s="109"/>
      <c r="OSS4" s="109"/>
      <c r="OST4" s="109"/>
      <c r="OSU4" s="109"/>
      <c r="OSV4" s="109"/>
      <c r="OSW4" s="109"/>
      <c r="OSX4" s="109"/>
      <c r="OSY4" s="109"/>
      <c r="OSZ4" s="109"/>
      <c r="OTA4" s="109"/>
      <c r="OTB4" s="109"/>
      <c r="OTC4" s="109"/>
      <c r="OTD4" s="109"/>
      <c r="OTE4" s="109"/>
      <c r="OTF4" s="109"/>
      <c r="OTG4" s="109"/>
      <c r="OTH4" s="109"/>
      <c r="OTI4" s="109"/>
      <c r="OTJ4" s="109"/>
      <c r="OTK4" s="109"/>
      <c r="OTL4" s="109"/>
      <c r="OTM4" s="109"/>
      <c r="OTN4" s="109"/>
      <c r="OTO4" s="109"/>
      <c r="OTP4" s="109"/>
      <c r="OTQ4" s="109"/>
      <c r="OTR4" s="109"/>
      <c r="OTS4" s="109"/>
      <c r="OTT4" s="109"/>
      <c r="OTU4" s="109"/>
      <c r="OTV4" s="109"/>
      <c r="OTW4" s="109"/>
      <c r="OTX4" s="109"/>
      <c r="OTY4" s="109"/>
      <c r="OTZ4" s="109"/>
      <c r="OUA4" s="109"/>
      <c r="OUB4" s="109"/>
      <c r="OUC4" s="109"/>
      <c r="OUD4" s="109"/>
      <c r="OUE4" s="109"/>
      <c r="OUF4" s="109"/>
      <c r="OUG4" s="109"/>
      <c r="OUH4" s="109"/>
      <c r="OUI4" s="109"/>
      <c r="OUJ4" s="109"/>
      <c r="OUK4" s="109"/>
      <c r="OUL4" s="109"/>
      <c r="OUM4" s="109"/>
      <c r="OUN4" s="109"/>
      <c r="OUO4" s="109"/>
      <c r="OUP4" s="109"/>
      <c r="OUQ4" s="109"/>
      <c r="OUR4" s="109"/>
      <c r="OUS4" s="109"/>
      <c r="OUT4" s="109"/>
      <c r="OUU4" s="109"/>
      <c r="OUV4" s="109"/>
      <c r="OUW4" s="109"/>
      <c r="OUX4" s="109"/>
      <c r="OUY4" s="109"/>
      <c r="OUZ4" s="109"/>
      <c r="OVA4" s="109"/>
      <c r="OVB4" s="109"/>
      <c r="OVC4" s="109"/>
      <c r="OVD4" s="109"/>
      <c r="OVE4" s="109"/>
      <c r="OVF4" s="109"/>
      <c r="OVG4" s="109"/>
      <c r="OVH4" s="109"/>
      <c r="OVI4" s="109"/>
      <c r="OVJ4" s="109"/>
      <c r="OVK4" s="109"/>
      <c r="OVL4" s="109"/>
      <c r="OVM4" s="109"/>
      <c r="OVN4" s="109"/>
      <c r="OVO4" s="109"/>
      <c r="OVP4" s="109"/>
      <c r="OVQ4" s="109"/>
      <c r="OVR4" s="109"/>
      <c r="OVS4" s="109"/>
      <c r="OVT4" s="109"/>
      <c r="OVU4" s="109"/>
      <c r="OVV4" s="109"/>
      <c r="OVW4" s="109"/>
      <c r="OVX4" s="109"/>
      <c r="OVY4" s="109"/>
      <c r="OVZ4" s="109"/>
      <c r="OWA4" s="109"/>
      <c r="OWB4" s="109"/>
      <c r="OWC4" s="109"/>
      <c r="OWD4" s="109"/>
      <c r="OWE4" s="109"/>
      <c r="OWF4" s="109"/>
      <c r="OWG4" s="109"/>
      <c r="OWH4" s="109"/>
      <c r="OWI4" s="109"/>
      <c r="OWJ4" s="109"/>
      <c r="OWK4" s="109"/>
      <c r="OWL4" s="109"/>
      <c r="OWM4" s="109"/>
      <c r="OWN4" s="109"/>
      <c r="OWO4" s="109"/>
      <c r="OWP4" s="109"/>
      <c r="OWQ4" s="109"/>
      <c r="OWR4" s="109"/>
      <c r="OWS4" s="109"/>
      <c r="OWT4" s="109"/>
      <c r="OWU4" s="109"/>
      <c r="OWV4" s="109"/>
      <c r="OWW4" s="109"/>
      <c r="OWX4" s="109"/>
      <c r="OWY4" s="109"/>
      <c r="OWZ4" s="109"/>
      <c r="OXA4" s="109"/>
      <c r="OXB4" s="109"/>
      <c r="OXC4" s="109"/>
      <c r="OXD4" s="109"/>
      <c r="OXE4" s="109"/>
      <c r="OXF4" s="109"/>
      <c r="OXG4" s="109"/>
      <c r="OXH4" s="109"/>
      <c r="OXI4" s="109"/>
      <c r="OXJ4" s="109"/>
      <c r="OXK4" s="109"/>
      <c r="OXL4" s="109"/>
      <c r="OXM4" s="109"/>
      <c r="OXN4" s="109"/>
      <c r="OXO4" s="109"/>
      <c r="OXP4" s="109"/>
      <c r="OXQ4" s="109"/>
      <c r="OXR4" s="109"/>
      <c r="OXS4" s="109"/>
      <c r="OXT4" s="109"/>
      <c r="OXU4" s="109"/>
      <c r="OXV4" s="109"/>
      <c r="OXW4" s="109"/>
      <c r="OXX4" s="109"/>
      <c r="OXY4" s="109"/>
      <c r="OXZ4" s="109"/>
      <c r="OYA4" s="109"/>
      <c r="OYB4" s="109"/>
      <c r="OYC4" s="109"/>
      <c r="OYD4" s="109"/>
      <c r="OYE4" s="109"/>
      <c r="OYF4" s="109"/>
      <c r="OYG4" s="109"/>
      <c r="OYH4" s="109"/>
      <c r="OYI4" s="109"/>
      <c r="OYJ4" s="109"/>
      <c r="OYK4" s="109"/>
      <c r="OYL4" s="109"/>
      <c r="OYM4" s="109"/>
      <c r="OYN4" s="109"/>
      <c r="OYO4" s="109"/>
      <c r="OYP4" s="109"/>
      <c r="OYQ4" s="109"/>
      <c r="OYR4" s="109"/>
      <c r="OYS4" s="109"/>
      <c r="OYT4" s="109"/>
      <c r="OYU4" s="109"/>
      <c r="OYV4" s="109"/>
      <c r="OYW4" s="109"/>
      <c r="OYX4" s="109"/>
      <c r="OYY4" s="109"/>
      <c r="OYZ4" s="109"/>
      <c r="OZA4" s="109"/>
      <c r="OZB4" s="109"/>
      <c r="OZC4" s="109"/>
      <c r="OZD4" s="109"/>
      <c r="OZE4" s="109"/>
      <c r="OZF4" s="109"/>
      <c r="OZG4" s="109"/>
      <c r="OZH4" s="109"/>
      <c r="OZI4" s="109"/>
      <c r="OZJ4" s="109"/>
      <c r="OZK4" s="109"/>
      <c r="OZL4" s="109"/>
      <c r="OZM4" s="109"/>
      <c r="OZN4" s="109"/>
      <c r="OZO4" s="109"/>
      <c r="OZP4" s="109"/>
      <c r="OZQ4" s="109"/>
      <c r="OZR4" s="109"/>
      <c r="OZS4" s="109"/>
      <c r="OZT4" s="109"/>
      <c r="OZU4" s="109"/>
      <c r="OZV4" s="109"/>
      <c r="OZW4" s="109"/>
      <c r="OZX4" s="109"/>
      <c r="OZY4" s="109"/>
      <c r="OZZ4" s="109"/>
      <c r="PAA4" s="109"/>
      <c r="PAB4" s="109"/>
      <c r="PAC4" s="109"/>
      <c r="PAD4" s="109"/>
      <c r="PAE4" s="109"/>
      <c r="PAF4" s="109"/>
      <c r="PAG4" s="109"/>
      <c r="PAH4" s="109"/>
      <c r="PAI4" s="109"/>
      <c r="PAJ4" s="109"/>
      <c r="PAK4" s="109"/>
      <c r="PAL4" s="109"/>
      <c r="PAM4" s="109"/>
      <c r="PAN4" s="109"/>
      <c r="PAO4" s="109"/>
      <c r="PAP4" s="109"/>
      <c r="PAQ4" s="109"/>
      <c r="PAR4" s="109"/>
      <c r="PAS4" s="109"/>
      <c r="PAT4" s="109"/>
      <c r="PAU4" s="109"/>
      <c r="PAV4" s="109"/>
      <c r="PAW4" s="109"/>
      <c r="PAX4" s="109"/>
      <c r="PAY4" s="109"/>
      <c r="PAZ4" s="109"/>
      <c r="PBA4" s="109"/>
      <c r="PBB4" s="109"/>
      <c r="PBC4" s="109"/>
      <c r="PBD4" s="109"/>
      <c r="PBE4" s="109"/>
      <c r="PBF4" s="109"/>
      <c r="PBG4" s="109"/>
      <c r="PBH4" s="109"/>
      <c r="PBI4" s="109"/>
      <c r="PBJ4" s="109"/>
      <c r="PBK4" s="109"/>
      <c r="PBL4" s="109"/>
      <c r="PBM4" s="109"/>
      <c r="PBN4" s="109"/>
      <c r="PBO4" s="109"/>
      <c r="PBP4" s="109"/>
      <c r="PBQ4" s="109"/>
      <c r="PBR4" s="109"/>
      <c r="PBS4" s="109"/>
      <c r="PBT4" s="109"/>
      <c r="PBU4" s="109"/>
      <c r="PBV4" s="109"/>
      <c r="PBW4" s="109"/>
      <c r="PBX4" s="109"/>
      <c r="PBY4" s="109"/>
      <c r="PBZ4" s="109"/>
      <c r="PCA4" s="109"/>
      <c r="PCB4" s="109"/>
      <c r="PCC4" s="109"/>
      <c r="PCD4" s="109"/>
      <c r="PCE4" s="109"/>
      <c r="PCF4" s="109"/>
      <c r="PCG4" s="109"/>
      <c r="PCH4" s="109"/>
      <c r="PCI4" s="109"/>
      <c r="PCJ4" s="109"/>
      <c r="PCK4" s="109"/>
      <c r="PCL4" s="109"/>
      <c r="PCM4" s="109"/>
      <c r="PCN4" s="109"/>
      <c r="PCO4" s="109"/>
      <c r="PCP4" s="109"/>
      <c r="PCQ4" s="109"/>
      <c r="PCR4" s="109"/>
      <c r="PCS4" s="109"/>
      <c r="PCT4" s="109"/>
      <c r="PCU4" s="109"/>
      <c r="PCV4" s="109"/>
      <c r="PCW4" s="109"/>
      <c r="PCX4" s="109"/>
      <c r="PCY4" s="109"/>
      <c r="PCZ4" s="109"/>
      <c r="PDA4" s="109"/>
      <c r="PDB4" s="109"/>
      <c r="PDC4" s="109"/>
      <c r="PDD4" s="109"/>
      <c r="PDE4" s="109"/>
      <c r="PDF4" s="109"/>
      <c r="PDG4" s="109"/>
      <c r="PDH4" s="109"/>
      <c r="PDI4" s="109"/>
      <c r="PDJ4" s="109"/>
      <c r="PDK4" s="109"/>
      <c r="PDL4" s="109"/>
      <c r="PDM4" s="109"/>
      <c r="PDN4" s="109"/>
      <c r="PDO4" s="109"/>
      <c r="PDP4" s="109"/>
      <c r="PDQ4" s="109"/>
      <c r="PDR4" s="109"/>
      <c r="PDS4" s="109"/>
      <c r="PDT4" s="109"/>
      <c r="PDU4" s="109"/>
      <c r="PDV4" s="109"/>
      <c r="PDW4" s="109"/>
      <c r="PDX4" s="109"/>
      <c r="PDY4" s="109"/>
      <c r="PDZ4" s="109"/>
      <c r="PEA4" s="109"/>
      <c r="PEB4" s="109"/>
      <c r="PEC4" s="109"/>
      <c r="PED4" s="109"/>
      <c r="PEE4" s="109"/>
      <c r="PEF4" s="109"/>
      <c r="PEG4" s="109"/>
      <c r="PEH4" s="109"/>
      <c r="PEI4" s="109"/>
      <c r="PEJ4" s="109"/>
      <c r="PEK4" s="109"/>
      <c r="PEL4" s="109"/>
      <c r="PEM4" s="109"/>
      <c r="PEN4" s="109"/>
      <c r="PEO4" s="109"/>
      <c r="PEP4" s="109"/>
      <c r="PEQ4" s="109"/>
      <c r="PER4" s="109"/>
      <c r="PES4" s="109"/>
      <c r="PET4" s="109"/>
      <c r="PEU4" s="109"/>
      <c r="PEV4" s="109"/>
      <c r="PEW4" s="109"/>
      <c r="PEX4" s="109"/>
      <c r="PEY4" s="109"/>
      <c r="PEZ4" s="109"/>
      <c r="PFA4" s="109"/>
      <c r="PFB4" s="109"/>
      <c r="PFC4" s="109"/>
      <c r="PFD4" s="109"/>
      <c r="PFE4" s="109"/>
      <c r="PFF4" s="109"/>
      <c r="PFG4" s="109"/>
      <c r="PFH4" s="109"/>
      <c r="PFI4" s="109"/>
      <c r="PFJ4" s="109"/>
      <c r="PFK4" s="109"/>
      <c r="PFL4" s="109"/>
      <c r="PFM4" s="109"/>
      <c r="PFN4" s="109"/>
      <c r="PFO4" s="109"/>
      <c r="PFP4" s="109"/>
      <c r="PFQ4" s="109"/>
      <c r="PFR4" s="109"/>
      <c r="PFS4" s="109"/>
      <c r="PFT4" s="109"/>
      <c r="PFU4" s="109"/>
      <c r="PFV4" s="109"/>
      <c r="PFW4" s="109"/>
      <c r="PFX4" s="109"/>
      <c r="PFY4" s="109"/>
      <c r="PFZ4" s="109"/>
      <c r="PGA4" s="109"/>
      <c r="PGB4" s="109"/>
      <c r="PGC4" s="109"/>
      <c r="PGD4" s="109"/>
      <c r="PGE4" s="109"/>
      <c r="PGF4" s="109"/>
      <c r="PGG4" s="109"/>
      <c r="PGH4" s="109"/>
      <c r="PGI4" s="109"/>
      <c r="PGJ4" s="109"/>
      <c r="PGK4" s="109"/>
      <c r="PGL4" s="109"/>
      <c r="PGM4" s="109"/>
      <c r="PGN4" s="109"/>
      <c r="PGO4" s="109"/>
      <c r="PGP4" s="109"/>
      <c r="PGQ4" s="109"/>
      <c r="PGR4" s="109"/>
      <c r="PGS4" s="109"/>
      <c r="PGT4" s="109"/>
      <c r="PGU4" s="109"/>
      <c r="PGV4" s="109"/>
      <c r="PGW4" s="109"/>
      <c r="PGX4" s="109"/>
      <c r="PGY4" s="109"/>
      <c r="PGZ4" s="109"/>
      <c r="PHA4" s="109"/>
      <c r="PHB4" s="109"/>
      <c r="PHC4" s="109"/>
      <c r="PHD4" s="109"/>
      <c r="PHE4" s="109"/>
      <c r="PHF4" s="109"/>
      <c r="PHG4" s="109"/>
      <c r="PHH4" s="109"/>
      <c r="PHI4" s="109"/>
      <c r="PHJ4" s="109"/>
      <c r="PHK4" s="109"/>
      <c r="PHL4" s="109"/>
      <c r="PHM4" s="109"/>
      <c r="PHN4" s="109"/>
      <c r="PHO4" s="109"/>
      <c r="PHP4" s="109"/>
      <c r="PHQ4" s="109"/>
      <c r="PHR4" s="109"/>
      <c r="PHS4" s="109"/>
      <c r="PHT4" s="109"/>
      <c r="PHU4" s="109"/>
      <c r="PHV4" s="109"/>
      <c r="PHW4" s="109"/>
      <c r="PHX4" s="109"/>
      <c r="PHY4" s="109"/>
      <c r="PHZ4" s="109"/>
      <c r="PIA4" s="109"/>
      <c r="PIB4" s="109"/>
      <c r="PIC4" s="109"/>
      <c r="PID4" s="109"/>
      <c r="PIE4" s="109"/>
      <c r="PIF4" s="109"/>
      <c r="PIG4" s="109"/>
      <c r="PIH4" s="109"/>
      <c r="PII4" s="109"/>
      <c r="PIJ4" s="109"/>
      <c r="PIK4" s="109"/>
      <c r="PIL4" s="109"/>
      <c r="PIM4" s="109"/>
      <c r="PIN4" s="109"/>
      <c r="PIO4" s="109"/>
      <c r="PIP4" s="109"/>
      <c r="PIQ4" s="109"/>
      <c r="PIR4" s="109"/>
      <c r="PIS4" s="109"/>
      <c r="PIT4" s="109"/>
      <c r="PIU4" s="109"/>
      <c r="PIV4" s="109"/>
      <c r="PIW4" s="109"/>
      <c r="PIX4" s="109"/>
      <c r="PIY4" s="109"/>
      <c r="PIZ4" s="109"/>
      <c r="PJA4" s="109"/>
      <c r="PJB4" s="109"/>
      <c r="PJC4" s="109"/>
      <c r="PJD4" s="109"/>
      <c r="PJE4" s="109"/>
      <c r="PJF4" s="109"/>
      <c r="PJG4" s="109"/>
      <c r="PJH4" s="109"/>
      <c r="PJI4" s="109"/>
      <c r="PJJ4" s="109"/>
      <c r="PJK4" s="109"/>
      <c r="PJL4" s="109"/>
      <c r="PJM4" s="109"/>
      <c r="PJN4" s="109"/>
      <c r="PJO4" s="109"/>
      <c r="PJP4" s="109"/>
      <c r="PJQ4" s="109"/>
      <c r="PJR4" s="109"/>
      <c r="PJS4" s="109"/>
      <c r="PJT4" s="109"/>
      <c r="PJU4" s="109"/>
      <c r="PJV4" s="109"/>
      <c r="PJW4" s="109"/>
      <c r="PJX4" s="109"/>
      <c r="PJY4" s="109"/>
      <c r="PJZ4" s="109"/>
      <c r="PKA4" s="109"/>
      <c r="PKB4" s="109"/>
      <c r="PKC4" s="109"/>
      <c r="PKD4" s="109"/>
      <c r="PKE4" s="109"/>
      <c r="PKF4" s="109"/>
      <c r="PKG4" s="109"/>
      <c r="PKH4" s="109"/>
      <c r="PKI4" s="109"/>
      <c r="PKJ4" s="109"/>
      <c r="PKK4" s="109"/>
      <c r="PKL4" s="109"/>
      <c r="PKM4" s="109"/>
      <c r="PKN4" s="109"/>
      <c r="PKO4" s="109"/>
      <c r="PKP4" s="109"/>
      <c r="PKQ4" s="109"/>
      <c r="PKR4" s="109"/>
      <c r="PKS4" s="109"/>
      <c r="PKT4" s="109"/>
      <c r="PKU4" s="109"/>
      <c r="PKV4" s="109"/>
      <c r="PKW4" s="109"/>
      <c r="PKX4" s="109"/>
      <c r="PKY4" s="109"/>
      <c r="PKZ4" s="109"/>
      <c r="PLA4" s="109"/>
      <c r="PLB4" s="109"/>
      <c r="PLC4" s="109"/>
      <c r="PLD4" s="109"/>
      <c r="PLE4" s="109"/>
      <c r="PLF4" s="109"/>
      <c r="PLG4" s="109"/>
      <c r="PLH4" s="109"/>
      <c r="PLI4" s="109"/>
      <c r="PLJ4" s="109"/>
      <c r="PLK4" s="109"/>
      <c r="PLL4" s="109"/>
      <c r="PLM4" s="109"/>
      <c r="PLN4" s="109"/>
      <c r="PLO4" s="109"/>
      <c r="PLP4" s="109"/>
      <c r="PLQ4" s="109"/>
      <c r="PLR4" s="109"/>
      <c r="PLS4" s="109"/>
      <c r="PLT4" s="109"/>
      <c r="PLU4" s="109"/>
      <c r="PLV4" s="109"/>
      <c r="PLW4" s="109"/>
      <c r="PLX4" s="109"/>
      <c r="PLY4" s="109"/>
      <c r="PLZ4" s="109"/>
      <c r="PMA4" s="109"/>
      <c r="PMB4" s="109"/>
      <c r="PMC4" s="109"/>
      <c r="PMD4" s="109"/>
      <c r="PME4" s="109"/>
      <c r="PMF4" s="109"/>
      <c r="PMG4" s="109"/>
      <c r="PMH4" s="109"/>
      <c r="PMI4" s="109"/>
      <c r="PMJ4" s="109"/>
      <c r="PMK4" s="109"/>
      <c r="PML4" s="109"/>
      <c r="PMM4" s="109"/>
      <c r="PMN4" s="109"/>
      <c r="PMO4" s="109"/>
      <c r="PMP4" s="109"/>
      <c r="PMQ4" s="109"/>
      <c r="PMR4" s="109"/>
      <c r="PMS4" s="109"/>
      <c r="PMT4" s="109"/>
      <c r="PMU4" s="109"/>
      <c r="PMV4" s="109"/>
      <c r="PMW4" s="109"/>
      <c r="PMX4" s="109"/>
      <c r="PMY4" s="109"/>
      <c r="PMZ4" s="109"/>
      <c r="PNA4" s="109"/>
      <c r="PNB4" s="109"/>
      <c r="PNC4" s="109"/>
      <c r="PND4" s="109"/>
      <c r="PNE4" s="109"/>
      <c r="PNF4" s="109"/>
      <c r="PNG4" s="109"/>
      <c r="PNH4" s="109"/>
      <c r="PNI4" s="109"/>
      <c r="PNJ4" s="109"/>
      <c r="PNK4" s="109"/>
      <c r="PNL4" s="109"/>
      <c r="PNM4" s="109"/>
      <c r="PNN4" s="109"/>
      <c r="PNO4" s="109"/>
      <c r="PNP4" s="109"/>
      <c r="PNQ4" s="109"/>
      <c r="PNR4" s="109"/>
      <c r="PNS4" s="109"/>
      <c r="PNT4" s="109"/>
      <c r="PNU4" s="109"/>
      <c r="PNV4" s="109"/>
      <c r="PNW4" s="109"/>
      <c r="PNX4" s="109"/>
      <c r="PNY4" s="109"/>
      <c r="PNZ4" s="109"/>
      <c r="POA4" s="109"/>
      <c r="POB4" s="109"/>
      <c r="POC4" s="109"/>
      <c r="POD4" s="109"/>
      <c r="POE4" s="109"/>
      <c r="POF4" s="109"/>
      <c r="POG4" s="109"/>
      <c r="POH4" s="109"/>
      <c r="POI4" s="109"/>
      <c r="POJ4" s="109"/>
      <c r="POK4" s="109"/>
      <c r="POL4" s="109"/>
      <c r="POM4" s="109"/>
      <c r="PON4" s="109"/>
      <c r="POO4" s="109"/>
      <c r="POP4" s="109"/>
      <c r="POQ4" s="109"/>
      <c r="POR4" s="109"/>
      <c r="POS4" s="109"/>
      <c r="POT4" s="109"/>
      <c r="POU4" s="109"/>
      <c r="POV4" s="109"/>
      <c r="POW4" s="109"/>
      <c r="POX4" s="109"/>
      <c r="POY4" s="109"/>
      <c r="POZ4" s="109"/>
      <c r="PPA4" s="109"/>
      <c r="PPB4" s="109"/>
      <c r="PPC4" s="109"/>
      <c r="PPD4" s="109"/>
      <c r="PPE4" s="109"/>
      <c r="PPF4" s="109"/>
      <c r="PPG4" s="109"/>
      <c r="PPH4" s="109"/>
      <c r="PPI4" s="109"/>
      <c r="PPJ4" s="109"/>
      <c r="PPK4" s="109"/>
      <c r="PPL4" s="109"/>
      <c r="PPM4" s="109"/>
      <c r="PPN4" s="109"/>
      <c r="PPO4" s="109"/>
      <c r="PPP4" s="109"/>
      <c r="PPQ4" s="109"/>
      <c r="PPR4" s="109"/>
      <c r="PPS4" s="109"/>
      <c r="PPT4" s="109"/>
      <c r="PPU4" s="109"/>
      <c r="PPV4" s="109"/>
      <c r="PPW4" s="109"/>
      <c r="PPX4" s="109"/>
      <c r="PPY4" s="109"/>
      <c r="PPZ4" s="109"/>
      <c r="PQA4" s="109"/>
      <c r="PQB4" s="109"/>
      <c r="PQC4" s="109"/>
      <c r="PQD4" s="109"/>
      <c r="PQE4" s="109"/>
      <c r="PQF4" s="109"/>
      <c r="PQG4" s="109"/>
      <c r="PQH4" s="109"/>
      <c r="PQI4" s="109"/>
      <c r="PQJ4" s="109"/>
      <c r="PQK4" s="109"/>
      <c r="PQL4" s="109"/>
      <c r="PQM4" s="109"/>
      <c r="PQN4" s="109"/>
      <c r="PQO4" s="109"/>
      <c r="PQP4" s="109"/>
      <c r="PQQ4" s="109"/>
      <c r="PQR4" s="109"/>
      <c r="PQS4" s="109"/>
      <c r="PQT4" s="109"/>
      <c r="PQU4" s="109"/>
      <c r="PQV4" s="109"/>
      <c r="PQW4" s="109"/>
      <c r="PQX4" s="109"/>
      <c r="PQY4" s="109"/>
      <c r="PQZ4" s="109"/>
      <c r="PRA4" s="109"/>
      <c r="PRB4" s="109"/>
      <c r="PRC4" s="109"/>
      <c r="PRD4" s="109"/>
      <c r="PRE4" s="109"/>
      <c r="PRF4" s="109"/>
      <c r="PRG4" s="109"/>
      <c r="PRH4" s="109"/>
      <c r="PRI4" s="109"/>
      <c r="PRJ4" s="109"/>
      <c r="PRK4" s="109"/>
      <c r="PRL4" s="109"/>
      <c r="PRM4" s="109"/>
      <c r="PRN4" s="109"/>
      <c r="PRO4" s="109"/>
      <c r="PRP4" s="109"/>
      <c r="PRQ4" s="109"/>
      <c r="PRR4" s="109"/>
      <c r="PRS4" s="109"/>
      <c r="PRT4" s="109"/>
      <c r="PRU4" s="109"/>
      <c r="PRV4" s="109"/>
      <c r="PRW4" s="109"/>
      <c r="PRX4" s="109"/>
      <c r="PRY4" s="109"/>
      <c r="PRZ4" s="109"/>
      <c r="PSA4" s="109"/>
      <c r="PSB4" s="109"/>
      <c r="PSC4" s="109"/>
      <c r="PSD4" s="109"/>
      <c r="PSE4" s="109"/>
      <c r="PSF4" s="109"/>
      <c r="PSG4" s="109"/>
      <c r="PSH4" s="109"/>
      <c r="PSI4" s="109"/>
      <c r="PSJ4" s="109"/>
      <c r="PSK4" s="109"/>
      <c r="PSL4" s="109"/>
      <c r="PSM4" s="109"/>
      <c r="PSN4" s="109"/>
      <c r="PSO4" s="109"/>
      <c r="PSP4" s="109"/>
      <c r="PSQ4" s="109"/>
      <c r="PSR4" s="109"/>
      <c r="PSS4" s="109"/>
      <c r="PST4" s="109"/>
      <c r="PSU4" s="109"/>
      <c r="PSV4" s="109"/>
      <c r="PSW4" s="109"/>
      <c r="PSX4" s="109"/>
      <c r="PSY4" s="109"/>
      <c r="PSZ4" s="109"/>
      <c r="PTA4" s="109"/>
      <c r="PTB4" s="109"/>
      <c r="PTC4" s="109"/>
      <c r="PTD4" s="109"/>
      <c r="PTE4" s="109"/>
      <c r="PTF4" s="109"/>
      <c r="PTG4" s="109"/>
      <c r="PTH4" s="109"/>
      <c r="PTI4" s="109"/>
      <c r="PTJ4" s="109"/>
      <c r="PTK4" s="109"/>
      <c r="PTL4" s="109"/>
      <c r="PTM4" s="109"/>
      <c r="PTN4" s="109"/>
      <c r="PTO4" s="109"/>
      <c r="PTP4" s="109"/>
      <c r="PTQ4" s="109"/>
      <c r="PTR4" s="109"/>
      <c r="PTS4" s="109"/>
      <c r="PTT4" s="109"/>
      <c r="PTU4" s="109"/>
      <c r="PTV4" s="109"/>
      <c r="PTW4" s="109"/>
      <c r="PTX4" s="109"/>
      <c r="PTY4" s="109"/>
      <c r="PTZ4" s="109"/>
      <c r="PUA4" s="109"/>
      <c r="PUB4" s="109"/>
      <c r="PUC4" s="109"/>
      <c r="PUD4" s="109"/>
      <c r="PUE4" s="109"/>
      <c r="PUF4" s="109"/>
      <c r="PUG4" s="109"/>
      <c r="PUH4" s="109"/>
      <c r="PUI4" s="109"/>
      <c r="PUJ4" s="109"/>
      <c r="PUK4" s="109"/>
      <c r="PUL4" s="109"/>
      <c r="PUM4" s="109"/>
      <c r="PUN4" s="109"/>
      <c r="PUO4" s="109"/>
      <c r="PUP4" s="109"/>
      <c r="PUQ4" s="109"/>
      <c r="PUR4" s="109"/>
      <c r="PUS4" s="109"/>
      <c r="PUT4" s="109"/>
      <c r="PUU4" s="109"/>
      <c r="PUV4" s="109"/>
      <c r="PUW4" s="109"/>
      <c r="PUX4" s="109"/>
      <c r="PUY4" s="109"/>
      <c r="PUZ4" s="109"/>
      <c r="PVA4" s="109"/>
      <c r="PVB4" s="109"/>
      <c r="PVC4" s="109"/>
      <c r="PVD4" s="109"/>
      <c r="PVE4" s="109"/>
      <c r="PVF4" s="109"/>
      <c r="PVG4" s="109"/>
      <c r="PVH4" s="109"/>
      <c r="PVI4" s="109"/>
      <c r="PVJ4" s="109"/>
      <c r="PVK4" s="109"/>
      <c r="PVL4" s="109"/>
      <c r="PVM4" s="109"/>
      <c r="PVN4" s="109"/>
      <c r="PVO4" s="109"/>
      <c r="PVP4" s="109"/>
      <c r="PVQ4" s="109"/>
      <c r="PVR4" s="109"/>
      <c r="PVS4" s="109"/>
      <c r="PVT4" s="109"/>
      <c r="PVU4" s="109"/>
      <c r="PVV4" s="109"/>
      <c r="PVW4" s="109"/>
      <c r="PVX4" s="109"/>
      <c r="PVY4" s="109"/>
      <c r="PVZ4" s="109"/>
      <c r="PWA4" s="109"/>
      <c r="PWB4" s="109"/>
      <c r="PWC4" s="109"/>
      <c r="PWD4" s="109"/>
      <c r="PWE4" s="109"/>
      <c r="PWF4" s="109"/>
      <c r="PWG4" s="109"/>
      <c r="PWH4" s="109"/>
      <c r="PWI4" s="109"/>
      <c r="PWJ4" s="109"/>
      <c r="PWK4" s="109"/>
      <c r="PWL4" s="109"/>
      <c r="PWM4" s="109"/>
      <c r="PWN4" s="109"/>
      <c r="PWO4" s="109"/>
      <c r="PWP4" s="109"/>
      <c r="PWQ4" s="109"/>
      <c r="PWR4" s="109"/>
      <c r="PWS4" s="109"/>
      <c r="PWT4" s="109"/>
      <c r="PWU4" s="109"/>
      <c r="PWV4" s="109"/>
      <c r="PWW4" s="109"/>
      <c r="PWX4" s="109"/>
      <c r="PWY4" s="109"/>
      <c r="PWZ4" s="109"/>
      <c r="PXA4" s="109"/>
      <c r="PXB4" s="109"/>
      <c r="PXC4" s="109"/>
      <c r="PXD4" s="109"/>
      <c r="PXE4" s="109"/>
      <c r="PXF4" s="109"/>
      <c r="PXG4" s="109"/>
      <c r="PXH4" s="109"/>
      <c r="PXI4" s="109"/>
      <c r="PXJ4" s="109"/>
      <c r="PXK4" s="109"/>
      <c r="PXL4" s="109"/>
      <c r="PXM4" s="109"/>
      <c r="PXN4" s="109"/>
      <c r="PXO4" s="109"/>
      <c r="PXP4" s="109"/>
      <c r="PXQ4" s="109"/>
      <c r="PXR4" s="109"/>
      <c r="PXS4" s="109"/>
      <c r="PXT4" s="109"/>
      <c r="PXU4" s="109"/>
      <c r="PXV4" s="109"/>
      <c r="PXW4" s="109"/>
      <c r="PXX4" s="109"/>
      <c r="PXY4" s="109"/>
      <c r="PXZ4" s="109"/>
      <c r="PYA4" s="109"/>
      <c r="PYB4" s="109"/>
      <c r="PYC4" s="109"/>
      <c r="PYD4" s="109"/>
      <c r="PYE4" s="109"/>
      <c r="PYF4" s="109"/>
      <c r="PYG4" s="109"/>
      <c r="PYH4" s="109"/>
      <c r="PYI4" s="109"/>
      <c r="PYJ4" s="109"/>
      <c r="PYK4" s="109"/>
      <c r="PYL4" s="109"/>
      <c r="PYM4" s="109"/>
      <c r="PYN4" s="109"/>
      <c r="PYO4" s="109"/>
      <c r="PYP4" s="109"/>
      <c r="PYQ4" s="109"/>
      <c r="PYR4" s="109"/>
      <c r="PYS4" s="109"/>
      <c r="PYT4" s="109"/>
      <c r="PYU4" s="109"/>
      <c r="PYV4" s="109"/>
      <c r="PYW4" s="109"/>
      <c r="PYX4" s="109"/>
      <c r="PYY4" s="109"/>
      <c r="PYZ4" s="109"/>
      <c r="PZA4" s="109"/>
      <c r="PZB4" s="109"/>
      <c r="PZC4" s="109"/>
      <c r="PZD4" s="109"/>
      <c r="PZE4" s="109"/>
      <c r="PZF4" s="109"/>
      <c r="PZG4" s="109"/>
      <c r="PZH4" s="109"/>
      <c r="PZI4" s="109"/>
      <c r="PZJ4" s="109"/>
      <c r="PZK4" s="109"/>
      <c r="PZL4" s="109"/>
      <c r="PZM4" s="109"/>
      <c r="PZN4" s="109"/>
      <c r="PZO4" s="109"/>
      <c r="PZP4" s="109"/>
      <c r="PZQ4" s="109"/>
      <c r="PZR4" s="109"/>
      <c r="PZS4" s="109"/>
      <c r="PZT4" s="109"/>
      <c r="PZU4" s="109"/>
      <c r="PZV4" s="109"/>
      <c r="PZW4" s="109"/>
      <c r="PZX4" s="109"/>
      <c r="PZY4" s="109"/>
      <c r="PZZ4" s="109"/>
      <c r="QAA4" s="109"/>
      <c r="QAB4" s="109"/>
      <c r="QAC4" s="109"/>
      <c r="QAD4" s="109"/>
      <c r="QAE4" s="109"/>
      <c r="QAF4" s="109"/>
      <c r="QAG4" s="109"/>
      <c r="QAH4" s="109"/>
      <c r="QAI4" s="109"/>
      <c r="QAJ4" s="109"/>
      <c r="QAK4" s="109"/>
      <c r="QAL4" s="109"/>
      <c r="QAM4" s="109"/>
      <c r="QAN4" s="109"/>
      <c r="QAO4" s="109"/>
      <c r="QAP4" s="109"/>
      <c r="QAQ4" s="109"/>
      <c r="QAR4" s="109"/>
      <c r="QAS4" s="109"/>
      <c r="QAT4" s="109"/>
      <c r="QAU4" s="109"/>
      <c r="QAV4" s="109"/>
      <c r="QAW4" s="109"/>
      <c r="QAX4" s="109"/>
      <c r="QAY4" s="109"/>
      <c r="QAZ4" s="109"/>
      <c r="QBA4" s="109"/>
      <c r="QBB4" s="109"/>
      <c r="QBC4" s="109"/>
      <c r="QBD4" s="109"/>
      <c r="QBE4" s="109"/>
      <c r="QBF4" s="109"/>
      <c r="QBG4" s="109"/>
      <c r="QBH4" s="109"/>
      <c r="QBI4" s="109"/>
      <c r="QBJ4" s="109"/>
      <c r="QBK4" s="109"/>
      <c r="QBL4" s="109"/>
      <c r="QBM4" s="109"/>
      <c r="QBN4" s="109"/>
      <c r="QBO4" s="109"/>
      <c r="QBP4" s="109"/>
      <c r="QBQ4" s="109"/>
      <c r="QBR4" s="109"/>
      <c r="QBS4" s="109"/>
      <c r="QBT4" s="109"/>
      <c r="QBU4" s="109"/>
      <c r="QBV4" s="109"/>
      <c r="QBW4" s="109"/>
      <c r="QBX4" s="109"/>
      <c r="QBY4" s="109"/>
      <c r="QBZ4" s="109"/>
      <c r="QCA4" s="109"/>
      <c r="QCB4" s="109"/>
      <c r="QCC4" s="109"/>
      <c r="QCD4" s="109"/>
      <c r="QCE4" s="109"/>
      <c r="QCF4" s="109"/>
      <c r="QCG4" s="109"/>
      <c r="QCH4" s="109"/>
      <c r="QCI4" s="109"/>
      <c r="QCJ4" s="109"/>
      <c r="QCK4" s="109"/>
      <c r="QCL4" s="109"/>
      <c r="QCM4" s="109"/>
      <c r="QCN4" s="109"/>
      <c r="QCO4" s="109"/>
      <c r="QCP4" s="109"/>
      <c r="QCQ4" s="109"/>
      <c r="QCR4" s="109"/>
      <c r="QCS4" s="109"/>
      <c r="QCT4" s="109"/>
      <c r="QCU4" s="109"/>
      <c r="QCV4" s="109"/>
      <c r="QCW4" s="109"/>
      <c r="QCX4" s="109"/>
      <c r="QCY4" s="109"/>
      <c r="QCZ4" s="109"/>
      <c r="QDA4" s="109"/>
      <c r="QDB4" s="109"/>
      <c r="QDC4" s="109"/>
      <c r="QDD4" s="109"/>
      <c r="QDE4" s="109"/>
      <c r="QDF4" s="109"/>
      <c r="QDG4" s="109"/>
      <c r="QDH4" s="109"/>
      <c r="QDI4" s="109"/>
      <c r="QDJ4" s="109"/>
      <c r="QDK4" s="109"/>
      <c r="QDL4" s="109"/>
      <c r="QDM4" s="109"/>
      <c r="QDN4" s="109"/>
      <c r="QDO4" s="109"/>
      <c r="QDP4" s="109"/>
      <c r="QDQ4" s="109"/>
      <c r="QDR4" s="109"/>
      <c r="QDS4" s="109"/>
      <c r="QDT4" s="109"/>
      <c r="QDU4" s="109"/>
      <c r="QDV4" s="109"/>
      <c r="QDW4" s="109"/>
      <c r="QDX4" s="109"/>
      <c r="QDY4" s="109"/>
      <c r="QDZ4" s="109"/>
      <c r="QEA4" s="109"/>
      <c r="QEB4" s="109"/>
      <c r="QEC4" s="109"/>
      <c r="QED4" s="109"/>
      <c r="QEE4" s="109"/>
      <c r="QEF4" s="109"/>
      <c r="QEG4" s="109"/>
      <c r="QEH4" s="109"/>
      <c r="QEI4" s="109"/>
      <c r="QEJ4" s="109"/>
      <c r="QEK4" s="109"/>
      <c r="QEL4" s="109"/>
      <c r="QEM4" s="109"/>
      <c r="QEN4" s="109"/>
      <c r="QEO4" s="109"/>
      <c r="QEP4" s="109"/>
      <c r="QEQ4" s="109"/>
      <c r="QER4" s="109"/>
      <c r="QES4" s="109"/>
      <c r="QET4" s="109"/>
      <c r="QEU4" s="109"/>
      <c r="QEV4" s="109"/>
      <c r="QEW4" s="109"/>
      <c r="QEX4" s="109"/>
      <c r="QEY4" s="109"/>
      <c r="QEZ4" s="109"/>
      <c r="QFA4" s="109"/>
      <c r="QFB4" s="109"/>
      <c r="QFC4" s="109"/>
      <c r="QFD4" s="109"/>
      <c r="QFE4" s="109"/>
      <c r="QFF4" s="109"/>
      <c r="QFG4" s="109"/>
      <c r="QFH4" s="109"/>
      <c r="QFI4" s="109"/>
      <c r="QFJ4" s="109"/>
      <c r="QFK4" s="109"/>
      <c r="QFL4" s="109"/>
      <c r="QFM4" s="109"/>
      <c r="QFN4" s="109"/>
      <c r="QFO4" s="109"/>
      <c r="QFP4" s="109"/>
      <c r="QFQ4" s="109"/>
      <c r="QFR4" s="109"/>
      <c r="QFS4" s="109"/>
      <c r="QFT4" s="109"/>
      <c r="QFU4" s="109"/>
      <c r="QFV4" s="109"/>
      <c r="QFW4" s="109"/>
      <c r="QFX4" s="109"/>
      <c r="QFY4" s="109"/>
      <c r="QFZ4" s="109"/>
      <c r="QGA4" s="109"/>
      <c r="QGB4" s="109"/>
      <c r="QGC4" s="109"/>
      <c r="QGD4" s="109"/>
      <c r="QGE4" s="109"/>
      <c r="QGF4" s="109"/>
      <c r="QGG4" s="109"/>
      <c r="QGH4" s="109"/>
      <c r="QGI4" s="109"/>
      <c r="QGJ4" s="109"/>
      <c r="QGK4" s="109"/>
      <c r="QGL4" s="109"/>
      <c r="QGM4" s="109"/>
      <c r="QGN4" s="109"/>
      <c r="QGO4" s="109"/>
      <c r="QGP4" s="109"/>
      <c r="QGQ4" s="109"/>
      <c r="QGR4" s="109"/>
      <c r="QGS4" s="109"/>
      <c r="QGT4" s="109"/>
      <c r="QGU4" s="109"/>
      <c r="QGV4" s="109"/>
      <c r="QGW4" s="109"/>
      <c r="QGX4" s="109"/>
      <c r="QGY4" s="109"/>
      <c r="QGZ4" s="109"/>
      <c r="QHA4" s="109"/>
      <c r="QHB4" s="109"/>
      <c r="QHC4" s="109"/>
      <c r="QHD4" s="109"/>
      <c r="QHE4" s="109"/>
      <c r="QHF4" s="109"/>
      <c r="QHG4" s="109"/>
      <c r="QHH4" s="109"/>
      <c r="QHI4" s="109"/>
      <c r="QHJ4" s="109"/>
      <c r="QHK4" s="109"/>
      <c r="QHL4" s="109"/>
      <c r="QHM4" s="109"/>
      <c r="QHN4" s="109"/>
      <c r="QHO4" s="109"/>
      <c r="QHP4" s="109"/>
      <c r="QHQ4" s="109"/>
      <c r="QHR4" s="109"/>
      <c r="QHS4" s="109"/>
      <c r="QHT4" s="109"/>
      <c r="QHU4" s="109"/>
      <c r="QHV4" s="109"/>
      <c r="QHW4" s="109"/>
      <c r="QHX4" s="109"/>
      <c r="QHY4" s="109"/>
      <c r="QHZ4" s="109"/>
      <c r="QIA4" s="109"/>
      <c r="QIB4" s="109"/>
      <c r="QIC4" s="109"/>
      <c r="QID4" s="109"/>
      <c r="QIE4" s="109"/>
      <c r="QIF4" s="109"/>
      <c r="QIG4" s="109"/>
      <c r="QIH4" s="109"/>
      <c r="QII4" s="109"/>
      <c r="QIJ4" s="109"/>
      <c r="QIK4" s="109"/>
      <c r="QIL4" s="109"/>
      <c r="QIM4" s="109"/>
      <c r="QIN4" s="109"/>
      <c r="QIO4" s="109"/>
      <c r="QIP4" s="109"/>
      <c r="QIQ4" s="109"/>
      <c r="QIR4" s="109"/>
      <c r="QIS4" s="109"/>
      <c r="QIT4" s="109"/>
      <c r="QIU4" s="109"/>
      <c r="QIV4" s="109"/>
      <c r="QIW4" s="109"/>
      <c r="QIX4" s="109"/>
      <c r="QIY4" s="109"/>
      <c r="QIZ4" s="109"/>
      <c r="QJA4" s="109"/>
      <c r="QJB4" s="109"/>
      <c r="QJC4" s="109"/>
      <c r="QJD4" s="109"/>
      <c r="QJE4" s="109"/>
      <c r="QJF4" s="109"/>
      <c r="QJG4" s="109"/>
      <c r="QJH4" s="109"/>
      <c r="QJI4" s="109"/>
      <c r="QJJ4" s="109"/>
      <c r="QJK4" s="109"/>
      <c r="QJL4" s="109"/>
      <c r="QJM4" s="109"/>
      <c r="QJN4" s="109"/>
      <c r="QJO4" s="109"/>
      <c r="QJP4" s="109"/>
      <c r="QJQ4" s="109"/>
      <c r="QJR4" s="109"/>
      <c r="QJS4" s="109"/>
      <c r="QJT4" s="109"/>
      <c r="QJU4" s="109"/>
      <c r="QJV4" s="109"/>
      <c r="QJW4" s="109"/>
      <c r="QJX4" s="109"/>
      <c r="QJY4" s="109"/>
      <c r="QJZ4" s="109"/>
      <c r="QKA4" s="109"/>
      <c r="QKB4" s="109"/>
      <c r="QKC4" s="109"/>
      <c r="QKD4" s="109"/>
      <c r="QKE4" s="109"/>
      <c r="QKF4" s="109"/>
      <c r="QKG4" s="109"/>
      <c r="QKH4" s="109"/>
      <c r="QKI4" s="109"/>
      <c r="QKJ4" s="109"/>
      <c r="QKK4" s="109"/>
      <c r="QKL4" s="109"/>
      <c r="QKM4" s="109"/>
      <c r="QKN4" s="109"/>
      <c r="QKO4" s="109"/>
      <c r="QKP4" s="109"/>
      <c r="QKQ4" s="109"/>
      <c r="QKR4" s="109"/>
      <c r="QKS4" s="109"/>
      <c r="QKT4" s="109"/>
      <c r="QKU4" s="109"/>
      <c r="QKV4" s="109"/>
      <c r="QKW4" s="109"/>
      <c r="QKX4" s="109"/>
      <c r="QKY4" s="109"/>
      <c r="QKZ4" s="109"/>
      <c r="QLA4" s="109"/>
      <c r="QLB4" s="109"/>
      <c r="QLC4" s="109"/>
      <c r="QLD4" s="109"/>
      <c r="QLE4" s="109"/>
      <c r="QLF4" s="109"/>
      <c r="QLG4" s="109"/>
      <c r="QLH4" s="109"/>
      <c r="QLI4" s="109"/>
      <c r="QLJ4" s="109"/>
      <c r="QLK4" s="109"/>
      <c r="QLL4" s="109"/>
      <c r="QLM4" s="109"/>
      <c r="QLN4" s="109"/>
      <c r="QLO4" s="109"/>
      <c r="QLP4" s="109"/>
      <c r="QLQ4" s="109"/>
      <c r="QLR4" s="109"/>
      <c r="QLS4" s="109"/>
      <c r="QLT4" s="109"/>
      <c r="QLU4" s="109"/>
      <c r="QLV4" s="109"/>
      <c r="QLW4" s="109"/>
      <c r="QLX4" s="109"/>
      <c r="QLY4" s="109"/>
      <c r="QLZ4" s="109"/>
      <c r="QMA4" s="109"/>
      <c r="QMB4" s="109"/>
      <c r="QMC4" s="109"/>
      <c r="QMD4" s="109"/>
      <c r="QME4" s="109"/>
      <c r="QMF4" s="109"/>
      <c r="QMG4" s="109"/>
      <c r="QMH4" s="109"/>
      <c r="QMI4" s="109"/>
      <c r="QMJ4" s="109"/>
      <c r="QMK4" s="109"/>
      <c r="QML4" s="109"/>
      <c r="QMM4" s="109"/>
      <c r="QMN4" s="109"/>
      <c r="QMO4" s="109"/>
      <c r="QMP4" s="109"/>
      <c r="QMQ4" s="109"/>
      <c r="QMR4" s="109"/>
      <c r="QMS4" s="109"/>
      <c r="QMT4" s="109"/>
      <c r="QMU4" s="109"/>
      <c r="QMV4" s="109"/>
      <c r="QMW4" s="109"/>
      <c r="QMX4" s="109"/>
      <c r="QMY4" s="109"/>
      <c r="QMZ4" s="109"/>
      <c r="QNA4" s="109"/>
      <c r="QNB4" s="109"/>
      <c r="QNC4" s="109"/>
      <c r="QND4" s="109"/>
      <c r="QNE4" s="109"/>
      <c r="QNF4" s="109"/>
      <c r="QNG4" s="109"/>
      <c r="QNH4" s="109"/>
      <c r="QNI4" s="109"/>
      <c r="QNJ4" s="109"/>
      <c r="QNK4" s="109"/>
      <c r="QNL4" s="109"/>
      <c r="QNM4" s="109"/>
      <c r="QNN4" s="109"/>
      <c r="QNO4" s="109"/>
      <c r="QNP4" s="109"/>
      <c r="QNQ4" s="109"/>
      <c r="QNR4" s="109"/>
      <c r="QNS4" s="109"/>
      <c r="QNT4" s="109"/>
      <c r="QNU4" s="109"/>
      <c r="QNV4" s="109"/>
      <c r="QNW4" s="109"/>
      <c r="QNX4" s="109"/>
      <c r="QNY4" s="109"/>
      <c r="QNZ4" s="109"/>
      <c r="QOA4" s="109"/>
      <c r="QOB4" s="109"/>
      <c r="QOC4" s="109"/>
      <c r="QOD4" s="109"/>
      <c r="QOE4" s="109"/>
      <c r="QOF4" s="109"/>
      <c r="QOG4" s="109"/>
      <c r="QOH4" s="109"/>
      <c r="QOI4" s="109"/>
      <c r="QOJ4" s="109"/>
      <c r="QOK4" s="109"/>
      <c r="QOL4" s="109"/>
      <c r="QOM4" s="109"/>
      <c r="QON4" s="109"/>
      <c r="QOO4" s="109"/>
      <c r="QOP4" s="109"/>
      <c r="QOQ4" s="109"/>
      <c r="QOR4" s="109"/>
      <c r="QOS4" s="109"/>
      <c r="QOT4" s="109"/>
      <c r="QOU4" s="109"/>
      <c r="QOV4" s="109"/>
      <c r="QOW4" s="109"/>
      <c r="QOX4" s="109"/>
      <c r="QOY4" s="109"/>
      <c r="QOZ4" s="109"/>
      <c r="QPA4" s="109"/>
      <c r="QPB4" s="109"/>
      <c r="QPC4" s="109"/>
      <c r="QPD4" s="109"/>
      <c r="QPE4" s="109"/>
      <c r="QPF4" s="109"/>
      <c r="QPG4" s="109"/>
      <c r="QPH4" s="109"/>
      <c r="QPI4" s="109"/>
      <c r="QPJ4" s="109"/>
      <c r="QPK4" s="109"/>
      <c r="QPL4" s="109"/>
      <c r="QPM4" s="109"/>
      <c r="QPN4" s="109"/>
      <c r="QPO4" s="109"/>
      <c r="QPP4" s="109"/>
      <c r="QPQ4" s="109"/>
      <c r="QPR4" s="109"/>
      <c r="QPS4" s="109"/>
      <c r="QPT4" s="109"/>
      <c r="QPU4" s="109"/>
      <c r="QPV4" s="109"/>
      <c r="QPW4" s="109"/>
      <c r="QPX4" s="109"/>
      <c r="QPY4" s="109"/>
      <c r="QPZ4" s="109"/>
      <c r="QQA4" s="109"/>
      <c r="QQB4" s="109"/>
      <c r="QQC4" s="109"/>
      <c r="QQD4" s="109"/>
      <c r="QQE4" s="109"/>
      <c r="QQF4" s="109"/>
      <c r="QQG4" s="109"/>
      <c r="QQH4" s="109"/>
      <c r="QQI4" s="109"/>
      <c r="QQJ4" s="109"/>
      <c r="QQK4" s="109"/>
      <c r="QQL4" s="109"/>
      <c r="QQM4" s="109"/>
      <c r="QQN4" s="109"/>
      <c r="QQO4" s="109"/>
      <c r="QQP4" s="109"/>
      <c r="QQQ4" s="109"/>
      <c r="QQR4" s="109"/>
      <c r="QQS4" s="109"/>
      <c r="QQT4" s="109"/>
      <c r="QQU4" s="109"/>
      <c r="QQV4" s="109"/>
      <c r="QQW4" s="109"/>
      <c r="QQX4" s="109"/>
      <c r="QQY4" s="109"/>
      <c r="QQZ4" s="109"/>
      <c r="QRA4" s="109"/>
      <c r="QRB4" s="109"/>
      <c r="QRC4" s="109"/>
      <c r="QRD4" s="109"/>
      <c r="QRE4" s="109"/>
      <c r="QRF4" s="109"/>
      <c r="QRG4" s="109"/>
      <c r="QRH4" s="109"/>
      <c r="QRI4" s="109"/>
      <c r="QRJ4" s="109"/>
      <c r="QRK4" s="109"/>
      <c r="QRL4" s="109"/>
      <c r="QRM4" s="109"/>
      <c r="QRN4" s="109"/>
      <c r="QRO4" s="109"/>
      <c r="QRP4" s="109"/>
      <c r="QRQ4" s="109"/>
      <c r="QRR4" s="109"/>
      <c r="QRS4" s="109"/>
      <c r="QRT4" s="109"/>
      <c r="QRU4" s="109"/>
      <c r="QRV4" s="109"/>
      <c r="QRW4" s="109"/>
      <c r="QRX4" s="109"/>
      <c r="QRY4" s="109"/>
      <c r="QRZ4" s="109"/>
      <c r="QSA4" s="109"/>
      <c r="QSB4" s="109"/>
      <c r="QSC4" s="109"/>
      <c r="QSD4" s="109"/>
      <c r="QSE4" s="109"/>
      <c r="QSF4" s="109"/>
      <c r="QSG4" s="109"/>
      <c r="QSH4" s="109"/>
      <c r="QSI4" s="109"/>
      <c r="QSJ4" s="109"/>
      <c r="QSK4" s="109"/>
      <c r="QSL4" s="109"/>
      <c r="QSM4" s="109"/>
      <c r="QSN4" s="109"/>
      <c r="QSO4" s="109"/>
      <c r="QSP4" s="109"/>
      <c r="QSQ4" s="109"/>
      <c r="QSR4" s="109"/>
      <c r="QSS4" s="109"/>
      <c r="QST4" s="109"/>
      <c r="QSU4" s="109"/>
      <c r="QSV4" s="109"/>
      <c r="QSW4" s="109"/>
      <c r="QSX4" s="109"/>
      <c r="QSY4" s="109"/>
      <c r="QSZ4" s="109"/>
      <c r="QTA4" s="109"/>
      <c r="QTB4" s="109"/>
      <c r="QTC4" s="109"/>
      <c r="QTD4" s="109"/>
      <c r="QTE4" s="109"/>
      <c r="QTF4" s="109"/>
      <c r="QTG4" s="109"/>
      <c r="QTH4" s="109"/>
      <c r="QTI4" s="109"/>
      <c r="QTJ4" s="109"/>
      <c r="QTK4" s="109"/>
      <c r="QTL4" s="109"/>
      <c r="QTM4" s="109"/>
      <c r="QTN4" s="109"/>
      <c r="QTO4" s="109"/>
      <c r="QTP4" s="109"/>
      <c r="QTQ4" s="109"/>
      <c r="QTR4" s="109"/>
      <c r="QTS4" s="109"/>
      <c r="QTT4" s="109"/>
      <c r="QTU4" s="109"/>
      <c r="QTV4" s="109"/>
      <c r="QTW4" s="109"/>
      <c r="QTX4" s="109"/>
      <c r="QTY4" s="109"/>
      <c r="QTZ4" s="109"/>
      <c r="QUA4" s="109"/>
      <c r="QUB4" s="109"/>
      <c r="QUC4" s="109"/>
      <c r="QUD4" s="109"/>
      <c r="QUE4" s="109"/>
      <c r="QUF4" s="109"/>
      <c r="QUG4" s="109"/>
      <c r="QUH4" s="109"/>
      <c r="QUI4" s="109"/>
      <c r="QUJ4" s="109"/>
      <c r="QUK4" s="109"/>
      <c r="QUL4" s="109"/>
      <c r="QUM4" s="109"/>
      <c r="QUN4" s="109"/>
      <c r="QUO4" s="109"/>
      <c r="QUP4" s="109"/>
      <c r="QUQ4" s="109"/>
      <c r="QUR4" s="109"/>
      <c r="QUS4" s="109"/>
      <c r="QUT4" s="109"/>
      <c r="QUU4" s="109"/>
      <c r="QUV4" s="109"/>
      <c r="QUW4" s="109"/>
      <c r="QUX4" s="109"/>
      <c r="QUY4" s="109"/>
      <c r="QUZ4" s="109"/>
      <c r="QVA4" s="109"/>
      <c r="QVB4" s="109"/>
      <c r="QVC4" s="109"/>
      <c r="QVD4" s="109"/>
      <c r="QVE4" s="109"/>
      <c r="QVF4" s="109"/>
      <c r="QVG4" s="109"/>
      <c r="QVH4" s="109"/>
      <c r="QVI4" s="109"/>
      <c r="QVJ4" s="109"/>
      <c r="QVK4" s="109"/>
      <c r="QVL4" s="109"/>
      <c r="QVM4" s="109"/>
      <c r="QVN4" s="109"/>
      <c r="QVO4" s="109"/>
      <c r="QVP4" s="109"/>
      <c r="QVQ4" s="109"/>
      <c r="QVR4" s="109"/>
      <c r="QVS4" s="109"/>
      <c r="QVT4" s="109"/>
      <c r="QVU4" s="109"/>
      <c r="QVV4" s="109"/>
      <c r="QVW4" s="109"/>
      <c r="QVX4" s="109"/>
      <c r="QVY4" s="109"/>
      <c r="QVZ4" s="109"/>
      <c r="QWA4" s="109"/>
      <c r="QWB4" s="109"/>
      <c r="QWC4" s="109"/>
      <c r="QWD4" s="109"/>
      <c r="QWE4" s="109"/>
      <c r="QWF4" s="109"/>
      <c r="QWG4" s="109"/>
      <c r="QWH4" s="109"/>
      <c r="QWI4" s="109"/>
      <c r="QWJ4" s="109"/>
      <c r="QWK4" s="109"/>
      <c r="QWL4" s="109"/>
      <c r="QWM4" s="109"/>
      <c r="QWN4" s="109"/>
      <c r="QWO4" s="109"/>
      <c r="QWP4" s="109"/>
      <c r="QWQ4" s="109"/>
      <c r="QWR4" s="109"/>
      <c r="QWS4" s="109"/>
      <c r="QWT4" s="109"/>
      <c r="QWU4" s="109"/>
      <c r="QWV4" s="109"/>
      <c r="QWW4" s="109"/>
      <c r="QWX4" s="109"/>
      <c r="QWY4" s="109"/>
      <c r="QWZ4" s="109"/>
      <c r="QXA4" s="109"/>
      <c r="QXB4" s="109"/>
      <c r="QXC4" s="109"/>
      <c r="QXD4" s="109"/>
      <c r="QXE4" s="109"/>
      <c r="QXF4" s="109"/>
      <c r="QXG4" s="109"/>
      <c r="QXH4" s="109"/>
      <c r="QXI4" s="109"/>
      <c r="QXJ4" s="109"/>
      <c r="QXK4" s="109"/>
      <c r="QXL4" s="109"/>
      <c r="QXM4" s="109"/>
      <c r="QXN4" s="109"/>
      <c r="QXO4" s="109"/>
      <c r="QXP4" s="109"/>
      <c r="QXQ4" s="109"/>
      <c r="QXR4" s="109"/>
      <c r="QXS4" s="109"/>
      <c r="QXT4" s="109"/>
      <c r="QXU4" s="109"/>
      <c r="QXV4" s="109"/>
      <c r="QXW4" s="109"/>
      <c r="QXX4" s="109"/>
      <c r="QXY4" s="109"/>
      <c r="QXZ4" s="109"/>
      <c r="QYA4" s="109"/>
      <c r="QYB4" s="109"/>
      <c r="QYC4" s="109"/>
      <c r="QYD4" s="109"/>
      <c r="QYE4" s="109"/>
      <c r="QYF4" s="109"/>
      <c r="QYG4" s="109"/>
      <c r="QYH4" s="109"/>
      <c r="QYI4" s="109"/>
      <c r="QYJ4" s="109"/>
      <c r="QYK4" s="109"/>
      <c r="QYL4" s="109"/>
      <c r="QYM4" s="109"/>
      <c r="QYN4" s="109"/>
      <c r="QYO4" s="109"/>
      <c r="QYP4" s="109"/>
      <c r="QYQ4" s="109"/>
      <c r="QYR4" s="109"/>
      <c r="QYS4" s="109"/>
      <c r="QYT4" s="109"/>
      <c r="QYU4" s="109"/>
      <c r="QYV4" s="109"/>
      <c r="QYW4" s="109"/>
      <c r="QYX4" s="109"/>
      <c r="QYY4" s="109"/>
      <c r="QYZ4" s="109"/>
      <c r="QZA4" s="109"/>
      <c r="QZB4" s="109"/>
      <c r="QZC4" s="109"/>
      <c r="QZD4" s="109"/>
      <c r="QZE4" s="109"/>
      <c r="QZF4" s="109"/>
      <c r="QZG4" s="109"/>
      <c r="QZH4" s="109"/>
      <c r="QZI4" s="109"/>
      <c r="QZJ4" s="109"/>
      <c r="QZK4" s="109"/>
      <c r="QZL4" s="109"/>
      <c r="QZM4" s="109"/>
      <c r="QZN4" s="109"/>
      <c r="QZO4" s="109"/>
      <c r="QZP4" s="109"/>
      <c r="QZQ4" s="109"/>
      <c r="QZR4" s="109"/>
      <c r="QZS4" s="109"/>
      <c r="QZT4" s="109"/>
      <c r="QZU4" s="109"/>
      <c r="QZV4" s="109"/>
      <c r="QZW4" s="109"/>
      <c r="QZX4" s="109"/>
      <c r="QZY4" s="109"/>
      <c r="QZZ4" s="109"/>
      <c r="RAA4" s="109"/>
      <c r="RAB4" s="109"/>
      <c r="RAC4" s="109"/>
      <c r="RAD4" s="109"/>
      <c r="RAE4" s="109"/>
      <c r="RAF4" s="109"/>
      <c r="RAG4" s="109"/>
      <c r="RAH4" s="109"/>
      <c r="RAI4" s="109"/>
      <c r="RAJ4" s="109"/>
      <c r="RAK4" s="109"/>
      <c r="RAL4" s="109"/>
      <c r="RAM4" s="109"/>
      <c r="RAN4" s="109"/>
      <c r="RAO4" s="109"/>
      <c r="RAP4" s="109"/>
      <c r="RAQ4" s="109"/>
      <c r="RAR4" s="109"/>
      <c r="RAS4" s="109"/>
      <c r="RAT4" s="109"/>
      <c r="RAU4" s="109"/>
      <c r="RAV4" s="109"/>
      <c r="RAW4" s="109"/>
      <c r="RAX4" s="109"/>
      <c r="RAY4" s="109"/>
      <c r="RAZ4" s="109"/>
      <c r="RBA4" s="109"/>
      <c r="RBB4" s="109"/>
      <c r="RBC4" s="109"/>
      <c r="RBD4" s="109"/>
      <c r="RBE4" s="109"/>
      <c r="RBF4" s="109"/>
      <c r="RBG4" s="109"/>
      <c r="RBH4" s="109"/>
      <c r="RBI4" s="109"/>
      <c r="RBJ4" s="109"/>
      <c r="RBK4" s="109"/>
      <c r="RBL4" s="109"/>
      <c r="RBM4" s="109"/>
      <c r="RBN4" s="109"/>
      <c r="RBO4" s="109"/>
      <c r="RBP4" s="109"/>
      <c r="RBQ4" s="109"/>
      <c r="RBR4" s="109"/>
      <c r="RBS4" s="109"/>
      <c r="RBT4" s="109"/>
      <c r="RBU4" s="109"/>
      <c r="RBV4" s="109"/>
      <c r="RBW4" s="109"/>
      <c r="RBX4" s="109"/>
      <c r="RBY4" s="109"/>
      <c r="RBZ4" s="109"/>
      <c r="RCA4" s="109"/>
      <c r="RCB4" s="109"/>
      <c r="RCC4" s="109"/>
      <c r="RCD4" s="109"/>
      <c r="RCE4" s="109"/>
      <c r="RCF4" s="109"/>
      <c r="RCG4" s="109"/>
      <c r="RCH4" s="109"/>
      <c r="RCI4" s="109"/>
      <c r="RCJ4" s="109"/>
      <c r="RCK4" s="109"/>
      <c r="RCL4" s="109"/>
      <c r="RCM4" s="109"/>
      <c r="RCN4" s="109"/>
      <c r="RCO4" s="109"/>
      <c r="RCP4" s="109"/>
      <c r="RCQ4" s="109"/>
      <c r="RCR4" s="109"/>
      <c r="RCS4" s="109"/>
      <c r="RCT4" s="109"/>
      <c r="RCU4" s="109"/>
      <c r="RCV4" s="109"/>
      <c r="RCW4" s="109"/>
      <c r="RCX4" s="109"/>
      <c r="RCY4" s="109"/>
      <c r="RCZ4" s="109"/>
      <c r="RDA4" s="109"/>
      <c r="RDB4" s="109"/>
      <c r="RDC4" s="109"/>
      <c r="RDD4" s="109"/>
      <c r="RDE4" s="109"/>
      <c r="RDF4" s="109"/>
      <c r="RDG4" s="109"/>
      <c r="RDH4" s="109"/>
      <c r="RDI4" s="109"/>
      <c r="RDJ4" s="109"/>
      <c r="RDK4" s="109"/>
      <c r="RDL4" s="109"/>
      <c r="RDM4" s="109"/>
      <c r="RDN4" s="109"/>
      <c r="RDO4" s="109"/>
      <c r="RDP4" s="109"/>
      <c r="RDQ4" s="109"/>
      <c r="RDR4" s="109"/>
      <c r="RDS4" s="109"/>
      <c r="RDT4" s="109"/>
      <c r="RDU4" s="109"/>
      <c r="RDV4" s="109"/>
      <c r="RDW4" s="109"/>
      <c r="RDX4" s="109"/>
      <c r="RDY4" s="109"/>
      <c r="RDZ4" s="109"/>
      <c r="REA4" s="109"/>
      <c r="REB4" s="109"/>
      <c r="REC4" s="109"/>
      <c r="RED4" s="109"/>
      <c r="REE4" s="109"/>
      <c r="REF4" s="109"/>
      <c r="REG4" s="109"/>
      <c r="REH4" s="109"/>
      <c r="REI4" s="109"/>
      <c r="REJ4" s="109"/>
      <c r="REK4" s="109"/>
      <c r="REL4" s="109"/>
      <c r="REM4" s="109"/>
      <c r="REN4" s="109"/>
      <c r="REO4" s="109"/>
      <c r="REP4" s="109"/>
      <c r="REQ4" s="109"/>
      <c r="RER4" s="109"/>
      <c r="RES4" s="109"/>
      <c r="RET4" s="109"/>
      <c r="REU4" s="109"/>
      <c r="REV4" s="109"/>
      <c r="REW4" s="109"/>
      <c r="REX4" s="109"/>
      <c r="REY4" s="109"/>
      <c r="REZ4" s="109"/>
      <c r="RFA4" s="109"/>
      <c r="RFB4" s="109"/>
      <c r="RFC4" s="109"/>
      <c r="RFD4" s="109"/>
      <c r="RFE4" s="109"/>
      <c r="RFF4" s="109"/>
      <c r="RFG4" s="109"/>
      <c r="RFH4" s="109"/>
      <c r="RFI4" s="109"/>
      <c r="RFJ4" s="109"/>
      <c r="RFK4" s="109"/>
      <c r="RFL4" s="109"/>
      <c r="RFM4" s="109"/>
      <c r="RFN4" s="109"/>
      <c r="RFO4" s="109"/>
      <c r="RFP4" s="109"/>
      <c r="RFQ4" s="109"/>
      <c r="RFR4" s="109"/>
      <c r="RFS4" s="109"/>
      <c r="RFT4" s="109"/>
      <c r="RFU4" s="109"/>
      <c r="RFV4" s="109"/>
      <c r="RFW4" s="109"/>
      <c r="RFX4" s="109"/>
      <c r="RFY4" s="109"/>
      <c r="RFZ4" s="109"/>
      <c r="RGA4" s="109"/>
      <c r="RGB4" s="109"/>
      <c r="RGC4" s="109"/>
      <c r="RGD4" s="109"/>
      <c r="RGE4" s="109"/>
      <c r="RGF4" s="109"/>
      <c r="RGG4" s="109"/>
      <c r="RGH4" s="109"/>
      <c r="RGI4" s="109"/>
      <c r="RGJ4" s="109"/>
      <c r="RGK4" s="109"/>
      <c r="RGL4" s="109"/>
      <c r="RGM4" s="109"/>
      <c r="RGN4" s="109"/>
      <c r="RGO4" s="109"/>
      <c r="RGP4" s="109"/>
      <c r="RGQ4" s="109"/>
      <c r="RGR4" s="109"/>
      <c r="RGS4" s="109"/>
      <c r="RGT4" s="109"/>
      <c r="RGU4" s="109"/>
      <c r="RGV4" s="109"/>
      <c r="RGW4" s="109"/>
      <c r="RGX4" s="109"/>
      <c r="RGY4" s="109"/>
      <c r="RGZ4" s="109"/>
      <c r="RHA4" s="109"/>
      <c r="RHB4" s="109"/>
      <c r="RHC4" s="109"/>
      <c r="RHD4" s="109"/>
      <c r="RHE4" s="109"/>
      <c r="RHF4" s="109"/>
      <c r="RHG4" s="109"/>
      <c r="RHH4" s="109"/>
      <c r="RHI4" s="109"/>
      <c r="RHJ4" s="109"/>
      <c r="RHK4" s="109"/>
      <c r="RHL4" s="109"/>
      <c r="RHM4" s="109"/>
      <c r="RHN4" s="109"/>
      <c r="RHO4" s="109"/>
      <c r="RHP4" s="109"/>
      <c r="RHQ4" s="109"/>
      <c r="RHR4" s="109"/>
      <c r="RHS4" s="109"/>
      <c r="RHT4" s="109"/>
      <c r="RHU4" s="109"/>
      <c r="RHV4" s="109"/>
      <c r="RHW4" s="109"/>
      <c r="RHX4" s="109"/>
      <c r="RHY4" s="109"/>
      <c r="RHZ4" s="109"/>
      <c r="RIA4" s="109"/>
      <c r="RIB4" s="109"/>
      <c r="RIC4" s="109"/>
      <c r="RID4" s="109"/>
      <c r="RIE4" s="109"/>
      <c r="RIF4" s="109"/>
      <c r="RIG4" s="109"/>
      <c r="RIH4" s="109"/>
      <c r="RII4" s="109"/>
      <c r="RIJ4" s="109"/>
      <c r="RIK4" s="109"/>
      <c r="RIL4" s="109"/>
      <c r="RIM4" s="109"/>
      <c r="RIN4" s="109"/>
      <c r="RIO4" s="109"/>
      <c r="RIP4" s="109"/>
      <c r="RIQ4" s="109"/>
      <c r="RIR4" s="109"/>
      <c r="RIS4" s="109"/>
      <c r="RIT4" s="109"/>
      <c r="RIU4" s="109"/>
      <c r="RIV4" s="109"/>
      <c r="RIW4" s="109"/>
      <c r="RIX4" s="109"/>
      <c r="RIY4" s="109"/>
      <c r="RIZ4" s="109"/>
      <c r="RJA4" s="109"/>
      <c r="RJB4" s="109"/>
      <c r="RJC4" s="109"/>
      <c r="RJD4" s="109"/>
      <c r="RJE4" s="109"/>
      <c r="RJF4" s="109"/>
      <c r="RJG4" s="109"/>
      <c r="RJH4" s="109"/>
      <c r="RJI4" s="109"/>
      <c r="RJJ4" s="109"/>
      <c r="RJK4" s="109"/>
      <c r="RJL4" s="109"/>
      <c r="RJM4" s="109"/>
      <c r="RJN4" s="109"/>
      <c r="RJO4" s="109"/>
      <c r="RJP4" s="109"/>
      <c r="RJQ4" s="109"/>
      <c r="RJR4" s="109"/>
      <c r="RJS4" s="109"/>
      <c r="RJT4" s="109"/>
      <c r="RJU4" s="109"/>
      <c r="RJV4" s="109"/>
      <c r="RJW4" s="109"/>
      <c r="RJX4" s="109"/>
      <c r="RJY4" s="109"/>
      <c r="RJZ4" s="109"/>
      <c r="RKA4" s="109"/>
      <c r="RKB4" s="109"/>
      <c r="RKC4" s="109"/>
      <c r="RKD4" s="109"/>
      <c r="RKE4" s="109"/>
      <c r="RKF4" s="109"/>
      <c r="RKG4" s="109"/>
      <c r="RKH4" s="109"/>
      <c r="RKI4" s="109"/>
      <c r="RKJ4" s="109"/>
      <c r="RKK4" s="109"/>
      <c r="RKL4" s="109"/>
      <c r="RKM4" s="109"/>
      <c r="RKN4" s="109"/>
      <c r="RKO4" s="109"/>
      <c r="RKP4" s="109"/>
      <c r="RKQ4" s="109"/>
      <c r="RKR4" s="109"/>
      <c r="RKS4" s="109"/>
      <c r="RKT4" s="109"/>
      <c r="RKU4" s="109"/>
      <c r="RKV4" s="109"/>
      <c r="RKW4" s="109"/>
      <c r="RKX4" s="109"/>
      <c r="RKY4" s="109"/>
      <c r="RKZ4" s="109"/>
      <c r="RLA4" s="109"/>
      <c r="RLB4" s="109"/>
      <c r="RLC4" s="109"/>
      <c r="RLD4" s="109"/>
      <c r="RLE4" s="109"/>
      <c r="RLF4" s="109"/>
      <c r="RLG4" s="109"/>
      <c r="RLH4" s="109"/>
      <c r="RLI4" s="109"/>
      <c r="RLJ4" s="109"/>
      <c r="RLK4" s="109"/>
      <c r="RLL4" s="109"/>
      <c r="RLM4" s="109"/>
      <c r="RLN4" s="109"/>
      <c r="RLO4" s="109"/>
      <c r="RLP4" s="109"/>
      <c r="RLQ4" s="109"/>
      <c r="RLR4" s="109"/>
      <c r="RLS4" s="109"/>
      <c r="RLT4" s="109"/>
      <c r="RLU4" s="109"/>
      <c r="RLV4" s="109"/>
      <c r="RLW4" s="109"/>
      <c r="RLX4" s="109"/>
      <c r="RLY4" s="109"/>
      <c r="RLZ4" s="109"/>
      <c r="RMA4" s="109"/>
      <c r="RMB4" s="109"/>
      <c r="RMC4" s="109"/>
      <c r="RMD4" s="109"/>
      <c r="RME4" s="109"/>
      <c r="RMF4" s="109"/>
      <c r="RMG4" s="109"/>
      <c r="RMH4" s="109"/>
      <c r="RMI4" s="109"/>
      <c r="RMJ4" s="109"/>
      <c r="RMK4" s="109"/>
      <c r="RML4" s="109"/>
      <c r="RMM4" s="109"/>
      <c r="RMN4" s="109"/>
      <c r="RMO4" s="109"/>
      <c r="RMP4" s="109"/>
      <c r="RMQ4" s="109"/>
      <c r="RMR4" s="109"/>
      <c r="RMS4" s="109"/>
      <c r="RMT4" s="109"/>
      <c r="RMU4" s="109"/>
      <c r="RMV4" s="109"/>
      <c r="RMW4" s="109"/>
      <c r="RMX4" s="109"/>
      <c r="RMY4" s="109"/>
      <c r="RMZ4" s="109"/>
      <c r="RNA4" s="109"/>
      <c r="RNB4" s="109"/>
      <c r="RNC4" s="109"/>
      <c r="RND4" s="109"/>
      <c r="RNE4" s="109"/>
      <c r="RNF4" s="109"/>
      <c r="RNG4" s="109"/>
      <c r="RNH4" s="109"/>
      <c r="RNI4" s="109"/>
      <c r="RNJ4" s="109"/>
      <c r="RNK4" s="109"/>
      <c r="RNL4" s="109"/>
      <c r="RNM4" s="109"/>
      <c r="RNN4" s="109"/>
      <c r="RNO4" s="109"/>
      <c r="RNP4" s="109"/>
      <c r="RNQ4" s="109"/>
      <c r="RNR4" s="109"/>
      <c r="RNS4" s="109"/>
      <c r="RNT4" s="109"/>
      <c r="RNU4" s="109"/>
      <c r="RNV4" s="109"/>
      <c r="RNW4" s="109"/>
      <c r="RNX4" s="109"/>
      <c r="RNY4" s="109"/>
      <c r="RNZ4" s="109"/>
      <c r="ROA4" s="109"/>
      <c r="ROB4" s="109"/>
      <c r="ROC4" s="109"/>
      <c r="ROD4" s="109"/>
      <c r="ROE4" s="109"/>
      <c r="ROF4" s="109"/>
      <c r="ROG4" s="109"/>
      <c r="ROH4" s="109"/>
      <c r="ROI4" s="109"/>
      <c r="ROJ4" s="109"/>
      <c r="ROK4" s="109"/>
      <c r="ROL4" s="109"/>
      <c r="ROM4" s="109"/>
      <c r="RON4" s="109"/>
      <c r="ROO4" s="109"/>
      <c r="ROP4" s="109"/>
      <c r="ROQ4" s="109"/>
      <c r="ROR4" s="109"/>
      <c r="ROS4" s="109"/>
      <c r="ROT4" s="109"/>
      <c r="ROU4" s="109"/>
      <c r="ROV4" s="109"/>
      <c r="ROW4" s="109"/>
      <c r="ROX4" s="109"/>
      <c r="ROY4" s="109"/>
      <c r="ROZ4" s="109"/>
      <c r="RPA4" s="109"/>
      <c r="RPB4" s="109"/>
      <c r="RPC4" s="109"/>
      <c r="RPD4" s="109"/>
      <c r="RPE4" s="109"/>
      <c r="RPF4" s="109"/>
      <c r="RPG4" s="109"/>
      <c r="RPH4" s="109"/>
      <c r="RPI4" s="109"/>
      <c r="RPJ4" s="109"/>
      <c r="RPK4" s="109"/>
      <c r="RPL4" s="109"/>
      <c r="RPM4" s="109"/>
      <c r="RPN4" s="109"/>
      <c r="RPO4" s="109"/>
      <c r="RPP4" s="109"/>
      <c r="RPQ4" s="109"/>
      <c r="RPR4" s="109"/>
      <c r="RPS4" s="109"/>
      <c r="RPT4" s="109"/>
      <c r="RPU4" s="109"/>
      <c r="RPV4" s="109"/>
      <c r="RPW4" s="109"/>
      <c r="RPX4" s="109"/>
      <c r="RPY4" s="109"/>
      <c r="RPZ4" s="109"/>
      <c r="RQA4" s="109"/>
      <c r="RQB4" s="109"/>
      <c r="RQC4" s="109"/>
      <c r="RQD4" s="109"/>
      <c r="RQE4" s="109"/>
      <c r="RQF4" s="109"/>
      <c r="RQG4" s="109"/>
      <c r="RQH4" s="109"/>
      <c r="RQI4" s="109"/>
      <c r="RQJ4" s="109"/>
      <c r="RQK4" s="109"/>
      <c r="RQL4" s="109"/>
      <c r="RQM4" s="109"/>
      <c r="RQN4" s="109"/>
      <c r="RQO4" s="109"/>
      <c r="RQP4" s="109"/>
      <c r="RQQ4" s="109"/>
      <c r="RQR4" s="109"/>
      <c r="RQS4" s="109"/>
      <c r="RQT4" s="109"/>
      <c r="RQU4" s="109"/>
      <c r="RQV4" s="109"/>
      <c r="RQW4" s="109"/>
      <c r="RQX4" s="109"/>
      <c r="RQY4" s="109"/>
      <c r="RQZ4" s="109"/>
      <c r="RRA4" s="109"/>
      <c r="RRB4" s="109"/>
      <c r="RRC4" s="109"/>
      <c r="RRD4" s="109"/>
      <c r="RRE4" s="109"/>
      <c r="RRF4" s="109"/>
      <c r="RRG4" s="109"/>
      <c r="RRH4" s="109"/>
      <c r="RRI4" s="109"/>
      <c r="RRJ4" s="109"/>
      <c r="RRK4" s="109"/>
      <c r="RRL4" s="109"/>
      <c r="RRM4" s="109"/>
      <c r="RRN4" s="109"/>
      <c r="RRO4" s="109"/>
      <c r="RRP4" s="109"/>
      <c r="RRQ4" s="109"/>
      <c r="RRR4" s="109"/>
      <c r="RRS4" s="109"/>
      <c r="RRT4" s="109"/>
      <c r="RRU4" s="109"/>
      <c r="RRV4" s="109"/>
      <c r="RRW4" s="109"/>
      <c r="RRX4" s="109"/>
      <c r="RRY4" s="109"/>
      <c r="RRZ4" s="109"/>
      <c r="RSA4" s="109"/>
      <c r="RSB4" s="109"/>
      <c r="RSC4" s="109"/>
      <c r="RSD4" s="109"/>
      <c r="RSE4" s="109"/>
      <c r="RSF4" s="109"/>
      <c r="RSG4" s="109"/>
      <c r="RSH4" s="109"/>
      <c r="RSI4" s="109"/>
      <c r="RSJ4" s="109"/>
      <c r="RSK4" s="109"/>
      <c r="RSL4" s="109"/>
      <c r="RSM4" s="109"/>
      <c r="RSN4" s="109"/>
      <c r="RSO4" s="109"/>
      <c r="RSP4" s="109"/>
      <c r="RSQ4" s="109"/>
      <c r="RSR4" s="109"/>
      <c r="RSS4" s="109"/>
      <c r="RST4" s="109"/>
      <c r="RSU4" s="109"/>
      <c r="RSV4" s="109"/>
      <c r="RSW4" s="109"/>
      <c r="RSX4" s="109"/>
      <c r="RSY4" s="109"/>
      <c r="RSZ4" s="109"/>
      <c r="RTA4" s="109"/>
      <c r="RTB4" s="109"/>
      <c r="RTC4" s="109"/>
      <c r="RTD4" s="109"/>
      <c r="RTE4" s="109"/>
      <c r="RTF4" s="109"/>
      <c r="RTG4" s="109"/>
      <c r="RTH4" s="109"/>
      <c r="RTI4" s="109"/>
      <c r="RTJ4" s="109"/>
      <c r="RTK4" s="109"/>
      <c r="RTL4" s="109"/>
      <c r="RTM4" s="109"/>
      <c r="RTN4" s="109"/>
      <c r="RTO4" s="109"/>
      <c r="RTP4" s="109"/>
      <c r="RTQ4" s="109"/>
      <c r="RTR4" s="109"/>
      <c r="RTS4" s="109"/>
      <c r="RTT4" s="109"/>
      <c r="RTU4" s="109"/>
      <c r="RTV4" s="109"/>
      <c r="RTW4" s="109"/>
      <c r="RTX4" s="109"/>
      <c r="RTY4" s="109"/>
      <c r="RTZ4" s="109"/>
      <c r="RUA4" s="109"/>
      <c r="RUB4" s="109"/>
      <c r="RUC4" s="109"/>
      <c r="RUD4" s="109"/>
      <c r="RUE4" s="109"/>
      <c r="RUF4" s="109"/>
      <c r="RUG4" s="109"/>
      <c r="RUH4" s="109"/>
      <c r="RUI4" s="109"/>
      <c r="RUJ4" s="109"/>
      <c r="RUK4" s="109"/>
      <c r="RUL4" s="109"/>
      <c r="RUM4" s="109"/>
      <c r="RUN4" s="109"/>
      <c r="RUO4" s="109"/>
      <c r="RUP4" s="109"/>
      <c r="RUQ4" s="109"/>
      <c r="RUR4" s="109"/>
      <c r="RUS4" s="109"/>
      <c r="RUT4" s="109"/>
      <c r="RUU4" s="109"/>
      <c r="RUV4" s="109"/>
      <c r="RUW4" s="109"/>
      <c r="RUX4" s="109"/>
      <c r="RUY4" s="109"/>
      <c r="RUZ4" s="109"/>
      <c r="RVA4" s="109"/>
      <c r="RVB4" s="109"/>
      <c r="RVC4" s="109"/>
      <c r="RVD4" s="109"/>
      <c r="RVE4" s="109"/>
      <c r="RVF4" s="109"/>
      <c r="RVG4" s="109"/>
      <c r="RVH4" s="109"/>
      <c r="RVI4" s="109"/>
      <c r="RVJ4" s="109"/>
      <c r="RVK4" s="109"/>
      <c r="RVL4" s="109"/>
      <c r="RVM4" s="109"/>
      <c r="RVN4" s="109"/>
      <c r="RVO4" s="109"/>
      <c r="RVP4" s="109"/>
      <c r="RVQ4" s="109"/>
      <c r="RVR4" s="109"/>
      <c r="RVS4" s="109"/>
      <c r="RVT4" s="109"/>
      <c r="RVU4" s="109"/>
      <c r="RVV4" s="109"/>
      <c r="RVW4" s="109"/>
      <c r="RVX4" s="109"/>
      <c r="RVY4" s="109"/>
      <c r="RVZ4" s="109"/>
      <c r="RWA4" s="109"/>
      <c r="RWB4" s="109"/>
      <c r="RWC4" s="109"/>
      <c r="RWD4" s="109"/>
      <c r="RWE4" s="109"/>
      <c r="RWF4" s="109"/>
      <c r="RWG4" s="109"/>
      <c r="RWH4" s="109"/>
      <c r="RWI4" s="109"/>
      <c r="RWJ4" s="109"/>
      <c r="RWK4" s="109"/>
      <c r="RWL4" s="109"/>
      <c r="RWM4" s="109"/>
      <c r="RWN4" s="109"/>
      <c r="RWO4" s="109"/>
      <c r="RWP4" s="109"/>
      <c r="RWQ4" s="109"/>
      <c r="RWR4" s="109"/>
      <c r="RWS4" s="109"/>
      <c r="RWT4" s="109"/>
      <c r="RWU4" s="109"/>
      <c r="RWV4" s="109"/>
      <c r="RWW4" s="109"/>
      <c r="RWX4" s="109"/>
      <c r="RWY4" s="109"/>
      <c r="RWZ4" s="109"/>
      <c r="RXA4" s="109"/>
      <c r="RXB4" s="109"/>
      <c r="RXC4" s="109"/>
      <c r="RXD4" s="109"/>
      <c r="RXE4" s="109"/>
      <c r="RXF4" s="109"/>
      <c r="RXG4" s="109"/>
      <c r="RXH4" s="109"/>
      <c r="RXI4" s="109"/>
      <c r="RXJ4" s="109"/>
      <c r="RXK4" s="109"/>
      <c r="RXL4" s="109"/>
      <c r="RXM4" s="109"/>
      <c r="RXN4" s="109"/>
      <c r="RXO4" s="109"/>
      <c r="RXP4" s="109"/>
      <c r="RXQ4" s="109"/>
      <c r="RXR4" s="109"/>
      <c r="RXS4" s="109"/>
      <c r="RXT4" s="109"/>
      <c r="RXU4" s="109"/>
      <c r="RXV4" s="109"/>
      <c r="RXW4" s="109"/>
      <c r="RXX4" s="109"/>
      <c r="RXY4" s="109"/>
      <c r="RXZ4" s="109"/>
      <c r="RYA4" s="109"/>
      <c r="RYB4" s="109"/>
      <c r="RYC4" s="109"/>
      <c r="RYD4" s="109"/>
      <c r="RYE4" s="109"/>
      <c r="RYF4" s="109"/>
      <c r="RYG4" s="109"/>
      <c r="RYH4" s="109"/>
      <c r="RYI4" s="109"/>
      <c r="RYJ4" s="109"/>
      <c r="RYK4" s="109"/>
      <c r="RYL4" s="109"/>
      <c r="RYM4" s="109"/>
      <c r="RYN4" s="109"/>
      <c r="RYO4" s="109"/>
      <c r="RYP4" s="109"/>
      <c r="RYQ4" s="109"/>
      <c r="RYR4" s="109"/>
      <c r="RYS4" s="109"/>
      <c r="RYT4" s="109"/>
      <c r="RYU4" s="109"/>
      <c r="RYV4" s="109"/>
      <c r="RYW4" s="109"/>
      <c r="RYX4" s="109"/>
      <c r="RYY4" s="109"/>
      <c r="RYZ4" s="109"/>
      <c r="RZA4" s="109"/>
      <c r="RZB4" s="109"/>
      <c r="RZC4" s="109"/>
      <c r="RZD4" s="109"/>
      <c r="RZE4" s="109"/>
      <c r="RZF4" s="109"/>
      <c r="RZG4" s="109"/>
      <c r="RZH4" s="109"/>
      <c r="RZI4" s="109"/>
      <c r="RZJ4" s="109"/>
      <c r="RZK4" s="109"/>
      <c r="RZL4" s="109"/>
      <c r="RZM4" s="109"/>
      <c r="RZN4" s="109"/>
      <c r="RZO4" s="109"/>
      <c r="RZP4" s="109"/>
      <c r="RZQ4" s="109"/>
      <c r="RZR4" s="109"/>
      <c r="RZS4" s="109"/>
      <c r="RZT4" s="109"/>
      <c r="RZU4" s="109"/>
      <c r="RZV4" s="109"/>
      <c r="RZW4" s="109"/>
      <c r="RZX4" s="109"/>
      <c r="RZY4" s="109"/>
      <c r="RZZ4" s="109"/>
      <c r="SAA4" s="109"/>
      <c r="SAB4" s="109"/>
      <c r="SAC4" s="109"/>
      <c r="SAD4" s="109"/>
      <c r="SAE4" s="109"/>
      <c r="SAF4" s="109"/>
      <c r="SAG4" s="109"/>
      <c r="SAH4" s="109"/>
      <c r="SAI4" s="109"/>
      <c r="SAJ4" s="109"/>
      <c r="SAK4" s="109"/>
      <c r="SAL4" s="109"/>
      <c r="SAM4" s="109"/>
      <c r="SAN4" s="109"/>
      <c r="SAO4" s="109"/>
      <c r="SAP4" s="109"/>
      <c r="SAQ4" s="109"/>
      <c r="SAR4" s="109"/>
      <c r="SAS4" s="109"/>
      <c r="SAT4" s="109"/>
      <c r="SAU4" s="109"/>
      <c r="SAV4" s="109"/>
      <c r="SAW4" s="109"/>
      <c r="SAX4" s="109"/>
      <c r="SAY4" s="109"/>
      <c r="SAZ4" s="109"/>
      <c r="SBA4" s="109"/>
      <c r="SBB4" s="109"/>
      <c r="SBC4" s="109"/>
      <c r="SBD4" s="109"/>
      <c r="SBE4" s="109"/>
      <c r="SBF4" s="109"/>
      <c r="SBG4" s="109"/>
      <c r="SBH4" s="109"/>
      <c r="SBI4" s="109"/>
      <c r="SBJ4" s="109"/>
      <c r="SBK4" s="109"/>
      <c r="SBL4" s="109"/>
      <c r="SBM4" s="109"/>
      <c r="SBN4" s="109"/>
      <c r="SBO4" s="109"/>
      <c r="SBP4" s="109"/>
      <c r="SBQ4" s="109"/>
      <c r="SBR4" s="109"/>
      <c r="SBS4" s="109"/>
      <c r="SBT4" s="109"/>
      <c r="SBU4" s="109"/>
      <c r="SBV4" s="109"/>
      <c r="SBW4" s="109"/>
      <c r="SBX4" s="109"/>
      <c r="SBY4" s="109"/>
      <c r="SBZ4" s="109"/>
      <c r="SCA4" s="109"/>
      <c r="SCB4" s="109"/>
      <c r="SCC4" s="109"/>
      <c r="SCD4" s="109"/>
      <c r="SCE4" s="109"/>
      <c r="SCF4" s="109"/>
      <c r="SCG4" s="109"/>
      <c r="SCH4" s="109"/>
      <c r="SCI4" s="109"/>
      <c r="SCJ4" s="109"/>
      <c r="SCK4" s="109"/>
      <c r="SCL4" s="109"/>
      <c r="SCM4" s="109"/>
      <c r="SCN4" s="109"/>
      <c r="SCO4" s="109"/>
      <c r="SCP4" s="109"/>
      <c r="SCQ4" s="109"/>
      <c r="SCR4" s="109"/>
      <c r="SCS4" s="109"/>
      <c r="SCT4" s="109"/>
      <c r="SCU4" s="109"/>
      <c r="SCV4" s="109"/>
      <c r="SCW4" s="109"/>
      <c r="SCX4" s="109"/>
      <c r="SCY4" s="109"/>
      <c r="SCZ4" s="109"/>
      <c r="SDA4" s="109"/>
      <c r="SDB4" s="109"/>
      <c r="SDC4" s="109"/>
      <c r="SDD4" s="109"/>
      <c r="SDE4" s="109"/>
      <c r="SDF4" s="109"/>
      <c r="SDG4" s="109"/>
      <c r="SDH4" s="109"/>
      <c r="SDI4" s="109"/>
      <c r="SDJ4" s="109"/>
      <c r="SDK4" s="109"/>
      <c r="SDL4" s="109"/>
      <c r="SDM4" s="109"/>
      <c r="SDN4" s="109"/>
      <c r="SDO4" s="109"/>
      <c r="SDP4" s="109"/>
      <c r="SDQ4" s="109"/>
      <c r="SDR4" s="109"/>
      <c r="SDS4" s="109"/>
      <c r="SDT4" s="109"/>
      <c r="SDU4" s="109"/>
      <c r="SDV4" s="109"/>
      <c r="SDW4" s="109"/>
      <c r="SDX4" s="109"/>
      <c r="SDY4" s="109"/>
      <c r="SDZ4" s="109"/>
      <c r="SEA4" s="109"/>
      <c r="SEB4" s="109"/>
      <c r="SEC4" s="109"/>
      <c r="SED4" s="109"/>
      <c r="SEE4" s="109"/>
      <c r="SEF4" s="109"/>
      <c r="SEG4" s="109"/>
      <c r="SEH4" s="109"/>
      <c r="SEI4" s="109"/>
      <c r="SEJ4" s="109"/>
      <c r="SEK4" s="109"/>
      <c r="SEL4" s="109"/>
      <c r="SEM4" s="109"/>
      <c r="SEN4" s="109"/>
      <c r="SEO4" s="109"/>
      <c r="SEP4" s="109"/>
      <c r="SEQ4" s="109"/>
      <c r="SER4" s="109"/>
      <c r="SES4" s="109"/>
      <c r="SET4" s="109"/>
      <c r="SEU4" s="109"/>
      <c r="SEV4" s="109"/>
      <c r="SEW4" s="109"/>
      <c r="SEX4" s="109"/>
      <c r="SEY4" s="109"/>
      <c r="SEZ4" s="109"/>
      <c r="SFA4" s="109"/>
      <c r="SFB4" s="109"/>
      <c r="SFC4" s="109"/>
      <c r="SFD4" s="109"/>
      <c r="SFE4" s="109"/>
      <c r="SFF4" s="109"/>
      <c r="SFG4" s="109"/>
      <c r="SFH4" s="109"/>
      <c r="SFI4" s="109"/>
      <c r="SFJ4" s="109"/>
      <c r="SFK4" s="109"/>
      <c r="SFL4" s="109"/>
      <c r="SFM4" s="109"/>
      <c r="SFN4" s="109"/>
      <c r="SFO4" s="109"/>
      <c r="SFP4" s="109"/>
      <c r="SFQ4" s="109"/>
      <c r="SFR4" s="109"/>
      <c r="SFS4" s="109"/>
      <c r="SFT4" s="109"/>
      <c r="SFU4" s="109"/>
      <c r="SFV4" s="109"/>
      <c r="SFW4" s="109"/>
      <c r="SFX4" s="109"/>
      <c r="SFY4" s="109"/>
      <c r="SFZ4" s="109"/>
      <c r="SGA4" s="109"/>
      <c r="SGB4" s="109"/>
      <c r="SGC4" s="109"/>
      <c r="SGD4" s="109"/>
      <c r="SGE4" s="109"/>
      <c r="SGF4" s="109"/>
      <c r="SGG4" s="109"/>
      <c r="SGH4" s="109"/>
      <c r="SGI4" s="109"/>
      <c r="SGJ4" s="109"/>
      <c r="SGK4" s="109"/>
      <c r="SGL4" s="109"/>
      <c r="SGM4" s="109"/>
      <c r="SGN4" s="109"/>
      <c r="SGO4" s="109"/>
      <c r="SGP4" s="109"/>
      <c r="SGQ4" s="109"/>
      <c r="SGR4" s="109"/>
      <c r="SGS4" s="109"/>
      <c r="SGT4" s="109"/>
      <c r="SGU4" s="109"/>
      <c r="SGV4" s="109"/>
      <c r="SGW4" s="109"/>
      <c r="SGX4" s="109"/>
      <c r="SGY4" s="109"/>
      <c r="SGZ4" s="109"/>
      <c r="SHA4" s="109"/>
      <c r="SHB4" s="109"/>
      <c r="SHC4" s="109"/>
      <c r="SHD4" s="109"/>
      <c r="SHE4" s="109"/>
      <c r="SHF4" s="109"/>
      <c r="SHG4" s="109"/>
      <c r="SHH4" s="109"/>
      <c r="SHI4" s="109"/>
      <c r="SHJ4" s="109"/>
      <c r="SHK4" s="109"/>
      <c r="SHL4" s="109"/>
      <c r="SHM4" s="109"/>
      <c r="SHN4" s="109"/>
      <c r="SHO4" s="109"/>
      <c r="SHP4" s="109"/>
      <c r="SHQ4" s="109"/>
      <c r="SHR4" s="109"/>
      <c r="SHS4" s="109"/>
      <c r="SHT4" s="109"/>
      <c r="SHU4" s="109"/>
      <c r="SHV4" s="109"/>
      <c r="SHW4" s="109"/>
      <c r="SHX4" s="109"/>
      <c r="SHY4" s="109"/>
      <c r="SHZ4" s="109"/>
      <c r="SIA4" s="109"/>
      <c r="SIB4" s="109"/>
      <c r="SIC4" s="109"/>
      <c r="SID4" s="109"/>
      <c r="SIE4" s="109"/>
      <c r="SIF4" s="109"/>
      <c r="SIG4" s="109"/>
      <c r="SIH4" s="109"/>
      <c r="SII4" s="109"/>
      <c r="SIJ4" s="109"/>
      <c r="SIK4" s="109"/>
      <c r="SIL4" s="109"/>
      <c r="SIM4" s="109"/>
      <c r="SIN4" s="109"/>
      <c r="SIO4" s="109"/>
      <c r="SIP4" s="109"/>
      <c r="SIQ4" s="109"/>
      <c r="SIR4" s="109"/>
      <c r="SIS4" s="109"/>
      <c r="SIT4" s="109"/>
      <c r="SIU4" s="109"/>
      <c r="SIV4" s="109"/>
      <c r="SIW4" s="109"/>
      <c r="SIX4" s="109"/>
      <c r="SIY4" s="109"/>
      <c r="SIZ4" s="109"/>
      <c r="SJA4" s="109"/>
      <c r="SJB4" s="109"/>
      <c r="SJC4" s="109"/>
      <c r="SJD4" s="109"/>
      <c r="SJE4" s="109"/>
      <c r="SJF4" s="109"/>
      <c r="SJG4" s="109"/>
      <c r="SJH4" s="109"/>
      <c r="SJI4" s="109"/>
      <c r="SJJ4" s="109"/>
      <c r="SJK4" s="109"/>
      <c r="SJL4" s="109"/>
      <c r="SJM4" s="109"/>
      <c r="SJN4" s="109"/>
      <c r="SJO4" s="109"/>
      <c r="SJP4" s="109"/>
      <c r="SJQ4" s="109"/>
      <c r="SJR4" s="109"/>
      <c r="SJS4" s="109"/>
      <c r="SJT4" s="109"/>
      <c r="SJU4" s="109"/>
      <c r="SJV4" s="109"/>
      <c r="SJW4" s="109"/>
      <c r="SJX4" s="109"/>
      <c r="SJY4" s="109"/>
      <c r="SJZ4" s="109"/>
      <c r="SKA4" s="109"/>
      <c r="SKB4" s="109"/>
      <c r="SKC4" s="109"/>
      <c r="SKD4" s="109"/>
      <c r="SKE4" s="109"/>
      <c r="SKF4" s="109"/>
      <c r="SKG4" s="109"/>
      <c r="SKH4" s="109"/>
      <c r="SKI4" s="109"/>
      <c r="SKJ4" s="109"/>
      <c r="SKK4" s="109"/>
      <c r="SKL4" s="109"/>
      <c r="SKM4" s="109"/>
      <c r="SKN4" s="109"/>
      <c r="SKO4" s="109"/>
      <c r="SKP4" s="109"/>
      <c r="SKQ4" s="109"/>
      <c r="SKR4" s="109"/>
      <c r="SKS4" s="109"/>
      <c r="SKT4" s="109"/>
      <c r="SKU4" s="109"/>
      <c r="SKV4" s="109"/>
      <c r="SKW4" s="109"/>
      <c r="SKX4" s="109"/>
      <c r="SKY4" s="109"/>
      <c r="SKZ4" s="109"/>
      <c r="SLA4" s="109"/>
      <c r="SLB4" s="109"/>
      <c r="SLC4" s="109"/>
      <c r="SLD4" s="109"/>
      <c r="SLE4" s="109"/>
      <c r="SLF4" s="109"/>
      <c r="SLG4" s="109"/>
      <c r="SLH4" s="109"/>
      <c r="SLI4" s="109"/>
      <c r="SLJ4" s="109"/>
      <c r="SLK4" s="109"/>
      <c r="SLL4" s="109"/>
      <c r="SLM4" s="109"/>
      <c r="SLN4" s="109"/>
      <c r="SLO4" s="109"/>
      <c r="SLP4" s="109"/>
      <c r="SLQ4" s="109"/>
      <c r="SLR4" s="109"/>
      <c r="SLS4" s="109"/>
      <c r="SLT4" s="109"/>
      <c r="SLU4" s="109"/>
      <c r="SLV4" s="109"/>
      <c r="SLW4" s="109"/>
      <c r="SLX4" s="109"/>
      <c r="SLY4" s="109"/>
      <c r="SLZ4" s="109"/>
      <c r="SMA4" s="109"/>
      <c r="SMB4" s="109"/>
      <c r="SMC4" s="109"/>
      <c r="SMD4" s="109"/>
      <c r="SME4" s="109"/>
      <c r="SMF4" s="109"/>
      <c r="SMG4" s="109"/>
      <c r="SMH4" s="109"/>
      <c r="SMI4" s="109"/>
      <c r="SMJ4" s="109"/>
      <c r="SMK4" s="109"/>
      <c r="SML4" s="109"/>
      <c r="SMM4" s="109"/>
      <c r="SMN4" s="109"/>
      <c r="SMO4" s="109"/>
      <c r="SMP4" s="109"/>
      <c r="SMQ4" s="109"/>
      <c r="SMR4" s="109"/>
      <c r="SMS4" s="109"/>
      <c r="SMT4" s="109"/>
      <c r="SMU4" s="109"/>
      <c r="SMV4" s="109"/>
      <c r="SMW4" s="109"/>
      <c r="SMX4" s="109"/>
      <c r="SMY4" s="109"/>
      <c r="SMZ4" s="109"/>
      <c r="SNA4" s="109"/>
      <c r="SNB4" s="109"/>
      <c r="SNC4" s="109"/>
      <c r="SND4" s="109"/>
      <c r="SNE4" s="109"/>
      <c r="SNF4" s="109"/>
      <c r="SNG4" s="109"/>
      <c r="SNH4" s="109"/>
      <c r="SNI4" s="109"/>
      <c r="SNJ4" s="109"/>
      <c r="SNK4" s="109"/>
      <c r="SNL4" s="109"/>
      <c r="SNM4" s="109"/>
      <c r="SNN4" s="109"/>
      <c r="SNO4" s="109"/>
      <c r="SNP4" s="109"/>
      <c r="SNQ4" s="109"/>
      <c r="SNR4" s="109"/>
      <c r="SNS4" s="109"/>
      <c r="SNT4" s="109"/>
      <c r="SNU4" s="109"/>
      <c r="SNV4" s="109"/>
      <c r="SNW4" s="109"/>
      <c r="SNX4" s="109"/>
      <c r="SNY4" s="109"/>
      <c r="SNZ4" s="109"/>
      <c r="SOA4" s="109"/>
      <c r="SOB4" s="109"/>
      <c r="SOC4" s="109"/>
      <c r="SOD4" s="109"/>
      <c r="SOE4" s="109"/>
      <c r="SOF4" s="109"/>
      <c r="SOG4" s="109"/>
      <c r="SOH4" s="109"/>
      <c r="SOI4" s="109"/>
      <c r="SOJ4" s="109"/>
      <c r="SOK4" s="109"/>
      <c r="SOL4" s="109"/>
      <c r="SOM4" s="109"/>
      <c r="SON4" s="109"/>
      <c r="SOO4" s="109"/>
      <c r="SOP4" s="109"/>
      <c r="SOQ4" s="109"/>
      <c r="SOR4" s="109"/>
      <c r="SOS4" s="109"/>
      <c r="SOT4" s="109"/>
      <c r="SOU4" s="109"/>
      <c r="SOV4" s="109"/>
      <c r="SOW4" s="109"/>
      <c r="SOX4" s="109"/>
      <c r="SOY4" s="109"/>
      <c r="SOZ4" s="109"/>
      <c r="SPA4" s="109"/>
      <c r="SPB4" s="109"/>
      <c r="SPC4" s="109"/>
      <c r="SPD4" s="109"/>
      <c r="SPE4" s="109"/>
      <c r="SPF4" s="109"/>
      <c r="SPG4" s="109"/>
      <c r="SPH4" s="109"/>
      <c r="SPI4" s="109"/>
      <c r="SPJ4" s="109"/>
      <c r="SPK4" s="109"/>
      <c r="SPL4" s="109"/>
      <c r="SPM4" s="109"/>
      <c r="SPN4" s="109"/>
      <c r="SPO4" s="109"/>
      <c r="SPP4" s="109"/>
      <c r="SPQ4" s="109"/>
      <c r="SPR4" s="109"/>
      <c r="SPS4" s="109"/>
      <c r="SPT4" s="109"/>
      <c r="SPU4" s="109"/>
      <c r="SPV4" s="109"/>
      <c r="SPW4" s="109"/>
      <c r="SPX4" s="109"/>
      <c r="SPY4" s="109"/>
      <c r="SPZ4" s="109"/>
      <c r="SQA4" s="109"/>
      <c r="SQB4" s="109"/>
      <c r="SQC4" s="109"/>
      <c r="SQD4" s="109"/>
      <c r="SQE4" s="109"/>
      <c r="SQF4" s="109"/>
      <c r="SQG4" s="109"/>
      <c r="SQH4" s="109"/>
      <c r="SQI4" s="109"/>
      <c r="SQJ4" s="109"/>
      <c r="SQK4" s="109"/>
      <c r="SQL4" s="109"/>
      <c r="SQM4" s="109"/>
      <c r="SQN4" s="109"/>
      <c r="SQO4" s="109"/>
      <c r="SQP4" s="109"/>
      <c r="SQQ4" s="109"/>
      <c r="SQR4" s="109"/>
      <c r="SQS4" s="109"/>
      <c r="SQT4" s="109"/>
      <c r="SQU4" s="109"/>
      <c r="SQV4" s="109"/>
      <c r="SQW4" s="109"/>
      <c r="SQX4" s="109"/>
      <c r="SQY4" s="109"/>
      <c r="SQZ4" s="109"/>
      <c r="SRA4" s="109"/>
      <c r="SRB4" s="109"/>
      <c r="SRC4" s="109"/>
      <c r="SRD4" s="109"/>
      <c r="SRE4" s="109"/>
      <c r="SRF4" s="109"/>
      <c r="SRG4" s="109"/>
      <c r="SRH4" s="109"/>
      <c r="SRI4" s="109"/>
      <c r="SRJ4" s="109"/>
      <c r="SRK4" s="109"/>
      <c r="SRL4" s="109"/>
      <c r="SRM4" s="109"/>
      <c r="SRN4" s="109"/>
      <c r="SRO4" s="109"/>
      <c r="SRP4" s="109"/>
      <c r="SRQ4" s="109"/>
      <c r="SRR4" s="109"/>
      <c r="SRS4" s="109"/>
      <c r="SRT4" s="109"/>
      <c r="SRU4" s="109"/>
      <c r="SRV4" s="109"/>
      <c r="SRW4" s="109"/>
      <c r="SRX4" s="109"/>
      <c r="SRY4" s="109"/>
      <c r="SRZ4" s="109"/>
      <c r="SSA4" s="109"/>
      <c r="SSB4" s="109"/>
      <c r="SSC4" s="109"/>
      <c r="SSD4" s="109"/>
      <c r="SSE4" s="109"/>
      <c r="SSF4" s="109"/>
      <c r="SSG4" s="109"/>
      <c r="SSH4" s="109"/>
      <c r="SSI4" s="109"/>
      <c r="SSJ4" s="109"/>
      <c r="SSK4" s="109"/>
      <c r="SSL4" s="109"/>
      <c r="SSM4" s="109"/>
      <c r="SSN4" s="109"/>
      <c r="SSO4" s="109"/>
      <c r="SSP4" s="109"/>
      <c r="SSQ4" s="109"/>
      <c r="SSR4" s="109"/>
      <c r="SSS4" s="109"/>
      <c r="SST4" s="109"/>
      <c r="SSU4" s="109"/>
      <c r="SSV4" s="109"/>
      <c r="SSW4" s="109"/>
      <c r="SSX4" s="109"/>
      <c r="SSY4" s="109"/>
      <c r="SSZ4" s="109"/>
      <c r="STA4" s="109"/>
      <c r="STB4" s="109"/>
      <c r="STC4" s="109"/>
      <c r="STD4" s="109"/>
      <c r="STE4" s="109"/>
      <c r="STF4" s="109"/>
      <c r="STG4" s="109"/>
      <c r="STH4" s="109"/>
      <c r="STI4" s="109"/>
      <c r="STJ4" s="109"/>
      <c r="STK4" s="109"/>
      <c r="STL4" s="109"/>
      <c r="STM4" s="109"/>
      <c r="STN4" s="109"/>
      <c r="STO4" s="109"/>
      <c r="STP4" s="109"/>
      <c r="STQ4" s="109"/>
      <c r="STR4" s="109"/>
      <c r="STS4" s="109"/>
      <c r="STT4" s="109"/>
      <c r="STU4" s="109"/>
      <c r="STV4" s="109"/>
      <c r="STW4" s="109"/>
      <c r="STX4" s="109"/>
      <c r="STY4" s="109"/>
      <c r="STZ4" s="109"/>
      <c r="SUA4" s="109"/>
      <c r="SUB4" s="109"/>
      <c r="SUC4" s="109"/>
      <c r="SUD4" s="109"/>
      <c r="SUE4" s="109"/>
      <c r="SUF4" s="109"/>
      <c r="SUG4" s="109"/>
      <c r="SUH4" s="109"/>
      <c r="SUI4" s="109"/>
      <c r="SUJ4" s="109"/>
      <c r="SUK4" s="109"/>
      <c r="SUL4" s="109"/>
      <c r="SUM4" s="109"/>
      <c r="SUN4" s="109"/>
      <c r="SUO4" s="109"/>
      <c r="SUP4" s="109"/>
      <c r="SUQ4" s="109"/>
      <c r="SUR4" s="109"/>
      <c r="SUS4" s="109"/>
      <c r="SUT4" s="109"/>
      <c r="SUU4" s="109"/>
      <c r="SUV4" s="109"/>
      <c r="SUW4" s="109"/>
      <c r="SUX4" s="109"/>
      <c r="SUY4" s="109"/>
      <c r="SUZ4" s="109"/>
      <c r="SVA4" s="109"/>
      <c r="SVB4" s="109"/>
      <c r="SVC4" s="109"/>
      <c r="SVD4" s="109"/>
      <c r="SVE4" s="109"/>
      <c r="SVF4" s="109"/>
      <c r="SVG4" s="109"/>
      <c r="SVH4" s="109"/>
      <c r="SVI4" s="109"/>
      <c r="SVJ4" s="109"/>
      <c r="SVK4" s="109"/>
      <c r="SVL4" s="109"/>
      <c r="SVM4" s="109"/>
      <c r="SVN4" s="109"/>
      <c r="SVO4" s="109"/>
      <c r="SVP4" s="109"/>
      <c r="SVQ4" s="109"/>
      <c r="SVR4" s="109"/>
      <c r="SVS4" s="109"/>
      <c r="SVT4" s="109"/>
      <c r="SVU4" s="109"/>
      <c r="SVV4" s="109"/>
      <c r="SVW4" s="109"/>
      <c r="SVX4" s="109"/>
      <c r="SVY4" s="109"/>
      <c r="SVZ4" s="109"/>
      <c r="SWA4" s="109"/>
      <c r="SWB4" s="109"/>
      <c r="SWC4" s="109"/>
      <c r="SWD4" s="109"/>
      <c r="SWE4" s="109"/>
      <c r="SWF4" s="109"/>
      <c r="SWG4" s="109"/>
      <c r="SWH4" s="109"/>
      <c r="SWI4" s="109"/>
      <c r="SWJ4" s="109"/>
      <c r="SWK4" s="109"/>
      <c r="SWL4" s="109"/>
      <c r="SWM4" s="109"/>
      <c r="SWN4" s="109"/>
      <c r="SWO4" s="109"/>
      <c r="SWP4" s="109"/>
      <c r="SWQ4" s="109"/>
      <c r="SWR4" s="109"/>
      <c r="SWS4" s="109"/>
      <c r="SWT4" s="109"/>
      <c r="SWU4" s="109"/>
      <c r="SWV4" s="109"/>
      <c r="SWW4" s="109"/>
      <c r="SWX4" s="109"/>
      <c r="SWY4" s="109"/>
      <c r="SWZ4" s="109"/>
      <c r="SXA4" s="109"/>
      <c r="SXB4" s="109"/>
      <c r="SXC4" s="109"/>
      <c r="SXD4" s="109"/>
      <c r="SXE4" s="109"/>
      <c r="SXF4" s="109"/>
      <c r="SXG4" s="109"/>
      <c r="SXH4" s="109"/>
      <c r="SXI4" s="109"/>
      <c r="SXJ4" s="109"/>
      <c r="SXK4" s="109"/>
      <c r="SXL4" s="109"/>
      <c r="SXM4" s="109"/>
      <c r="SXN4" s="109"/>
      <c r="SXO4" s="109"/>
      <c r="SXP4" s="109"/>
      <c r="SXQ4" s="109"/>
      <c r="SXR4" s="109"/>
      <c r="SXS4" s="109"/>
      <c r="SXT4" s="109"/>
      <c r="SXU4" s="109"/>
      <c r="SXV4" s="109"/>
      <c r="SXW4" s="109"/>
      <c r="SXX4" s="109"/>
      <c r="SXY4" s="109"/>
      <c r="SXZ4" s="109"/>
      <c r="SYA4" s="109"/>
      <c r="SYB4" s="109"/>
      <c r="SYC4" s="109"/>
      <c r="SYD4" s="109"/>
      <c r="SYE4" s="109"/>
      <c r="SYF4" s="109"/>
      <c r="SYG4" s="109"/>
      <c r="SYH4" s="109"/>
      <c r="SYI4" s="109"/>
      <c r="SYJ4" s="109"/>
      <c r="SYK4" s="109"/>
      <c r="SYL4" s="109"/>
      <c r="SYM4" s="109"/>
      <c r="SYN4" s="109"/>
      <c r="SYO4" s="109"/>
      <c r="SYP4" s="109"/>
      <c r="SYQ4" s="109"/>
      <c r="SYR4" s="109"/>
      <c r="SYS4" s="109"/>
      <c r="SYT4" s="109"/>
      <c r="SYU4" s="109"/>
      <c r="SYV4" s="109"/>
      <c r="SYW4" s="109"/>
      <c r="SYX4" s="109"/>
      <c r="SYY4" s="109"/>
      <c r="SYZ4" s="109"/>
      <c r="SZA4" s="109"/>
      <c r="SZB4" s="109"/>
      <c r="SZC4" s="109"/>
      <c r="SZD4" s="109"/>
      <c r="SZE4" s="109"/>
      <c r="SZF4" s="109"/>
      <c r="SZG4" s="109"/>
      <c r="SZH4" s="109"/>
      <c r="SZI4" s="109"/>
      <c r="SZJ4" s="109"/>
      <c r="SZK4" s="109"/>
      <c r="SZL4" s="109"/>
      <c r="SZM4" s="109"/>
      <c r="SZN4" s="109"/>
      <c r="SZO4" s="109"/>
      <c r="SZP4" s="109"/>
      <c r="SZQ4" s="109"/>
      <c r="SZR4" s="109"/>
      <c r="SZS4" s="109"/>
      <c r="SZT4" s="109"/>
      <c r="SZU4" s="109"/>
      <c r="SZV4" s="109"/>
      <c r="SZW4" s="109"/>
      <c r="SZX4" s="109"/>
      <c r="SZY4" s="109"/>
      <c r="SZZ4" s="109"/>
      <c r="TAA4" s="109"/>
      <c r="TAB4" s="109"/>
      <c r="TAC4" s="109"/>
      <c r="TAD4" s="109"/>
      <c r="TAE4" s="109"/>
      <c r="TAF4" s="109"/>
      <c r="TAG4" s="109"/>
      <c r="TAH4" s="109"/>
      <c r="TAI4" s="109"/>
      <c r="TAJ4" s="109"/>
      <c r="TAK4" s="109"/>
      <c r="TAL4" s="109"/>
      <c r="TAM4" s="109"/>
      <c r="TAN4" s="109"/>
      <c r="TAO4" s="109"/>
      <c r="TAP4" s="109"/>
      <c r="TAQ4" s="109"/>
      <c r="TAR4" s="109"/>
      <c r="TAS4" s="109"/>
      <c r="TAT4" s="109"/>
      <c r="TAU4" s="109"/>
      <c r="TAV4" s="109"/>
      <c r="TAW4" s="109"/>
      <c r="TAX4" s="109"/>
      <c r="TAY4" s="109"/>
      <c r="TAZ4" s="109"/>
      <c r="TBA4" s="109"/>
      <c r="TBB4" s="109"/>
      <c r="TBC4" s="109"/>
      <c r="TBD4" s="109"/>
      <c r="TBE4" s="109"/>
      <c r="TBF4" s="109"/>
      <c r="TBG4" s="109"/>
      <c r="TBH4" s="109"/>
      <c r="TBI4" s="109"/>
      <c r="TBJ4" s="109"/>
      <c r="TBK4" s="109"/>
      <c r="TBL4" s="109"/>
      <c r="TBM4" s="109"/>
      <c r="TBN4" s="109"/>
      <c r="TBO4" s="109"/>
      <c r="TBP4" s="109"/>
      <c r="TBQ4" s="109"/>
      <c r="TBR4" s="109"/>
      <c r="TBS4" s="109"/>
      <c r="TBT4" s="109"/>
      <c r="TBU4" s="109"/>
      <c r="TBV4" s="109"/>
      <c r="TBW4" s="109"/>
      <c r="TBX4" s="109"/>
      <c r="TBY4" s="109"/>
      <c r="TBZ4" s="109"/>
      <c r="TCA4" s="109"/>
      <c r="TCB4" s="109"/>
      <c r="TCC4" s="109"/>
      <c r="TCD4" s="109"/>
      <c r="TCE4" s="109"/>
      <c r="TCF4" s="109"/>
      <c r="TCG4" s="109"/>
      <c r="TCH4" s="109"/>
      <c r="TCI4" s="109"/>
      <c r="TCJ4" s="109"/>
      <c r="TCK4" s="109"/>
      <c r="TCL4" s="109"/>
      <c r="TCM4" s="109"/>
      <c r="TCN4" s="109"/>
      <c r="TCO4" s="109"/>
      <c r="TCP4" s="109"/>
      <c r="TCQ4" s="109"/>
      <c r="TCR4" s="109"/>
      <c r="TCS4" s="109"/>
      <c r="TCT4" s="109"/>
      <c r="TCU4" s="109"/>
      <c r="TCV4" s="109"/>
      <c r="TCW4" s="109"/>
      <c r="TCX4" s="109"/>
      <c r="TCY4" s="109"/>
      <c r="TCZ4" s="109"/>
      <c r="TDA4" s="109"/>
      <c r="TDB4" s="109"/>
      <c r="TDC4" s="109"/>
      <c r="TDD4" s="109"/>
      <c r="TDE4" s="109"/>
      <c r="TDF4" s="109"/>
      <c r="TDG4" s="109"/>
      <c r="TDH4" s="109"/>
      <c r="TDI4" s="109"/>
      <c r="TDJ4" s="109"/>
      <c r="TDK4" s="109"/>
      <c r="TDL4" s="109"/>
      <c r="TDM4" s="109"/>
      <c r="TDN4" s="109"/>
      <c r="TDO4" s="109"/>
      <c r="TDP4" s="109"/>
      <c r="TDQ4" s="109"/>
      <c r="TDR4" s="109"/>
      <c r="TDS4" s="109"/>
      <c r="TDT4" s="109"/>
      <c r="TDU4" s="109"/>
      <c r="TDV4" s="109"/>
      <c r="TDW4" s="109"/>
      <c r="TDX4" s="109"/>
      <c r="TDY4" s="109"/>
      <c r="TDZ4" s="109"/>
      <c r="TEA4" s="109"/>
      <c r="TEB4" s="109"/>
      <c r="TEC4" s="109"/>
      <c r="TED4" s="109"/>
      <c r="TEE4" s="109"/>
      <c r="TEF4" s="109"/>
      <c r="TEG4" s="109"/>
      <c r="TEH4" s="109"/>
      <c r="TEI4" s="109"/>
      <c r="TEJ4" s="109"/>
      <c r="TEK4" s="109"/>
      <c r="TEL4" s="109"/>
      <c r="TEM4" s="109"/>
      <c r="TEN4" s="109"/>
      <c r="TEO4" s="109"/>
      <c r="TEP4" s="109"/>
      <c r="TEQ4" s="109"/>
      <c r="TER4" s="109"/>
      <c r="TES4" s="109"/>
      <c r="TET4" s="109"/>
      <c r="TEU4" s="109"/>
      <c r="TEV4" s="109"/>
      <c r="TEW4" s="109"/>
      <c r="TEX4" s="109"/>
      <c r="TEY4" s="109"/>
      <c r="TEZ4" s="109"/>
      <c r="TFA4" s="109"/>
      <c r="TFB4" s="109"/>
      <c r="TFC4" s="109"/>
      <c r="TFD4" s="109"/>
      <c r="TFE4" s="109"/>
      <c r="TFF4" s="109"/>
      <c r="TFG4" s="109"/>
      <c r="TFH4" s="109"/>
      <c r="TFI4" s="109"/>
      <c r="TFJ4" s="109"/>
      <c r="TFK4" s="109"/>
      <c r="TFL4" s="109"/>
      <c r="TFM4" s="109"/>
      <c r="TFN4" s="109"/>
      <c r="TFO4" s="109"/>
      <c r="TFP4" s="109"/>
      <c r="TFQ4" s="109"/>
      <c r="TFR4" s="109"/>
      <c r="TFS4" s="109"/>
      <c r="TFT4" s="109"/>
      <c r="TFU4" s="109"/>
      <c r="TFV4" s="109"/>
      <c r="TFW4" s="109"/>
      <c r="TFX4" s="109"/>
      <c r="TFY4" s="109"/>
      <c r="TFZ4" s="109"/>
      <c r="TGA4" s="109"/>
      <c r="TGB4" s="109"/>
      <c r="TGC4" s="109"/>
      <c r="TGD4" s="109"/>
      <c r="TGE4" s="109"/>
      <c r="TGF4" s="109"/>
      <c r="TGG4" s="109"/>
      <c r="TGH4" s="109"/>
      <c r="TGI4" s="109"/>
      <c r="TGJ4" s="109"/>
      <c r="TGK4" s="109"/>
      <c r="TGL4" s="109"/>
      <c r="TGM4" s="109"/>
      <c r="TGN4" s="109"/>
      <c r="TGO4" s="109"/>
      <c r="TGP4" s="109"/>
      <c r="TGQ4" s="109"/>
      <c r="TGR4" s="109"/>
      <c r="TGS4" s="109"/>
      <c r="TGT4" s="109"/>
      <c r="TGU4" s="109"/>
      <c r="TGV4" s="109"/>
      <c r="TGW4" s="109"/>
      <c r="TGX4" s="109"/>
      <c r="TGY4" s="109"/>
      <c r="TGZ4" s="109"/>
      <c r="THA4" s="109"/>
      <c r="THB4" s="109"/>
      <c r="THC4" s="109"/>
      <c r="THD4" s="109"/>
      <c r="THE4" s="109"/>
      <c r="THF4" s="109"/>
      <c r="THG4" s="109"/>
      <c r="THH4" s="109"/>
      <c r="THI4" s="109"/>
      <c r="THJ4" s="109"/>
      <c r="THK4" s="109"/>
      <c r="THL4" s="109"/>
      <c r="THM4" s="109"/>
      <c r="THN4" s="109"/>
      <c r="THO4" s="109"/>
      <c r="THP4" s="109"/>
      <c r="THQ4" s="109"/>
      <c r="THR4" s="109"/>
      <c r="THS4" s="109"/>
      <c r="THT4" s="109"/>
      <c r="THU4" s="109"/>
      <c r="THV4" s="109"/>
      <c r="THW4" s="109"/>
      <c r="THX4" s="109"/>
      <c r="THY4" s="109"/>
      <c r="THZ4" s="109"/>
      <c r="TIA4" s="109"/>
      <c r="TIB4" s="109"/>
      <c r="TIC4" s="109"/>
      <c r="TID4" s="109"/>
      <c r="TIE4" s="109"/>
      <c r="TIF4" s="109"/>
      <c r="TIG4" s="109"/>
      <c r="TIH4" s="109"/>
      <c r="TII4" s="109"/>
      <c r="TIJ4" s="109"/>
      <c r="TIK4" s="109"/>
      <c r="TIL4" s="109"/>
      <c r="TIM4" s="109"/>
      <c r="TIN4" s="109"/>
      <c r="TIO4" s="109"/>
      <c r="TIP4" s="109"/>
      <c r="TIQ4" s="109"/>
      <c r="TIR4" s="109"/>
      <c r="TIS4" s="109"/>
      <c r="TIT4" s="109"/>
      <c r="TIU4" s="109"/>
      <c r="TIV4" s="109"/>
      <c r="TIW4" s="109"/>
      <c r="TIX4" s="109"/>
      <c r="TIY4" s="109"/>
      <c r="TIZ4" s="109"/>
      <c r="TJA4" s="109"/>
      <c r="TJB4" s="109"/>
      <c r="TJC4" s="109"/>
      <c r="TJD4" s="109"/>
      <c r="TJE4" s="109"/>
      <c r="TJF4" s="109"/>
      <c r="TJG4" s="109"/>
      <c r="TJH4" s="109"/>
      <c r="TJI4" s="109"/>
      <c r="TJJ4" s="109"/>
      <c r="TJK4" s="109"/>
      <c r="TJL4" s="109"/>
      <c r="TJM4" s="109"/>
      <c r="TJN4" s="109"/>
      <c r="TJO4" s="109"/>
      <c r="TJP4" s="109"/>
      <c r="TJQ4" s="109"/>
      <c r="TJR4" s="109"/>
      <c r="TJS4" s="109"/>
      <c r="TJT4" s="109"/>
      <c r="TJU4" s="109"/>
      <c r="TJV4" s="109"/>
      <c r="TJW4" s="109"/>
      <c r="TJX4" s="109"/>
      <c r="TJY4" s="109"/>
      <c r="TJZ4" s="109"/>
      <c r="TKA4" s="109"/>
      <c r="TKB4" s="109"/>
      <c r="TKC4" s="109"/>
      <c r="TKD4" s="109"/>
      <c r="TKE4" s="109"/>
      <c r="TKF4" s="109"/>
      <c r="TKG4" s="109"/>
      <c r="TKH4" s="109"/>
      <c r="TKI4" s="109"/>
      <c r="TKJ4" s="109"/>
      <c r="TKK4" s="109"/>
      <c r="TKL4" s="109"/>
      <c r="TKM4" s="109"/>
      <c r="TKN4" s="109"/>
      <c r="TKO4" s="109"/>
      <c r="TKP4" s="109"/>
      <c r="TKQ4" s="109"/>
      <c r="TKR4" s="109"/>
      <c r="TKS4" s="109"/>
      <c r="TKT4" s="109"/>
      <c r="TKU4" s="109"/>
      <c r="TKV4" s="109"/>
      <c r="TKW4" s="109"/>
      <c r="TKX4" s="109"/>
      <c r="TKY4" s="109"/>
      <c r="TKZ4" s="109"/>
      <c r="TLA4" s="109"/>
      <c r="TLB4" s="109"/>
      <c r="TLC4" s="109"/>
      <c r="TLD4" s="109"/>
      <c r="TLE4" s="109"/>
      <c r="TLF4" s="109"/>
      <c r="TLG4" s="109"/>
      <c r="TLH4" s="109"/>
      <c r="TLI4" s="109"/>
      <c r="TLJ4" s="109"/>
      <c r="TLK4" s="109"/>
      <c r="TLL4" s="109"/>
      <c r="TLM4" s="109"/>
      <c r="TLN4" s="109"/>
      <c r="TLO4" s="109"/>
      <c r="TLP4" s="109"/>
      <c r="TLQ4" s="109"/>
      <c r="TLR4" s="109"/>
      <c r="TLS4" s="109"/>
      <c r="TLT4" s="109"/>
      <c r="TLU4" s="109"/>
      <c r="TLV4" s="109"/>
      <c r="TLW4" s="109"/>
      <c r="TLX4" s="109"/>
      <c r="TLY4" s="109"/>
      <c r="TLZ4" s="109"/>
      <c r="TMA4" s="109"/>
      <c r="TMB4" s="109"/>
      <c r="TMC4" s="109"/>
      <c r="TMD4" s="109"/>
      <c r="TME4" s="109"/>
      <c r="TMF4" s="109"/>
      <c r="TMG4" s="109"/>
      <c r="TMH4" s="109"/>
      <c r="TMI4" s="109"/>
      <c r="TMJ4" s="109"/>
      <c r="TMK4" s="109"/>
      <c r="TML4" s="109"/>
      <c r="TMM4" s="109"/>
      <c r="TMN4" s="109"/>
      <c r="TMO4" s="109"/>
      <c r="TMP4" s="109"/>
      <c r="TMQ4" s="109"/>
      <c r="TMR4" s="109"/>
      <c r="TMS4" s="109"/>
      <c r="TMT4" s="109"/>
      <c r="TMU4" s="109"/>
      <c r="TMV4" s="109"/>
      <c r="TMW4" s="109"/>
      <c r="TMX4" s="109"/>
      <c r="TMY4" s="109"/>
      <c r="TMZ4" s="109"/>
      <c r="TNA4" s="109"/>
      <c r="TNB4" s="109"/>
      <c r="TNC4" s="109"/>
      <c r="TND4" s="109"/>
      <c r="TNE4" s="109"/>
      <c r="TNF4" s="109"/>
      <c r="TNG4" s="109"/>
      <c r="TNH4" s="109"/>
      <c r="TNI4" s="109"/>
      <c r="TNJ4" s="109"/>
      <c r="TNK4" s="109"/>
      <c r="TNL4" s="109"/>
      <c r="TNM4" s="109"/>
      <c r="TNN4" s="109"/>
      <c r="TNO4" s="109"/>
      <c r="TNP4" s="109"/>
      <c r="TNQ4" s="109"/>
      <c r="TNR4" s="109"/>
      <c r="TNS4" s="109"/>
      <c r="TNT4" s="109"/>
      <c r="TNU4" s="109"/>
      <c r="TNV4" s="109"/>
      <c r="TNW4" s="109"/>
      <c r="TNX4" s="109"/>
      <c r="TNY4" s="109"/>
      <c r="TNZ4" s="109"/>
      <c r="TOA4" s="109"/>
      <c r="TOB4" s="109"/>
      <c r="TOC4" s="109"/>
      <c r="TOD4" s="109"/>
      <c r="TOE4" s="109"/>
      <c r="TOF4" s="109"/>
      <c r="TOG4" s="109"/>
      <c r="TOH4" s="109"/>
      <c r="TOI4" s="109"/>
      <c r="TOJ4" s="109"/>
      <c r="TOK4" s="109"/>
      <c r="TOL4" s="109"/>
      <c r="TOM4" s="109"/>
      <c r="TON4" s="109"/>
      <c r="TOO4" s="109"/>
      <c r="TOP4" s="109"/>
      <c r="TOQ4" s="109"/>
      <c r="TOR4" s="109"/>
      <c r="TOS4" s="109"/>
      <c r="TOT4" s="109"/>
      <c r="TOU4" s="109"/>
      <c r="TOV4" s="109"/>
      <c r="TOW4" s="109"/>
      <c r="TOX4" s="109"/>
      <c r="TOY4" s="109"/>
      <c r="TOZ4" s="109"/>
      <c r="TPA4" s="109"/>
      <c r="TPB4" s="109"/>
      <c r="TPC4" s="109"/>
      <c r="TPD4" s="109"/>
      <c r="TPE4" s="109"/>
      <c r="TPF4" s="109"/>
      <c r="TPG4" s="109"/>
      <c r="TPH4" s="109"/>
      <c r="TPI4" s="109"/>
      <c r="TPJ4" s="109"/>
      <c r="TPK4" s="109"/>
      <c r="TPL4" s="109"/>
      <c r="TPM4" s="109"/>
      <c r="TPN4" s="109"/>
      <c r="TPO4" s="109"/>
      <c r="TPP4" s="109"/>
      <c r="TPQ4" s="109"/>
      <c r="TPR4" s="109"/>
      <c r="TPS4" s="109"/>
      <c r="TPT4" s="109"/>
      <c r="TPU4" s="109"/>
      <c r="TPV4" s="109"/>
      <c r="TPW4" s="109"/>
      <c r="TPX4" s="109"/>
      <c r="TPY4" s="109"/>
      <c r="TPZ4" s="109"/>
      <c r="TQA4" s="109"/>
      <c r="TQB4" s="109"/>
      <c r="TQC4" s="109"/>
      <c r="TQD4" s="109"/>
      <c r="TQE4" s="109"/>
      <c r="TQF4" s="109"/>
      <c r="TQG4" s="109"/>
      <c r="TQH4" s="109"/>
      <c r="TQI4" s="109"/>
      <c r="TQJ4" s="109"/>
      <c r="TQK4" s="109"/>
      <c r="TQL4" s="109"/>
      <c r="TQM4" s="109"/>
      <c r="TQN4" s="109"/>
      <c r="TQO4" s="109"/>
      <c r="TQP4" s="109"/>
      <c r="TQQ4" s="109"/>
      <c r="TQR4" s="109"/>
      <c r="TQS4" s="109"/>
      <c r="TQT4" s="109"/>
      <c r="TQU4" s="109"/>
      <c r="TQV4" s="109"/>
      <c r="TQW4" s="109"/>
      <c r="TQX4" s="109"/>
      <c r="TQY4" s="109"/>
      <c r="TQZ4" s="109"/>
      <c r="TRA4" s="109"/>
      <c r="TRB4" s="109"/>
      <c r="TRC4" s="109"/>
      <c r="TRD4" s="109"/>
      <c r="TRE4" s="109"/>
      <c r="TRF4" s="109"/>
      <c r="TRG4" s="109"/>
      <c r="TRH4" s="109"/>
      <c r="TRI4" s="109"/>
      <c r="TRJ4" s="109"/>
      <c r="TRK4" s="109"/>
      <c r="TRL4" s="109"/>
      <c r="TRM4" s="109"/>
      <c r="TRN4" s="109"/>
      <c r="TRO4" s="109"/>
      <c r="TRP4" s="109"/>
      <c r="TRQ4" s="109"/>
      <c r="TRR4" s="109"/>
      <c r="TRS4" s="109"/>
      <c r="TRT4" s="109"/>
      <c r="TRU4" s="109"/>
      <c r="TRV4" s="109"/>
      <c r="TRW4" s="109"/>
      <c r="TRX4" s="109"/>
      <c r="TRY4" s="109"/>
      <c r="TRZ4" s="109"/>
      <c r="TSA4" s="109"/>
      <c r="TSB4" s="109"/>
      <c r="TSC4" s="109"/>
      <c r="TSD4" s="109"/>
      <c r="TSE4" s="109"/>
      <c r="TSF4" s="109"/>
      <c r="TSG4" s="109"/>
      <c r="TSH4" s="109"/>
      <c r="TSI4" s="109"/>
      <c r="TSJ4" s="109"/>
      <c r="TSK4" s="109"/>
      <c r="TSL4" s="109"/>
      <c r="TSM4" s="109"/>
      <c r="TSN4" s="109"/>
      <c r="TSO4" s="109"/>
      <c r="TSP4" s="109"/>
      <c r="TSQ4" s="109"/>
      <c r="TSR4" s="109"/>
      <c r="TSS4" s="109"/>
      <c r="TST4" s="109"/>
      <c r="TSU4" s="109"/>
      <c r="TSV4" s="109"/>
      <c r="TSW4" s="109"/>
      <c r="TSX4" s="109"/>
      <c r="TSY4" s="109"/>
      <c r="TSZ4" s="109"/>
      <c r="TTA4" s="109"/>
      <c r="TTB4" s="109"/>
      <c r="TTC4" s="109"/>
      <c r="TTD4" s="109"/>
      <c r="TTE4" s="109"/>
      <c r="TTF4" s="109"/>
      <c r="TTG4" s="109"/>
      <c r="TTH4" s="109"/>
      <c r="TTI4" s="109"/>
      <c r="TTJ4" s="109"/>
      <c r="TTK4" s="109"/>
      <c r="TTL4" s="109"/>
      <c r="TTM4" s="109"/>
      <c r="TTN4" s="109"/>
      <c r="TTO4" s="109"/>
      <c r="TTP4" s="109"/>
      <c r="TTQ4" s="109"/>
      <c r="TTR4" s="109"/>
      <c r="TTS4" s="109"/>
      <c r="TTT4" s="109"/>
      <c r="TTU4" s="109"/>
      <c r="TTV4" s="109"/>
      <c r="TTW4" s="109"/>
      <c r="TTX4" s="109"/>
      <c r="TTY4" s="109"/>
      <c r="TTZ4" s="109"/>
      <c r="TUA4" s="109"/>
      <c r="TUB4" s="109"/>
      <c r="TUC4" s="109"/>
      <c r="TUD4" s="109"/>
      <c r="TUE4" s="109"/>
      <c r="TUF4" s="109"/>
      <c r="TUG4" s="109"/>
      <c r="TUH4" s="109"/>
      <c r="TUI4" s="109"/>
      <c r="TUJ4" s="109"/>
      <c r="TUK4" s="109"/>
      <c r="TUL4" s="109"/>
      <c r="TUM4" s="109"/>
      <c r="TUN4" s="109"/>
      <c r="TUO4" s="109"/>
      <c r="TUP4" s="109"/>
      <c r="TUQ4" s="109"/>
      <c r="TUR4" s="109"/>
      <c r="TUS4" s="109"/>
      <c r="TUT4" s="109"/>
      <c r="TUU4" s="109"/>
      <c r="TUV4" s="109"/>
      <c r="TUW4" s="109"/>
      <c r="TUX4" s="109"/>
      <c r="TUY4" s="109"/>
      <c r="TUZ4" s="109"/>
      <c r="TVA4" s="109"/>
      <c r="TVB4" s="109"/>
      <c r="TVC4" s="109"/>
      <c r="TVD4" s="109"/>
      <c r="TVE4" s="109"/>
      <c r="TVF4" s="109"/>
      <c r="TVG4" s="109"/>
      <c r="TVH4" s="109"/>
      <c r="TVI4" s="109"/>
      <c r="TVJ4" s="109"/>
      <c r="TVK4" s="109"/>
      <c r="TVL4" s="109"/>
      <c r="TVM4" s="109"/>
      <c r="TVN4" s="109"/>
      <c r="TVO4" s="109"/>
      <c r="TVP4" s="109"/>
      <c r="TVQ4" s="109"/>
      <c r="TVR4" s="109"/>
      <c r="TVS4" s="109"/>
      <c r="TVT4" s="109"/>
      <c r="TVU4" s="109"/>
      <c r="TVV4" s="109"/>
      <c r="TVW4" s="109"/>
      <c r="TVX4" s="109"/>
      <c r="TVY4" s="109"/>
      <c r="TVZ4" s="109"/>
      <c r="TWA4" s="109"/>
      <c r="TWB4" s="109"/>
      <c r="TWC4" s="109"/>
      <c r="TWD4" s="109"/>
      <c r="TWE4" s="109"/>
      <c r="TWF4" s="109"/>
      <c r="TWG4" s="109"/>
      <c r="TWH4" s="109"/>
      <c r="TWI4" s="109"/>
      <c r="TWJ4" s="109"/>
      <c r="TWK4" s="109"/>
      <c r="TWL4" s="109"/>
      <c r="TWM4" s="109"/>
      <c r="TWN4" s="109"/>
      <c r="TWO4" s="109"/>
      <c r="TWP4" s="109"/>
      <c r="TWQ4" s="109"/>
      <c r="TWR4" s="109"/>
      <c r="TWS4" s="109"/>
      <c r="TWT4" s="109"/>
      <c r="TWU4" s="109"/>
      <c r="TWV4" s="109"/>
      <c r="TWW4" s="109"/>
      <c r="TWX4" s="109"/>
      <c r="TWY4" s="109"/>
      <c r="TWZ4" s="109"/>
      <c r="TXA4" s="109"/>
      <c r="TXB4" s="109"/>
      <c r="TXC4" s="109"/>
      <c r="TXD4" s="109"/>
      <c r="TXE4" s="109"/>
      <c r="TXF4" s="109"/>
      <c r="TXG4" s="109"/>
      <c r="TXH4" s="109"/>
      <c r="TXI4" s="109"/>
      <c r="TXJ4" s="109"/>
      <c r="TXK4" s="109"/>
      <c r="TXL4" s="109"/>
      <c r="TXM4" s="109"/>
      <c r="TXN4" s="109"/>
      <c r="TXO4" s="109"/>
      <c r="TXP4" s="109"/>
      <c r="TXQ4" s="109"/>
      <c r="TXR4" s="109"/>
      <c r="TXS4" s="109"/>
      <c r="TXT4" s="109"/>
      <c r="TXU4" s="109"/>
      <c r="TXV4" s="109"/>
      <c r="TXW4" s="109"/>
      <c r="TXX4" s="109"/>
      <c r="TXY4" s="109"/>
      <c r="TXZ4" s="109"/>
      <c r="TYA4" s="109"/>
      <c r="TYB4" s="109"/>
      <c r="TYC4" s="109"/>
      <c r="TYD4" s="109"/>
      <c r="TYE4" s="109"/>
      <c r="TYF4" s="109"/>
      <c r="TYG4" s="109"/>
      <c r="TYH4" s="109"/>
      <c r="TYI4" s="109"/>
      <c r="TYJ4" s="109"/>
      <c r="TYK4" s="109"/>
      <c r="TYL4" s="109"/>
      <c r="TYM4" s="109"/>
      <c r="TYN4" s="109"/>
      <c r="TYO4" s="109"/>
      <c r="TYP4" s="109"/>
      <c r="TYQ4" s="109"/>
      <c r="TYR4" s="109"/>
      <c r="TYS4" s="109"/>
      <c r="TYT4" s="109"/>
      <c r="TYU4" s="109"/>
      <c r="TYV4" s="109"/>
      <c r="TYW4" s="109"/>
      <c r="TYX4" s="109"/>
      <c r="TYY4" s="109"/>
      <c r="TYZ4" s="109"/>
      <c r="TZA4" s="109"/>
      <c r="TZB4" s="109"/>
      <c r="TZC4" s="109"/>
      <c r="TZD4" s="109"/>
      <c r="TZE4" s="109"/>
      <c r="TZF4" s="109"/>
      <c r="TZG4" s="109"/>
      <c r="TZH4" s="109"/>
      <c r="TZI4" s="109"/>
      <c r="TZJ4" s="109"/>
      <c r="TZK4" s="109"/>
      <c r="TZL4" s="109"/>
      <c r="TZM4" s="109"/>
      <c r="TZN4" s="109"/>
      <c r="TZO4" s="109"/>
      <c r="TZP4" s="109"/>
      <c r="TZQ4" s="109"/>
      <c r="TZR4" s="109"/>
      <c r="TZS4" s="109"/>
      <c r="TZT4" s="109"/>
      <c r="TZU4" s="109"/>
      <c r="TZV4" s="109"/>
      <c r="TZW4" s="109"/>
      <c r="TZX4" s="109"/>
      <c r="TZY4" s="109"/>
      <c r="TZZ4" s="109"/>
      <c r="UAA4" s="109"/>
      <c r="UAB4" s="109"/>
      <c r="UAC4" s="109"/>
      <c r="UAD4" s="109"/>
      <c r="UAE4" s="109"/>
      <c r="UAF4" s="109"/>
      <c r="UAG4" s="109"/>
      <c r="UAH4" s="109"/>
      <c r="UAI4" s="109"/>
      <c r="UAJ4" s="109"/>
      <c r="UAK4" s="109"/>
      <c r="UAL4" s="109"/>
      <c r="UAM4" s="109"/>
      <c r="UAN4" s="109"/>
      <c r="UAO4" s="109"/>
      <c r="UAP4" s="109"/>
      <c r="UAQ4" s="109"/>
      <c r="UAR4" s="109"/>
      <c r="UAS4" s="109"/>
      <c r="UAT4" s="109"/>
      <c r="UAU4" s="109"/>
      <c r="UAV4" s="109"/>
      <c r="UAW4" s="109"/>
      <c r="UAX4" s="109"/>
      <c r="UAY4" s="109"/>
      <c r="UAZ4" s="109"/>
      <c r="UBA4" s="109"/>
      <c r="UBB4" s="109"/>
      <c r="UBC4" s="109"/>
      <c r="UBD4" s="109"/>
      <c r="UBE4" s="109"/>
      <c r="UBF4" s="109"/>
      <c r="UBG4" s="109"/>
      <c r="UBH4" s="109"/>
      <c r="UBI4" s="109"/>
      <c r="UBJ4" s="109"/>
      <c r="UBK4" s="109"/>
      <c r="UBL4" s="109"/>
      <c r="UBM4" s="109"/>
      <c r="UBN4" s="109"/>
      <c r="UBO4" s="109"/>
      <c r="UBP4" s="109"/>
      <c r="UBQ4" s="109"/>
      <c r="UBR4" s="109"/>
      <c r="UBS4" s="109"/>
      <c r="UBT4" s="109"/>
      <c r="UBU4" s="109"/>
      <c r="UBV4" s="109"/>
      <c r="UBW4" s="109"/>
      <c r="UBX4" s="109"/>
      <c r="UBY4" s="109"/>
      <c r="UBZ4" s="109"/>
      <c r="UCA4" s="109"/>
      <c r="UCB4" s="109"/>
      <c r="UCC4" s="109"/>
      <c r="UCD4" s="109"/>
      <c r="UCE4" s="109"/>
      <c r="UCF4" s="109"/>
      <c r="UCG4" s="109"/>
      <c r="UCH4" s="109"/>
      <c r="UCI4" s="109"/>
      <c r="UCJ4" s="109"/>
      <c r="UCK4" s="109"/>
      <c r="UCL4" s="109"/>
      <c r="UCM4" s="109"/>
      <c r="UCN4" s="109"/>
      <c r="UCO4" s="109"/>
      <c r="UCP4" s="109"/>
      <c r="UCQ4" s="109"/>
      <c r="UCR4" s="109"/>
      <c r="UCS4" s="109"/>
      <c r="UCT4" s="109"/>
      <c r="UCU4" s="109"/>
      <c r="UCV4" s="109"/>
      <c r="UCW4" s="109"/>
      <c r="UCX4" s="109"/>
      <c r="UCY4" s="109"/>
      <c r="UCZ4" s="109"/>
      <c r="UDA4" s="109"/>
      <c r="UDB4" s="109"/>
      <c r="UDC4" s="109"/>
      <c r="UDD4" s="109"/>
      <c r="UDE4" s="109"/>
      <c r="UDF4" s="109"/>
      <c r="UDG4" s="109"/>
      <c r="UDH4" s="109"/>
      <c r="UDI4" s="109"/>
      <c r="UDJ4" s="109"/>
      <c r="UDK4" s="109"/>
      <c r="UDL4" s="109"/>
      <c r="UDM4" s="109"/>
      <c r="UDN4" s="109"/>
      <c r="UDO4" s="109"/>
      <c r="UDP4" s="109"/>
      <c r="UDQ4" s="109"/>
      <c r="UDR4" s="109"/>
      <c r="UDS4" s="109"/>
      <c r="UDT4" s="109"/>
      <c r="UDU4" s="109"/>
      <c r="UDV4" s="109"/>
      <c r="UDW4" s="109"/>
      <c r="UDX4" s="109"/>
      <c r="UDY4" s="109"/>
      <c r="UDZ4" s="109"/>
      <c r="UEA4" s="109"/>
      <c r="UEB4" s="109"/>
      <c r="UEC4" s="109"/>
      <c r="UED4" s="109"/>
      <c r="UEE4" s="109"/>
      <c r="UEF4" s="109"/>
      <c r="UEG4" s="109"/>
      <c r="UEH4" s="109"/>
      <c r="UEI4" s="109"/>
      <c r="UEJ4" s="109"/>
      <c r="UEK4" s="109"/>
      <c r="UEL4" s="109"/>
      <c r="UEM4" s="109"/>
      <c r="UEN4" s="109"/>
      <c r="UEO4" s="109"/>
      <c r="UEP4" s="109"/>
      <c r="UEQ4" s="109"/>
      <c r="UER4" s="109"/>
      <c r="UES4" s="109"/>
      <c r="UET4" s="109"/>
      <c r="UEU4" s="109"/>
      <c r="UEV4" s="109"/>
      <c r="UEW4" s="109"/>
      <c r="UEX4" s="109"/>
      <c r="UEY4" s="109"/>
      <c r="UEZ4" s="109"/>
      <c r="UFA4" s="109"/>
      <c r="UFB4" s="109"/>
      <c r="UFC4" s="109"/>
      <c r="UFD4" s="109"/>
      <c r="UFE4" s="109"/>
      <c r="UFF4" s="109"/>
      <c r="UFG4" s="109"/>
      <c r="UFH4" s="109"/>
      <c r="UFI4" s="109"/>
      <c r="UFJ4" s="109"/>
      <c r="UFK4" s="109"/>
      <c r="UFL4" s="109"/>
      <c r="UFM4" s="109"/>
      <c r="UFN4" s="109"/>
      <c r="UFO4" s="109"/>
      <c r="UFP4" s="109"/>
      <c r="UFQ4" s="109"/>
      <c r="UFR4" s="109"/>
      <c r="UFS4" s="109"/>
      <c r="UFT4" s="109"/>
      <c r="UFU4" s="109"/>
      <c r="UFV4" s="109"/>
      <c r="UFW4" s="109"/>
      <c r="UFX4" s="109"/>
      <c r="UFY4" s="109"/>
      <c r="UFZ4" s="109"/>
      <c r="UGA4" s="109"/>
      <c r="UGB4" s="109"/>
      <c r="UGC4" s="109"/>
      <c r="UGD4" s="109"/>
      <c r="UGE4" s="109"/>
      <c r="UGF4" s="109"/>
      <c r="UGG4" s="109"/>
      <c r="UGH4" s="109"/>
      <c r="UGI4" s="109"/>
      <c r="UGJ4" s="109"/>
      <c r="UGK4" s="109"/>
      <c r="UGL4" s="109"/>
      <c r="UGM4" s="109"/>
      <c r="UGN4" s="109"/>
      <c r="UGO4" s="109"/>
      <c r="UGP4" s="109"/>
      <c r="UGQ4" s="109"/>
      <c r="UGR4" s="109"/>
      <c r="UGS4" s="109"/>
      <c r="UGT4" s="109"/>
      <c r="UGU4" s="109"/>
      <c r="UGV4" s="109"/>
      <c r="UGW4" s="109"/>
      <c r="UGX4" s="109"/>
      <c r="UGY4" s="109"/>
      <c r="UGZ4" s="109"/>
      <c r="UHA4" s="109"/>
      <c r="UHB4" s="109"/>
      <c r="UHC4" s="109"/>
      <c r="UHD4" s="109"/>
      <c r="UHE4" s="109"/>
      <c r="UHF4" s="109"/>
      <c r="UHG4" s="109"/>
      <c r="UHH4" s="109"/>
      <c r="UHI4" s="109"/>
      <c r="UHJ4" s="109"/>
      <c r="UHK4" s="109"/>
      <c r="UHL4" s="109"/>
      <c r="UHM4" s="109"/>
      <c r="UHN4" s="109"/>
      <c r="UHO4" s="109"/>
      <c r="UHP4" s="109"/>
      <c r="UHQ4" s="109"/>
      <c r="UHR4" s="109"/>
      <c r="UHS4" s="109"/>
      <c r="UHT4" s="109"/>
      <c r="UHU4" s="109"/>
      <c r="UHV4" s="109"/>
      <c r="UHW4" s="109"/>
      <c r="UHX4" s="109"/>
      <c r="UHY4" s="109"/>
      <c r="UHZ4" s="109"/>
      <c r="UIA4" s="109"/>
      <c r="UIB4" s="109"/>
      <c r="UIC4" s="109"/>
      <c r="UID4" s="109"/>
      <c r="UIE4" s="109"/>
      <c r="UIF4" s="109"/>
      <c r="UIG4" s="109"/>
      <c r="UIH4" s="109"/>
      <c r="UII4" s="109"/>
      <c r="UIJ4" s="109"/>
      <c r="UIK4" s="109"/>
      <c r="UIL4" s="109"/>
      <c r="UIM4" s="109"/>
      <c r="UIN4" s="109"/>
      <c r="UIO4" s="109"/>
      <c r="UIP4" s="109"/>
      <c r="UIQ4" s="109"/>
      <c r="UIR4" s="109"/>
      <c r="UIS4" s="109"/>
      <c r="UIT4" s="109"/>
      <c r="UIU4" s="109"/>
      <c r="UIV4" s="109"/>
      <c r="UIW4" s="109"/>
      <c r="UIX4" s="109"/>
      <c r="UIY4" s="109"/>
      <c r="UIZ4" s="109"/>
      <c r="UJA4" s="109"/>
      <c r="UJB4" s="109"/>
      <c r="UJC4" s="109"/>
      <c r="UJD4" s="109"/>
      <c r="UJE4" s="109"/>
      <c r="UJF4" s="109"/>
      <c r="UJG4" s="109"/>
      <c r="UJH4" s="109"/>
      <c r="UJI4" s="109"/>
      <c r="UJJ4" s="109"/>
      <c r="UJK4" s="109"/>
      <c r="UJL4" s="109"/>
      <c r="UJM4" s="109"/>
      <c r="UJN4" s="109"/>
      <c r="UJO4" s="109"/>
      <c r="UJP4" s="109"/>
      <c r="UJQ4" s="109"/>
      <c r="UJR4" s="109"/>
      <c r="UJS4" s="109"/>
      <c r="UJT4" s="109"/>
      <c r="UJU4" s="109"/>
      <c r="UJV4" s="109"/>
      <c r="UJW4" s="109"/>
      <c r="UJX4" s="109"/>
      <c r="UJY4" s="109"/>
      <c r="UJZ4" s="109"/>
      <c r="UKA4" s="109"/>
      <c r="UKB4" s="109"/>
      <c r="UKC4" s="109"/>
      <c r="UKD4" s="109"/>
      <c r="UKE4" s="109"/>
      <c r="UKF4" s="109"/>
      <c r="UKG4" s="109"/>
      <c r="UKH4" s="109"/>
      <c r="UKI4" s="109"/>
      <c r="UKJ4" s="109"/>
      <c r="UKK4" s="109"/>
      <c r="UKL4" s="109"/>
      <c r="UKM4" s="109"/>
      <c r="UKN4" s="109"/>
      <c r="UKO4" s="109"/>
      <c r="UKP4" s="109"/>
      <c r="UKQ4" s="109"/>
      <c r="UKR4" s="109"/>
      <c r="UKS4" s="109"/>
      <c r="UKT4" s="109"/>
      <c r="UKU4" s="109"/>
      <c r="UKV4" s="109"/>
      <c r="UKW4" s="109"/>
      <c r="UKX4" s="109"/>
      <c r="UKY4" s="109"/>
      <c r="UKZ4" s="109"/>
      <c r="ULA4" s="109"/>
      <c r="ULB4" s="109"/>
      <c r="ULC4" s="109"/>
      <c r="ULD4" s="109"/>
      <c r="ULE4" s="109"/>
      <c r="ULF4" s="109"/>
      <c r="ULG4" s="109"/>
      <c r="ULH4" s="109"/>
      <c r="ULI4" s="109"/>
      <c r="ULJ4" s="109"/>
      <c r="ULK4" s="109"/>
      <c r="ULL4" s="109"/>
      <c r="ULM4" s="109"/>
      <c r="ULN4" s="109"/>
      <c r="ULO4" s="109"/>
      <c r="ULP4" s="109"/>
      <c r="ULQ4" s="109"/>
      <c r="ULR4" s="109"/>
      <c r="ULS4" s="109"/>
      <c r="ULT4" s="109"/>
      <c r="ULU4" s="109"/>
      <c r="ULV4" s="109"/>
      <c r="ULW4" s="109"/>
      <c r="ULX4" s="109"/>
      <c r="ULY4" s="109"/>
      <c r="ULZ4" s="109"/>
      <c r="UMA4" s="109"/>
      <c r="UMB4" s="109"/>
      <c r="UMC4" s="109"/>
      <c r="UMD4" s="109"/>
      <c r="UME4" s="109"/>
      <c r="UMF4" s="109"/>
      <c r="UMG4" s="109"/>
      <c r="UMH4" s="109"/>
      <c r="UMI4" s="109"/>
      <c r="UMJ4" s="109"/>
      <c r="UMK4" s="109"/>
      <c r="UML4" s="109"/>
      <c r="UMM4" s="109"/>
      <c r="UMN4" s="109"/>
      <c r="UMO4" s="109"/>
      <c r="UMP4" s="109"/>
      <c r="UMQ4" s="109"/>
      <c r="UMR4" s="109"/>
      <c r="UMS4" s="109"/>
      <c r="UMT4" s="109"/>
      <c r="UMU4" s="109"/>
      <c r="UMV4" s="109"/>
      <c r="UMW4" s="109"/>
      <c r="UMX4" s="109"/>
      <c r="UMY4" s="109"/>
      <c r="UMZ4" s="109"/>
      <c r="UNA4" s="109"/>
      <c r="UNB4" s="109"/>
      <c r="UNC4" s="109"/>
      <c r="UND4" s="109"/>
      <c r="UNE4" s="109"/>
      <c r="UNF4" s="109"/>
      <c r="UNG4" s="109"/>
      <c r="UNH4" s="109"/>
      <c r="UNI4" s="109"/>
      <c r="UNJ4" s="109"/>
      <c r="UNK4" s="109"/>
      <c r="UNL4" s="109"/>
      <c r="UNM4" s="109"/>
      <c r="UNN4" s="109"/>
      <c r="UNO4" s="109"/>
      <c r="UNP4" s="109"/>
      <c r="UNQ4" s="109"/>
      <c r="UNR4" s="109"/>
      <c r="UNS4" s="109"/>
      <c r="UNT4" s="109"/>
      <c r="UNU4" s="109"/>
      <c r="UNV4" s="109"/>
      <c r="UNW4" s="109"/>
      <c r="UNX4" s="109"/>
      <c r="UNY4" s="109"/>
      <c r="UNZ4" s="109"/>
      <c r="UOA4" s="109"/>
      <c r="UOB4" s="109"/>
      <c r="UOC4" s="109"/>
      <c r="UOD4" s="109"/>
      <c r="UOE4" s="109"/>
      <c r="UOF4" s="109"/>
      <c r="UOG4" s="109"/>
      <c r="UOH4" s="109"/>
      <c r="UOI4" s="109"/>
      <c r="UOJ4" s="109"/>
      <c r="UOK4" s="109"/>
      <c r="UOL4" s="109"/>
      <c r="UOM4" s="109"/>
      <c r="UON4" s="109"/>
      <c r="UOO4" s="109"/>
      <c r="UOP4" s="109"/>
      <c r="UOQ4" s="109"/>
      <c r="UOR4" s="109"/>
      <c r="UOS4" s="109"/>
      <c r="UOT4" s="109"/>
      <c r="UOU4" s="109"/>
      <c r="UOV4" s="109"/>
      <c r="UOW4" s="109"/>
      <c r="UOX4" s="109"/>
      <c r="UOY4" s="109"/>
      <c r="UOZ4" s="109"/>
      <c r="UPA4" s="109"/>
      <c r="UPB4" s="109"/>
      <c r="UPC4" s="109"/>
      <c r="UPD4" s="109"/>
      <c r="UPE4" s="109"/>
      <c r="UPF4" s="109"/>
      <c r="UPG4" s="109"/>
      <c r="UPH4" s="109"/>
      <c r="UPI4" s="109"/>
      <c r="UPJ4" s="109"/>
      <c r="UPK4" s="109"/>
      <c r="UPL4" s="109"/>
      <c r="UPM4" s="109"/>
      <c r="UPN4" s="109"/>
      <c r="UPO4" s="109"/>
      <c r="UPP4" s="109"/>
      <c r="UPQ4" s="109"/>
      <c r="UPR4" s="109"/>
      <c r="UPS4" s="109"/>
      <c r="UPT4" s="109"/>
      <c r="UPU4" s="109"/>
      <c r="UPV4" s="109"/>
      <c r="UPW4" s="109"/>
      <c r="UPX4" s="109"/>
      <c r="UPY4" s="109"/>
      <c r="UPZ4" s="109"/>
      <c r="UQA4" s="109"/>
      <c r="UQB4" s="109"/>
      <c r="UQC4" s="109"/>
      <c r="UQD4" s="109"/>
      <c r="UQE4" s="109"/>
      <c r="UQF4" s="109"/>
      <c r="UQG4" s="109"/>
      <c r="UQH4" s="109"/>
      <c r="UQI4" s="109"/>
      <c r="UQJ4" s="109"/>
      <c r="UQK4" s="109"/>
      <c r="UQL4" s="109"/>
      <c r="UQM4" s="109"/>
      <c r="UQN4" s="109"/>
      <c r="UQO4" s="109"/>
      <c r="UQP4" s="109"/>
      <c r="UQQ4" s="109"/>
      <c r="UQR4" s="109"/>
      <c r="UQS4" s="109"/>
      <c r="UQT4" s="109"/>
      <c r="UQU4" s="109"/>
      <c r="UQV4" s="109"/>
      <c r="UQW4" s="109"/>
      <c r="UQX4" s="109"/>
      <c r="UQY4" s="109"/>
      <c r="UQZ4" s="109"/>
      <c r="URA4" s="109"/>
      <c r="URB4" s="109"/>
      <c r="URC4" s="109"/>
      <c r="URD4" s="109"/>
      <c r="URE4" s="109"/>
      <c r="URF4" s="109"/>
      <c r="URG4" s="109"/>
      <c r="URH4" s="109"/>
      <c r="URI4" s="109"/>
      <c r="URJ4" s="109"/>
      <c r="URK4" s="109"/>
      <c r="URL4" s="109"/>
      <c r="URM4" s="109"/>
      <c r="URN4" s="109"/>
      <c r="URO4" s="109"/>
      <c r="URP4" s="109"/>
      <c r="URQ4" s="109"/>
      <c r="URR4" s="109"/>
      <c r="URS4" s="109"/>
      <c r="URT4" s="109"/>
      <c r="URU4" s="109"/>
      <c r="URV4" s="109"/>
      <c r="URW4" s="109"/>
      <c r="URX4" s="109"/>
      <c r="URY4" s="109"/>
      <c r="URZ4" s="109"/>
      <c r="USA4" s="109"/>
      <c r="USB4" s="109"/>
      <c r="USC4" s="109"/>
      <c r="USD4" s="109"/>
      <c r="USE4" s="109"/>
      <c r="USF4" s="109"/>
      <c r="USG4" s="109"/>
      <c r="USH4" s="109"/>
      <c r="USI4" s="109"/>
      <c r="USJ4" s="109"/>
      <c r="USK4" s="109"/>
      <c r="USL4" s="109"/>
      <c r="USM4" s="109"/>
      <c r="USN4" s="109"/>
      <c r="USO4" s="109"/>
      <c r="USP4" s="109"/>
      <c r="USQ4" s="109"/>
      <c r="USR4" s="109"/>
      <c r="USS4" s="109"/>
      <c r="UST4" s="109"/>
      <c r="USU4" s="109"/>
      <c r="USV4" s="109"/>
      <c r="USW4" s="109"/>
      <c r="USX4" s="109"/>
      <c r="USY4" s="109"/>
      <c r="USZ4" s="109"/>
      <c r="UTA4" s="109"/>
      <c r="UTB4" s="109"/>
      <c r="UTC4" s="109"/>
      <c r="UTD4" s="109"/>
      <c r="UTE4" s="109"/>
      <c r="UTF4" s="109"/>
      <c r="UTG4" s="109"/>
      <c r="UTH4" s="109"/>
      <c r="UTI4" s="109"/>
      <c r="UTJ4" s="109"/>
      <c r="UTK4" s="109"/>
      <c r="UTL4" s="109"/>
      <c r="UTM4" s="109"/>
      <c r="UTN4" s="109"/>
      <c r="UTO4" s="109"/>
      <c r="UTP4" s="109"/>
      <c r="UTQ4" s="109"/>
      <c r="UTR4" s="109"/>
      <c r="UTS4" s="109"/>
      <c r="UTT4" s="109"/>
      <c r="UTU4" s="109"/>
      <c r="UTV4" s="109"/>
      <c r="UTW4" s="109"/>
      <c r="UTX4" s="109"/>
      <c r="UTY4" s="109"/>
      <c r="UTZ4" s="109"/>
      <c r="UUA4" s="109"/>
      <c r="UUB4" s="109"/>
      <c r="UUC4" s="109"/>
      <c r="UUD4" s="109"/>
      <c r="UUE4" s="109"/>
      <c r="UUF4" s="109"/>
      <c r="UUG4" s="109"/>
      <c r="UUH4" s="109"/>
      <c r="UUI4" s="109"/>
      <c r="UUJ4" s="109"/>
      <c r="UUK4" s="109"/>
      <c r="UUL4" s="109"/>
      <c r="UUM4" s="109"/>
      <c r="UUN4" s="109"/>
      <c r="UUO4" s="109"/>
      <c r="UUP4" s="109"/>
      <c r="UUQ4" s="109"/>
      <c r="UUR4" s="109"/>
      <c r="UUS4" s="109"/>
      <c r="UUT4" s="109"/>
      <c r="UUU4" s="109"/>
      <c r="UUV4" s="109"/>
      <c r="UUW4" s="109"/>
      <c r="UUX4" s="109"/>
      <c r="UUY4" s="109"/>
      <c r="UUZ4" s="109"/>
      <c r="UVA4" s="109"/>
      <c r="UVB4" s="109"/>
      <c r="UVC4" s="109"/>
      <c r="UVD4" s="109"/>
      <c r="UVE4" s="109"/>
      <c r="UVF4" s="109"/>
      <c r="UVG4" s="109"/>
      <c r="UVH4" s="109"/>
      <c r="UVI4" s="109"/>
      <c r="UVJ4" s="109"/>
      <c r="UVK4" s="109"/>
      <c r="UVL4" s="109"/>
      <c r="UVM4" s="109"/>
      <c r="UVN4" s="109"/>
      <c r="UVO4" s="109"/>
      <c r="UVP4" s="109"/>
      <c r="UVQ4" s="109"/>
      <c r="UVR4" s="109"/>
      <c r="UVS4" s="109"/>
      <c r="UVT4" s="109"/>
      <c r="UVU4" s="109"/>
      <c r="UVV4" s="109"/>
      <c r="UVW4" s="109"/>
      <c r="UVX4" s="109"/>
      <c r="UVY4" s="109"/>
      <c r="UVZ4" s="109"/>
      <c r="UWA4" s="109"/>
      <c r="UWB4" s="109"/>
      <c r="UWC4" s="109"/>
      <c r="UWD4" s="109"/>
      <c r="UWE4" s="109"/>
      <c r="UWF4" s="109"/>
      <c r="UWG4" s="109"/>
      <c r="UWH4" s="109"/>
      <c r="UWI4" s="109"/>
      <c r="UWJ4" s="109"/>
      <c r="UWK4" s="109"/>
      <c r="UWL4" s="109"/>
      <c r="UWM4" s="109"/>
      <c r="UWN4" s="109"/>
      <c r="UWO4" s="109"/>
      <c r="UWP4" s="109"/>
      <c r="UWQ4" s="109"/>
      <c r="UWR4" s="109"/>
      <c r="UWS4" s="109"/>
      <c r="UWT4" s="109"/>
      <c r="UWU4" s="109"/>
      <c r="UWV4" s="109"/>
      <c r="UWW4" s="109"/>
      <c r="UWX4" s="109"/>
      <c r="UWY4" s="109"/>
      <c r="UWZ4" s="109"/>
      <c r="UXA4" s="109"/>
      <c r="UXB4" s="109"/>
      <c r="UXC4" s="109"/>
      <c r="UXD4" s="109"/>
      <c r="UXE4" s="109"/>
      <c r="UXF4" s="109"/>
      <c r="UXG4" s="109"/>
      <c r="UXH4" s="109"/>
      <c r="UXI4" s="109"/>
      <c r="UXJ4" s="109"/>
      <c r="UXK4" s="109"/>
      <c r="UXL4" s="109"/>
      <c r="UXM4" s="109"/>
      <c r="UXN4" s="109"/>
      <c r="UXO4" s="109"/>
      <c r="UXP4" s="109"/>
      <c r="UXQ4" s="109"/>
      <c r="UXR4" s="109"/>
      <c r="UXS4" s="109"/>
      <c r="UXT4" s="109"/>
      <c r="UXU4" s="109"/>
      <c r="UXV4" s="109"/>
      <c r="UXW4" s="109"/>
      <c r="UXX4" s="109"/>
      <c r="UXY4" s="109"/>
      <c r="UXZ4" s="109"/>
      <c r="UYA4" s="109"/>
      <c r="UYB4" s="109"/>
      <c r="UYC4" s="109"/>
      <c r="UYD4" s="109"/>
      <c r="UYE4" s="109"/>
      <c r="UYF4" s="109"/>
      <c r="UYG4" s="109"/>
      <c r="UYH4" s="109"/>
      <c r="UYI4" s="109"/>
      <c r="UYJ4" s="109"/>
      <c r="UYK4" s="109"/>
      <c r="UYL4" s="109"/>
      <c r="UYM4" s="109"/>
      <c r="UYN4" s="109"/>
      <c r="UYO4" s="109"/>
      <c r="UYP4" s="109"/>
      <c r="UYQ4" s="109"/>
      <c r="UYR4" s="109"/>
      <c r="UYS4" s="109"/>
      <c r="UYT4" s="109"/>
      <c r="UYU4" s="109"/>
      <c r="UYV4" s="109"/>
      <c r="UYW4" s="109"/>
      <c r="UYX4" s="109"/>
      <c r="UYY4" s="109"/>
      <c r="UYZ4" s="109"/>
      <c r="UZA4" s="109"/>
      <c r="UZB4" s="109"/>
      <c r="UZC4" s="109"/>
      <c r="UZD4" s="109"/>
      <c r="UZE4" s="109"/>
      <c r="UZF4" s="109"/>
      <c r="UZG4" s="109"/>
      <c r="UZH4" s="109"/>
      <c r="UZI4" s="109"/>
      <c r="UZJ4" s="109"/>
      <c r="UZK4" s="109"/>
      <c r="UZL4" s="109"/>
      <c r="UZM4" s="109"/>
      <c r="UZN4" s="109"/>
      <c r="UZO4" s="109"/>
      <c r="UZP4" s="109"/>
      <c r="UZQ4" s="109"/>
      <c r="UZR4" s="109"/>
      <c r="UZS4" s="109"/>
      <c r="UZT4" s="109"/>
      <c r="UZU4" s="109"/>
      <c r="UZV4" s="109"/>
      <c r="UZW4" s="109"/>
      <c r="UZX4" s="109"/>
      <c r="UZY4" s="109"/>
      <c r="UZZ4" s="109"/>
      <c r="VAA4" s="109"/>
      <c r="VAB4" s="109"/>
      <c r="VAC4" s="109"/>
      <c r="VAD4" s="109"/>
      <c r="VAE4" s="109"/>
      <c r="VAF4" s="109"/>
      <c r="VAG4" s="109"/>
      <c r="VAH4" s="109"/>
      <c r="VAI4" s="109"/>
      <c r="VAJ4" s="109"/>
      <c r="VAK4" s="109"/>
      <c r="VAL4" s="109"/>
      <c r="VAM4" s="109"/>
      <c r="VAN4" s="109"/>
      <c r="VAO4" s="109"/>
      <c r="VAP4" s="109"/>
      <c r="VAQ4" s="109"/>
      <c r="VAR4" s="109"/>
      <c r="VAS4" s="109"/>
      <c r="VAT4" s="109"/>
      <c r="VAU4" s="109"/>
      <c r="VAV4" s="109"/>
      <c r="VAW4" s="109"/>
      <c r="VAX4" s="109"/>
      <c r="VAY4" s="109"/>
      <c r="VAZ4" s="109"/>
      <c r="VBA4" s="109"/>
      <c r="VBB4" s="109"/>
      <c r="VBC4" s="109"/>
      <c r="VBD4" s="109"/>
      <c r="VBE4" s="109"/>
      <c r="VBF4" s="109"/>
      <c r="VBG4" s="109"/>
      <c r="VBH4" s="109"/>
      <c r="VBI4" s="109"/>
      <c r="VBJ4" s="109"/>
      <c r="VBK4" s="109"/>
      <c r="VBL4" s="109"/>
      <c r="VBM4" s="109"/>
      <c r="VBN4" s="109"/>
      <c r="VBO4" s="109"/>
      <c r="VBP4" s="109"/>
      <c r="VBQ4" s="109"/>
      <c r="VBR4" s="109"/>
      <c r="VBS4" s="109"/>
      <c r="VBT4" s="109"/>
      <c r="VBU4" s="109"/>
      <c r="VBV4" s="109"/>
      <c r="VBW4" s="109"/>
      <c r="VBX4" s="109"/>
      <c r="VBY4" s="109"/>
      <c r="VBZ4" s="109"/>
      <c r="VCA4" s="109"/>
      <c r="VCB4" s="109"/>
      <c r="VCC4" s="109"/>
      <c r="VCD4" s="109"/>
      <c r="VCE4" s="109"/>
      <c r="VCF4" s="109"/>
      <c r="VCG4" s="109"/>
      <c r="VCH4" s="109"/>
      <c r="VCI4" s="109"/>
      <c r="VCJ4" s="109"/>
      <c r="VCK4" s="109"/>
      <c r="VCL4" s="109"/>
      <c r="VCM4" s="109"/>
      <c r="VCN4" s="109"/>
      <c r="VCO4" s="109"/>
      <c r="VCP4" s="109"/>
      <c r="VCQ4" s="109"/>
      <c r="VCR4" s="109"/>
      <c r="VCS4" s="109"/>
      <c r="VCT4" s="109"/>
      <c r="VCU4" s="109"/>
      <c r="VCV4" s="109"/>
      <c r="VCW4" s="109"/>
      <c r="VCX4" s="109"/>
      <c r="VCY4" s="109"/>
      <c r="VCZ4" s="109"/>
      <c r="VDA4" s="109"/>
      <c r="VDB4" s="109"/>
      <c r="VDC4" s="109"/>
      <c r="VDD4" s="109"/>
      <c r="VDE4" s="109"/>
      <c r="VDF4" s="109"/>
      <c r="VDG4" s="109"/>
      <c r="VDH4" s="109"/>
      <c r="VDI4" s="109"/>
      <c r="VDJ4" s="109"/>
      <c r="VDK4" s="109"/>
      <c r="VDL4" s="109"/>
      <c r="VDM4" s="109"/>
      <c r="VDN4" s="109"/>
      <c r="VDO4" s="109"/>
      <c r="VDP4" s="109"/>
      <c r="VDQ4" s="109"/>
      <c r="VDR4" s="109"/>
      <c r="VDS4" s="109"/>
      <c r="VDT4" s="109"/>
      <c r="VDU4" s="109"/>
      <c r="VDV4" s="109"/>
      <c r="VDW4" s="109"/>
      <c r="VDX4" s="109"/>
      <c r="VDY4" s="109"/>
      <c r="VDZ4" s="109"/>
      <c r="VEA4" s="109"/>
      <c r="VEB4" s="109"/>
      <c r="VEC4" s="109"/>
      <c r="VED4" s="109"/>
      <c r="VEE4" s="109"/>
      <c r="VEF4" s="109"/>
      <c r="VEG4" s="109"/>
      <c r="VEH4" s="109"/>
      <c r="VEI4" s="109"/>
      <c r="VEJ4" s="109"/>
      <c r="VEK4" s="109"/>
      <c r="VEL4" s="109"/>
      <c r="VEM4" s="109"/>
      <c r="VEN4" s="109"/>
      <c r="VEO4" s="109"/>
      <c r="VEP4" s="109"/>
      <c r="VEQ4" s="109"/>
      <c r="VER4" s="109"/>
      <c r="VES4" s="109"/>
      <c r="VET4" s="109"/>
      <c r="VEU4" s="109"/>
      <c r="VEV4" s="109"/>
      <c r="VEW4" s="109"/>
      <c r="VEX4" s="109"/>
      <c r="VEY4" s="109"/>
      <c r="VEZ4" s="109"/>
      <c r="VFA4" s="109"/>
      <c r="VFB4" s="109"/>
      <c r="VFC4" s="109"/>
      <c r="VFD4" s="109"/>
      <c r="VFE4" s="109"/>
      <c r="VFF4" s="109"/>
      <c r="VFG4" s="109"/>
      <c r="VFH4" s="109"/>
      <c r="VFI4" s="109"/>
      <c r="VFJ4" s="109"/>
      <c r="VFK4" s="109"/>
      <c r="VFL4" s="109"/>
      <c r="VFM4" s="109"/>
      <c r="VFN4" s="109"/>
      <c r="VFO4" s="109"/>
      <c r="VFP4" s="109"/>
      <c r="VFQ4" s="109"/>
      <c r="VFR4" s="109"/>
      <c r="VFS4" s="109"/>
      <c r="VFT4" s="109"/>
      <c r="VFU4" s="109"/>
      <c r="VFV4" s="109"/>
      <c r="VFW4" s="109"/>
      <c r="VFX4" s="109"/>
      <c r="VFY4" s="109"/>
      <c r="VFZ4" s="109"/>
      <c r="VGA4" s="109"/>
      <c r="VGB4" s="109"/>
      <c r="VGC4" s="109"/>
      <c r="VGD4" s="109"/>
      <c r="VGE4" s="109"/>
      <c r="VGF4" s="109"/>
      <c r="VGG4" s="109"/>
      <c r="VGH4" s="109"/>
      <c r="VGI4" s="109"/>
      <c r="VGJ4" s="109"/>
      <c r="VGK4" s="109"/>
      <c r="VGL4" s="109"/>
      <c r="VGM4" s="109"/>
      <c r="VGN4" s="109"/>
      <c r="VGO4" s="109"/>
      <c r="VGP4" s="109"/>
      <c r="VGQ4" s="109"/>
      <c r="VGR4" s="109"/>
      <c r="VGS4" s="109"/>
      <c r="VGT4" s="109"/>
      <c r="VGU4" s="109"/>
      <c r="VGV4" s="109"/>
      <c r="VGW4" s="109"/>
      <c r="VGX4" s="109"/>
      <c r="VGY4" s="109"/>
      <c r="VGZ4" s="109"/>
      <c r="VHA4" s="109"/>
      <c r="VHB4" s="109"/>
      <c r="VHC4" s="109"/>
      <c r="VHD4" s="109"/>
      <c r="VHE4" s="109"/>
      <c r="VHF4" s="109"/>
      <c r="VHG4" s="109"/>
      <c r="VHH4" s="109"/>
      <c r="VHI4" s="109"/>
      <c r="VHJ4" s="109"/>
      <c r="VHK4" s="109"/>
      <c r="VHL4" s="109"/>
      <c r="VHM4" s="109"/>
      <c r="VHN4" s="109"/>
      <c r="VHO4" s="109"/>
      <c r="VHP4" s="109"/>
      <c r="VHQ4" s="109"/>
      <c r="VHR4" s="109"/>
      <c r="VHS4" s="109"/>
      <c r="VHT4" s="109"/>
      <c r="VHU4" s="109"/>
      <c r="VHV4" s="109"/>
      <c r="VHW4" s="109"/>
      <c r="VHX4" s="109"/>
      <c r="VHY4" s="109"/>
      <c r="VHZ4" s="109"/>
      <c r="VIA4" s="109"/>
      <c r="VIB4" s="109"/>
      <c r="VIC4" s="109"/>
      <c r="VID4" s="109"/>
      <c r="VIE4" s="109"/>
      <c r="VIF4" s="109"/>
      <c r="VIG4" s="109"/>
      <c r="VIH4" s="109"/>
      <c r="VII4" s="109"/>
      <c r="VIJ4" s="109"/>
      <c r="VIK4" s="109"/>
      <c r="VIL4" s="109"/>
      <c r="VIM4" s="109"/>
      <c r="VIN4" s="109"/>
      <c r="VIO4" s="109"/>
      <c r="VIP4" s="109"/>
      <c r="VIQ4" s="109"/>
      <c r="VIR4" s="109"/>
      <c r="VIS4" s="109"/>
      <c r="VIT4" s="109"/>
      <c r="VIU4" s="109"/>
      <c r="VIV4" s="109"/>
      <c r="VIW4" s="109"/>
      <c r="VIX4" s="109"/>
      <c r="VIY4" s="109"/>
      <c r="VIZ4" s="109"/>
      <c r="VJA4" s="109"/>
      <c r="VJB4" s="109"/>
      <c r="VJC4" s="109"/>
      <c r="VJD4" s="109"/>
      <c r="VJE4" s="109"/>
      <c r="VJF4" s="109"/>
      <c r="VJG4" s="109"/>
      <c r="VJH4" s="109"/>
      <c r="VJI4" s="109"/>
      <c r="VJJ4" s="109"/>
      <c r="VJK4" s="109"/>
      <c r="VJL4" s="109"/>
      <c r="VJM4" s="109"/>
      <c r="VJN4" s="109"/>
      <c r="VJO4" s="109"/>
      <c r="VJP4" s="109"/>
      <c r="VJQ4" s="109"/>
      <c r="VJR4" s="109"/>
      <c r="VJS4" s="109"/>
      <c r="VJT4" s="109"/>
      <c r="VJU4" s="109"/>
      <c r="VJV4" s="109"/>
      <c r="VJW4" s="109"/>
      <c r="VJX4" s="109"/>
      <c r="VJY4" s="109"/>
      <c r="VJZ4" s="109"/>
      <c r="VKA4" s="109"/>
      <c r="VKB4" s="109"/>
      <c r="VKC4" s="109"/>
      <c r="VKD4" s="109"/>
      <c r="VKE4" s="109"/>
      <c r="VKF4" s="109"/>
      <c r="VKG4" s="109"/>
      <c r="VKH4" s="109"/>
      <c r="VKI4" s="109"/>
      <c r="VKJ4" s="109"/>
      <c r="VKK4" s="109"/>
      <c r="VKL4" s="109"/>
      <c r="VKM4" s="109"/>
      <c r="VKN4" s="109"/>
      <c r="VKO4" s="109"/>
      <c r="VKP4" s="109"/>
      <c r="VKQ4" s="109"/>
      <c r="VKR4" s="109"/>
      <c r="VKS4" s="109"/>
      <c r="VKT4" s="109"/>
      <c r="VKU4" s="109"/>
      <c r="VKV4" s="109"/>
      <c r="VKW4" s="109"/>
      <c r="VKX4" s="109"/>
      <c r="VKY4" s="109"/>
      <c r="VKZ4" s="109"/>
      <c r="VLA4" s="109"/>
      <c r="VLB4" s="109"/>
      <c r="VLC4" s="109"/>
      <c r="VLD4" s="109"/>
      <c r="VLE4" s="109"/>
      <c r="VLF4" s="109"/>
      <c r="VLG4" s="109"/>
      <c r="VLH4" s="109"/>
      <c r="VLI4" s="109"/>
      <c r="VLJ4" s="109"/>
      <c r="VLK4" s="109"/>
      <c r="VLL4" s="109"/>
      <c r="VLM4" s="109"/>
      <c r="VLN4" s="109"/>
      <c r="VLO4" s="109"/>
      <c r="VLP4" s="109"/>
      <c r="VLQ4" s="109"/>
      <c r="VLR4" s="109"/>
      <c r="VLS4" s="109"/>
      <c r="VLT4" s="109"/>
      <c r="VLU4" s="109"/>
      <c r="VLV4" s="109"/>
      <c r="VLW4" s="109"/>
      <c r="VLX4" s="109"/>
      <c r="VLY4" s="109"/>
      <c r="VLZ4" s="109"/>
      <c r="VMA4" s="109"/>
      <c r="VMB4" s="109"/>
      <c r="VMC4" s="109"/>
      <c r="VMD4" s="109"/>
      <c r="VME4" s="109"/>
      <c r="VMF4" s="109"/>
      <c r="VMG4" s="109"/>
      <c r="VMH4" s="109"/>
      <c r="VMI4" s="109"/>
      <c r="VMJ4" s="109"/>
      <c r="VMK4" s="109"/>
      <c r="VML4" s="109"/>
      <c r="VMM4" s="109"/>
      <c r="VMN4" s="109"/>
      <c r="VMO4" s="109"/>
      <c r="VMP4" s="109"/>
      <c r="VMQ4" s="109"/>
      <c r="VMR4" s="109"/>
      <c r="VMS4" s="109"/>
      <c r="VMT4" s="109"/>
      <c r="VMU4" s="109"/>
      <c r="VMV4" s="109"/>
      <c r="VMW4" s="109"/>
      <c r="VMX4" s="109"/>
      <c r="VMY4" s="109"/>
      <c r="VMZ4" s="109"/>
      <c r="VNA4" s="109"/>
      <c r="VNB4" s="109"/>
      <c r="VNC4" s="109"/>
      <c r="VND4" s="109"/>
      <c r="VNE4" s="109"/>
      <c r="VNF4" s="109"/>
      <c r="VNG4" s="109"/>
      <c r="VNH4" s="109"/>
      <c r="VNI4" s="109"/>
      <c r="VNJ4" s="109"/>
      <c r="VNK4" s="109"/>
      <c r="VNL4" s="109"/>
      <c r="VNM4" s="109"/>
      <c r="VNN4" s="109"/>
      <c r="VNO4" s="109"/>
      <c r="VNP4" s="109"/>
      <c r="VNQ4" s="109"/>
      <c r="VNR4" s="109"/>
      <c r="VNS4" s="109"/>
      <c r="VNT4" s="109"/>
      <c r="VNU4" s="109"/>
      <c r="VNV4" s="109"/>
      <c r="VNW4" s="109"/>
      <c r="VNX4" s="109"/>
      <c r="VNY4" s="109"/>
      <c r="VNZ4" s="109"/>
      <c r="VOA4" s="109"/>
      <c r="VOB4" s="109"/>
      <c r="VOC4" s="109"/>
      <c r="VOD4" s="109"/>
      <c r="VOE4" s="109"/>
      <c r="VOF4" s="109"/>
      <c r="VOG4" s="109"/>
      <c r="VOH4" s="109"/>
      <c r="VOI4" s="109"/>
      <c r="VOJ4" s="109"/>
      <c r="VOK4" s="109"/>
      <c r="VOL4" s="109"/>
      <c r="VOM4" s="109"/>
      <c r="VON4" s="109"/>
      <c r="VOO4" s="109"/>
      <c r="VOP4" s="109"/>
      <c r="VOQ4" s="109"/>
      <c r="VOR4" s="109"/>
      <c r="VOS4" s="109"/>
      <c r="VOT4" s="109"/>
      <c r="VOU4" s="109"/>
      <c r="VOV4" s="109"/>
      <c r="VOW4" s="109"/>
      <c r="VOX4" s="109"/>
      <c r="VOY4" s="109"/>
      <c r="VOZ4" s="109"/>
      <c r="VPA4" s="109"/>
      <c r="VPB4" s="109"/>
      <c r="VPC4" s="109"/>
      <c r="VPD4" s="109"/>
      <c r="VPE4" s="109"/>
      <c r="VPF4" s="109"/>
      <c r="VPG4" s="109"/>
      <c r="VPH4" s="109"/>
      <c r="VPI4" s="109"/>
      <c r="VPJ4" s="109"/>
      <c r="VPK4" s="109"/>
      <c r="VPL4" s="109"/>
      <c r="VPM4" s="109"/>
      <c r="VPN4" s="109"/>
      <c r="VPO4" s="109"/>
      <c r="VPP4" s="109"/>
      <c r="VPQ4" s="109"/>
      <c r="VPR4" s="109"/>
      <c r="VPS4" s="109"/>
      <c r="VPT4" s="109"/>
      <c r="VPU4" s="109"/>
      <c r="VPV4" s="109"/>
      <c r="VPW4" s="109"/>
      <c r="VPX4" s="109"/>
      <c r="VPY4" s="109"/>
      <c r="VPZ4" s="109"/>
      <c r="VQA4" s="109"/>
      <c r="VQB4" s="109"/>
      <c r="VQC4" s="109"/>
      <c r="VQD4" s="109"/>
      <c r="VQE4" s="109"/>
      <c r="VQF4" s="109"/>
      <c r="VQG4" s="109"/>
      <c r="VQH4" s="109"/>
      <c r="VQI4" s="109"/>
      <c r="VQJ4" s="109"/>
      <c r="VQK4" s="109"/>
      <c r="VQL4" s="109"/>
      <c r="VQM4" s="109"/>
      <c r="VQN4" s="109"/>
      <c r="VQO4" s="109"/>
      <c r="VQP4" s="109"/>
      <c r="VQQ4" s="109"/>
      <c r="VQR4" s="109"/>
      <c r="VQS4" s="109"/>
      <c r="VQT4" s="109"/>
      <c r="VQU4" s="109"/>
      <c r="VQV4" s="109"/>
      <c r="VQW4" s="109"/>
      <c r="VQX4" s="109"/>
      <c r="VQY4" s="109"/>
      <c r="VQZ4" s="109"/>
      <c r="VRA4" s="109"/>
      <c r="VRB4" s="109"/>
      <c r="VRC4" s="109"/>
      <c r="VRD4" s="109"/>
      <c r="VRE4" s="109"/>
      <c r="VRF4" s="109"/>
      <c r="VRG4" s="109"/>
      <c r="VRH4" s="109"/>
      <c r="VRI4" s="109"/>
      <c r="VRJ4" s="109"/>
      <c r="VRK4" s="109"/>
      <c r="VRL4" s="109"/>
      <c r="VRM4" s="109"/>
      <c r="VRN4" s="109"/>
      <c r="VRO4" s="109"/>
      <c r="VRP4" s="109"/>
      <c r="VRQ4" s="109"/>
      <c r="VRR4" s="109"/>
      <c r="VRS4" s="109"/>
      <c r="VRT4" s="109"/>
      <c r="VRU4" s="109"/>
      <c r="VRV4" s="109"/>
      <c r="VRW4" s="109"/>
      <c r="VRX4" s="109"/>
      <c r="VRY4" s="109"/>
      <c r="VRZ4" s="109"/>
      <c r="VSA4" s="109"/>
      <c r="VSB4" s="109"/>
      <c r="VSC4" s="109"/>
      <c r="VSD4" s="109"/>
      <c r="VSE4" s="109"/>
      <c r="VSF4" s="109"/>
      <c r="VSG4" s="109"/>
      <c r="VSH4" s="109"/>
      <c r="VSI4" s="109"/>
      <c r="VSJ4" s="109"/>
      <c r="VSK4" s="109"/>
      <c r="VSL4" s="109"/>
      <c r="VSM4" s="109"/>
      <c r="VSN4" s="109"/>
      <c r="VSO4" s="109"/>
      <c r="VSP4" s="109"/>
      <c r="VSQ4" s="109"/>
      <c r="VSR4" s="109"/>
      <c r="VSS4" s="109"/>
      <c r="VST4" s="109"/>
      <c r="VSU4" s="109"/>
      <c r="VSV4" s="109"/>
      <c r="VSW4" s="109"/>
      <c r="VSX4" s="109"/>
      <c r="VSY4" s="109"/>
      <c r="VSZ4" s="109"/>
      <c r="VTA4" s="109"/>
      <c r="VTB4" s="109"/>
      <c r="VTC4" s="109"/>
      <c r="VTD4" s="109"/>
      <c r="VTE4" s="109"/>
      <c r="VTF4" s="109"/>
      <c r="VTG4" s="109"/>
      <c r="VTH4" s="109"/>
      <c r="VTI4" s="109"/>
      <c r="VTJ4" s="109"/>
      <c r="VTK4" s="109"/>
      <c r="VTL4" s="109"/>
      <c r="VTM4" s="109"/>
      <c r="VTN4" s="109"/>
      <c r="VTO4" s="109"/>
      <c r="VTP4" s="109"/>
      <c r="VTQ4" s="109"/>
      <c r="VTR4" s="109"/>
      <c r="VTS4" s="109"/>
      <c r="VTT4" s="109"/>
      <c r="VTU4" s="109"/>
      <c r="VTV4" s="109"/>
      <c r="VTW4" s="109"/>
      <c r="VTX4" s="109"/>
      <c r="VTY4" s="109"/>
      <c r="VTZ4" s="109"/>
      <c r="VUA4" s="109"/>
      <c r="VUB4" s="109"/>
      <c r="VUC4" s="109"/>
      <c r="VUD4" s="109"/>
      <c r="VUE4" s="109"/>
      <c r="VUF4" s="109"/>
      <c r="VUG4" s="109"/>
      <c r="VUH4" s="109"/>
      <c r="VUI4" s="109"/>
      <c r="VUJ4" s="109"/>
      <c r="VUK4" s="109"/>
      <c r="VUL4" s="109"/>
      <c r="VUM4" s="109"/>
      <c r="VUN4" s="109"/>
      <c r="VUO4" s="109"/>
      <c r="VUP4" s="109"/>
      <c r="VUQ4" s="109"/>
      <c r="VUR4" s="109"/>
      <c r="VUS4" s="109"/>
      <c r="VUT4" s="109"/>
      <c r="VUU4" s="109"/>
      <c r="VUV4" s="109"/>
      <c r="VUW4" s="109"/>
      <c r="VUX4" s="109"/>
      <c r="VUY4" s="109"/>
      <c r="VUZ4" s="109"/>
      <c r="VVA4" s="109"/>
      <c r="VVB4" s="109"/>
      <c r="VVC4" s="109"/>
      <c r="VVD4" s="109"/>
      <c r="VVE4" s="109"/>
      <c r="VVF4" s="109"/>
      <c r="VVG4" s="109"/>
      <c r="VVH4" s="109"/>
      <c r="VVI4" s="109"/>
      <c r="VVJ4" s="109"/>
      <c r="VVK4" s="109"/>
      <c r="VVL4" s="109"/>
      <c r="VVM4" s="109"/>
      <c r="VVN4" s="109"/>
      <c r="VVO4" s="109"/>
      <c r="VVP4" s="109"/>
      <c r="VVQ4" s="109"/>
      <c r="VVR4" s="109"/>
      <c r="VVS4" s="109"/>
      <c r="VVT4" s="109"/>
      <c r="VVU4" s="109"/>
      <c r="VVV4" s="109"/>
      <c r="VVW4" s="109"/>
      <c r="VVX4" s="109"/>
      <c r="VVY4" s="109"/>
      <c r="VVZ4" s="109"/>
      <c r="VWA4" s="109"/>
      <c r="VWB4" s="109"/>
      <c r="VWC4" s="109"/>
      <c r="VWD4" s="109"/>
      <c r="VWE4" s="109"/>
      <c r="VWF4" s="109"/>
      <c r="VWG4" s="109"/>
      <c r="VWH4" s="109"/>
      <c r="VWI4" s="109"/>
      <c r="VWJ4" s="109"/>
      <c r="VWK4" s="109"/>
      <c r="VWL4" s="109"/>
      <c r="VWM4" s="109"/>
      <c r="VWN4" s="109"/>
      <c r="VWO4" s="109"/>
      <c r="VWP4" s="109"/>
      <c r="VWQ4" s="109"/>
      <c r="VWR4" s="109"/>
      <c r="VWS4" s="109"/>
      <c r="VWT4" s="109"/>
      <c r="VWU4" s="109"/>
      <c r="VWV4" s="109"/>
      <c r="VWW4" s="109"/>
      <c r="VWX4" s="109"/>
      <c r="VWY4" s="109"/>
      <c r="VWZ4" s="109"/>
      <c r="VXA4" s="109"/>
      <c r="VXB4" s="109"/>
      <c r="VXC4" s="109"/>
      <c r="VXD4" s="109"/>
      <c r="VXE4" s="109"/>
      <c r="VXF4" s="109"/>
      <c r="VXG4" s="109"/>
      <c r="VXH4" s="109"/>
      <c r="VXI4" s="109"/>
      <c r="VXJ4" s="109"/>
      <c r="VXK4" s="109"/>
      <c r="VXL4" s="109"/>
      <c r="VXM4" s="109"/>
      <c r="VXN4" s="109"/>
      <c r="VXO4" s="109"/>
      <c r="VXP4" s="109"/>
      <c r="VXQ4" s="109"/>
      <c r="VXR4" s="109"/>
      <c r="VXS4" s="109"/>
      <c r="VXT4" s="109"/>
      <c r="VXU4" s="109"/>
      <c r="VXV4" s="109"/>
      <c r="VXW4" s="109"/>
      <c r="VXX4" s="109"/>
      <c r="VXY4" s="109"/>
      <c r="VXZ4" s="109"/>
      <c r="VYA4" s="109"/>
      <c r="VYB4" s="109"/>
      <c r="VYC4" s="109"/>
      <c r="VYD4" s="109"/>
      <c r="VYE4" s="109"/>
      <c r="VYF4" s="109"/>
      <c r="VYG4" s="109"/>
      <c r="VYH4" s="109"/>
      <c r="VYI4" s="109"/>
      <c r="VYJ4" s="109"/>
      <c r="VYK4" s="109"/>
      <c r="VYL4" s="109"/>
      <c r="VYM4" s="109"/>
      <c r="VYN4" s="109"/>
      <c r="VYO4" s="109"/>
      <c r="VYP4" s="109"/>
      <c r="VYQ4" s="109"/>
      <c r="VYR4" s="109"/>
      <c r="VYS4" s="109"/>
      <c r="VYT4" s="109"/>
      <c r="VYU4" s="109"/>
      <c r="VYV4" s="109"/>
      <c r="VYW4" s="109"/>
      <c r="VYX4" s="109"/>
      <c r="VYY4" s="109"/>
      <c r="VYZ4" s="109"/>
      <c r="VZA4" s="109"/>
      <c r="VZB4" s="109"/>
      <c r="VZC4" s="109"/>
      <c r="VZD4" s="109"/>
      <c r="VZE4" s="109"/>
      <c r="VZF4" s="109"/>
      <c r="VZG4" s="109"/>
      <c r="VZH4" s="109"/>
      <c r="VZI4" s="109"/>
      <c r="VZJ4" s="109"/>
      <c r="VZK4" s="109"/>
      <c r="VZL4" s="109"/>
      <c r="VZM4" s="109"/>
      <c r="VZN4" s="109"/>
      <c r="VZO4" s="109"/>
      <c r="VZP4" s="109"/>
      <c r="VZQ4" s="109"/>
      <c r="VZR4" s="109"/>
      <c r="VZS4" s="109"/>
      <c r="VZT4" s="109"/>
      <c r="VZU4" s="109"/>
      <c r="VZV4" s="109"/>
      <c r="VZW4" s="109"/>
      <c r="VZX4" s="109"/>
      <c r="VZY4" s="109"/>
      <c r="VZZ4" s="109"/>
      <c r="WAA4" s="109"/>
      <c r="WAB4" s="109"/>
      <c r="WAC4" s="109"/>
      <c r="WAD4" s="109"/>
      <c r="WAE4" s="109"/>
      <c r="WAF4" s="109"/>
      <c r="WAG4" s="109"/>
      <c r="WAH4" s="109"/>
      <c r="WAI4" s="109"/>
      <c r="WAJ4" s="109"/>
      <c r="WAK4" s="109"/>
      <c r="WAL4" s="109"/>
      <c r="WAM4" s="109"/>
      <c r="WAN4" s="109"/>
      <c r="WAO4" s="109"/>
      <c r="WAP4" s="109"/>
      <c r="WAQ4" s="109"/>
      <c r="WAR4" s="109"/>
      <c r="WAS4" s="109"/>
      <c r="WAT4" s="109"/>
      <c r="WAU4" s="109"/>
      <c r="WAV4" s="109"/>
      <c r="WAW4" s="109"/>
      <c r="WAX4" s="109"/>
      <c r="WAY4" s="109"/>
      <c r="WAZ4" s="109"/>
      <c r="WBA4" s="109"/>
      <c r="WBB4" s="109"/>
      <c r="WBC4" s="109"/>
      <c r="WBD4" s="109"/>
      <c r="WBE4" s="109"/>
      <c r="WBF4" s="109"/>
      <c r="WBG4" s="109"/>
      <c r="WBH4" s="109"/>
      <c r="WBI4" s="109"/>
      <c r="WBJ4" s="109"/>
      <c r="WBK4" s="109"/>
      <c r="WBL4" s="109"/>
      <c r="WBM4" s="109"/>
      <c r="WBN4" s="109"/>
      <c r="WBO4" s="109"/>
      <c r="WBP4" s="109"/>
      <c r="WBQ4" s="109"/>
      <c r="WBR4" s="109"/>
      <c r="WBS4" s="109"/>
      <c r="WBT4" s="109"/>
      <c r="WBU4" s="109"/>
      <c r="WBV4" s="109"/>
      <c r="WBW4" s="109"/>
      <c r="WBX4" s="109"/>
      <c r="WBY4" s="109"/>
      <c r="WBZ4" s="109"/>
      <c r="WCA4" s="109"/>
      <c r="WCB4" s="109"/>
      <c r="WCC4" s="109"/>
      <c r="WCD4" s="109"/>
      <c r="WCE4" s="109"/>
      <c r="WCF4" s="109"/>
      <c r="WCG4" s="109"/>
      <c r="WCH4" s="109"/>
      <c r="WCI4" s="109"/>
      <c r="WCJ4" s="109"/>
      <c r="WCK4" s="109"/>
      <c r="WCL4" s="109"/>
      <c r="WCM4" s="109"/>
      <c r="WCN4" s="109"/>
      <c r="WCO4" s="109"/>
      <c r="WCP4" s="109"/>
      <c r="WCQ4" s="109"/>
      <c r="WCR4" s="109"/>
      <c r="WCS4" s="109"/>
      <c r="WCT4" s="109"/>
      <c r="WCU4" s="109"/>
      <c r="WCV4" s="109"/>
      <c r="WCW4" s="109"/>
      <c r="WCX4" s="109"/>
      <c r="WCY4" s="109"/>
      <c r="WCZ4" s="109"/>
      <c r="WDA4" s="109"/>
      <c r="WDB4" s="109"/>
      <c r="WDC4" s="109"/>
      <c r="WDD4" s="109"/>
      <c r="WDE4" s="109"/>
      <c r="WDF4" s="109"/>
      <c r="WDG4" s="109"/>
      <c r="WDH4" s="109"/>
      <c r="WDI4" s="109"/>
      <c r="WDJ4" s="109"/>
      <c r="WDK4" s="109"/>
      <c r="WDL4" s="109"/>
      <c r="WDM4" s="109"/>
      <c r="WDN4" s="109"/>
      <c r="WDO4" s="109"/>
      <c r="WDP4" s="109"/>
      <c r="WDQ4" s="109"/>
      <c r="WDR4" s="109"/>
      <c r="WDS4" s="109"/>
      <c r="WDT4" s="109"/>
      <c r="WDU4" s="109"/>
      <c r="WDV4" s="109"/>
      <c r="WDW4" s="109"/>
      <c r="WDX4" s="109"/>
      <c r="WDY4" s="109"/>
      <c r="WDZ4" s="109"/>
      <c r="WEA4" s="109"/>
      <c r="WEB4" s="109"/>
      <c r="WEC4" s="109"/>
      <c r="WED4" s="109"/>
      <c r="WEE4" s="109"/>
      <c r="WEF4" s="109"/>
      <c r="WEG4" s="109"/>
      <c r="WEH4" s="109"/>
      <c r="WEI4" s="109"/>
      <c r="WEJ4" s="109"/>
      <c r="WEK4" s="109"/>
      <c r="WEL4" s="109"/>
      <c r="WEM4" s="109"/>
      <c r="WEN4" s="109"/>
      <c r="WEO4" s="109"/>
      <c r="WEP4" s="109"/>
      <c r="WEQ4" s="109"/>
      <c r="WER4" s="109"/>
      <c r="WES4" s="109"/>
      <c r="WET4" s="109"/>
      <c r="WEU4" s="109"/>
      <c r="WEV4" s="109"/>
      <c r="WEW4" s="109"/>
      <c r="WEX4" s="109"/>
      <c r="WEY4" s="109"/>
      <c r="WEZ4" s="109"/>
      <c r="WFA4" s="109"/>
      <c r="WFB4" s="109"/>
      <c r="WFC4" s="109"/>
      <c r="WFD4" s="109"/>
      <c r="WFE4" s="109"/>
      <c r="WFF4" s="109"/>
      <c r="WFG4" s="109"/>
      <c r="WFH4" s="109"/>
      <c r="WFI4" s="109"/>
      <c r="WFJ4" s="109"/>
      <c r="WFK4" s="109"/>
      <c r="WFL4" s="109"/>
      <c r="WFM4" s="109"/>
      <c r="WFN4" s="109"/>
      <c r="WFO4" s="109"/>
      <c r="WFP4" s="109"/>
      <c r="WFQ4" s="109"/>
      <c r="WFR4" s="109"/>
      <c r="WFS4" s="109"/>
      <c r="WFT4" s="109"/>
      <c r="WFU4" s="109"/>
      <c r="WFV4" s="109"/>
      <c r="WFW4" s="109"/>
      <c r="WFX4" s="109"/>
      <c r="WFY4" s="109"/>
      <c r="WFZ4" s="109"/>
      <c r="WGA4" s="109"/>
      <c r="WGB4" s="109"/>
      <c r="WGC4" s="109"/>
      <c r="WGD4" s="109"/>
      <c r="WGE4" s="109"/>
      <c r="WGF4" s="109"/>
      <c r="WGG4" s="109"/>
      <c r="WGH4" s="109"/>
      <c r="WGI4" s="109"/>
      <c r="WGJ4" s="109"/>
      <c r="WGK4" s="109"/>
      <c r="WGL4" s="109"/>
      <c r="WGM4" s="109"/>
      <c r="WGN4" s="109"/>
      <c r="WGO4" s="109"/>
      <c r="WGP4" s="109"/>
      <c r="WGQ4" s="109"/>
      <c r="WGR4" s="109"/>
      <c r="WGS4" s="109"/>
      <c r="WGT4" s="109"/>
      <c r="WGU4" s="109"/>
      <c r="WGV4" s="109"/>
      <c r="WGW4" s="109"/>
      <c r="WGX4" s="109"/>
      <c r="WGY4" s="109"/>
      <c r="WGZ4" s="109"/>
      <c r="WHA4" s="109"/>
      <c r="WHB4" s="109"/>
      <c r="WHC4" s="109"/>
      <c r="WHD4" s="109"/>
      <c r="WHE4" s="109"/>
      <c r="WHF4" s="109"/>
      <c r="WHG4" s="109"/>
      <c r="WHH4" s="109"/>
      <c r="WHI4" s="109"/>
      <c r="WHJ4" s="109"/>
      <c r="WHK4" s="109"/>
      <c r="WHL4" s="109"/>
      <c r="WHM4" s="109"/>
      <c r="WHN4" s="109"/>
      <c r="WHO4" s="109"/>
      <c r="WHP4" s="109"/>
      <c r="WHQ4" s="109"/>
      <c r="WHR4" s="109"/>
      <c r="WHS4" s="109"/>
      <c r="WHT4" s="109"/>
      <c r="WHU4" s="109"/>
      <c r="WHV4" s="109"/>
      <c r="WHW4" s="109"/>
      <c r="WHX4" s="109"/>
      <c r="WHY4" s="109"/>
      <c r="WHZ4" s="109"/>
      <c r="WIA4" s="109"/>
      <c r="WIB4" s="109"/>
      <c r="WIC4" s="109"/>
      <c r="WID4" s="109"/>
      <c r="WIE4" s="109"/>
      <c r="WIF4" s="109"/>
      <c r="WIG4" s="109"/>
      <c r="WIH4" s="109"/>
      <c r="WII4" s="109"/>
      <c r="WIJ4" s="109"/>
      <c r="WIK4" s="109"/>
      <c r="WIL4" s="109"/>
      <c r="WIM4" s="109"/>
      <c r="WIN4" s="109"/>
      <c r="WIO4" s="109"/>
      <c r="WIP4" s="109"/>
      <c r="WIQ4" s="109"/>
      <c r="WIR4" s="109"/>
      <c r="WIS4" s="109"/>
      <c r="WIT4" s="109"/>
      <c r="WIU4" s="109"/>
      <c r="WIV4" s="109"/>
      <c r="WIW4" s="109"/>
      <c r="WIX4" s="109"/>
      <c r="WIY4" s="109"/>
      <c r="WIZ4" s="109"/>
      <c r="WJA4" s="109"/>
      <c r="WJB4" s="109"/>
      <c r="WJC4" s="109"/>
      <c r="WJD4" s="109"/>
      <c r="WJE4" s="109"/>
      <c r="WJF4" s="109"/>
      <c r="WJG4" s="109"/>
      <c r="WJH4" s="109"/>
      <c r="WJI4" s="109"/>
      <c r="WJJ4" s="109"/>
      <c r="WJK4" s="109"/>
      <c r="WJL4" s="109"/>
      <c r="WJM4" s="109"/>
      <c r="WJN4" s="109"/>
      <c r="WJO4" s="109"/>
      <c r="WJP4" s="109"/>
      <c r="WJQ4" s="109"/>
      <c r="WJR4" s="109"/>
      <c r="WJS4" s="109"/>
      <c r="WJT4" s="109"/>
      <c r="WJU4" s="109"/>
      <c r="WJV4" s="109"/>
      <c r="WJW4" s="109"/>
      <c r="WJX4" s="109"/>
      <c r="WJY4" s="109"/>
      <c r="WJZ4" s="109"/>
      <c r="WKA4" s="109"/>
      <c r="WKB4" s="109"/>
      <c r="WKC4" s="109"/>
      <c r="WKD4" s="109"/>
      <c r="WKE4" s="109"/>
      <c r="WKF4" s="109"/>
      <c r="WKG4" s="109"/>
      <c r="WKH4" s="109"/>
      <c r="WKI4" s="109"/>
      <c r="WKJ4" s="109"/>
      <c r="WKK4" s="109"/>
      <c r="WKL4" s="109"/>
      <c r="WKM4" s="109"/>
      <c r="WKN4" s="109"/>
      <c r="WKO4" s="109"/>
      <c r="WKP4" s="109"/>
      <c r="WKQ4" s="109"/>
      <c r="WKR4" s="109"/>
      <c r="WKS4" s="109"/>
      <c r="WKT4" s="109"/>
      <c r="WKU4" s="109"/>
      <c r="WKV4" s="109"/>
      <c r="WKW4" s="109"/>
      <c r="WKX4" s="109"/>
      <c r="WKY4" s="109"/>
      <c r="WKZ4" s="109"/>
      <c r="WLA4" s="109"/>
      <c r="WLB4" s="109"/>
      <c r="WLC4" s="109"/>
      <c r="WLD4" s="109"/>
      <c r="WLE4" s="109"/>
      <c r="WLF4" s="109"/>
      <c r="WLG4" s="109"/>
      <c r="WLH4" s="109"/>
      <c r="WLI4" s="109"/>
      <c r="WLJ4" s="109"/>
      <c r="WLK4" s="109"/>
      <c r="WLL4" s="109"/>
      <c r="WLM4" s="109"/>
      <c r="WLN4" s="109"/>
      <c r="WLO4" s="109"/>
      <c r="WLP4" s="109"/>
      <c r="WLQ4" s="109"/>
      <c r="WLR4" s="109"/>
      <c r="WLS4" s="109"/>
      <c r="WLT4" s="109"/>
      <c r="WLU4" s="109"/>
      <c r="WLV4" s="109"/>
      <c r="WLW4" s="109"/>
      <c r="WLX4" s="109"/>
      <c r="WLY4" s="109"/>
      <c r="WLZ4" s="109"/>
      <c r="WMA4" s="109"/>
      <c r="WMB4" s="109"/>
      <c r="WMC4" s="109"/>
      <c r="WMD4" s="109"/>
      <c r="WME4" s="109"/>
      <c r="WMF4" s="109"/>
      <c r="WMG4" s="109"/>
      <c r="WMH4" s="109"/>
      <c r="WMI4" s="109"/>
      <c r="WMJ4" s="109"/>
      <c r="WMK4" s="109"/>
      <c r="WML4" s="109"/>
      <c r="WMM4" s="109"/>
      <c r="WMN4" s="109"/>
      <c r="WMO4" s="109"/>
      <c r="WMP4" s="109"/>
      <c r="WMQ4" s="109"/>
      <c r="WMR4" s="109"/>
      <c r="WMS4" s="109"/>
      <c r="WMT4" s="109"/>
      <c r="WMU4" s="109"/>
      <c r="WMV4" s="109"/>
      <c r="WMW4" s="109"/>
      <c r="WMX4" s="109"/>
      <c r="WMY4" s="109"/>
      <c r="WMZ4" s="109"/>
      <c r="WNA4" s="109"/>
      <c r="WNB4" s="109"/>
      <c r="WNC4" s="109"/>
      <c r="WND4" s="109"/>
      <c r="WNE4" s="109"/>
      <c r="WNF4" s="109"/>
      <c r="WNG4" s="109"/>
      <c r="WNH4" s="109"/>
      <c r="WNI4" s="109"/>
      <c r="WNJ4" s="109"/>
      <c r="WNK4" s="109"/>
      <c r="WNL4" s="109"/>
      <c r="WNM4" s="109"/>
      <c r="WNN4" s="109"/>
      <c r="WNO4" s="109"/>
      <c r="WNP4" s="109"/>
      <c r="WNQ4" s="109"/>
      <c r="WNR4" s="109"/>
      <c r="WNS4" s="109"/>
      <c r="WNT4" s="109"/>
      <c r="WNU4" s="109"/>
      <c r="WNV4" s="109"/>
      <c r="WNW4" s="109"/>
      <c r="WNX4" s="109"/>
      <c r="WNY4" s="109"/>
      <c r="WNZ4" s="109"/>
      <c r="WOA4" s="109"/>
      <c r="WOB4" s="109"/>
      <c r="WOC4" s="109"/>
      <c r="WOD4" s="109"/>
      <c r="WOE4" s="109"/>
      <c r="WOF4" s="109"/>
      <c r="WOG4" s="109"/>
      <c r="WOH4" s="109"/>
      <c r="WOI4" s="109"/>
      <c r="WOJ4" s="109"/>
      <c r="WOK4" s="109"/>
      <c r="WOL4" s="109"/>
      <c r="WOM4" s="109"/>
      <c r="WON4" s="109"/>
      <c r="WOO4" s="109"/>
      <c r="WOP4" s="109"/>
      <c r="WOQ4" s="109"/>
      <c r="WOR4" s="109"/>
      <c r="WOS4" s="109"/>
      <c r="WOT4" s="109"/>
      <c r="WOU4" s="109"/>
      <c r="WOV4" s="109"/>
      <c r="WOW4" s="109"/>
      <c r="WOX4" s="109"/>
      <c r="WOY4" s="109"/>
      <c r="WOZ4" s="109"/>
      <c r="WPA4" s="109"/>
      <c r="WPB4" s="109"/>
      <c r="WPC4" s="109"/>
      <c r="WPD4" s="109"/>
      <c r="WPE4" s="109"/>
      <c r="WPF4" s="109"/>
      <c r="WPG4" s="109"/>
      <c r="WPH4" s="109"/>
      <c r="WPI4" s="109"/>
      <c r="WPJ4" s="109"/>
      <c r="WPK4" s="109"/>
      <c r="WPL4" s="109"/>
      <c r="WPM4" s="109"/>
      <c r="WPN4" s="109"/>
      <c r="WPO4" s="109"/>
      <c r="WPP4" s="109"/>
      <c r="WPQ4" s="109"/>
      <c r="WPR4" s="109"/>
      <c r="WPS4" s="109"/>
      <c r="WPT4" s="109"/>
      <c r="WPU4" s="109"/>
      <c r="WPV4" s="109"/>
      <c r="WPW4" s="109"/>
      <c r="WPX4" s="109"/>
      <c r="WPY4" s="109"/>
      <c r="WPZ4" s="109"/>
      <c r="WQA4" s="109"/>
      <c r="WQB4" s="109"/>
      <c r="WQC4" s="109"/>
      <c r="WQD4" s="109"/>
      <c r="WQE4" s="109"/>
      <c r="WQF4" s="109"/>
      <c r="WQG4" s="109"/>
      <c r="WQH4" s="109"/>
      <c r="WQI4" s="109"/>
      <c r="WQJ4" s="109"/>
      <c r="WQK4" s="109"/>
      <c r="WQL4" s="109"/>
      <c r="WQM4" s="109"/>
      <c r="WQN4" s="109"/>
      <c r="WQO4" s="109"/>
      <c r="WQP4" s="109"/>
      <c r="WQQ4" s="109"/>
      <c r="WQR4" s="109"/>
      <c r="WQS4" s="109"/>
      <c r="WQT4" s="109"/>
      <c r="WQU4" s="109"/>
      <c r="WQV4" s="109"/>
      <c r="WQW4" s="109"/>
      <c r="WQX4" s="109"/>
      <c r="WQY4" s="109"/>
      <c r="WQZ4" s="109"/>
      <c r="WRA4" s="109"/>
      <c r="WRB4" s="109"/>
      <c r="WRC4" s="109"/>
      <c r="WRD4" s="109"/>
      <c r="WRE4" s="109"/>
      <c r="WRF4" s="109"/>
      <c r="WRG4" s="109"/>
      <c r="WRH4" s="109"/>
      <c r="WRI4" s="109"/>
      <c r="WRJ4" s="109"/>
      <c r="WRK4" s="109"/>
      <c r="WRL4" s="109"/>
      <c r="WRM4" s="109"/>
      <c r="WRN4" s="109"/>
      <c r="WRO4" s="109"/>
      <c r="WRP4" s="109"/>
      <c r="WRQ4" s="109"/>
      <c r="WRR4" s="109"/>
      <c r="WRS4" s="109"/>
      <c r="WRT4" s="109"/>
      <c r="WRU4" s="109"/>
      <c r="WRV4" s="109"/>
      <c r="WRW4" s="109"/>
      <c r="WRX4" s="109"/>
      <c r="WRY4" s="109"/>
      <c r="WRZ4" s="109"/>
      <c r="WSA4" s="109"/>
      <c r="WSB4" s="109"/>
      <c r="WSC4" s="109"/>
      <c r="WSD4" s="109"/>
      <c r="WSE4" s="109"/>
      <c r="WSF4" s="109"/>
      <c r="WSG4" s="109"/>
      <c r="WSH4" s="109"/>
      <c r="WSI4" s="109"/>
      <c r="WSJ4" s="109"/>
      <c r="WSK4" s="109"/>
      <c r="WSL4" s="109"/>
      <c r="WSM4" s="109"/>
      <c r="WSN4" s="109"/>
      <c r="WSO4" s="109"/>
      <c r="WSP4" s="109"/>
      <c r="WSQ4" s="109"/>
      <c r="WSR4" s="109"/>
      <c r="WSS4" s="109"/>
      <c r="WST4" s="109"/>
      <c r="WSU4" s="109"/>
      <c r="WSV4" s="109"/>
      <c r="WSW4" s="109"/>
      <c r="WSX4" s="109"/>
      <c r="WSY4" s="109"/>
      <c r="WSZ4" s="109"/>
      <c r="WTA4" s="109"/>
      <c r="WTB4" s="109"/>
      <c r="WTC4" s="109"/>
      <c r="WTD4" s="109"/>
      <c r="WTE4" s="109"/>
      <c r="WTF4" s="109"/>
      <c r="WTG4" s="109"/>
      <c r="WTH4" s="109"/>
      <c r="WTI4" s="109"/>
      <c r="WTJ4" s="109"/>
      <c r="WTK4" s="109"/>
      <c r="WTL4" s="109"/>
      <c r="WTM4" s="109"/>
      <c r="WTN4" s="109"/>
      <c r="WTO4" s="109"/>
      <c r="WTP4" s="109"/>
      <c r="WTQ4" s="109"/>
      <c r="WTR4" s="109"/>
      <c r="WTS4" s="109"/>
      <c r="WTT4" s="109"/>
      <c r="WTU4" s="109"/>
      <c r="WTV4" s="109"/>
      <c r="WTW4" s="109"/>
      <c r="WTX4" s="109"/>
      <c r="WTY4" s="109"/>
      <c r="WTZ4" s="109"/>
      <c r="WUA4" s="109"/>
      <c r="WUB4" s="109"/>
      <c r="WUC4" s="109"/>
      <c r="WUD4" s="109"/>
      <c r="WUE4" s="109"/>
      <c r="WUF4" s="109"/>
      <c r="WUG4" s="109"/>
      <c r="WUH4" s="109"/>
      <c r="WUI4" s="109"/>
      <c r="WUJ4" s="109"/>
      <c r="WUK4" s="109"/>
      <c r="WUL4" s="109"/>
      <c r="WUM4" s="109"/>
      <c r="WUN4" s="109"/>
      <c r="WUO4" s="109"/>
      <c r="WUP4" s="109"/>
      <c r="WUQ4" s="109"/>
      <c r="WUR4" s="109"/>
      <c r="WUS4" s="109"/>
      <c r="WUT4" s="109"/>
      <c r="WUU4" s="109"/>
      <c r="WUV4" s="109"/>
      <c r="WUW4" s="109"/>
      <c r="WUX4" s="109"/>
      <c r="WUY4" s="109"/>
      <c r="WUZ4" s="109"/>
      <c r="WVA4" s="109"/>
      <c r="WVB4" s="109"/>
      <c r="WVC4" s="109"/>
      <c r="WVD4" s="109"/>
      <c r="WVE4" s="109"/>
      <c r="WVF4" s="109"/>
      <c r="WVG4" s="109"/>
      <c r="WVH4" s="109"/>
      <c r="WVI4" s="109"/>
      <c r="WVJ4" s="109"/>
      <c r="WVK4" s="109"/>
      <c r="WVL4" s="109"/>
      <c r="WVM4" s="109"/>
      <c r="WVN4" s="109"/>
      <c r="WVO4" s="109"/>
      <c r="WVP4" s="109"/>
      <c r="WVQ4" s="109"/>
      <c r="WVR4" s="109"/>
      <c r="WVS4" s="109"/>
      <c r="WVT4" s="109"/>
      <c r="WVU4" s="109"/>
      <c r="WVV4" s="109"/>
      <c r="WVW4" s="109"/>
      <c r="WVX4" s="109"/>
      <c r="WVY4" s="109"/>
      <c r="WVZ4" s="109"/>
      <c r="WWA4" s="109"/>
      <c r="WWB4" s="109"/>
      <c r="WWC4" s="109"/>
      <c r="WWD4" s="109"/>
      <c r="WWE4" s="109"/>
      <c r="WWF4" s="109"/>
      <c r="WWG4" s="109"/>
      <c r="WWH4" s="109"/>
      <c r="WWI4" s="109"/>
      <c r="WWJ4" s="109"/>
      <c r="WWK4" s="109"/>
      <c r="WWL4" s="109"/>
      <c r="WWM4" s="109"/>
      <c r="WWN4" s="109"/>
      <c r="WWO4" s="109"/>
      <c r="WWP4" s="109"/>
      <c r="WWQ4" s="109"/>
      <c r="WWR4" s="109"/>
      <c r="WWS4" s="109"/>
      <c r="WWT4" s="109"/>
      <c r="WWU4" s="109"/>
      <c r="WWV4" s="109"/>
      <c r="WWW4" s="109"/>
      <c r="WWX4" s="109"/>
      <c r="WWY4" s="109"/>
      <c r="WWZ4" s="109"/>
      <c r="WXA4" s="109"/>
      <c r="WXB4" s="109"/>
      <c r="WXC4" s="109"/>
      <c r="WXD4" s="109"/>
      <c r="WXE4" s="109"/>
      <c r="WXF4" s="109"/>
      <c r="WXG4" s="109"/>
      <c r="WXH4" s="109"/>
      <c r="WXI4" s="109"/>
      <c r="WXJ4" s="109"/>
      <c r="WXK4" s="109"/>
      <c r="WXL4" s="109"/>
      <c r="WXM4" s="109"/>
      <c r="WXN4" s="109"/>
      <c r="WXO4" s="109"/>
      <c r="WXP4" s="109"/>
      <c r="WXQ4" s="109"/>
      <c r="WXR4" s="109"/>
      <c r="WXS4" s="109"/>
      <c r="WXT4" s="109"/>
      <c r="WXU4" s="109"/>
      <c r="WXV4" s="109"/>
      <c r="WXW4" s="109"/>
      <c r="WXX4" s="109"/>
      <c r="WXY4" s="109"/>
      <c r="WXZ4" s="109"/>
      <c r="WYA4" s="109"/>
      <c r="WYB4" s="109"/>
      <c r="WYC4" s="109"/>
      <c r="WYD4" s="109"/>
      <c r="WYE4" s="109"/>
      <c r="WYF4" s="109"/>
      <c r="WYG4" s="109"/>
      <c r="WYH4" s="109"/>
      <c r="WYI4" s="109"/>
      <c r="WYJ4" s="109"/>
      <c r="WYK4" s="109"/>
      <c r="WYL4" s="109"/>
      <c r="WYM4" s="109"/>
      <c r="WYN4" s="109"/>
      <c r="WYO4" s="109"/>
      <c r="WYP4" s="109"/>
      <c r="WYQ4" s="109"/>
      <c r="WYR4" s="109"/>
      <c r="WYS4" s="109"/>
      <c r="WYT4" s="109"/>
      <c r="WYU4" s="109"/>
      <c r="WYV4" s="109"/>
      <c r="WYW4" s="109"/>
      <c r="WYX4" s="109"/>
      <c r="WYY4" s="109"/>
      <c r="WYZ4" s="109"/>
      <c r="WZA4" s="109"/>
      <c r="WZB4" s="109"/>
      <c r="WZC4" s="109"/>
      <c r="WZD4" s="109"/>
      <c r="WZE4" s="109"/>
      <c r="WZF4" s="109"/>
      <c r="WZG4" s="109"/>
      <c r="WZH4" s="109"/>
      <c r="WZI4" s="109"/>
      <c r="WZJ4" s="109"/>
      <c r="WZK4" s="109"/>
      <c r="WZL4" s="109"/>
      <c r="WZM4" s="109"/>
      <c r="WZN4" s="109"/>
      <c r="WZO4" s="109"/>
      <c r="WZP4" s="109"/>
      <c r="WZQ4" s="109"/>
      <c r="WZR4" s="109"/>
      <c r="WZS4" s="109"/>
      <c r="WZT4" s="109"/>
      <c r="WZU4" s="109"/>
      <c r="WZV4" s="109"/>
      <c r="WZW4" s="109"/>
      <c r="WZX4" s="109"/>
      <c r="WZY4" s="109"/>
      <c r="WZZ4" s="109"/>
      <c r="XAA4" s="109"/>
      <c r="XAB4" s="109"/>
      <c r="XAC4" s="109"/>
      <c r="XAD4" s="109"/>
      <c r="XAE4" s="109"/>
      <c r="XAF4" s="109"/>
      <c r="XAG4" s="109"/>
      <c r="XAH4" s="109"/>
      <c r="XAI4" s="109"/>
      <c r="XAJ4" s="109"/>
      <c r="XAK4" s="109"/>
      <c r="XAL4" s="109"/>
      <c r="XAM4" s="109"/>
      <c r="XAN4" s="109"/>
      <c r="XAO4" s="109"/>
      <c r="XAP4" s="109"/>
      <c r="XAQ4" s="109"/>
      <c r="XAR4" s="109"/>
      <c r="XAS4" s="109"/>
      <c r="XAT4" s="109"/>
      <c r="XAU4" s="109"/>
      <c r="XAV4" s="109"/>
      <c r="XAW4" s="109"/>
      <c r="XAX4" s="109"/>
      <c r="XAY4" s="109"/>
      <c r="XAZ4" s="109"/>
      <c r="XBA4" s="109"/>
      <c r="XBB4" s="109"/>
      <c r="XBC4" s="109"/>
      <c r="XBD4" s="109"/>
      <c r="XBE4" s="109"/>
      <c r="XBF4" s="109"/>
      <c r="XBG4" s="109"/>
      <c r="XBH4" s="109"/>
      <c r="XBI4" s="109"/>
      <c r="XBJ4" s="109"/>
      <c r="XBK4" s="109"/>
      <c r="XBL4" s="109"/>
      <c r="XBM4" s="109"/>
      <c r="XBN4" s="109"/>
      <c r="XBO4" s="109"/>
      <c r="XBP4" s="109"/>
      <c r="XBQ4" s="109"/>
      <c r="XBR4" s="109"/>
      <c r="XBS4" s="109"/>
      <c r="XBT4" s="109"/>
      <c r="XBU4" s="109"/>
      <c r="XBV4" s="109"/>
      <c r="XBW4" s="109"/>
      <c r="XBX4" s="109"/>
      <c r="XBY4" s="109"/>
      <c r="XBZ4" s="109"/>
      <c r="XCA4" s="109"/>
      <c r="XCB4" s="109"/>
      <c r="XCC4" s="109"/>
      <c r="XCD4" s="109"/>
      <c r="XCE4" s="109"/>
      <c r="XCF4" s="109"/>
      <c r="XCG4" s="109"/>
      <c r="XCH4" s="109"/>
      <c r="XCI4" s="109"/>
      <c r="XCJ4" s="109"/>
      <c r="XCK4" s="109"/>
      <c r="XCL4" s="109"/>
      <c r="XCM4" s="109"/>
      <c r="XCN4" s="109"/>
      <c r="XCO4" s="109"/>
      <c r="XCP4" s="109"/>
      <c r="XCQ4" s="109"/>
      <c r="XCR4" s="109"/>
      <c r="XCS4" s="109"/>
      <c r="XCT4" s="109"/>
      <c r="XCU4" s="109"/>
      <c r="XCV4" s="109"/>
      <c r="XCW4" s="109"/>
      <c r="XCX4" s="109"/>
      <c r="XCY4" s="109"/>
      <c r="XCZ4" s="109"/>
      <c r="XDA4" s="109"/>
      <c r="XDB4" s="109"/>
      <c r="XDC4" s="109"/>
      <c r="XDD4" s="109"/>
      <c r="XDE4" s="109"/>
      <c r="XDF4" s="109"/>
      <c r="XDG4" s="109"/>
      <c r="XDH4" s="109"/>
      <c r="XDI4" s="109"/>
      <c r="XDJ4" s="109"/>
      <c r="XDK4" s="109"/>
      <c r="XDL4" s="109"/>
      <c r="XDM4" s="109"/>
      <c r="XDN4" s="109"/>
      <c r="XDO4" s="109"/>
      <c r="XDP4" s="109"/>
      <c r="XDQ4" s="109"/>
      <c r="XDR4" s="109"/>
      <c r="XDS4" s="109"/>
      <c r="XDT4" s="109"/>
      <c r="XDU4" s="109"/>
      <c r="XDV4" s="109"/>
      <c r="XDW4" s="109"/>
      <c r="XDX4" s="109"/>
      <c r="XDY4" s="109"/>
      <c r="XDZ4" s="109"/>
      <c r="XEA4" s="109"/>
      <c r="XEB4" s="109"/>
      <c r="XEC4" s="109"/>
      <c r="XED4" s="109"/>
      <c r="XEE4" s="109"/>
      <c r="XEF4" s="109"/>
      <c r="XEG4" s="109"/>
      <c r="XEH4" s="109"/>
      <c r="XEI4" s="109"/>
      <c r="XEJ4" s="109"/>
      <c r="XEK4" s="109"/>
      <c r="XEL4" s="109"/>
      <c r="XEM4" s="109"/>
      <c r="XEN4" s="109"/>
      <c r="XEO4" s="109"/>
      <c r="XEP4" s="109"/>
      <c r="XEQ4" s="109"/>
      <c r="XER4" s="109"/>
      <c r="XES4" s="109"/>
      <c r="XET4" s="109"/>
      <c r="XEU4" s="109"/>
      <c r="XEV4" s="109"/>
      <c r="XEW4" s="109"/>
      <c r="XEX4" s="109"/>
      <c r="XEY4" s="109"/>
      <c r="XEZ4" s="109"/>
      <c r="XFA4" s="109"/>
    </row>
    <row r="5" spans="1:16381" s="110" customFormat="1">
      <c r="A5" s="113" t="s">
        <v>129</v>
      </c>
      <c r="B5" s="105">
        <v>3</v>
      </c>
      <c r="C5" s="107"/>
      <c r="D5" s="112"/>
      <c r="E5" s="107"/>
      <c r="F5" s="112"/>
      <c r="G5" s="107"/>
      <c r="H5" s="114"/>
      <c r="I5" s="115"/>
      <c r="J5" s="115"/>
      <c r="K5" s="107"/>
      <c r="L5" s="107"/>
      <c r="M5" s="107"/>
      <c r="N5" s="115"/>
      <c r="O5" s="108">
        <f t="shared" si="0"/>
        <v>0</v>
      </c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09"/>
      <c r="HZ5" s="109"/>
      <c r="IA5" s="109"/>
      <c r="IB5" s="109"/>
      <c r="IC5" s="109"/>
      <c r="ID5" s="109"/>
      <c r="IE5" s="109"/>
      <c r="IF5" s="109"/>
      <c r="IG5" s="109"/>
      <c r="IH5" s="109"/>
      <c r="II5" s="109"/>
      <c r="IJ5" s="109"/>
      <c r="IK5" s="109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  <c r="IW5" s="109"/>
      <c r="IX5" s="109"/>
      <c r="IY5" s="109"/>
      <c r="IZ5" s="109"/>
      <c r="JA5" s="109"/>
      <c r="JB5" s="109"/>
      <c r="JC5" s="109"/>
      <c r="JD5" s="109"/>
      <c r="JE5" s="109"/>
      <c r="JF5" s="109"/>
      <c r="JG5" s="109"/>
      <c r="JH5" s="109"/>
      <c r="JI5" s="109"/>
      <c r="JJ5" s="109"/>
      <c r="JK5" s="109"/>
      <c r="JL5" s="109"/>
      <c r="JM5" s="109"/>
      <c r="JN5" s="109"/>
      <c r="JO5" s="109"/>
      <c r="JP5" s="109"/>
      <c r="JQ5" s="109"/>
      <c r="JR5" s="109"/>
      <c r="JS5" s="109"/>
      <c r="JT5" s="109"/>
      <c r="JU5" s="109"/>
      <c r="JV5" s="109"/>
      <c r="JW5" s="109"/>
      <c r="JX5" s="109"/>
      <c r="JY5" s="109"/>
      <c r="JZ5" s="109"/>
      <c r="KA5" s="109"/>
      <c r="KB5" s="109"/>
      <c r="KC5" s="109"/>
      <c r="KD5" s="109"/>
      <c r="KE5" s="109"/>
      <c r="KF5" s="109"/>
      <c r="KG5" s="109"/>
      <c r="KH5" s="109"/>
      <c r="KI5" s="109"/>
      <c r="KJ5" s="109"/>
      <c r="KK5" s="109"/>
      <c r="KL5" s="109"/>
      <c r="KM5" s="109"/>
      <c r="KN5" s="109"/>
      <c r="KO5" s="109"/>
      <c r="KP5" s="109"/>
      <c r="KQ5" s="109"/>
      <c r="KR5" s="109"/>
      <c r="KS5" s="109"/>
      <c r="KT5" s="109"/>
      <c r="KU5" s="109"/>
      <c r="KV5" s="109"/>
      <c r="KW5" s="109"/>
      <c r="KX5" s="109"/>
      <c r="KY5" s="109"/>
      <c r="KZ5" s="109"/>
      <c r="LA5" s="109"/>
      <c r="LB5" s="109"/>
      <c r="LC5" s="109"/>
      <c r="LD5" s="109"/>
      <c r="LE5" s="109"/>
      <c r="LF5" s="109"/>
      <c r="LG5" s="109"/>
      <c r="LH5" s="109"/>
      <c r="LI5" s="109"/>
      <c r="LJ5" s="109"/>
      <c r="LK5" s="109"/>
      <c r="LL5" s="109"/>
      <c r="LM5" s="109"/>
      <c r="LN5" s="109"/>
      <c r="LO5" s="109"/>
      <c r="LP5" s="109"/>
      <c r="LQ5" s="109"/>
      <c r="LR5" s="109"/>
      <c r="LS5" s="109"/>
      <c r="LT5" s="109"/>
      <c r="LU5" s="109"/>
      <c r="LV5" s="109"/>
      <c r="LW5" s="109"/>
      <c r="LX5" s="109"/>
      <c r="LY5" s="109"/>
      <c r="LZ5" s="109"/>
      <c r="MA5" s="109"/>
      <c r="MB5" s="109"/>
      <c r="MC5" s="109"/>
      <c r="MD5" s="109"/>
      <c r="ME5" s="109"/>
      <c r="MF5" s="109"/>
      <c r="MG5" s="109"/>
      <c r="MH5" s="109"/>
      <c r="MI5" s="109"/>
      <c r="MJ5" s="109"/>
      <c r="MK5" s="109"/>
      <c r="ML5" s="109"/>
      <c r="MM5" s="109"/>
      <c r="MN5" s="109"/>
      <c r="MO5" s="109"/>
      <c r="MP5" s="109"/>
      <c r="MQ5" s="109"/>
      <c r="MR5" s="109"/>
      <c r="MS5" s="109"/>
      <c r="MT5" s="109"/>
      <c r="MU5" s="109"/>
      <c r="MV5" s="109"/>
      <c r="MW5" s="109"/>
      <c r="MX5" s="109"/>
      <c r="MY5" s="109"/>
      <c r="MZ5" s="109"/>
      <c r="NA5" s="109"/>
      <c r="NB5" s="109"/>
      <c r="NC5" s="109"/>
      <c r="ND5" s="109"/>
      <c r="NE5" s="109"/>
      <c r="NF5" s="109"/>
      <c r="NG5" s="109"/>
      <c r="NH5" s="109"/>
      <c r="NI5" s="109"/>
      <c r="NJ5" s="109"/>
      <c r="NK5" s="109"/>
      <c r="NL5" s="109"/>
      <c r="NM5" s="109"/>
      <c r="NN5" s="109"/>
      <c r="NO5" s="109"/>
      <c r="NP5" s="109"/>
      <c r="NQ5" s="109"/>
      <c r="NR5" s="109"/>
      <c r="NS5" s="109"/>
      <c r="NT5" s="109"/>
      <c r="NU5" s="109"/>
      <c r="NV5" s="109"/>
      <c r="NW5" s="109"/>
      <c r="NX5" s="109"/>
      <c r="NY5" s="109"/>
      <c r="NZ5" s="109"/>
      <c r="OA5" s="109"/>
      <c r="OB5" s="109"/>
      <c r="OC5" s="109"/>
      <c r="OD5" s="109"/>
      <c r="OE5" s="109"/>
      <c r="OF5" s="109"/>
      <c r="OG5" s="109"/>
      <c r="OH5" s="109"/>
      <c r="OI5" s="109"/>
      <c r="OJ5" s="109"/>
      <c r="OK5" s="109"/>
      <c r="OL5" s="109"/>
      <c r="OM5" s="109"/>
      <c r="ON5" s="109"/>
      <c r="OO5" s="109"/>
      <c r="OP5" s="109"/>
      <c r="OQ5" s="109"/>
      <c r="OR5" s="109"/>
      <c r="OS5" s="109"/>
      <c r="OT5" s="109"/>
      <c r="OU5" s="109"/>
      <c r="OV5" s="109"/>
      <c r="OW5" s="109"/>
      <c r="OX5" s="109"/>
      <c r="OY5" s="109"/>
      <c r="OZ5" s="109"/>
      <c r="PA5" s="109"/>
      <c r="PB5" s="109"/>
      <c r="PC5" s="109"/>
      <c r="PD5" s="109"/>
      <c r="PE5" s="109"/>
      <c r="PF5" s="109"/>
      <c r="PG5" s="109"/>
      <c r="PH5" s="109"/>
      <c r="PI5" s="109"/>
      <c r="PJ5" s="109"/>
      <c r="PK5" s="109"/>
      <c r="PL5" s="109"/>
      <c r="PM5" s="109"/>
      <c r="PN5" s="109"/>
      <c r="PO5" s="109"/>
      <c r="PP5" s="109"/>
      <c r="PQ5" s="109"/>
      <c r="PR5" s="109"/>
      <c r="PS5" s="109"/>
      <c r="PT5" s="109"/>
      <c r="PU5" s="109"/>
      <c r="PV5" s="109"/>
      <c r="PW5" s="109"/>
      <c r="PX5" s="109"/>
      <c r="PY5" s="109"/>
      <c r="PZ5" s="109"/>
      <c r="QA5" s="109"/>
      <c r="QB5" s="109"/>
      <c r="QC5" s="109"/>
      <c r="QD5" s="109"/>
      <c r="QE5" s="109"/>
      <c r="QF5" s="109"/>
      <c r="QG5" s="109"/>
      <c r="QH5" s="109"/>
      <c r="QI5" s="109"/>
      <c r="QJ5" s="109"/>
      <c r="QK5" s="109"/>
      <c r="QL5" s="109"/>
      <c r="QM5" s="109"/>
      <c r="QN5" s="109"/>
      <c r="QO5" s="109"/>
      <c r="QP5" s="109"/>
      <c r="QQ5" s="109"/>
      <c r="QR5" s="109"/>
      <c r="QS5" s="109"/>
      <c r="QT5" s="109"/>
      <c r="QU5" s="109"/>
      <c r="QV5" s="109"/>
      <c r="QW5" s="109"/>
      <c r="QX5" s="109"/>
      <c r="QY5" s="109"/>
      <c r="QZ5" s="109"/>
      <c r="RA5" s="109"/>
      <c r="RB5" s="109"/>
      <c r="RC5" s="109"/>
      <c r="RD5" s="109"/>
      <c r="RE5" s="109"/>
      <c r="RF5" s="109"/>
      <c r="RG5" s="109"/>
      <c r="RH5" s="109"/>
      <c r="RI5" s="109"/>
      <c r="RJ5" s="109"/>
      <c r="RK5" s="109"/>
      <c r="RL5" s="109"/>
      <c r="RM5" s="109"/>
      <c r="RN5" s="109"/>
      <c r="RO5" s="109"/>
      <c r="RP5" s="109"/>
      <c r="RQ5" s="109"/>
      <c r="RR5" s="109"/>
      <c r="RS5" s="109"/>
      <c r="RT5" s="109"/>
      <c r="RU5" s="109"/>
      <c r="RV5" s="109"/>
      <c r="RW5" s="109"/>
      <c r="RX5" s="109"/>
      <c r="RY5" s="109"/>
      <c r="RZ5" s="109"/>
      <c r="SA5" s="109"/>
      <c r="SB5" s="109"/>
      <c r="SC5" s="109"/>
      <c r="SD5" s="109"/>
      <c r="SE5" s="109"/>
      <c r="SF5" s="109"/>
      <c r="SG5" s="109"/>
      <c r="SH5" s="109"/>
      <c r="SI5" s="109"/>
      <c r="SJ5" s="109"/>
      <c r="SK5" s="109"/>
      <c r="SL5" s="109"/>
      <c r="SM5" s="109"/>
      <c r="SN5" s="109"/>
      <c r="SO5" s="109"/>
      <c r="SP5" s="109"/>
      <c r="SQ5" s="109"/>
      <c r="SR5" s="109"/>
      <c r="SS5" s="109"/>
      <c r="ST5" s="109"/>
      <c r="SU5" s="109"/>
      <c r="SV5" s="109"/>
      <c r="SW5" s="109"/>
      <c r="SX5" s="109"/>
      <c r="SY5" s="109"/>
      <c r="SZ5" s="109"/>
      <c r="TA5" s="109"/>
      <c r="TB5" s="109"/>
      <c r="TC5" s="109"/>
      <c r="TD5" s="109"/>
      <c r="TE5" s="109"/>
      <c r="TF5" s="109"/>
      <c r="TG5" s="109"/>
      <c r="TH5" s="109"/>
      <c r="TI5" s="109"/>
      <c r="TJ5" s="109"/>
      <c r="TK5" s="109"/>
      <c r="TL5" s="109"/>
      <c r="TM5" s="109"/>
      <c r="TN5" s="109"/>
      <c r="TO5" s="109"/>
      <c r="TP5" s="109"/>
      <c r="TQ5" s="109"/>
      <c r="TR5" s="109"/>
      <c r="TS5" s="109"/>
      <c r="TT5" s="109"/>
      <c r="TU5" s="109"/>
      <c r="TV5" s="109"/>
      <c r="TW5" s="109"/>
      <c r="TX5" s="109"/>
      <c r="TY5" s="109"/>
      <c r="TZ5" s="109"/>
      <c r="UA5" s="109"/>
      <c r="UB5" s="109"/>
      <c r="UC5" s="109"/>
      <c r="UD5" s="109"/>
      <c r="UE5" s="109"/>
      <c r="UF5" s="109"/>
      <c r="UG5" s="109"/>
      <c r="UH5" s="109"/>
      <c r="UI5" s="109"/>
      <c r="UJ5" s="109"/>
      <c r="UK5" s="109"/>
      <c r="UL5" s="109"/>
      <c r="UM5" s="109"/>
      <c r="UN5" s="109"/>
      <c r="UO5" s="109"/>
      <c r="UP5" s="109"/>
      <c r="UQ5" s="109"/>
      <c r="UR5" s="109"/>
      <c r="US5" s="109"/>
      <c r="UT5" s="109"/>
      <c r="UU5" s="109"/>
      <c r="UV5" s="109"/>
      <c r="UW5" s="109"/>
      <c r="UX5" s="109"/>
      <c r="UY5" s="109"/>
      <c r="UZ5" s="109"/>
      <c r="VA5" s="109"/>
      <c r="VB5" s="109"/>
      <c r="VC5" s="109"/>
      <c r="VD5" s="109"/>
      <c r="VE5" s="109"/>
      <c r="VF5" s="109"/>
      <c r="VG5" s="109"/>
      <c r="VH5" s="109"/>
      <c r="VI5" s="109"/>
      <c r="VJ5" s="109"/>
      <c r="VK5" s="109"/>
      <c r="VL5" s="109"/>
      <c r="VM5" s="109"/>
      <c r="VN5" s="109"/>
      <c r="VO5" s="109"/>
      <c r="VP5" s="109"/>
      <c r="VQ5" s="109"/>
      <c r="VR5" s="109"/>
      <c r="VS5" s="109"/>
      <c r="VT5" s="109"/>
      <c r="VU5" s="109"/>
      <c r="VV5" s="109"/>
      <c r="VW5" s="109"/>
      <c r="VX5" s="109"/>
      <c r="VY5" s="109"/>
      <c r="VZ5" s="109"/>
      <c r="WA5" s="109"/>
      <c r="WB5" s="109"/>
      <c r="WC5" s="109"/>
      <c r="WD5" s="109"/>
      <c r="WE5" s="109"/>
      <c r="WF5" s="109"/>
      <c r="WG5" s="109"/>
      <c r="WH5" s="109"/>
      <c r="WI5" s="109"/>
      <c r="WJ5" s="109"/>
      <c r="WK5" s="109"/>
      <c r="WL5" s="109"/>
      <c r="WM5" s="109"/>
      <c r="WN5" s="109"/>
      <c r="WO5" s="109"/>
      <c r="WP5" s="109"/>
      <c r="WQ5" s="109"/>
      <c r="WR5" s="109"/>
      <c r="WS5" s="109"/>
      <c r="WT5" s="109"/>
      <c r="WU5" s="109"/>
      <c r="WV5" s="109"/>
      <c r="WW5" s="109"/>
      <c r="WX5" s="109"/>
      <c r="WY5" s="109"/>
      <c r="WZ5" s="109"/>
      <c r="XA5" s="109"/>
      <c r="XB5" s="109"/>
      <c r="XC5" s="109"/>
      <c r="XD5" s="109"/>
      <c r="XE5" s="109"/>
      <c r="XF5" s="109"/>
      <c r="XG5" s="109"/>
      <c r="XH5" s="109"/>
      <c r="XI5" s="109"/>
      <c r="XJ5" s="109"/>
      <c r="XK5" s="109"/>
      <c r="XL5" s="109"/>
      <c r="XM5" s="109"/>
      <c r="XN5" s="109"/>
      <c r="XO5" s="109"/>
      <c r="XP5" s="109"/>
      <c r="XQ5" s="109"/>
      <c r="XR5" s="109"/>
      <c r="XS5" s="109"/>
      <c r="XT5" s="109"/>
      <c r="XU5" s="109"/>
      <c r="XV5" s="109"/>
      <c r="XW5" s="109"/>
      <c r="XX5" s="109"/>
      <c r="XY5" s="109"/>
      <c r="XZ5" s="109"/>
      <c r="YA5" s="109"/>
      <c r="YB5" s="109"/>
      <c r="YC5" s="109"/>
      <c r="YD5" s="109"/>
      <c r="YE5" s="109"/>
      <c r="YF5" s="109"/>
      <c r="YG5" s="109"/>
      <c r="YH5" s="109"/>
      <c r="YI5" s="109"/>
      <c r="YJ5" s="109"/>
      <c r="YK5" s="109"/>
      <c r="YL5" s="109"/>
      <c r="YM5" s="109"/>
      <c r="YN5" s="109"/>
      <c r="YO5" s="109"/>
      <c r="YP5" s="109"/>
      <c r="YQ5" s="109"/>
      <c r="YR5" s="109"/>
      <c r="YS5" s="109"/>
      <c r="YT5" s="109"/>
      <c r="YU5" s="109"/>
      <c r="YV5" s="109"/>
      <c r="YW5" s="109"/>
      <c r="YX5" s="109"/>
      <c r="YY5" s="109"/>
      <c r="YZ5" s="109"/>
      <c r="ZA5" s="109"/>
      <c r="ZB5" s="109"/>
      <c r="ZC5" s="109"/>
      <c r="ZD5" s="109"/>
      <c r="ZE5" s="109"/>
      <c r="ZF5" s="109"/>
      <c r="ZG5" s="109"/>
      <c r="ZH5" s="109"/>
      <c r="ZI5" s="109"/>
      <c r="ZJ5" s="109"/>
      <c r="ZK5" s="109"/>
      <c r="ZL5" s="109"/>
      <c r="ZM5" s="109"/>
      <c r="ZN5" s="109"/>
      <c r="ZO5" s="109"/>
      <c r="ZP5" s="109"/>
      <c r="ZQ5" s="109"/>
      <c r="ZR5" s="109"/>
      <c r="ZS5" s="109"/>
      <c r="ZT5" s="109"/>
      <c r="ZU5" s="109"/>
      <c r="ZV5" s="109"/>
      <c r="ZW5" s="109"/>
      <c r="ZX5" s="109"/>
      <c r="ZY5" s="109"/>
      <c r="ZZ5" s="109"/>
      <c r="AAA5" s="109"/>
      <c r="AAB5" s="109"/>
      <c r="AAC5" s="109"/>
      <c r="AAD5" s="109"/>
      <c r="AAE5" s="109"/>
      <c r="AAF5" s="109"/>
      <c r="AAG5" s="109"/>
      <c r="AAH5" s="109"/>
      <c r="AAI5" s="109"/>
      <c r="AAJ5" s="109"/>
      <c r="AAK5" s="109"/>
      <c r="AAL5" s="109"/>
      <c r="AAM5" s="109"/>
      <c r="AAN5" s="109"/>
      <c r="AAO5" s="109"/>
      <c r="AAP5" s="109"/>
      <c r="AAQ5" s="109"/>
      <c r="AAR5" s="109"/>
      <c r="AAS5" s="109"/>
      <c r="AAT5" s="109"/>
      <c r="AAU5" s="109"/>
      <c r="AAV5" s="109"/>
      <c r="AAW5" s="109"/>
      <c r="AAX5" s="109"/>
      <c r="AAY5" s="109"/>
      <c r="AAZ5" s="109"/>
      <c r="ABA5" s="109"/>
      <c r="ABB5" s="109"/>
      <c r="ABC5" s="109"/>
      <c r="ABD5" s="109"/>
      <c r="ABE5" s="109"/>
      <c r="ABF5" s="109"/>
      <c r="ABG5" s="109"/>
      <c r="ABH5" s="109"/>
      <c r="ABI5" s="109"/>
      <c r="ABJ5" s="109"/>
      <c r="ABK5" s="109"/>
      <c r="ABL5" s="109"/>
      <c r="ABM5" s="109"/>
      <c r="ABN5" s="109"/>
      <c r="ABO5" s="109"/>
      <c r="ABP5" s="109"/>
      <c r="ABQ5" s="109"/>
      <c r="ABR5" s="109"/>
      <c r="ABS5" s="109"/>
      <c r="ABT5" s="109"/>
      <c r="ABU5" s="109"/>
      <c r="ABV5" s="109"/>
      <c r="ABW5" s="109"/>
      <c r="ABX5" s="109"/>
      <c r="ABY5" s="109"/>
      <c r="ABZ5" s="109"/>
      <c r="ACA5" s="109"/>
      <c r="ACB5" s="109"/>
      <c r="ACC5" s="109"/>
      <c r="ACD5" s="109"/>
      <c r="ACE5" s="109"/>
      <c r="ACF5" s="109"/>
      <c r="ACG5" s="109"/>
      <c r="ACH5" s="109"/>
      <c r="ACI5" s="109"/>
      <c r="ACJ5" s="109"/>
      <c r="ACK5" s="109"/>
      <c r="ACL5" s="109"/>
      <c r="ACM5" s="109"/>
      <c r="ACN5" s="109"/>
      <c r="ACO5" s="109"/>
      <c r="ACP5" s="109"/>
      <c r="ACQ5" s="109"/>
      <c r="ACR5" s="109"/>
      <c r="ACS5" s="109"/>
      <c r="ACT5" s="109"/>
      <c r="ACU5" s="109"/>
      <c r="ACV5" s="109"/>
      <c r="ACW5" s="109"/>
      <c r="ACX5" s="109"/>
      <c r="ACY5" s="109"/>
      <c r="ACZ5" s="109"/>
      <c r="ADA5" s="109"/>
      <c r="ADB5" s="109"/>
      <c r="ADC5" s="109"/>
      <c r="ADD5" s="109"/>
      <c r="ADE5" s="109"/>
      <c r="ADF5" s="109"/>
      <c r="ADG5" s="109"/>
      <c r="ADH5" s="109"/>
      <c r="ADI5" s="109"/>
      <c r="ADJ5" s="109"/>
      <c r="ADK5" s="109"/>
      <c r="ADL5" s="109"/>
      <c r="ADM5" s="109"/>
      <c r="ADN5" s="109"/>
      <c r="ADO5" s="109"/>
      <c r="ADP5" s="109"/>
      <c r="ADQ5" s="109"/>
      <c r="ADR5" s="109"/>
      <c r="ADS5" s="109"/>
      <c r="ADT5" s="109"/>
      <c r="ADU5" s="109"/>
      <c r="ADV5" s="109"/>
      <c r="ADW5" s="109"/>
      <c r="ADX5" s="109"/>
      <c r="ADY5" s="109"/>
      <c r="ADZ5" s="109"/>
      <c r="AEA5" s="109"/>
      <c r="AEB5" s="109"/>
      <c r="AEC5" s="109"/>
      <c r="AED5" s="109"/>
      <c r="AEE5" s="109"/>
      <c r="AEF5" s="109"/>
      <c r="AEG5" s="109"/>
      <c r="AEH5" s="109"/>
      <c r="AEI5" s="109"/>
      <c r="AEJ5" s="109"/>
      <c r="AEK5" s="109"/>
      <c r="AEL5" s="109"/>
      <c r="AEM5" s="109"/>
      <c r="AEN5" s="109"/>
      <c r="AEO5" s="109"/>
      <c r="AEP5" s="109"/>
      <c r="AEQ5" s="109"/>
      <c r="AER5" s="109"/>
      <c r="AES5" s="109"/>
      <c r="AET5" s="109"/>
      <c r="AEU5" s="109"/>
      <c r="AEV5" s="109"/>
      <c r="AEW5" s="109"/>
      <c r="AEX5" s="109"/>
      <c r="AEY5" s="109"/>
      <c r="AEZ5" s="109"/>
      <c r="AFA5" s="109"/>
      <c r="AFB5" s="109"/>
      <c r="AFC5" s="109"/>
      <c r="AFD5" s="109"/>
      <c r="AFE5" s="109"/>
      <c r="AFF5" s="109"/>
      <c r="AFG5" s="109"/>
      <c r="AFH5" s="109"/>
      <c r="AFI5" s="109"/>
      <c r="AFJ5" s="109"/>
      <c r="AFK5" s="109"/>
      <c r="AFL5" s="109"/>
      <c r="AFM5" s="109"/>
      <c r="AFN5" s="109"/>
      <c r="AFO5" s="109"/>
      <c r="AFP5" s="109"/>
      <c r="AFQ5" s="109"/>
      <c r="AFR5" s="109"/>
      <c r="AFS5" s="109"/>
      <c r="AFT5" s="109"/>
      <c r="AFU5" s="109"/>
      <c r="AFV5" s="109"/>
      <c r="AFW5" s="109"/>
      <c r="AFX5" s="109"/>
      <c r="AFY5" s="109"/>
      <c r="AFZ5" s="109"/>
      <c r="AGA5" s="109"/>
      <c r="AGB5" s="109"/>
      <c r="AGC5" s="109"/>
      <c r="AGD5" s="109"/>
      <c r="AGE5" s="109"/>
      <c r="AGF5" s="109"/>
      <c r="AGG5" s="109"/>
      <c r="AGH5" s="109"/>
      <c r="AGI5" s="109"/>
      <c r="AGJ5" s="109"/>
      <c r="AGK5" s="109"/>
      <c r="AGL5" s="109"/>
      <c r="AGM5" s="109"/>
      <c r="AGN5" s="109"/>
      <c r="AGO5" s="109"/>
      <c r="AGP5" s="109"/>
      <c r="AGQ5" s="109"/>
      <c r="AGR5" s="109"/>
      <c r="AGS5" s="109"/>
      <c r="AGT5" s="109"/>
      <c r="AGU5" s="109"/>
      <c r="AGV5" s="109"/>
      <c r="AGW5" s="109"/>
      <c r="AGX5" s="109"/>
      <c r="AGY5" s="109"/>
      <c r="AGZ5" s="109"/>
      <c r="AHA5" s="109"/>
      <c r="AHB5" s="109"/>
      <c r="AHC5" s="109"/>
      <c r="AHD5" s="109"/>
      <c r="AHE5" s="109"/>
      <c r="AHF5" s="109"/>
      <c r="AHG5" s="109"/>
      <c r="AHH5" s="109"/>
      <c r="AHI5" s="109"/>
      <c r="AHJ5" s="109"/>
      <c r="AHK5" s="109"/>
      <c r="AHL5" s="109"/>
      <c r="AHM5" s="109"/>
      <c r="AHN5" s="109"/>
      <c r="AHO5" s="109"/>
      <c r="AHP5" s="109"/>
      <c r="AHQ5" s="109"/>
      <c r="AHR5" s="109"/>
      <c r="AHS5" s="109"/>
      <c r="AHT5" s="109"/>
      <c r="AHU5" s="109"/>
      <c r="AHV5" s="109"/>
      <c r="AHW5" s="109"/>
      <c r="AHX5" s="109"/>
      <c r="AHY5" s="109"/>
      <c r="AHZ5" s="109"/>
      <c r="AIA5" s="109"/>
      <c r="AIB5" s="109"/>
      <c r="AIC5" s="109"/>
      <c r="AID5" s="109"/>
      <c r="AIE5" s="109"/>
      <c r="AIF5" s="109"/>
      <c r="AIG5" s="109"/>
      <c r="AIH5" s="109"/>
      <c r="AII5" s="109"/>
      <c r="AIJ5" s="109"/>
      <c r="AIK5" s="109"/>
      <c r="AIL5" s="109"/>
      <c r="AIM5" s="109"/>
      <c r="AIN5" s="109"/>
      <c r="AIO5" s="109"/>
      <c r="AIP5" s="109"/>
      <c r="AIQ5" s="109"/>
      <c r="AIR5" s="109"/>
      <c r="AIS5" s="109"/>
      <c r="AIT5" s="109"/>
      <c r="AIU5" s="109"/>
      <c r="AIV5" s="109"/>
      <c r="AIW5" s="109"/>
      <c r="AIX5" s="109"/>
      <c r="AIY5" s="109"/>
      <c r="AIZ5" s="109"/>
      <c r="AJA5" s="109"/>
      <c r="AJB5" s="109"/>
      <c r="AJC5" s="109"/>
      <c r="AJD5" s="109"/>
      <c r="AJE5" s="109"/>
      <c r="AJF5" s="109"/>
      <c r="AJG5" s="109"/>
      <c r="AJH5" s="109"/>
      <c r="AJI5" s="109"/>
      <c r="AJJ5" s="109"/>
      <c r="AJK5" s="109"/>
      <c r="AJL5" s="109"/>
      <c r="AJM5" s="109"/>
      <c r="AJN5" s="109"/>
      <c r="AJO5" s="109"/>
      <c r="AJP5" s="109"/>
      <c r="AJQ5" s="109"/>
      <c r="AJR5" s="109"/>
      <c r="AJS5" s="109"/>
      <c r="AJT5" s="109"/>
      <c r="AJU5" s="109"/>
      <c r="AJV5" s="109"/>
      <c r="AJW5" s="109"/>
      <c r="AJX5" s="109"/>
      <c r="AJY5" s="109"/>
      <c r="AJZ5" s="109"/>
      <c r="AKA5" s="109"/>
      <c r="AKB5" s="109"/>
      <c r="AKC5" s="109"/>
      <c r="AKD5" s="109"/>
      <c r="AKE5" s="109"/>
      <c r="AKF5" s="109"/>
      <c r="AKG5" s="109"/>
      <c r="AKH5" s="109"/>
      <c r="AKI5" s="109"/>
      <c r="AKJ5" s="109"/>
      <c r="AKK5" s="109"/>
      <c r="AKL5" s="109"/>
      <c r="AKM5" s="109"/>
      <c r="AKN5" s="109"/>
      <c r="AKO5" s="109"/>
      <c r="AKP5" s="109"/>
      <c r="AKQ5" s="109"/>
      <c r="AKR5" s="109"/>
      <c r="AKS5" s="109"/>
      <c r="AKT5" s="109"/>
      <c r="AKU5" s="109"/>
      <c r="AKV5" s="109"/>
      <c r="AKW5" s="109"/>
      <c r="AKX5" s="109"/>
      <c r="AKY5" s="109"/>
      <c r="AKZ5" s="109"/>
      <c r="ALA5" s="109"/>
      <c r="ALB5" s="109"/>
      <c r="ALC5" s="109"/>
      <c r="ALD5" s="109"/>
      <c r="ALE5" s="109"/>
      <c r="ALF5" s="109"/>
      <c r="ALG5" s="109"/>
      <c r="ALH5" s="109"/>
      <c r="ALI5" s="109"/>
      <c r="ALJ5" s="109"/>
      <c r="ALK5" s="109"/>
      <c r="ALL5" s="109"/>
      <c r="ALM5" s="109"/>
      <c r="ALN5" s="109"/>
      <c r="ALO5" s="109"/>
      <c r="ALP5" s="109"/>
      <c r="ALQ5" s="109"/>
      <c r="ALR5" s="109"/>
      <c r="ALS5" s="109"/>
      <c r="ALT5" s="109"/>
      <c r="ALU5" s="109"/>
      <c r="ALV5" s="109"/>
      <c r="ALW5" s="109"/>
      <c r="ALX5" s="109"/>
      <c r="ALY5" s="109"/>
      <c r="ALZ5" s="109"/>
      <c r="AMA5" s="109"/>
      <c r="AMB5" s="109"/>
      <c r="AMC5" s="109"/>
      <c r="AMD5" s="109"/>
      <c r="AME5" s="109"/>
      <c r="AMF5" s="109"/>
      <c r="AMG5" s="109"/>
      <c r="AMH5" s="109"/>
      <c r="AMI5" s="109"/>
      <c r="AMJ5" s="109"/>
      <c r="AMK5" s="109"/>
      <c r="AML5" s="109"/>
      <c r="AMM5" s="109"/>
      <c r="AMN5" s="109"/>
      <c r="AMO5" s="109"/>
      <c r="AMP5" s="109"/>
      <c r="AMQ5" s="109"/>
      <c r="AMR5" s="109"/>
      <c r="AMS5" s="109"/>
      <c r="AMT5" s="109"/>
      <c r="AMU5" s="109"/>
      <c r="AMV5" s="109"/>
      <c r="AMW5" s="109"/>
      <c r="AMX5" s="109"/>
      <c r="AMY5" s="109"/>
      <c r="AMZ5" s="109"/>
      <c r="ANA5" s="109"/>
      <c r="ANB5" s="109"/>
      <c r="ANC5" s="109"/>
      <c r="AND5" s="109"/>
      <c r="ANE5" s="109"/>
      <c r="ANF5" s="109"/>
      <c r="ANG5" s="109"/>
      <c r="ANH5" s="109"/>
      <c r="ANI5" s="109"/>
      <c r="ANJ5" s="109"/>
      <c r="ANK5" s="109"/>
      <c r="ANL5" s="109"/>
      <c r="ANM5" s="109"/>
      <c r="ANN5" s="109"/>
      <c r="ANO5" s="109"/>
      <c r="ANP5" s="109"/>
      <c r="ANQ5" s="109"/>
      <c r="ANR5" s="109"/>
      <c r="ANS5" s="109"/>
      <c r="ANT5" s="109"/>
      <c r="ANU5" s="109"/>
      <c r="ANV5" s="109"/>
      <c r="ANW5" s="109"/>
      <c r="ANX5" s="109"/>
      <c r="ANY5" s="109"/>
      <c r="ANZ5" s="109"/>
      <c r="AOA5" s="109"/>
      <c r="AOB5" s="109"/>
      <c r="AOC5" s="109"/>
      <c r="AOD5" s="109"/>
      <c r="AOE5" s="109"/>
      <c r="AOF5" s="109"/>
      <c r="AOG5" s="109"/>
      <c r="AOH5" s="109"/>
      <c r="AOI5" s="109"/>
      <c r="AOJ5" s="109"/>
      <c r="AOK5" s="109"/>
      <c r="AOL5" s="109"/>
      <c r="AOM5" s="109"/>
      <c r="AON5" s="109"/>
      <c r="AOO5" s="109"/>
      <c r="AOP5" s="109"/>
      <c r="AOQ5" s="109"/>
      <c r="AOR5" s="109"/>
      <c r="AOS5" s="109"/>
      <c r="AOT5" s="109"/>
      <c r="AOU5" s="109"/>
      <c r="AOV5" s="109"/>
      <c r="AOW5" s="109"/>
      <c r="AOX5" s="109"/>
      <c r="AOY5" s="109"/>
      <c r="AOZ5" s="109"/>
      <c r="APA5" s="109"/>
      <c r="APB5" s="109"/>
      <c r="APC5" s="109"/>
      <c r="APD5" s="109"/>
      <c r="APE5" s="109"/>
      <c r="APF5" s="109"/>
      <c r="APG5" s="109"/>
      <c r="APH5" s="109"/>
      <c r="API5" s="109"/>
      <c r="APJ5" s="109"/>
      <c r="APK5" s="109"/>
      <c r="APL5" s="109"/>
      <c r="APM5" s="109"/>
      <c r="APN5" s="109"/>
      <c r="APO5" s="109"/>
      <c r="APP5" s="109"/>
      <c r="APQ5" s="109"/>
      <c r="APR5" s="109"/>
      <c r="APS5" s="109"/>
      <c r="APT5" s="109"/>
      <c r="APU5" s="109"/>
      <c r="APV5" s="109"/>
      <c r="APW5" s="109"/>
      <c r="APX5" s="109"/>
      <c r="APY5" s="109"/>
      <c r="APZ5" s="109"/>
      <c r="AQA5" s="109"/>
      <c r="AQB5" s="109"/>
      <c r="AQC5" s="109"/>
      <c r="AQD5" s="109"/>
      <c r="AQE5" s="109"/>
      <c r="AQF5" s="109"/>
      <c r="AQG5" s="109"/>
      <c r="AQH5" s="109"/>
      <c r="AQI5" s="109"/>
      <c r="AQJ5" s="109"/>
      <c r="AQK5" s="109"/>
      <c r="AQL5" s="109"/>
      <c r="AQM5" s="109"/>
      <c r="AQN5" s="109"/>
      <c r="AQO5" s="109"/>
      <c r="AQP5" s="109"/>
      <c r="AQQ5" s="109"/>
      <c r="AQR5" s="109"/>
      <c r="AQS5" s="109"/>
      <c r="AQT5" s="109"/>
      <c r="AQU5" s="109"/>
      <c r="AQV5" s="109"/>
      <c r="AQW5" s="109"/>
      <c r="AQX5" s="109"/>
      <c r="AQY5" s="109"/>
      <c r="AQZ5" s="109"/>
      <c r="ARA5" s="109"/>
      <c r="ARB5" s="109"/>
      <c r="ARC5" s="109"/>
      <c r="ARD5" s="109"/>
      <c r="ARE5" s="109"/>
      <c r="ARF5" s="109"/>
      <c r="ARG5" s="109"/>
      <c r="ARH5" s="109"/>
      <c r="ARI5" s="109"/>
      <c r="ARJ5" s="109"/>
      <c r="ARK5" s="109"/>
      <c r="ARL5" s="109"/>
      <c r="ARM5" s="109"/>
      <c r="ARN5" s="109"/>
      <c r="ARO5" s="109"/>
      <c r="ARP5" s="109"/>
      <c r="ARQ5" s="109"/>
      <c r="ARR5" s="109"/>
      <c r="ARS5" s="109"/>
      <c r="ART5" s="109"/>
      <c r="ARU5" s="109"/>
      <c r="ARV5" s="109"/>
      <c r="ARW5" s="109"/>
      <c r="ARX5" s="109"/>
      <c r="ARY5" s="109"/>
      <c r="ARZ5" s="109"/>
      <c r="ASA5" s="109"/>
      <c r="ASB5" s="109"/>
      <c r="ASC5" s="109"/>
      <c r="ASD5" s="109"/>
      <c r="ASE5" s="109"/>
      <c r="ASF5" s="109"/>
      <c r="ASG5" s="109"/>
      <c r="ASH5" s="109"/>
      <c r="ASI5" s="109"/>
      <c r="ASJ5" s="109"/>
      <c r="ASK5" s="109"/>
      <c r="ASL5" s="109"/>
      <c r="ASM5" s="109"/>
      <c r="ASN5" s="109"/>
      <c r="ASO5" s="109"/>
      <c r="ASP5" s="109"/>
      <c r="ASQ5" s="109"/>
      <c r="ASR5" s="109"/>
      <c r="ASS5" s="109"/>
      <c r="AST5" s="109"/>
      <c r="ASU5" s="109"/>
      <c r="ASV5" s="109"/>
      <c r="ASW5" s="109"/>
      <c r="ASX5" s="109"/>
      <c r="ASY5" s="109"/>
      <c r="ASZ5" s="109"/>
      <c r="ATA5" s="109"/>
      <c r="ATB5" s="109"/>
      <c r="ATC5" s="109"/>
      <c r="ATD5" s="109"/>
      <c r="ATE5" s="109"/>
      <c r="ATF5" s="109"/>
      <c r="ATG5" s="109"/>
      <c r="ATH5" s="109"/>
      <c r="ATI5" s="109"/>
      <c r="ATJ5" s="109"/>
      <c r="ATK5" s="109"/>
      <c r="ATL5" s="109"/>
      <c r="ATM5" s="109"/>
      <c r="ATN5" s="109"/>
      <c r="ATO5" s="109"/>
      <c r="ATP5" s="109"/>
      <c r="ATQ5" s="109"/>
      <c r="ATR5" s="109"/>
      <c r="ATS5" s="109"/>
      <c r="ATT5" s="109"/>
      <c r="ATU5" s="109"/>
      <c r="ATV5" s="109"/>
      <c r="ATW5" s="109"/>
      <c r="ATX5" s="109"/>
      <c r="ATY5" s="109"/>
      <c r="ATZ5" s="109"/>
      <c r="AUA5" s="109"/>
      <c r="AUB5" s="109"/>
      <c r="AUC5" s="109"/>
      <c r="AUD5" s="109"/>
      <c r="AUE5" s="109"/>
      <c r="AUF5" s="109"/>
      <c r="AUG5" s="109"/>
      <c r="AUH5" s="109"/>
      <c r="AUI5" s="109"/>
      <c r="AUJ5" s="109"/>
      <c r="AUK5" s="109"/>
      <c r="AUL5" s="109"/>
      <c r="AUM5" s="109"/>
      <c r="AUN5" s="109"/>
      <c r="AUO5" s="109"/>
      <c r="AUP5" s="109"/>
      <c r="AUQ5" s="109"/>
      <c r="AUR5" s="109"/>
      <c r="AUS5" s="109"/>
      <c r="AUT5" s="109"/>
      <c r="AUU5" s="109"/>
      <c r="AUV5" s="109"/>
      <c r="AUW5" s="109"/>
      <c r="AUX5" s="109"/>
      <c r="AUY5" s="109"/>
      <c r="AUZ5" s="109"/>
      <c r="AVA5" s="109"/>
      <c r="AVB5" s="109"/>
      <c r="AVC5" s="109"/>
      <c r="AVD5" s="109"/>
      <c r="AVE5" s="109"/>
      <c r="AVF5" s="109"/>
      <c r="AVG5" s="109"/>
      <c r="AVH5" s="109"/>
      <c r="AVI5" s="109"/>
      <c r="AVJ5" s="109"/>
      <c r="AVK5" s="109"/>
      <c r="AVL5" s="109"/>
      <c r="AVM5" s="109"/>
      <c r="AVN5" s="109"/>
      <c r="AVO5" s="109"/>
      <c r="AVP5" s="109"/>
      <c r="AVQ5" s="109"/>
      <c r="AVR5" s="109"/>
      <c r="AVS5" s="109"/>
      <c r="AVT5" s="109"/>
      <c r="AVU5" s="109"/>
      <c r="AVV5" s="109"/>
      <c r="AVW5" s="109"/>
      <c r="AVX5" s="109"/>
      <c r="AVY5" s="109"/>
      <c r="AVZ5" s="109"/>
      <c r="AWA5" s="109"/>
      <c r="AWB5" s="109"/>
      <c r="AWC5" s="109"/>
      <c r="AWD5" s="109"/>
      <c r="AWE5" s="109"/>
      <c r="AWF5" s="109"/>
      <c r="AWG5" s="109"/>
      <c r="AWH5" s="109"/>
      <c r="AWI5" s="109"/>
      <c r="AWJ5" s="109"/>
      <c r="AWK5" s="109"/>
      <c r="AWL5" s="109"/>
      <c r="AWM5" s="109"/>
      <c r="AWN5" s="109"/>
      <c r="AWO5" s="109"/>
      <c r="AWP5" s="109"/>
      <c r="AWQ5" s="109"/>
      <c r="AWR5" s="109"/>
      <c r="AWS5" s="109"/>
      <c r="AWT5" s="109"/>
      <c r="AWU5" s="109"/>
      <c r="AWV5" s="109"/>
      <c r="AWW5" s="109"/>
      <c r="AWX5" s="109"/>
      <c r="AWY5" s="109"/>
      <c r="AWZ5" s="109"/>
      <c r="AXA5" s="109"/>
      <c r="AXB5" s="109"/>
      <c r="AXC5" s="109"/>
      <c r="AXD5" s="109"/>
      <c r="AXE5" s="109"/>
      <c r="AXF5" s="109"/>
      <c r="AXG5" s="109"/>
      <c r="AXH5" s="109"/>
      <c r="AXI5" s="109"/>
      <c r="AXJ5" s="109"/>
      <c r="AXK5" s="109"/>
      <c r="AXL5" s="109"/>
      <c r="AXM5" s="109"/>
      <c r="AXN5" s="109"/>
      <c r="AXO5" s="109"/>
      <c r="AXP5" s="109"/>
      <c r="AXQ5" s="109"/>
      <c r="AXR5" s="109"/>
      <c r="AXS5" s="109"/>
      <c r="AXT5" s="109"/>
      <c r="AXU5" s="109"/>
      <c r="AXV5" s="109"/>
      <c r="AXW5" s="109"/>
      <c r="AXX5" s="109"/>
      <c r="AXY5" s="109"/>
      <c r="AXZ5" s="109"/>
      <c r="AYA5" s="109"/>
      <c r="AYB5" s="109"/>
      <c r="AYC5" s="109"/>
      <c r="AYD5" s="109"/>
      <c r="AYE5" s="109"/>
      <c r="AYF5" s="109"/>
      <c r="AYG5" s="109"/>
      <c r="AYH5" s="109"/>
      <c r="AYI5" s="109"/>
      <c r="AYJ5" s="109"/>
      <c r="AYK5" s="109"/>
      <c r="AYL5" s="109"/>
      <c r="AYM5" s="109"/>
      <c r="AYN5" s="109"/>
      <c r="AYO5" s="109"/>
      <c r="AYP5" s="109"/>
      <c r="AYQ5" s="109"/>
      <c r="AYR5" s="109"/>
      <c r="AYS5" s="109"/>
      <c r="AYT5" s="109"/>
      <c r="AYU5" s="109"/>
      <c r="AYV5" s="109"/>
      <c r="AYW5" s="109"/>
      <c r="AYX5" s="109"/>
      <c r="AYY5" s="109"/>
      <c r="AYZ5" s="109"/>
      <c r="AZA5" s="109"/>
      <c r="AZB5" s="109"/>
      <c r="AZC5" s="109"/>
      <c r="AZD5" s="109"/>
      <c r="AZE5" s="109"/>
      <c r="AZF5" s="109"/>
      <c r="AZG5" s="109"/>
      <c r="AZH5" s="109"/>
      <c r="AZI5" s="109"/>
      <c r="AZJ5" s="109"/>
      <c r="AZK5" s="109"/>
      <c r="AZL5" s="109"/>
      <c r="AZM5" s="109"/>
      <c r="AZN5" s="109"/>
      <c r="AZO5" s="109"/>
      <c r="AZP5" s="109"/>
      <c r="AZQ5" s="109"/>
      <c r="AZR5" s="109"/>
      <c r="AZS5" s="109"/>
      <c r="AZT5" s="109"/>
      <c r="AZU5" s="109"/>
      <c r="AZV5" s="109"/>
      <c r="AZW5" s="109"/>
      <c r="AZX5" s="109"/>
      <c r="AZY5" s="109"/>
      <c r="AZZ5" s="109"/>
      <c r="BAA5" s="109"/>
      <c r="BAB5" s="109"/>
      <c r="BAC5" s="109"/>
      <c r="BAD5" s="109"/>
      <c r="BAE5" s="109"/>
      <c r="BAF5" s="109"/>
      <c r="BAG5" s="109"/>
      <c r="BAH5" s="109"/>
      <c r="BAI5" s="109"/>
      <c r="BAJ5" s="109"/>
      <c r="BAK5" s="109"/>
      <c r="BAL5" s="109"/>
      <c r="BAM5" s="109"/>
      <c r="BAN5" s="109"/>
      <c r="BAO5" s="109"/>
      <c r="BAP5" s="109"/>
      <c r="BAQ5" s="109"/>
      <c r="BAR5" s="109"/>
      <c r="BAS5" s="109"/>
      <c r="BAT5" s="109"/>
      <c r="BAU5" s="109"/>
      <c r="BAV5" s="109"/>
      <c r="BAW5" s="109"/>
      <c r="BAX5" s="109"/>
      <c r="BAY5" s="109"/>
      <c r="BAZ5" s="109"/>
      <c r="BBA5" s="109"/>
      <c r="BBB5" s="109"/>
      <c r="BBC5" s="109"/>
      <c r="BBD5" s="109"/>
      <c r="BBE5" s="109"/>
      <c r="BBF5" s="109"/>
      <c r="BBG5" s="109"/>
      <c r="BBH5" s="109"/>
      <c r="BBI5" s="109"/>
      <c r="BBJ5" s="109"/>
      <c r="BBK5" s="109"/>
      <c r="BBL5" s="109"/>
      <c r="BBM5" s="109"/>
      <c r="BBN5" s="109"/>
      <c r="BBO5" s="109"/>
      <c r="BBP5" s="109"/>
      <c r="BBQ5" s="109"/>
      <c r="BBR5" s="109"/>
      <c r="BBS5" s="109"/>
      <c r="BBT5" s="109"/>
      <c r="BBU5" s="109"/>
      <c r="BBV5" s="109"/>
      <c r="BBW5" s="109"/>
      <c r="BBX5" s="109"/>
      <c r="BBY5" s="109"/>
      <c r="BBZ5" s="109"/>
      <c r="BCA5" s="109"/>
      <c r="BCB5" s="109"/>
      <c r="BCC5" s="109"/>
      <c r="BCD5" s="109"/>
      <c r="BCE5" s="109"/>
      <c r="BCF5" s="109"/>
      <c r="BCG5" s="109"/>
      <c r="BCH5" s="109"/>
      <c r="BCI5" s="109"/>
      <c r="BCJ5" s="109"/>
      <c r="BCK5" s="109"/>
      <c r="BCL5" s="109"/>
      <c r="BCM5" s="109"/>
      <c r="BCN5" s="109"/>
      <c r="BCO5" s="109"/>
      <c r="BCP5" s="109"/>
      <c r="BCQ5" s="109"/>
      <c r="BCR5" s="109"/>
      <c r="BCS5" s="109"/>
      <c r="BCT5" s="109"/>
      <c r="BCU5" s="109"/>
      <c r="BCV5" s="109"/>
      <c r="BCW5" s="109"/>
      <c r="BCX5" s="109"/>
      <c r="BCY5" s="109"/>
      <c r="BCZ5" s="109"/>
      <c r="BDA5" s="109"/>
      <c r="BDB5" s="109"/>
      <c r="BDC5" s="109"/>
      <c r="BDD5" s="109"/>
      <c r="BDE5" s="109"/>
      <c r="BDF5" s="109"/>
      <c r="BDG5" s="109"/>
      <c r="BDH5" s="109"/>
      <c r="BDI5" s="109"/>
      <c r="BDJ5" s="109"/>
      <c r="BDK5" s="109"/>
      <c r="BDL5" s="109"/>
      <c r="BDM5" s="109"/>
      <c r="BDN5" s="109"/>
      <c r="BDO5" s="109"/>
      <c r="BDP5" s="109"/>
      <c r="BDQ5" s="109"/>
      <c r="BDR5" s="109"/>
      <c r="BDS5" s="109"/>
      <c r="BDT5" s="109"/>
      <c r="BDU5" s="109"/>
      <c r="BDV5" s="109"/>
      <c r="BDW5" s="109"/>
      <c r="BDX5" s="109"/>
      <c r="BDY5" s="109"/>
      <c r="BDZ5" s="109"/>
      <c r="BEA5" s="109"/>
      <c r="BEB5" s="109"/>
      <c r="BEC5" s="109"/>
      <c r="BED5" s="109"/>
      <c r="BEE5" s="109"/>
      <c r="BEF5" s="109"/>
      <c r="BEG5" s="109"/>
      <c r="BEH5" s="109"/>
      <c r="BEI5" s="109"/>
      <c r="BEJ5" s="109"/>
      <c r="BEK5" s="109"/>
      <c r="BEL5" s="109"/>
      <c r="BEM5" s="109"/>
      <c r="BEN5" s="109"/>
      <c r="BEO5" s="109"/>
      <c r="BEP5" s="109"/>
      <c r="BEQ5" s="109"/>
      <c r="BER5" s="109"/>
      <c r="BES5" s="109"/>
      <c r="BET5" s="109"/>
      <c r="BEU5" s="109"/>
      <c r="BEV5" s="109"/>
      <c r="BEW5" s="109"/>
      <c r="BEX5" s="109"/>
      <c r="BEY5" s="109"/>
      <c r="BEZ5" s="109"/>
      <c r="BFA5" s="109"/>
      <c r="BFB5" s="109"/>
      <c r="BFC5" s="109"/>
      <c r="BFD5" s="109"/>
      <c r="BFE5" s="109"/>
      <c r="BFF5" s="109"/>
      <c r="BFG5" s="109"/>
      <c r="BFH5" s="109"/>
      <c r="BFI5" s="109"/>
      <c r="BFJ5" s="109"/>
      <c r="BFK5" s="109"/>
      <c r="BFL5" s="109"/>
      <c r="BFM5" s="109"/>
      <c r="BFN5" s="109"/>
      <c r="BFO5" s="109"/>
      <c r="BFP5" s="109"/>
      <c r="BFQ5" s="109"/>
      <c r="BFR5" s="109"/>
      <c r="BFS5" s="109"/>
      <c r="BFT5" s="109"/>
      <c r="BFU5" s="109"/>
      <c r="BFV5" s="109"/>
      <c r="BFW5" s="109"/>
      <c r="BFX5" s="109"/>
      <c r="BFY5" s="109"/>
      <c r="BFZ5" s="109"/>
      <c r="BGA5" s="109"/>
      <c r="BGB5" s="109"/>
      <c r="BGC5" s="109"/>
      <c r="BGD5" s="109"/>
      <c r="BGE5" s="109"/>
      <c r="BGF5" s="109"/>
      <c r="BGG5" s="109"/>
      <c r="BGH5" s="109"/>
      <c r="BGI5" s="109"/>
      <c r="BGJ5" s="109"/>
      <c r="BGK5" s="109"/>
      <c r="BGL5" s="109"/>
      <c r="BGM5" s="109"/>
      <c r="BGN5" s="109"/>
      <c r="BGO5" s="109"/>
      <c r="BGP5" s="109"/>
      <c r="BGQ5" s="109"/>
      <c r="BGR5" s="109"/>
      <c r="BGS5" s="109"/>
      <c r="BGT5" s="109"/>
      <c r="BGU5" s="109"/>
      <c r="BGV5" s="109"/>
      <c r="BGW5" s="109"/>
      <c r="BGX5" s="109"/>
      <c r="BGY5" s="109"/>
      <c r="BGZ5" s="109"/>
      <c r="BHA5" s="109"/>
      <c r="BHB5" s="109"/>
      <c r="BHC5" s="109"/>
      <c r="BHD5" s="109"/>
      <c r="BHE5" s="109"/>
      <c r="BHF5" s="109"/>
      <c r="BHG5" s="109"/>
      <c r="BHH5" s="109"/>
      <c r="BHI5" s="109"/>
      <c r="BHJ5" s="109"/>
      <c r="BHK5" s="109"/>
      <c r="BHL5" s="109"/>
      <c r="BHM5" s="109"/>
      <c r="BHN5" s="109"/>
      <c r="BHO5" s="109"/>
      <c r="BHP5" s="109"/>
      <c r="BHQ5" s="109"/>
      <c r="BHR5" s="109"/>
      <c r="BHS5" s="109"/>
      <c r="BHT5" s="109"/>
      <c r="BHU5" s="109"/>
      <c r="BHV5" s="109"/>
      <c r="BHW5" s="109"/>
      <c r="BHX5" s="109"/>
      <c r="BHY5" s="109"/>
      <c r="BHZ5" s="109"/>
      <c r="BIA5" s="109"/>
      <c r="BIB5" s="109"/>
      <c r="BIC5" s="109"/>
      <c r="BID5" s="109"/>
      <c r="BIE5" s="109"/>
      <c r="BIF5" s="109"/>
      <c r="BIG5" s="109"/>
      <c r="BIH5" s="109"/>
      <c r="BII5" s="109"/>
      <c r="BIJ5" s="109"/>
      <c r="BIK5" s="109"/>
      <c r="BIL5" s="109"/>
      <c r="BIM5" s="109"/>
      <c r="BIN5" s="109"/>
      <c r="BIO5" s="109"/>
      <c r="BIP5" s="109"/>
      <c r="BIQ5" s="109"/>
      <c r="BIR5" s="109"/>
      <c r="BIS5" s="109"/>
      <c r="BIT5" s="109"/>
      <c r="BIU5" s="109"/>
      <c r="BIV5" s="109"/>
      <c r="BIW5" s="109"/>
      <c r="BIX5" s="109"/>
      <c r="BIY5" s="109"/>
      <c r="BIZ5" s="109"/>
      <c r="BJA5" s="109"/>
      <c r="BJB5" s="109"/>
      <c r="BJC5" s="109"/>
      <c r="BJD5" s="109"/>
      <c r="BJE5" s="109"/>
      <c r="BJF5" s="109"/>
      <c r="BJG5" s="109"/>
      <c r="BJH5" s="109"/>
      <c r="BJI5" s="109"/>
      <c r="BJJ5" s="109"/>
      <c r="BJK5" s="109"/>
      <c r="BJL5" s="109"/>
      <c r="BJM5" s="109"/>
      <c r="BJN5" s="109"/>
      <c r="BJO5" s="109"/>
      <c r="BJP5" s="109"/>
      <c r="BJQ5" s="109"/>
      <c r="BJR5" s="109"/>
      <c r="BJS5" s="109"/>
      <c r="BJT5" s="109"/>
      <c r="BJU5" s="109"/>
      <c r="BJV5" s="109"/>
      <c r="BJW5" s="109"/>
      <c r="BJX5" s="109"/>
      <c r="BJY5" s="109"/>
      <c r="BJZ5" s="109"/>
      <c r="BKA5" s="109"/>
      <c r="BKB5" s="109"/>
      <c r="BKC5" s="109"/>
      <c r="BKD5" s="109"/>
      <c r="BKE5" s="109"/>
      <c r="BKF5" s="109"/>
      <c r="BKG5" s="109"/>
      <c r="BKH5" s="109"/>
      <c r="BKI5" s="109"/>
      <c r="BKJ5" s="109"/>
      <c r="BKK5" s="109"/>
      <c r="BKL5" s="109"/>
      <c r="BKM5" s="109"/>
      <c r="BKN5" s="109"/>
      <c r="BKO5" s="109"/>
      <c r="BKP5" s="109"/>
      <c r="BKQ5" s="109"/>
      <c r="BKR5" s="109"/>
      <c r="BKS5" s="109"/>
      <c r="BKT5" s="109"/>
      <c r="BKU5" s="109"/>
      <c r="BKV5" s="109"/>
      <c r="BKW5" s="109"/>
      <c r="BKX5" s="109"/>
      <c r="BKY5" s="109"/>
      <c r="BKZ5" s="109"/>
      <c r="BLA5" s="109"/>
      <c r="BLB5" s="109"/>
      <c r="BLC5" s="109"/>
      <c r="BLD5" s="109"/>
      <c r="BLE5" s="109"/>
      <c r="BLF5" s="109"/>
      <c r="BLG5" s="109"/>
      <c r="BLH5" s="109"/>
      <c r="BLI5" s="109"/>
      <c r="BLJ5" s="109"/>
      <c r="BLK5" s="109"/>
      <c r="BLL5" s="109"/>
      <c r="BLM5" s="109"/>
      <c r="BLN5" s="109"/>
      <c r="BLO5" s="109"/>
      <c r="BLP5" s="109"/>
      <c r="BLQ5" s="109"/>
      <c r="BLR5" s="109"/>
      <c r="BLS5" s="109"/>
      <c r="BLT5" s="109"/>
      <c r="BLU5" s="109"/>
      <c r="BLV5" s="109"/>
      <c r="BLW5" s="109"/>
      <c r="BLX5" s="109"/>
      <c r="BLY5" s="109"/>
      <c r="BLZ5" s="109"/>
      <c r="BMA5" s="109"/>
      <c r="BMB5" s="109"/>
      <c r="BMC5" s="109"/>
      <c r="BMD5" s="109"/>
      <c r="BME5" s="109"/>
      <c r="BMF5" s="109"/>
      <c r="BMG5" s="109"/>
      <c r="BMH5" s="109"/>
      <c r="BMI5" s="109"/>
      <c r="BMJ5" s="109"/>
      <c r="BMK5" s="109"/>
      <c r="BML5" s="109"/>
      <c r="BMM5" s="109"/>
      <c r="BMN5" s="109"/>
      <c r="BMO5" s="109"/>
      <c r="BMP5" s="109"/>
      <c r="BMQ5" s="109"/>
      <c r="BMR5" s="109"/>
      <c r="BMS5" s="109"/>
      <c r="BMT5" s="109"/>
      <c r="BMU5" s="109"/>
      <c r="BMV5" s="109"/>
      <c r="BMW5" s="109"/>
      <c r="BMX5" s="109"/>
      <c r="BMY5" s="109"/>
      <c r="BMZ5" s="109"/>
      <c r="BNA5" s="109"/>
      <c r="BNB5" s="109"/>
      <c r="BNC5" s="109"/>
      <c r="BND5" s="109"/>
      <c r="BNE5" s="109"/>
      <c r="BNF5" s="109"/>
      <c r="BNG5" s="109"/>
      <c r="BNH5" s="109"/>
      <c r="BNI5" s="109"/>
      <c r="BNJ5" s="109"/>
      <c r="BNK5" s="109"/>
      <c r="BNL5" s="109"/>
      <c r="BNM5" s="109"/>
      <c r="BNN5" s="109"/>
      <c r="BNO5" s="109"/>
      <c r="BNP5" s="109"/>
      <c r="BNQ5" s="109"/>
      <c r="BNR5" s="109"/>
      <c r="BNS5" s="109"/>
      <c r="BNT5" s="109"/>
      <c r="BNU5" s="109"/>
      <c r="BNV5" s="109"/>
      <c r="BNW5" s="109"/>
      <c r="BNX5" s="109"/>
      <c r="BNY5" s="109"/>
      <c r="BNZ5" s="109"/>
      <c r="BOA5" s="109"/>
      <c r="BOB5" s="109"/>
      <c r="BOC5" s="109"/>
      <c r="BOD5" s="109"/>
      <c r="BOE5" s="109"/>
      <c r="BOF5" s="109"/>
      <c r="BOG5" s="109"/>
      <c r="BOH5" s="109"/>
      <c r="BOI5" s="109"/>
      <c r="BOJ5" s="109"/>
      <c r="BOK5" s="109"/>
      <c r="BOL5" s="109"/>
      <c r="BOM5" s="109"/>
      <c r="BON5" s="109"/>
      <c r="BOO5" s="109"/>
      <c r="BOP5" s="109"/>
      <c r="BOQ5" s="109"/>
      <c r="BOR5" s="109"/>
      <c r="BOS5" s="109"/>
      <c r="BOT5" s="109"/>
      <c r="BOU5" s="109"/>
      <c r="BOV5" s="109"/>
      <c r="BOW5" s="109"/>
      <c r="BOX5" s="109"/>
      <c r="BOY5" s="109"/>
      <c r="BOZ5" s="109"/>
      <c r="BPA5" s="109"/>
      <c r="BPB5" s="109"/>
      <c r="BPC5" s="109"/>
      <c r="BPD5" s="109"/>
      <c r="BPE5" s="109"/>
      <c r="BPF5" s="109"/>
      <c r="BPG5" s="109"/>
      <c r="BPH5" s="109"/>
      <c r="BPI5" s="109"/>
      <c r="BPJ5" s="109"/>
      <c r="BPK5" s="109"/>
      <c r="BPL5" s="109"/>
      <c r="BPM5" s="109"/>
      <c r="BPN5" s="109"/>
      <c r="BPO5" s="109"/>
      <c r="BPP5" s="109"/>
      <c r="BPQ5" s="109"/>
      <c r="BPR5" s="109"/>
      <c r="BPS5" s="109"/>
      <c r="BPT5" s="109"/>
      <c r="BPU5" s="109"/>
      <c r="BPV5" s="109"/>
      <c r="BPW5" s="109"/>
      <c r="BPX5" s="109"/>
      <c r="BPY5" s="109"/>
      <c r="BPZ5" s="109"/>
      <c r="BQA5" s="109"/>
      <c r="BQB5" s="109"/>
      <c r="BQC5" s="109"/>
      <c r="BQD5" s="109"/>
      <c r="BQE5" s="109"/>
      <c r="BQF5" s="109"/>
      <c r="BQG5" s="109"/>
      <c r="BQH5" s="109"/>
      <c r="BQI5" s="109"/>
      <c r="BQJ5" s="109"/>
      <c r="BQK5" s="109"/>
      <c r="BQL5" s="109"/>
      <c r="BQM5" s="109"/>
      <c r="BQN5" s="109"/>
      <c r="BQO5" s="109"/>
      <c r="BQP5" s="109"/>
      <c r="BQQ5" s="109"/>
      <c r="BQR5" s="109"/>
      <c r="BQS5" s="109"/>
      <c r="BQT5" s="109"/>
      <c r="BQU5" s="109"/>
      <c r="BQV5" s="109"/>
      <c r="BQW5" s="109"/>
      <c r="BQX5" s="109"/>
      <c r="BQY5" s="109"/>
      <c r="BQZ5" s="109"/>
      <c r="BRA5" s="109"/>
      <c r="BRB5" s="109"/>
      <c r="BRC5" s="109"/>
      <c r="BRD5" s="109"/>
      <c r="BRE5" s="109"/>
      <c r="BRF5" s="109"/>
      <c r="BRG5" s="109"/>
      <c r="BRH5" s="109"/>
      <c r="BRI5" s="109"/>
      <c r="BRJ5" s="109"/>
      <c r="BRK5" s="109"/>
      <c r="BRL5" s="109"/>
      <c r="BRM5" s="109"/>
      <c r="BRN5" s="109"/>
      <c r="BRO5" s="109"/>
      <c r="BRP5" s="109"/>
      <c r="BRQ5" s="109"/>
      <c r="BRR5" s="109"/>
      <c r="BRS5" s="109"/>
      <c r="BRT5" s="109"/>
      <c r="BRU5" s="109"/>
      <c r="BRV5" s="109"/>
      <c r="BRW5" s="109"/>
      <c r="BRX5" s="109"/>
      <c r="BRY5" s="109"/>
      <c r="BRZ5" s="109"/>
      <c r="BSA5" s="109"/>
      <c r="BSB5" s="109"/>
      <c r="BSC5" s="109"/>
      <c r="BSD5" s="109"/>
      <c r="BSE5" s="109"/>
      <c r="BSF5" s="109"/>
      <c r="BSG5" s="109"/>
      <c r="BSH5" s="109"/>
      <c r="BSI5" s="109"/>
      <c r="BSJ5" s="109"/>
      <c r="BSK5" s="109"/>
      <c r="BSL5" s="109"/>
      <c r="BSM5" s="109"/>
      <c r="BSN5" s="109"/>
      <c r="BSO5" s="109"/>
      <c r="BSP5" s="109"/>
      <c r="BSQ5" s="109"/>
      <c r="BSR5" s="109"/>
      <c r="BSS5" s="109"/>
      <c r="BST5" s="109"/>
      <c r="BSU5" s="109"/>
      <c r="BSV5" s="109"/>
      <c r="BSW5" s="109"/>
      <c r="BSX5" s="109"/>
      <c r="BSY5" s="109"/>
      <c r="BSZ5" s="109"/>
      <c r="BTA5" s="109"/>
      <c r="BTB5" s="109"/>
      <c r="BTC5" s="109"/>
      <c r="BTD5" s="109"/>
      <c r="BTE5" s="109"/>
      <c r="BTF5" s="109"/>
      <c r="BTG5" s="109"/>
      <c r="BTH5" s="109"/>
      <c r="BTI5" s="109"/>
      <c r="BTJ5" s="109"/>
      <c r="BTK5" s="109"/>
      <c r="BTL5" s="109"/>
      <c r="BTM5" s="109"/>
      <c r="BTN5" s="109"/>
      <c r="BTO5" s="109"/>
      <c r="BTP5" s="109"/>
      <c r="BTQ5" s="109"/>
      <c r="BTR5" s="109"/>
      <c r="BTS5" s="109"/>
      <c r="BTT5" s="109"/>
      <c r="BTU5" s="109"/>
      <c r="BTV5" s="109"/>
      <c r="BTW5" s="109"/>
      <c r="BTX5" s="109"/>
      <c r="BTY5" s="109"/>
      <c r="BTZ5" s="109"/>
      <c r="BUA5" s="109"/>
      <c r="BUB5" s="109"/>
      <c r="BUC5" s="109"/>
      <c r="BUD5" s="109"/>
      <c r="BUE5" s="109"/>
      <c r="BUF5" s="109"/>
      <c r="BUG5" s="109"/>
      <c r="BUH5" s="109"/>
      <c r="BUI5" s="109"/>
      <c r="BUJ5" s="109"/>
      <c r="BUK5" s="109"/>
      <c r="BUL5" s="109"/>
      <c r="BUM5" s="109"/>
      <c r="BUN5" s="109"/>
      <c r="BUO5" s="109"/>
      <c r="BUP5" s="109"/>
      <c r="BUQ5" s="109"/>
      <c r="BUR5" s="109"/>
      <c r="BUS5" s="109"/>
      <c r="BUT5" s="109"/>
      <c r="BUU5" s="109"/>
      <c r="BUV5" s="109"/>
      <c r="BUW5" s="109"/>
      <c r="BUX5" s="109"/>
      <c r="BUY5" s="109"/>
      <c r="BUZ5" s="109"/>
      <c r="BVA5" s="109"/>
      <c r="BVB5" s="109"/>
      <c r="BVC5" s="109"/>
      <c r="BVD5" s="109"/>
      <c r="BVE5" s="109"/>
      <c r="BVF5" s="109"/>
      <c r="BVG5" s="109"/>
      <c r="BVH5" s="109"/>
      <c r="BVI5" s="109"/>
      <c r="BVJ5" s="109"/>
      <c r="BVK5" s="109"/>
      <c r="BVL5" s="109"/>
      <c r="BVM5" s="109"/>
      <c r="BVN5" s="109"/>
      <c r="BVO5" s="109"/>
      <c r="BVP5" s="109"/>
      <c r="BVQ5" s="109"/>
      <c r="BVR5" s="109"/>
      <c r="BVS5" s="109"/>
      <c r="BVT5" s="109"/>
      <c r="BVU5" s="109"/>
      <c r="BVV5" s="109"/>
      <c r="BVW5" s="109"/>
      <c r="BVX5" s="109"/>
      <c r="BVY5" s="109"/>
      <c r="BVZ5" s="109"/>
      <c r="BWA5" s="109"/>
      <c r="BWB5" s="109"/>
      <c r="BWC5" s="109"/>
      <c r="BWD5" s="109"/>
      <c r="BWE5" s="109"/>
      <c r="BWF5" s="109"/>
      <c r="BWG5" s="109"/>
      <c r="BWH5" s="109"/>
      <c r="BWI5" s="109"/>
      <c r="BWJ5" s="109"/>
      <c r="BWK5" s="109"/>
      <c r="BWL5" s="109"/>
      <c r="BWM5" s="109"/>
      <c r="BWN5" s="109"/>
      <c r="BWO5" s="109"/>
      <c r="BWP5" s="109"/>
      <c r="BWQ5" s="109"/>
      <c r="BWR5" s="109"/>
      <c r="BWS5" s="109"/>
      <c r="BWT5" s="109"/>
      <c r="BWU5" s="109"/>
      <c r="BWV5" s="109"/>
      <c r="BWW5" s="109"/>
      <c r="BWX5" s="109"/>
      <c r="BWY5" s="109"/>
      <c r="BWZ5" s="109"/>
      <c r="BXA5" s="109"/>
      <c r="BXB5" s="109"/>
      <c r="BXC5" s="109"/>
      <c r="BXD5" s="109"/>
      <c r="BXE5" s="109"/>
      <c r="BXF5" s="109"/>
      <c r="BXG5" s="109"/>
      <c r="BXH5" s="109"/>
      <c r="BXI5" s="109"/>
      <c r="BXJ5" s="109"/>
      <c r="BXK5" s="109"/>
      <c r="BXL5" s="109"/>
      <c r="BXM5" s="109"/>
      <c r="BXN5" s="109"/>
      <c r="BXO5" s="109"/>
      <c r="BXP5" s="109"/>
      <c r="BXQ5" s="109"/>
      <c r="BXR5" s="109"/>
      <c r="BXS5" s="109"/>
      <c r="BXT5" s="109"/>
      <c r="BXU5" s="109"/>
      <c r="BXV5" s="109"/>
      <c r="BXW5" s="109"/>
      <c r="BXX5" s="109"/>
      <c r="BXY5" s="109"/>
      <c r="BXZ5" s="109"/>
      <c r="BYA5" s="109"/>
      <c r="BYB5" s="109"/>
      <c r="BYC5" s="109"/>
      <c r="BYD5" s="109"/>
      <c r="BYE5" s="109"/>
      <c r="BYF5" s="109"/>
      <c r="BYG5" s="109"/>
      <c r="BYH5" s="109"/>
      <c r="BYI5" s="109"/>
      <c r="BYJ5" s="109"/>
      <c r="BYK5" s="109"/>
      <c r="BYL5" s="109"/>
      <c r="BYM5" s="109"/>
      <c r="BYN5" s="109"/>
      <c r="BYO5" s="109"/>
      <c r="BYP5" s="109"/>
      <c r="BYQ5" s="109"/>
      <c r="BYR5" s="109"/>
      <c r="BYS5" s="109"/>
      <c r="BYT5" s="109"/>
      <c r="BYU5" s="109"/>
      <c r="BYV5" s="109"/>
      <c r="BYW5" s="109"/>
      <c r="BYX5" s="109"/>
      <c r="BYY5" s="109"/>
      <c r="BYZ5" s="109"/>
      <c r="BZA5" s="109"/>
      <c r="BZB5" s="109"/>
      <c r="BZC5" s="109"/>
      <c r="BZD5" s="109"/>
      <c r="BZE5" s="109"/>
      <c r="BZF5" s="109"/>
      <c r="BZG5" s="109"/>
      <c r="BZH5" s="109"/>
      <c r="BZI5" s="109"/>
      <c r="BZJ5" s="109"/>
      <c r="BZK5" s="109"/>
      <c r="BZL5" s="109"/>
      <c r="BZM5" s="109"/>
      <c r="BZN5" s="109"/>
      <c r="BZO5" s="109"/>
      <c r="BZP5" s="109"/>
      <c r="BZQ5" s="109"/>
      <c r="BZR5" s="109"/>
      <c r="BZS5" s="109"/>
      <c r="BZT5" s="109"/>
      <c r="BZU5" s="109"/>
      <c r="BZV5" s="109"/>
      <c r="BZW5" s="109"/>
      <c r="BZX5" s="109"/>
      <c r="BZY5" s="109"/>
      <c r="BZZ5" s="109"/>
      <c r="CAA5" s="109"/>
      <c r="CAB5" s="109"/>
      <c r="CAC5" s="109"/>
      <c r="CAD5" s="109"/>
      <c r="CAE5" s="109"/>
      <c r="CAF5" s="109"/>
      <c r="CAG5" s="109"/>
      <c r="CAH5" s="109"/>
      <c r="CAI5" s="109"/>
      <c r="CAJ5" s="109"/>
      <c r="CAK5" s="109"/>
      <c r="CAL5" s="109"/>
      <c r="CAM5" s="109"/>
      <c r="CAN5" s="109"/>
      <c r="CAO5" s="109"/>
      <c r="CAP5" s="109"/>
      <c r="CAQ5" s="109"/>
      <c r="CAR5" s="109"/>
      <c r="CAS5" s="109"/>
      <c r="CAT5" s="109"/>
      <c r="CAU5" s="109"/>
      <c r="CAV5" s="109"/>
      <c r="CAW5" s="109"/>
      <c r="CAX5" s="109"/>
      <c r="CAY5" s="109"/>
      <c r="CAZ5" s="109"/>
      <c r="CBA5" s="109"/>
      <c r="CBB5" s="109"/>
      <c r="CBC5" s="109"/>
      <c r="CBD5" s="109"/>
      <c r="CBE5" s="109"/>
      <c r="CBF5" s="109"/>
      <c r="CBG5" s="109"/>
      <c r="CBH5" s="109"/>
      <c r="CBI5" s="109"/>
      <c r="CBJ5" s="109"/>
      <c r="CBK5" s="109"/>
      <c r="CBL5" s="109"/>
      <c r="CBM5" s="109"/>
      <c r="CBN5" s="109"/>
      <c r="CBO5" s="109"/>
      <c r="CBP5" s="109"/>
      <c r="CBQ5" s="109"/>
      <c r="CBR5" s="109"/>
      <c r="CBS5" s="109"/>
      <c r="CBT5" s="109"/>
      <c r="CBU5" s="109"/>
      <c r="CBV5" s="109"/>
      <c r="CBW5" s="109"/>
      <c r="CBX5" s="109"/>
      <c r="CBY5" s="109"/>
      <c r="CBZ5" s="109"/>
      <c r="CCA5" s="109"/>
      <c r="CCB5" s="109"/>
      <c r="CCC5" s="109"/>
      <c r="CCD5" s="109"/>
      <c r="CCE5" s="109"/>
      <c r="CCF5" s="109"/>
      <c r="CCG5" s="109"/>
      <c r="CCH5" s="109"/>
      <c r="CCI5" s="109"/>
      <c r="CCJ5" s="109"/>
      <c r="CCK5" s="109"/>
      <c r="CCL5" s="109"/>
      <c r="CCM5" s="109"/>
      <c r="CCN5" s="109"/>
      <c r="CCO5" s="109"/>
      <c r="CCP5" s="109"/>
      <c r="CCQ5" s="109"/>
      <c r="CCR5" s="109"/>
      <c r="CCS5" s="109"/>
      <c r="CCT5" s="109"/>
      <c r="CCU5" s="109"/>
      <c r="CCV5" s="109"/>
      <c r="CCW5" s="109"/>
      <c r="CCX5" s="109"/>
      <c r="CCY5" s="109"/>
      <c r="CCZ5" s="109"/>
      <c r="CDA5" s="109"/>
      <c r="CDB5" s="109"/>
      <c r="CDC5" s="109"/>
      <c r="CDD5" s="109"/>
      <c r="CDE5" s="109"/>
      <c r="CDF5" s="109"/>
      <c r="CDG5" s="109"/>
      <c r="CDH5" s="109"/>
      <c r="CDI5" s="109"/>
      <c r="CDJ5" s="109"/>
      <c r="CDK5" s="109"/>
      <c r="CDL5" s="109"/>
      <c r="CDM5" s="109"/>
      <c r="CDN5" s="109"/>
      <c r="CDO5" s="109"/>
      <c r="CDP5" s="109"/>
      <c r="CDQ5" s="109"/>
      <c r="CDR5" s="109"/>
      <c r="CDS5" s="109"/>
      <c r="CDT5" s="109"/>
      <c r="CDU5" s="109"/>
      <c r="CDV5" s="109"/>
      <c r="CDW5" s="109"/>
      <c r="CDX5" s="109"/>
      <c r="CDY5" s="109"/>
      <c r="CDZ5" s="109"/>
      <c r="CEA5" s="109"/>
      <c r="CEB5" s="109"/>
      <c r="CEC5" s="109"/>
      <c r="CED5" s="109"/>
      <c r="CEE5" s="109"/>
      <c r="CEF5" s="109"/>
      <c r="CEG5" s="109"/>
      <c r="CEH5" s="109"/>
      <c r="CEI5" s="109"/>
      <c r="CEJ5" s="109"/>
      <c r="CEK5" s="109"/>
      <c r="CEL5" s="109"/>
      <c r="CEM5" s="109"/>
      <c r="CEN5" s="109"/>
      <c r="CEO5" s="109"/>
      <c r="CEP5" s="109"/>
      <c r="CEQ5" s="109"/>
      <c r="CER5" s="109"/>
      <c r="CES5" s="109"/>
      <c r="CET5" s="109"/>
      <c r="CEU5" s="109"/>
      <c r="CEV5" s="109"/>
      <c r="CEW5" s="109"/>
      <c r="CEX5" s="109"/>
      <c r="CEY5" s="109"/>
      <c r="CEZ5" s="109"/>
      <c r="CFA5" s="109"/>
      <c r="CFB5" s="109"/>
      <c r="CFC5" s="109"/>
      <c r="CFD5" s="109"/>
      <c r="CFE5" s="109"/>
      <c r="CFF5" s="109"/>
      <c r="CFG5" s="109"/>
      <c r="CFH5" s="109"/>
      <c r="CFI5" s="109"/>
      <c r="CFJ5" s="109"/>
      <c r="CFK5" s="109"/>
      <c r="CFL5" s="109"/>
      <c r="CFM5" s="109"/>
      <c r="CFN5" s="109"/>
      <c r="CFO5" s="109"/>
      <c r="CFP5" s="109"/>
      <c r="CFQ5" s="109"/>
      <c r="CFR5" s="109"/>
      <c r="CFS5" s="109"/>
      <c r="CFT5" s="109"/>
      <c r="CFU5" s="109"/>
      <c r="CFV5" s="109"/>
      <c r="CFW5" s="109"/>
      <c r="CFX5" s="109"/>
      <c r="CFY5" s="109"/>
      <c r="CFZ5" s="109"/>
      <c r="CGA5" s="109"/>
      <c r="CGB5" s="109"/>
      <c r="CGC5" s="109"/>
      <c r="CGD5" s="109"/>
      <c r="CGE5" s="109"/>
      <c r="CGF5" s="109"/>
      <c r="CGG5" s="109"/>
      <c r="CGH5" s="109"/>
      <c r="CGI5" s="109"/>
      <c r="CGJ5" s="109"/>
      <c r="CGK5" s="109"/>
      <c r="CGL5" s="109"/>
      <c r="CGM5" s="109"/>
      <c r="CGN5" s="109"/>
      <c r="CGO5" s="109"/>
      <c r="CGP5" s="109"/>
      <c r="CGQ5" s="109"/>
      <c r="CGR5" s="109"/>
      <c r="CGS5" s="109"/>
      <c r="CGT5" s="109"/>
      <c r="CGU5" s="109"/>
      <c r="CGV5" s="109"/>
      <c r="CGW5" s="109"/>
      <c r="CGX5" s="109"/>
      <c r="CGY5" s="109"/>
      <c r="CGZ5" s="109"/>
      <c r="CHA5" s="109"/>
      <c r="CHB5" s="109"/>
      <c r="CHC5" s="109"/>
      <c r="CHD5" s="109"/>
      <c r="CHE5" s="109"/>
      <c r="CHF5" s="109"/>
      <c r="CHG5" s="109"/>
      <c r="CHH5" s="109"/>
      <c r="CHI5" s="109"/>
      <c r="CHJ5" s="109"/>
      <c r="CHK5" s="109"/>
      <c r="CHL5" s="109"/>
      <c r="CHM5" s="109"/>
      <c r="CHN5" s="109"/>
      <c r="CHO5" s="109"/>
      <c r="CHP5" s="109"/>
      <c r="CHQ5" s="109"/>
      <c r="CHR5" s="109"/>
      <c r="CHS5" s="109"/>
      <c r="CHT5" s="109"/>
      <c r="CHU5" s="109"/>
      <c r="CHV5" s="109"/>
      <c r="CHW5" s="109"/>
      <c r="CHX5" s="109"/>
      <c r="CHY5" s="109"/>
      <c r="CHZ5" s="109"/>
      <c r="CIA5" s="109"/>
      <c r="CIB5" s="109"/>
      <c r="CIC5" s="109"/>
      <c r="CID5" s="109"/>
      <c r="CIE5" s="109"/>
      <c r="CIF5" s="109"/>
      <c r="CIG5" s="109"/>
      <c r="CIH5" s="109"/>
      <c r="CII5" s="109"/>
      <c r="CIJ5" s="109"/>
      <c r="CIK5" s="109"/>
      <c r="CIL5" s="109"/>
      <c r="CIM5" s="109"/>
      <c r="CIN5" s="109"/>
      <c r="CIO5" s="109"/>
      <c r="CIP5" s="109"/>
      <c r="CIQ5" s="109"/>
      <c r="CIR5" s="109"/>
      <c r="CIS5" s="109"/>
      <c r="CIT5" s="109"/>
      <c r="CIU5" s="109"/>
      <c r="CIV5" s="109"/>
      <c r="CIW5" s="109"/>
      <c r="CIX5" s="109"/>
      <c r="CIY5" s="109"/>
      <c r="CIZ5" s="109"/>
      <c r="CJA5" s="109"/>
      <c r="CJB5" s="109"/>
      <c r="CJC5" s="109"/>
      <c r="CJD5" s="109"/>
      <c r="CJE5" s="109"/>
      <c r="CJF5" s="109"/>
      <c r="CJG5" s="109"/>
      <c r="CJH5" s="109"/>
      <c r="CJI5" s="109"/>
      <c r="CJJ5" s="109"/>
      <c r="CJK5" s="109"/>
      <c r="CJL5" s="109"/>
      <c r="CJM5" s="109"/>
      <c r="CJN5" s="109"/>
      <c r="CJO5" s="109"/>
      <c r="CJP5" s="109"/>
      <c r="CJQ5" s="109"/>
      <c r="CJR5" s="109"/>
      <c r="CJS5" s="109"/>
      <c r="CJT5" s="109"/>
      <c r="CJU5" s="109"/>
      <c r="CJV5" s="109"/>
      <c r="CJW5" s="109"/>
      <c r="CJX5" s="109"/>
      <c r="CJY5" s="109"/>
      <c r="CJZ5" s="109"/>
      <c r="CKA5" s="109"/>
      <c r="CKB5" s="109"/>
      <c r="CKC5" s="109"/>
      <c r="CKD5" s="109"/>
      <c r="CKE5" s="109"/>
      <c r="CKF5" s="109"/>
      <c r="CKG5" s="109"/>
      <c r="CKH5" s="109"/>
      <c r="CKI5" s="109"/>
      <c r="CKJ5" s="109"/>
      <c r="CKK5" s="109"/>
      <c r="CKL5" s="109"/>
      <c r="CKM5" s="109"/>
      <c r="CKN5" s="109"/>
      <c r="CKO5" s="109"/>
      <c r="CKP5" s="109"/>
      <c r="CKQ5" s="109"/>
      <c r="CKR5" s="109"/>
      <c r="CKS5" s="109"/>
      <c r="CKT5" s="109"/>
      <c r="CKU5" s="109"/>
      <c r="CKV5" s="109"/>
      <c r="CKW5" s="109"/>
      <c r="CKX5" s="109"/>
      <c r="CKY5" s="109"/>
      <c r="CKZ5" s="109"/>
      <c r="CLA5" s="109"/>
      <c r="CLB5" s="109"/>
      <c r="CLC5" s="109"/>
      <c r="CLD5" s="109"/>
      <c r="CLE5" s="109"/>
      <c r="CLF5" s="109"/>
      <c r="CLG5" s="109"/>
      <c r="CLH5" s="109"/>
      <c r="CLI5" s="109"/>
      <c r="CLJ5" s="109"/>
      <c r="CLK5" s="109"/>
      <c r="CLL5" s="109"/>
      <c r="CLM5" s="109"/>
      <c r="CLN5" s="109"/>
      <c r="CLO5" s="109"/>
      <c r="CLP5" s="109"/>
      <c r="CLQ5" s="109"/>
      <c r="CLR5" s="109"/>
      <c r="CLS5" s="109"/>
      <c r="CLT5" s="109"/>
      <c r="CLU5" s="109"/>
      <c r="CLV5" s="109"/>
      <c r="CLW5" s="109"/>
      <c r="CLX5" s="109"/>
      <c r="CLY5" s="109"/>
      <c r="CLZ5" s="109"/>
      <c r="CMA5" s="109"/>
      <c r="CMB5" s="109"/>
      <c r="CMC5" s="109"/>
      <c r="CMD5" s="109"/>
      <c r="CME5" s="109"/>
      <c r="CMF5" s="109"/>
      <c r="CMG5" s="109"/>
      <c r="CMH5" s="109"/>
      <c r="CMI5" s="109"/>
      <c r="CMJ5" s="109"/>
      <c r="CMK5" s="109"/>
      <c r="CML5" s="109"/>
      <c r="CMM5" s="109"/>
      <c r="CMN5" s="109"/>
      <c r="CMO5" s="109"/>
      <c r="CMP5" s="109"/>
      <c r="CMQ5" s="109"/>
      <c r="CMR5" s="109"/>
      <c r="CMS5" s="109"/>
      <c r="CMT5" s="109"/>
      <c r="CMU5" s="109"/>
      <c r="CMV5" s="109"/>
      <c r="CMW5" s="109"/>
      <c r="CMX5" s="109"/>
      <c r="CMY5" s="109"/>
      <c r="CMZ5" s="109"/>
      <c r="CNA5" s="109"/>
      <c r="CNB5" s="109"/>
      <c r="CNC5" s="109"/>
      <c r="CND5" s="109"/>
      <c r="CNE5" s="109"/>
      <c r="CNF5" s="109"/>
      <c r="CNG5" s="109"/>
      <c r="CNH5" s="109"/>
      <c r="CNI5" s="109"/>
      <c r="CNJ5" s="109"/>
      <c r="CNK5" s="109"/>
      <c r="CNL5" s="109"/>
      <c r="CNM5" s="109"/>
      <c r="CNN5" s="109"/>
      <c r="CNO5" s="109"/>
      <c r="CNP5" s="109"/>
      <c r="CNQ5" s="109"/>
      <c r="CNR5" s="109"/>
      <c r="CNS5" s="109"/>
      <c r="CNT5" s="109"/>
      <c r="CNU5" s="109"/>
      <c r="CNV5" s="109"/>
      <c r="CNW5" s="109"/>
      <c r="CNX5" s="109"/>
      <c r="CNY5" s="109"/>
      <c r="CNZ5" s="109"/>
      <c r="COA5" s="109"/>
      <c r="COB5" s="109"/>
      <c r="COC5" s="109"/>
      <c r="COD5" s="109"/>
      <c r="COE5" s="109"/>
      <c r="COF5" s="109"/>
      <c r="COG5" s="109"/>
      <c r="COH5" s="109"/>
      <c r="COI5" s="109"/>
      <c r="COJ5" s="109"/>
      <c r="COK5" s="109"/>
      <c r="COL5" s="109"/>
      <c r="COM5" s="109"/>
      <c r="CON5" s="109"/>
      <c r="COO5" s="109"/>
      <c r="COP5" s="109"/>
      <c r="COQ5" s="109"/>
      <c r="COR5" s="109"/>
      <c r="COS5" s="109"/>
      <c r="COT5" s="109"/>
      <c r="COU5" s="109"/>
      <c r="COV5" s="109"/>
      <c r="COW5" s="109"/>
      <c r="COX5" s="109"/>
      <c r="COY5" s="109"/>
      <c r="COZ5" s="109"/>
      <c r="CPA5" s="109"/>
      <c r="CPB5" s="109"/>
      <c r="CPC5" s="109"/>
      <c r="CPD5" s="109"/>
      <c r="CPE5" s="109"/>
      <c r="CPF5" s="109"/>
      <c r="CPG5" s="109"/>
      <c r="CPH5" s="109"/>
      <c r="CPI5" s="109"/>
      <c r="CPJ5" s="109"/>
      <c r="CPK5" s="109"/>
      <c r="CPL5" s="109"/>
      <c r="CPM5" s="109"/>
      <c r="CPN5" s="109"/>
      <c r="CPO5" s="109"/>
      <c r="CPP5" s="109"/>
      <c r="CPQ5" s="109"/>
      <c r="CPR5" s="109"/>
      <c r="CPS5" s="109"/>
      <c r="CPT5" s="109"/>
      <c r="CPU5" s="109"/>
      <c r="CPV5" s="109"/>
      <c r="CPW5" s="109"/>
      <c r="CPX5" s="109"/>
      <c r="CPY5" s="109"/>
      <c r="CPZ5" s="109"/>
      <c r="CQA5" s="109"/>
      <c r="CQB5" s="109"/>
      <c r="CQC5" s="109"/>
      <c r="CQD5" s="109"/>
      <c r="CQE5" s="109"/>
      <c r="CQF5" s="109"/>
      <c r="CQG5" s="109"/>
      <c r="CQH5" s="109"/>
      <c r="CQI5" s="109"/>
      <c r="CQJ5" s="109"/>
      <c r="CQK5" s="109"/>
      <c r="CQL5" s="109"/>
      <c r="CQM5" s="109"/>
      <c r="CQN5" s="109"/>
      <c r="CQO5" s="109"/>
      <c r="CQP5" s="109"/>
      <c r="CQQ5" s="109"/>
      <c r="CQR5" s="109"/>
      <c r="CQS5" s="109"/>
      <c r="CQT5" s="109"/>
      <c r="CQU5" s="109"/>
      <c r="CQV5" s="109"/>
      <c r="CQW5" s="109"/>
      <c r="CQX5" s="109"/>
      <c r="CQY5" s="109"/>
      <c r="CQZ5" s="109"/>
      <c r="CRA5" s="109"/>
      <c r="CRB5" s="109"/>
      <c r="CRC5" s="109"/>
      <c r="CRD5" s="109"/>
      <c r="CRE5" s="109"/>
      <c r="CRF5" s="109"/>
      <c r="CRG5" s="109"/>
      <c r="CRH5" s="109"/>
      <c r="CRI5" s="109"/>
      <c r="CRJ5" s="109"/>
      <c r="CRK5" s="109"/>
      <c r="CRL5" s="109"/>
      <c r="CRM5" s="109"/>
      <c r="CRN5" s="109"/>
      <c r="CRO5" s="109"/>
      <c r="CRP5" s="109"/>
      <c r="CRQ5" s="109"/>
      <c r="CRR5" s="109"/>
      <c r="CRS5" s="109"/>
      <c r="CRT5" s="109"/>
      <c r="CRU5" s="109"/>
      <c r="CRV5" s="109"/>
      <c r="CRW5" s="109"/>
      <c r="CRX5" s="109"/>
      <c r="CRY5" s="109"/>
      <c r="CRZ5" s="109"/>
      <c r="CSA5" s="109"/>
      <c r="CSB5" s="109"/>
      <c r="CSC5" s="109"/>
      <c r="CSD5" s="109"/>
      <c r="CSE5" s="109"/>
      <c r="CSF5" s="109"/>
      <c r="CSG5" s="109"/>
      <c r="CSH5" s="109"/>
      <c r="CSI5" s="109"/>
      <c r="CSJ5" s="109"/>
      <c r="CSK5" s="109"/>
      <c r="CSL5" s="109"/>
      <c r="CSM5" s="109"/>
      <c r="CSN5" s="109"/>
      <c r="CSO5" s="109"/>
      <c r="CSP5" s="109"/>
      <c r="CSQ5" s="109"/>
      <c r="CSR5" s="109"/>
      <c r="CSS5" s="109"/>
      <c r="CST5" s="109"/>
      <c r="CSU5" s="109"/>
      <c r="CSV5" s="109"/>
      <c r="CSW5" s="109"/>
      <c r="CSX5" s="109"/>
      <c r="CSY5" s="109"/>
      <c r="CSZ5" s="109"/>
      <c r="CTA5" s="109"/>
      <c r="CTB5" s="109"/>
      <c r="CTC5" s="109"/>
      <c r="CTD5" s="109"/>
      <c r="CTE5" s="109"/>
      <c r="CTF5" s="109"/>
      <c r="CTG5" s="109"/>
      <c r="CTH5" s="109"/>
      <c r="CTI5" s="109"/>
      <c r="CTJ5" s="109"/>
      <c r="CTK5" s="109"/>
      <c r="CTL5" s="109"/>
      <c r="CTM5" s="109"/>
      <c r="CTN5" s="109"/>
      <c r="CTO5" s="109"/>
      <c r="CTP5" s="109"/>
      <c r="CTQ5" s="109"/>
      <c r="CTR5" s="109"/>
      <c r="CTS5" s="109"/>
      <c r="CTT5" s="109"/>
      <c r="CTU5" s="109"/>
      <c r="CTV5" s="109"/>
      <c r="CTW5" s="109"/>
      <c r="CTX5" s="109"/>
      <c r="CTY5" s="109"/>
      <c r="CTZ5" s="109"/>
      <c r="CUA5" s="109"/>
      <c r="CUB5" s="109"/>
      <c r="CUC5" s="109"/>
      <c r="CUD5" s="109"/>
      <c r="CUE5" s="109"/>
      <c r="CUF5" s="109"/>
      <c r="CUG5" s="109"/>
      <c r="CUH5" s="109"/>
      <c r="CUI5" s="109"/>
      <c r="CUJ5" s="109"/>
      <c r="CUK5" s="109"/>
      <c r="CUL5" s="109"/>
      <c r="CUM5" s="109"/>
      <c r="CUN5" s="109"/>
      <c r="CUO5" s="109"/>
      <c r="CUP5" s="109"/>
      <c r="CUQ5" s="109"/>
      <c r="CUR5" s="109"/>
      <c r="CUS5" s="109"/>
      <c r="CUT5" s="109"/>
      <c r="CUU5" s="109"/>
      <c r="CUV5" s="109"/>
      <c r="CUW5" s="109"/>
      <c r="CUX5" s="109"/>
      <c r="CUY5" s="109"/>
      <c r="CUZ5" s="109"/>
      <c r="CVA5" s="109"/>
      <c r="CVB5" s="109"/>
      <c r="CVC5" s="109"/>
      <c r="CVD5" s="109"/>
      <c r="CVE5" s="109"/>
      <c r="CVF5" s="109"/>
      <c r="CVG5" s="109"/>
      <c r="CVH5" s="109"/>
      <c r="CVI5" s="109"/>
      <c r="CVJ5" s="109"/>
      <c r="CVK5" s="109"/>
      <c r="CVL5" s="109"/>
      <c r="CVM5" s="109"/>
      <c r="CVN5" s="109"/>
      <c r="CVO5" s="109"/>
      <c r="CVP5" s="109"/>
      <c r="CVQ5" s="109"/>
      <c r="CVR5" s="109"/>
      <c r="CVS5" s="109"/>
      <c r="CVT5" s="109"/>
      <c r="CVU5" s="109"/>
      <c r="CVV5" s="109"/>
      <c r="CVW5" s="109"/>
      <c r="CVX5" s="109"/>
      <c r="CVY5" s="109"/>
      <c r="CVZ5" s="109"/>
      <c r="CWA5" s="109"/>
      <c r="CWB5" s="109"/>
      <c r="CWC5" s="109"/>
      <c r="CWD5" s="109"/>
      <c r="CWE5" s="109"/>
      <c r="CWF5" s="109"/>
      <c r="CWG5" s="109"/>
      <c r="CWH5" s="109"/>
      <c r="CWI5" s="109"/>
      <c r="CWJ5" s="109"/>
      <c r="CWK5" s="109"/>
      <c r="CWL5" s="109"/>
      <c r="CWM5" s="109"/>
      <c r="CWN5" s="109"/>
      <c r="CWO5" s="109"/>
      <c r="CWP5" s="109"/>
      <c r="CWQ5" s="109"/>
      <c r="CWR5" s="109"/>
      <c r="CWS5" s="109"/>
      <c r="CWT5" s="109"/>
      <c r="CWU5" s="109"/>
      <c r="CWV5" s="109"/>
      <c r="CWW5" s="109"/>
      <c r="CWX5" s="109"/>
      <c r="CWY5" s="109"/>
      <c r="CWZ5" s="109"/>
      <c r="CXA5" s="109"/>
      <c r="CXB5" s="109"/>
      <c r="CXC5" s="109"/>
      <c r="CXD5" s="109"/>
      <c r="CXE5" s="109"/>
      <c r="CXF5" s="109"/>
      <c r="CXG5" s="109"/>
      <c r="CXH5" s="109"/>
      <c r="CXI5" s="109"/>
      <c r="CXJ5" s="109"/>
      <c r="CXK5" s="109"/>
      <c r="CXL5" s="109"/>
      <c r="CXM5" s="109"/>
      <c r="CXN5" s="109"/>
      <c r="CXO5" s="109"/>
      <c r="CXP5" s="109"/>
      <c r="CXQ5" s="109"/>
      <c r="CXR5" s="109"/>
      <c r="CXS5" s="109"/>
      <c r="CXT5" s="109"/>
      <c r="CXU5" s="109"/>
      <c r="CXV5" s="109"/>
      <c r="CXW5" s="109"/>
      <c r="CXX5" s="109"/>
      <c r="CXY5" s="109"/>
      <c r="CXZ5" s="109"/>
      <c r="CYA5" s="109"/>
      <c r="CYB5" s="109"/>
      <c r="CYC5" s="109"/>
      <c r="CYD5" s="109"/>
      <c r="CYE5" s="109"/>
      <c r="CYF5" s="109"/>
      <c r="CYG5" s="109"/>
      <c r="CYH5" s="109"/>
      <c r="CYI5" s="109"/>
      <c r="CYJ5" s="109"/>
      <c r="CYK5" s="109"/>
      <c r="CYL5" s="109"/>
      <c r="CYM5" s="109"/>
      <c r="CYN5" s="109"/>
      <c r="CYO5" s="109"/>
      <c r="CYP5" s="109"/>
      <c r="CYQ5" s="109"/>
      <c r="CYR5" s="109"/>
      <c r="CYS5" s="109"/>
      <c r="CYT5" s="109"/>
      <c r="CYU5" s="109"/>
      <c r="CYV5" s="109"/>
      <c r="CYW5" s="109"/>
      <c r="CYX5" s="109"/>
      <c r="CYY5" s="109"/>
      <c r="CYZ5" s="109"/>
      <c r="CZA5" s="109"/>
      <c r="CZB5" s="109"/>
      <c r="CZC5" s="109"/>
      <c r="CZD5" s="109"/>
      <c r="CZE5" s="109"/>
      <c r="CZF5" s="109"/>
      <c r="CZG5" s="109"/>
      <c r="CZH5" s="109"/>
      <c r="CZI5" s="109"/>
      <c r="CZJ5" s="109"/>
      <c r="CZK5" s="109"/>
      <c r="CZL5" s="109"/>
      <c r="CZM5" s="109"/>
      <c r="CZN5" s="109"/>
      <c r="CZO5" s="109"/>
      <c r="CZP5" s="109"/>
      <c r="CZQ5" s="109"/>
      <c r="CZR5" s="109"/>
      <c r="CZS5" s="109"/>
      <c r="CZT5" s="109"/>
      <c r="CZU5" s="109"/>
      <c r="CZV5" s="109"/>
      <c r="CZW5" s="109"/>
      <c r="CZX5" s="109"/>
      <c r="CZY5" s="109"/>
      <c r="CZZ5" s="109"/>
      <c r="DAA5" s="109"/>
      <c r="DAB5" s="109"/>
      <c r="DAC5" s="109"/>
      <c r="DAD5" s="109"/>
      <c r="DAE5" s="109"/>
      <c r="DAF5" s="109"/>
      <c r="DAG5" s="109"/>
      <c r="DAH5" s="109"/>
      <c r="DAI5" s="109"/>
      <c r="DAJ5" s="109"/>
      <c r="DAK5" s="109"/>
      <c r="DAL5" s="109"/>
      <c r="DAM5" s="109"/>
      <c r="DAN5" s="109"/>
      <c r="DAO5" s="109"/>
      <c r="DAP5" s="109"/>
      <c r="DAQ5" s="109"/>
      <c r="DAR5" s="109"/>
      <c r="DAS5" s="109"/>
      <c r="DAT5" s="109"/>
      <c r="DAU5" s="109"/>
      <c r="DAV5" s="109"/>
      <c r="DAW5" s="109"/>
      <c r="DAX5" s="109"/>
      <c r="DAY5" s="109"/>
      <c r="DAZ5" s="109"/>
      <c r="DBA5" s="109"/>
      <c r="DBB5" s="109"/>
      <c r="DBC5" s="109"/>
      <c r="DBD5" s="109"/>
      <c r="DBE5" s="109"/>
      <c r="DBF5" s="109"/>
      <c r="DBG5" s="109"/>
      <c r="DBH5" s="109"/>
      <c r="DBI5" s="109"/>
      <c r="DBJ5" s="109"/>
      <c r="DBK5" s="109"/>
      <c r="DBL5" s="109"/>
      <c r="DBM5" s="109"/>
      <c r="DBN5" s="109"/>
      <c r="DBO5" s="109"/>
      <c r="DBP5" s="109"/>
      <c r="DBQ5" s="109"/>
      <c r="DBR5" s="109"/>
      <c r="DBS5" s="109"/>
      <c r="DBT5" s="109"/>
      <c r="DBU5" s="109"/>
      <c r="DBV5" s="109"/>
      <c r="DBW5" s="109"/>
      <c r="DBX5" s="109"/>
      <c r="DBY5" s="109"/>
      <c r="DBZ5" s="109"/>
      <c r="DCA5" s="109"/>
      <c r="DCB5" s="109"/>
      <c r="DCC5" s="109"/>
      <c r="DCD5" s="109"/>
      <c r="DCE5" s="109"/>
      <c r="DCF5" s="109"/>
      <c r="DCG5" s="109"/>
      <c r="DCH5" s="109"/>
      <c r="DCI5" s="109"/>
      <c r="DCJ5" s="109"/>
      <c r="DCK5" s="109"/>
      <c r="DCL5" s="109"/>
      <c r="DCM5" s="109"/>
      <c r="DCN5" s="109"/>
      <c r="DCO5" s="109"/>
      <c r="DCP5" s="109"/>
      <c r="DCQ5" s="109"/>
      <c r="DCR5" s="109"/>
      <c r="DCS5" s="109"/>
      <c r="DCT5" s="109"/>
      <c r="DCU5" s="109"/>
      <c r="DCV5" s="109"/>
      <c r="DCW5" s="109"/>
      <c r="DCX5" s="109"/>
      <c r="DCY5" s="109"/>
      <c r="DCZ5" s="109"/>
      <c r="DDA5" s="109"/>
      <c r="DDB5" s="109"/>
      <c r="DDC5" s="109"/>
      <c r="DDD5" s="109"/>
      <c r="DDE5" s="109"/>
      <c r="DDF5" s="109"/>
      <c r="DDG5" s="109"/>
      <c r="DDH5" s="109"/>
      <c r="DDI5" s="109"/>
      <c r="DDJ5" s="109"/>
      <c r="DDK5" s="109"/>
      <c r="DDL5" s="109"/>
      <c r="DDM5" s="109"/>
      <c r="DDN5" s="109"/>
      <c r="DDO5" s="109"/>
      <c r="DDP5" s="109"/>
      <c r="DDQ5" s="109"/>
      <c r="DDR5" s="109"/>
      <c r="DDS5" s="109"/>
      <c r="DDT5" s="109"/>
      <c r="DDU5" s="109"/>
      <c r="DDV5" s="109"/>
      <c r="DDW5" s="109"/>
      <c r="DDX5" s="109"/>
      <c r="DDY5" s="109"/>
      <c r="DDZ5" s="109"/>
      <c r="DEA5" s="109"/>
      <c r="DEB5" s="109"/>
      <c r="DEC5" s="109"/>
      <c r="DED5" s="109"/>
      <c r="DEE5" s="109"/>
      <c r="DEF5" s="109"/>
      <c r="DEG5" s="109"/>
      <c r="DEH5" s="109"/>
      <c r="DEI5" s="109"/>
      <c r="DEJ5" s="109"/>
      <c r="DEK5" s="109"/>
      <c r="DEL5" s="109"/>
      <c r="DEM5" s="109"/>
      <c r="DEN5" s="109"/>
      <c r="DEO5" s="109"/>
      <c r="DEP5" s="109"/>
      <c r="DEQ5" s="109"/>
      <c r="DER5" s="109"/>
      <c r="DES5" s="109"/>
      <c r="DET5" s="109"/>
      <c r="DEU5" s="109"/>
      <c r="DEV5" s="109"/>
      <c r="DEW5" s="109"/>
      <c r="DEX5" s="109"/>
      <c r="DEY5" s="109"/>
      <c r="DEZ5" s="109"/>
      <c r="DFA5" s="109"/>
      <c r="DFB5" s="109"/>
      <c r="DFC5" s="109"/>
      <c r="DFD5" s="109"/>
      <c r="DFE5" s="109"/>
      <c r="DFF5" s="109"/>
      <c r="DFG5" s="109"/>
      <c r="DFH5" s="109"/>
      <c r="DFI5" s="109"/>
      <c r="DFJ5" s="109"/>
      <c r="DFK5" s="109"/>
      <c r="DFL5" s="109"/>
      <c r="DFM5" s="109"/>
      <c r="DFN5" s="109"/>
      <c r="DFO5" s="109"/>
      <c r="DFP5" s="109"/>
      <c r="DFQ5" s="109"/>
      <c r="DFR5" s="109"/>
      <c r="DFS5" s="109"/>
      <c r="DFT5" s="109"/>
      <c r="DFU5" s="109"/>
      <c r="DFV5" s="109"/>
      <c r="DFW5" s="109"/>
      <c r="DFX5" s="109"/>
      <c r="DFY5" s="109"/>
      <c r="DFZ5" s="109"/>
      <c r="DGA5" s="109"/>
      <c r="DGB5" s="109"/>
      <c r="DGC5" s="109"/>
      <c r="DGD5" s="109"/>
      <c r="DGE5" s="109"/>
      <c r="DGF5" s="109"/>
      <c r="DGG5" s="109"/>
      <c r="DGH5" s="109"/>
      <c r="DGI5" s="109"/>
      <c r="DGJ5" s="109"/>
      <c r="DGK5" s="109"/>
      <c r="DGL5" s="109"/>
      <c r="DGM5" s="109"/>
      <c r="DGN5" s="109"/>
      <c r="DGO5" s="109"/>
      <c r="DGP5" s="109"/>
      <c r="DGQ5" s="109"/>
      <c r="DGR5" s="109"/>
      <c r="DGS5" s="109"/>
      <c r="DGT5" s="109"/>
      <c r="DGU5" s="109"/>
      <c r="DGV5" s="109"/>
      <c r="DGW5" s="109"/>
      <c r="DGX5" s="109"/>
      <c r="DGY5" s="109"/>
      <c r="DGZ5" s="109"/>
      <c r="DHA5" s="109"/>
      <c r="DHB5" s="109"/>
      <c r="DHC5" s="109"/>
      <c r="DHD5" s="109"/>
      <c r="DHE5" s="109"/>
      <c r="DHF5" s="109"/>
      <c r="DHG5" s="109"/>
      <c r="DHH5" s="109"/>
      <c r="DHI5" s="109"/>
      <c r="DHJ5" s="109"/>
      <c r="DHK5" s="109"/>
      <c r="DHL5" s="109"/>
      <c r="DHM5" s="109"/>
      <c r="DHN5" s="109"/>
      <c r="DHO5" s="109"/>
      <c r="DHP5" s="109"/>
      <c r="DHQ5" s="109"/>
      <c r="DHR5" s="109"/>
      <c r="DHS5" s="109"/>
      <c r="DHT5" s="109"/>
      <c r="DHU5" s="109"/>
      <c r="DHV5" s="109"/>
      <c r="DHW5" s="109"/>
      <c r="DHX5" s="109"/>
      <c r="DHY5" s="109"/>
      <c r="DHZ5" s="109"/>
      <c r="DIA5" s="109"/>
      <c r="DIB5" s="109"/>
      <c r="DIC5" s="109"/>
      <c r="DID5" s="109"/>
      <c r="DIE5" s="109"/>
      <c r="DIF5" s="109"/>
      <c r="DIG5" s="109"/>
      <c r="DIH5" s="109"/>
      <c r="DII5" s="109"/>
      <c r="DIJ5" s="109"/>
      <c r="DIK5" s="109"/>
      <c r="DIL5" s="109"/>
      <c r="DIM5" s="109"/>
      <c r="DIN5" s="109"/>
      <c r="DIO5" s="109"/>
      <c r="DIP5" s="109"/>
      <c r="DIQ5" s="109"/>
      <c r="DIR5" s="109"/>
      <c r="DIS5" s="109"/>
      <c r="DIT5" s="109"/>
      <c r="DIU5" s="109"/>
      <c r="DIV5" s="109"/>
      <c r="DIW5" s="109"/>
      <c r="DIX5" s="109"/>
      <c r="DIY5" s="109"/>
      <c r="DIZ5" s="109"/>
      <c r="DJA5" s="109"/>
      <c r="DJB5" s="109"/>
      <c r="DJC5" s="109"/>
      <c r="DJD5" s="109"/>
      <c r="DJE5" s="109"/>
      <c r="DJF5" s="109"/>
      <c r="DJG5" s="109"/>
      <c r="DJH5" s="109"/>
      <c r="DJI5" s="109"/>
      <c r="DJJ5" s="109"/>
      <c r="DJK5" s="109"/>
      <c r="DJL5" s="109"/>
      <c r="DJM5" s="109"/>
      <c r="DJN5" s="109"/>
      <c r="DJO5" s="109"/>
      <c r="DJP5" s="109"/>
      <c r="DJQ5" s="109"/>
      <c r="DJR5" s="109"/>
      <c r="DJS5" s="109"/>
      <c r="DJT5" s="109"/>
      <c r="DJU5" s="109"/>
      <c r="DJV5" s="109"/>
      <c r="DJW5" s="109"/>
      <c r="DJX5" s="109"/>
      <c r="DJY5" s="109"/>
      <c r="DJZ5" s="109"/>
      <c r="DKA5" s="109"/>
      <c r="DKB5" s="109"/>
      <c r="DKC5" s="109"/>
      <c r="DKD5" s="109"/>
      <c r="DKE5" s="109"/>
      <c r="DKF5" s="109"/>
      <c r="DKG5" s="109"/>
      <c r="DKH5" s="109"/>
      <c r="DKI5" s="109"/>
      <c r="DKJ5" s="109"/>
      <c r="DKK5" s="109"/>
      <c r="DKL5" s="109"/>
      <c r="DKM5" s="109"/>
      <c r="DKN5" s="109"/>
      <c r="DKO5" s="109"/>
      <c r="DKP5" s="109"/>
      <c r="DKQ5" s="109"/>
      <c r="DKR5" s="109"/>
      <c r="DKS5" s="109"/>
      <c r="DKT5" s="109"/>
      <c r="DKU5" s="109"/>
      <c r="DKV5" s="109"/>
      <c r="DKW5" s="109"/>
      <c r="DKX5" s="109"/>
      <c r="DKY5" s="109"/>
      <c r="DKZ5" s="109"/>
      <c r="DLA5" s="109"/>
      <c r="DLB5" s="109"/>
      <c r="DLC5" s="109"/>
      <c r="DLD5" s="109"/>
      <c r="DLE5" s="109"/>
      <c r="DLF5" s="109"/>
      <c r="DLG5" s="109"/>
      <c r="DLH5" s="109"/>
      <c r="DLI5" s="109"/>
      <c r="DLJ5" s="109"/>
      <c r="DLK5" s="109"/>
      <c r="DLL5" s="109"/>
      <c r="DLM5" s="109"/>
      <c r="DLN5" s="109"/>
      <c r="DLO5" s="109"/>
      <c r="DLP5" s="109"/>
      <c r="DLQ5" s="109"/>
      <c r="DLR5" s="109"/>
      <c r="DLS5" s="109"/>
      <c r="DLT5" s="109"/>
      <c r="DLU5" s="109"/>
      <c r="DLV5" s="109"/>
      <c r="DLW5" s="109"/>
      <c r="DLX5" s="109"/>
      <c r="DLY5" s="109"/>
      <c r="DLZ5" s="109"/>
      <c r="DMA5" s="109"/>
      <c r="DMB5" s="109"/>
      <c r="DMC5" s="109"/>
      <c r="DMD5" s="109"/>
      <c r="DME5" s="109"/>
      <c r="DMF5" s="109"/>
      <c r="DMG5" s="109"/>
      <c r="DMH5" s="109"/>
      <c r="DMI5" s="109"/>
      <c r="DMJ5" s="109"/>
      <c r="DMK5" s="109"/>
      <c r="DML5" s="109"/>
      <c r="DMM5" s="109"/>
      <c r="DMN5" s="109"/>
      <c r="DMO5" s="109"/>
      <c r="DMP5" s="109"/>
      <c r="DMQ5" s="109"/>
      <c r="DMR5" s="109"/>
      <c r="DMS5" s="109"/>
      <c r="DMT5" s="109"/>
      <c r="DMU5" s="109"/>
      <c r="DMV5" s="109"/>
      <c r="DMW5" s="109"/>
      <c r="DMX5" s="109"/>
      <c r="DMY5" s="109"/>
      <c r="DMZ5" s="109"/>
      <c r="DNA5" s="109"/>
      <c r="DNB5" s="109"/>
      <c r="DNC5" s="109"/>
      <c r="DND5" s="109"/>
      <c r="DNE5" s="109"/>
      <c r="DNF5" s="109"/>
      <c r="DNG5" s="109"/>
      <c r="DNH5" s="109"/>
      <c r="DNI5" s="109"/>
      <c r="DNJ5" s="109"/>
      <c r="DNK5" s="109"/>
      <c r="DNL5" s="109"/>
      <c r="DNM5" s="109"/>
      <c r="DNN5" s="109"/>
      <c r="DNO5" s="109"/>
      <c r="DNP5" s="109"/>
      <c r="DNQ5" s="109"/>
      <c r="DNR5" s="109"/>
      <c r="DNS5" s="109"/>
      <c r="DNT5" s="109"/>
      <c r="DNU5" s="109"/>
      <c r="DNV5" s="109"/>
      <c r="DNW5" s="109"/>
      <c r="DNX5" s="109"/>
      <c r="DNY5" s="109"/>
      <c r="DNZ5" s="109"/>
      <c r="DOA5" s="109"/>
      <c r="DOB5" s="109"/>
      <c r="DOC5" s="109"/>
      <c r="DOD5" s="109"/>
      <c r="DOE5" s="109"/>
      <c r="DOF5" s="109"/>
      <c r="DOG5" s="109"/>
      <c r="DOH5" s="109"/>
      <c r="DOI5" s="109"/>
      <c r="DOJ5" s="109"/>
      <c r="DOK5" s="109"/>
      <c r="DOL5" s="109"/>
      <c r="DOM5" s="109"/>
      <c r="DON5" s="109"/>
      <c r="DOO5" s="109"/>
      <c r="DOP5" s="109"/>
      <c r="DOQ5" s="109"/>
      <c r="DOR5" s="109"/>
      <c r="DOS5" s="109"/>
      <c r="DOT5" s="109"/>
      <c r="DOU5" s="109"/>
      <c r="DOV5" s="109"/>
      <c r="DOW5" s="109"/>
      <c r="DOX5" s="109"/>
      <c r="DOY5" s="109"/>
      <c r="DOZ5" s="109"/>
      <c r="DPA5" s="109"/>
      <c r="DPB5" s="109"/>
      <c r="DPC5" s="109"/>
      <c r="DPD5" s="109"/>
      <c r="DPE5" s="109"/>
      <c r="DPF5" s="109"/>
      <c r="DPG5" s="109"/>
      <c r="DPH5" s="109"/>
      <c r="DPI5" s="109"/>
      <c r="DPJ5" s="109"/>
      <c r="DPK5" s="109"/>
      <c r="DPL5" s="109"/>
      <c r="DPM5" s="109"/>
      <c r="DPN5" s="109"/>
      <c r="DPO5" s="109"/>
      <c r="DPP5" s="109"/>
      <c r="DPQ5" s="109"/>
      <c r="DPR5" s="109"/>
      <c r="DPS5" s="109"/>
      <c r="DPT5" s="109"/>
      <c r="DPU5" s="109"/>
      <c r="DPV5" s="109"/>
      <c r="DPW5" s="109"/>
      <c r="DPX5" s="109"/>
      <c r="DPY5" s="109"/>
      <c r="DPZ5" s="109"/>
      <c r="DQA5" s="109"/>
      <c r="DQB5" s="109"/>
      <c r="DQC5" s="109"/>
      <c r="DQD5" s="109"/>
      <c r="DQE5" s="109"/>
      <c r="DQF5" s="109"/>
      <c r="DQG5" s="109"/>
      <c r="DQH5" s="109"/>
      <c r="DQI5" s="109"/>
      <c r="DQJ5" s="109"/>
      <c r="DQK5" s="109"/>
      <c r="DQL5" s="109"/>
      <c r="DQM5" s="109"/>
      <c r="DQN5" s="109"/>
      <c r="DQO5" s="109"/>
      <c r="DQP5" s="109"/>
      <c r="DQQ5" s="109"/>
      <c r="DQR5" s="109"/>
      <c r="DQS5" s="109"/>
      <c r="DQT5" s="109"/>
      <c r="DQU5" s="109"/>
      <c r="DQV5" s="109"/>
      <c r="DQW5" s="109"/>
      <c r="DQX5" s="109"/>
      <c r="DQY5" s="109"/>
      <c r="DQZ5" s="109"/>
      <c r="DRA5" s="109"/>
      <c r="DRB5" s="109"/>
      <c r="DRC5" s="109"/>
      <c r="DRD5" s="109"/>
      <c r="DRE5" s="109"/>
      <c r="DRF5" s="109"/>
      <c r="DRG5" s="109"/>
      <c r="DRH5" s="109"/>
      <c r="DRI5" s="109"/>
      <c r="DRJ5" s="109"/>
      <c r="DRK5" s="109"/>
      <c r="DRL5" s="109"/>
      <c r="DRM5" s="109"/>
      <c r="DRN5" s="109"/>
      <c r="DRO5" s="109"/>
      <c r="DRP5" s="109"/>
      <c r="DRQ5" s="109"/>
      <c r="DRR5" s="109"/>
      <c r="DRS5" s="109"/>
      <c r="DRT5" s="109"/>
      <c r="DRU5" s="109"/>
      <c r="DRV5" s="109"/>
      <c r="DRW5" s="109"/>
      <c r="DRX5" s="109"/>
      <c r="DRY5" s="109"/>
      <c r="DRZ5" s="109"/>
      <c r="DSA5" s="109"/>
      <c r="DSB5" s="109"/>
      <c r="DSC5" s="109"/>
      <c r="DSD5" s="109"/>
      <c r="DSE5" s="109"/>
      <c r="DSF5" s="109"/>
      <c r="DSG5" s="109"/>
      <c r="DSH5" s="109"/>
      <c r="DSI5" s="109"/>
      <c r="DSJ5" s="109"/>
      <c r="DSK5" s="109"/>
      <c r="DSL5" s="109"/>
      <c r="DSM5" s="109"/>
      <c r="DSN5" s="109"/>
      <c r="DSO5" s="109"/>
      <c r="DSP5" s="109"/>
      <c r="DSQ5" s="109"/>
      <c r="DSR5" s="109"/>
      <c r="DSS5" s="109"/>
      <c r="DST5" s="109"/>
      <c r="DSU5" s="109"/>
      <c r="DSV5" s="109"/>
      <c r="DSW5" s="109"/>
      <c r="DSX5" s="109"/>
      <c r="DSY5" s="109"/>
      <c r="DSZ5" s="109"/>
      <c r="DTA5" s="109"/>
      <c r="DTB5" s="109"/>
      <c r="DTC5" s="109"/>
      <c r="DTD5" s="109"/>
      <c r="DTE5" s="109"/>
      <c r="DTF5" s="109"/>
      <c r="DTG5" s="109"/>
      <c r="DTH5" s="109"/>
      <c r="DTI5" s="109"/>
      <c r="DTJ5" s="109"/>
      <c r="DTK5" s="109"/>
      <c r="DTL5" s="109"/>
      <c r="DTM5" s="109"/>
      <c r="DTN5" s="109"/>
      <c r="DTO5" s="109"/>
      <c r="DTP5" s="109"/>
      <c r="DTQ5" s="109"/>
      <c r="DTR5" s="109"/>
      <c r="DTS5" s="109"/>
      <c r="DTT5" s="109"/>
      <c r="DTU5" s="109"/>
      <c r="DTV5" s="109"/>
      <c r="DTW5" s="109"/>
      <c r="DTX5" s="109"/>
      <c r="DTY5" s="109"/>
      <c r="DTZ5" s="109"/>
      <c r="DUA5" s="109"/>
      <c r="DUB5" s="109"/>
      <c r="DUC5" s="109"/>
      <c r="DUD5" s="109"/>
      <c r="DUE5" s="109"/>
      <c r="DUF5" s="109"/>
      <c r="DUG5" s="109"/>
      <c r="DUH5" s="109"/>
      <c r="DUI5" s="109"/>
      <c r="DUJ5" s="109"/>
      <c r="DUK5" s="109"/>
      <c r="DUL5" s="109"/>
      <c r="DUM5" s="109"/>
      <c r="DUN5" s="109"/>
      <c r="DUO5" s="109"/>
      <c r="DUP5" s="109"/>
      <c r="DUQ5" s="109"/>
      <c r="DUR5" s="109"/>
      <c r="DUS5" s="109"/>
      <c r="DUT5" s="109"/>
      <c r="DUU5" s="109"/>
      <c r="DUV5" s="109"/>
      <c r="DUW5" s="109"/>
      <c r="DUX5" s="109"/>
      <c r="DUY5" s="109"/>
      <c r="DUZ5" s="109"/>
      <c r="DVA5" s="109"/>
      <c r="DVB5" s="109"/>
      <c r="DVC5" s="109"/>
      <c r="DVD5" s="109"/>
      <c r="DVE5" s="109"/>
      <c r="DVF5" s="109"/>
      <c r="DVG5" s="109"/>
      <c r="DVH5" s="109"/>
      <c r="DVI5" s="109"/>
      <c r="DVJ5" s="109"/>
      <c r="DVK5" s="109"/>
      <c r="DVL5" s="109"/>
      <c r="DVM5" s="109"/>
      <c r="DVN5" s="109"/>
      <c r="DVO5" s="109"/>
      <c r="DVP5" s="109"/>
      <c r="DVQ5" s="109"/>
      <c r="DVR5" s="109"/>
      <c r="DVS5" s="109"/>
      <c r="DVT5" s="109"/>
      <c r="DVU5" s="109"/>
      <c r="DVV5" s="109"/>
      <c r="DVW5" s="109"/>
      <c r="DVX5" s="109"/>
      <c r="DVY5" s="109"/>
      <c r="DVZ5" s="109"/>
      <c r="DWA5" s="109"/>
      <c r="DWB5" s="109"/>
      <c r="DWC5" s="109"/>
      <c r="DWD5" s="109"/>
      <c r="DWE5" s="109"/>
      <c r="DWF5" s="109"/>
      <c r="DWG5" s="109"/>
      <c r="DWH5" s="109"/>
      <c r="DWI5" s="109"/>
      <c r="DWJ5" s="109"/>
      <c r="DWK5" s="109"/>
      <c r="DWL5" s="109"/>
      <c r="DWM5" s="109"/>
      <c r="DWN5" s="109"/>
      <c r="DWO5" s="109"/>
      <c r="DWP5" s="109"/>
      <c r="DWQ5" s="109"/>
      <c r="DWR5" s="109"/>
      <c r="DWS5" s="109"/>
      <c r="DWT5" s="109"/>
      <c r="DWU5" s="109"/>
      <c r="DWV5" s="109"/>
      <c r="DWW5" s="109"/>
      <c r="DWX5" s="109"/>
      <c r="DWY5" s="109"/>
      <c r="DWZ5" s="109"/>
      <c r="DXA5" s="109"/>
      <c r="DXB5" s="109"/>
      <c r="DXC5" s="109"/>
      <c r="DXD5" s="109"/>
      <c r="DXE5" s="109"/>
      <c r="DXF5" s="109"/>
      <c r="DXG5" s="109"/>
      <c r="DXH5" s="109"/>
      <c r="DXI5" s="109"/>
      <c r="DXJ5" s="109"/>
      <c r="DXK5" s="109"/>
      <c r="DXL5" s="109"/>
      <c r="DXM5" s="109"/>
      <c r="DXN5" s="109"/>
      <c r="DXO5" s="109"/>
      <c r="DXP5" s="109"/>
      <c r="DXQ5" s="109"/>
      <c r="DXR5" s="109"/>
      <c r="DXS5" s="109"/>
      <c r="DXT5" s="109"/>
      <c r="DXU5" s="109"/>
      <c r="DXV5" s="109"/>
      <c r="DXW5" s="109"/>
      <c r="DXX5" s="109"/>
      <c r="DXY5" s="109"/>
      <c r="DXZ5" s="109"/>
      <c r="DYA5" s="109"/>
      <c r="DYB5" s="109"/>
      <c r="DYC5" s="109"/>
      <c r="DYD5" s="109"/>
      <c r="DYE5" s="109"/>
      <c r="DYF5" s="109"/>
      <c r="DYG5" s="109"/>
      <c r="DYH5" s="109"/>
      <c r="DYI5" s="109"/>
      <c r="DYJ5" s="109"/>
      <c r="DYK5" s="109"/>
      <c r="DYL5" s="109"/>
      <c r="DYM5" s="109"/>
      <c r="DYN5" s="109"/>
      <c r="DYO5" s="109"/>
      <c r="DYP5" s="109"/>
      <c r="DYQ5" s="109"/>
      <c r="DYR5" s="109"/>
      <c r="DYS5" s="109"/>
      <c r="DYT5" s="109"/>
      <c r="DYU5" s="109"/>
      <c r="DYV5" s="109"/>
      <c r="DYW5" s="109"/>
      <c r="DYX5" s="109"/>
      <c r="DYY5" s="109"/>
      <c r="DYZ5" s="109"/>
      <c r="DZA5" s="109"/>
      <c r="DZB5" s="109"/>
      <c r="DZC5" s="109"/>
      <c r="DZD5" s="109"/>
      <c r="DZE5" s="109"/>
      <c r="DZF5" s="109"/>
      <c r="DZG5" s="109"/>
      <c r="DZH5" s="109"/>
      <c r="DZI5" s="109"/>
      <c r="DZJ5" s="109"/>
      <c r="DZK5" s="109"/>
      <c r="DZL5" s="109"/>
      <c r="DZM5" s="109"/>
      <c r="DZN5" s="109"/>
      <c r="DZO5" s="109"/>
      <c r="DZP5" s="109"/>
      <c r="DZQ5" s="109"/>
      <c r="DZR5" s="109"/>
      <c r="DZS5" s="109"/>
      <c r="DZT5" s="109"/>
      <c r="DZU5" s="109"/>
      <c r="DZV5" s="109"/>
      <c r="DZW5" s="109"/>
      <c r="DZX5" s="109"/>
      <c r="DZY5" s="109"/>
      <c r="DZZ5" s="109"/>
      <c r="EAA5" s="109"/>
      <c r="EAB5" s="109"/>
      <c r="EAC5" s="109"/>
      <c r="EAD5" s="109"/>
      <c r="EAE5" s="109"/>
      <c r="EAF5" s="109"/>
      <c r="EAG5" s="109"/>
      <c r="EAH5" s="109"/>
      <c r="EAI5" s="109"/>
      <c r="EAJ5" s="109"/>
      <c r="EAK5" s="109"/>
      <c r="EAL5" s="109"/>
      <c r="EAM5" s="109"/>
      <c r="EAN5" s="109"/>
      <c r="EAO5" s="109"/>
      <c r="EAP5" s="109"/>
      <c r="EAQ5" s="109"/>
      <c r="EAR5" s="109"/>
      <c r="EAS5" s="109"/>
      <c r="EAT5" s="109"/>
      <c r="EAU5" s="109"/>
      <c r="EAV5" s="109"/>
      <c r="EAW5" s="109"/>
      <c r="EAX5" s="109"/>
      <c r="EAY5" s="109"/>
      <c r="EAZ5" s="109"/>
      <c r="EBA5" s="109"/>
      <c r="EBB5" s="109"/>
      <c r="EBC5" s="109"/>
      <c r="EBD5" s="109"/>
      <c r="EBE5" s="109"/>
      <c r="EBF5" s="109"/>
      <c r="EBG5" s="109"/>
      <c r="EBH5" s="109"/>
      <c r="EBI5" s="109"/>
      <c r="EBJ5" s="109"/>
      <c r="EBK5" s="109"/>
      <c r="EBL5" s="109"/>
      <c r="EBM5" s="109"/>
      <c r="EBN5" s="109"/>
      <c r="EBO5" s="109"/>
      <c r="EBP5" s="109"/>
      <c r="EBQ5" s="109"/>
      <c r="EBR5" s="109"/>
      <c r="EBS5" s="109"/>
      <c r="EBT5" s="109"/>
      <c r="EBU5" s="109"/>
      <c r="EBV5" s="109"/>
      <c r="EBW5" s="109"/>
      <c r="EBX5" s="109"/>
      <c r="EBY5" s="109"/>
      <c r="EBZ5" s="109"/>
      <c r="ECA5" s="109"/>
      <c r="ECB5" s="109"/>
      <c r="ECC5" s="109"/>
      <c r="ECD5" s="109"/>
      <c r="ECE5" s="109"/>
      <c r="ECF5" s="109"/>
      <c r="ECG5" s="109"/>
      <c r="ECH5" s="109"/>
      <c r="ECI5" s="109"/>
      <c r="ECJ5" s="109"/>
      <c r="ECK5" s="109"/>
      <c r="ECL5" s="109"/>
      <c r="ECM5" s="109"/>
      <c r="ECN5" s="109"/>
      <c r="ECO5" s="109"/>
      <c r="ECP5" s="109"/>
      <c r="ECQ5" s="109"/>
      <c r="ECR5" s="109"/>
      <c r="ECS5" s="109"/>
      <c r="ECT5" s="109"/>
      <c r="ECU5" s="109"/>
      <c r="ECV5" s="109"/>
      <c r="ECW5" s="109"/>
      <c r="ECX5" s="109"/>
      <c r="ECY5" s="109"/>
      <c r="ECZ5" s="109"/>
      <c r="EDA5" s="109"/>
      <c r="EDB5" s="109"/>
      <c r="EDC5" s="109"/>
      <c r="EDD5" s="109"/>
      <c r="EDE5" s="109"/>
      <c r="EDF5" s="109"/>
      <c r="EDG5" s="109"/>
      <c r="EDH5" s="109"/>
      <c r="EDI5" s="109"/>
      <c r="EDJ5" s="109"/>
      <c r="EDK5" s="109"/>
      <c r="EDL5" s="109"/>
      <c r="EDM5" s="109"/>
      <c r="EDN5" s="109"/>
      <c r="EDO5" s="109"/>
      <c r="EDP5" s="109"/>
      <c r="EDQ5" s="109"/>
      <c r="EDR5" s="109"/>
      <c r="EDS5" s="109"/>
      <c r="EDT5" s="109"/>
      <c r="EDU5" s="109"/>
      <c r="EDV5" s="109"/>
      <c r="EDW5" s="109"/>
      <c r="EDX5" s="109"/>
      <c r="EDY5" s="109"/>
      <c r="EDZ5" s="109"/>
      <c r="EEA5" s="109"/>
      <c r="EEB5" s="109"/>
      <c r="EEC5" s="109"/>
      <c r="EED5" s="109"/>
      <c r="EEE5" s="109"/>
      <c r="EEF5" s="109"/>
      <c r="EEG5" s="109"/>
      <c r="EEH5" s="109"/>
      <c r="EEI5" s="109"/>
      <c r="EEJ5" s="109"/>
      <c r="EEK5" s="109"/>
      <c r="EEL5" s="109"/>
      <c r="EEM5" s="109"/>
      <c r="EEN5" s="109"/>
      <c r="EEO5" s="109"/>
      <c r="EEP5" s="109"/>
      <c r="EEQ5" s="109"/>
      <c r="EER5" s="109"/>
      <c r="EES5" s="109"/>
      <c r="EET5" s="109"/>
      <c r="EEU5" s="109"/>
      <c r="EEV5" s="109"/>
      <c r="EEW5" s="109"/>
      <c r="EEX5" s="109"/>
      <c r="EEY5" s="109"/>
      <c r="EEZ5" s="109"/>
      <c r="EFA5" s="109"/>
      <c r="EFB5" s="109"/>
      <c r="EFC5" s="109"/>
      <c r="EFD5" s="109"/>
      <c r="EFE5" s="109"/>
      <c r="EFF5" s="109"/>
      <c r="EFG5" s="109"/>
      <c r="EFH5" s="109"/>
      <c r="EFI5" s="109"/>
      <c r="EFJ5" s="109"/>
      <c r="EFK5" s="109"/>
      <c r="EFL5" s="109"/>
      <c r="EFM5" s="109"/>
      <c r="EFN5" s="109"/>
      <c r="EFO5" s="109"/>
      <c r="EFP5" s="109"/>
      <c r="EFQ5" s="109"/>
      <c r="EFR5" s="109"/>
      <c r="EFS5" s="109"/>
      <c r="EFT5" s="109"/>
      <c r="EFU5" s="109"/>
      <c r="EFV5" s="109"/>
      <c r="EFW5" s="109"/>
      <c r="EFX5" s="109"/>
      <c r="EFY5" s="109"/>
      <c r="EFZ5" s="109"/>
      <c r="EGA5" s="109"/>
      <c r="EGB5" s="109"/>
      <c r="EGC5" s="109"/>
      <c r="EGD5" s="109"/>
      <c r="EGE5" s="109"/>
      <c r="EGF5" s="109"/>
      <c r="EGG5" s="109"/>
      <c r="EGH5" s="109"/>
      <c r="EGI5" s="109"/>
      <c r="EGJ5" s="109"/>
      <c r="EGK5" s="109"/>
      <c r="EGL5" s="109"/>
      <c r="EGM5" s="109"/>
      <c r="EGN5" s="109"/>
      <c r="EGO5" s="109"/>
      <c r="EGP5" s="109"/>
      <c r="EGQ5" s="109"/>
      <c r="EGR5" s="109"/>
      <c r="EGS5" s="109"/>
      <c r="EGT5" s="109"/>
      <c r="EGU5" s="109"/>
      <c r="EGV5" s="109"/>
      <c r="EGW5" s="109"/>
      <c r="EGX5" s="109"/>
      <c r="EGY5" s="109"/>
      <c r="EGZ5" s="109"/>
      <c r="EHA5" s="109"/>
      <c r="EHB5" s="109"/>
      <c r="EHC5" s="109"/>
      <c r="EHD5" s="109"/>
      <c r="EHE5" s="109"/>
      <c r="EHF5" s="109"/>
      <c r="EHG5" s="109"/>
      <c r="EHH5" s="109"/>
      <c r="EHI5" s="109"/>
      <c r="EHJ5" s="109"/>
      <c r="EHK5" s="109"/>
      <c r="EHL5" s="109"/>
      <c r="EHM5" s="109"/>
      <c r="EHN5" s="109"/>
      <c r="EHO5" s="109"/>
      <c r="EHP5" s="109"/>
      <c r="EHQ5" s="109"/>
      <c r="EHR5" s="109"/>
      <c r="EHS5" s="109"/>
      <c r="EHT5" s="109"/>
      <c r="EHU5" s="109"/>
      <c r="EHV5" s="109"/>
      <c r="EHW5" s="109"/>
      <c r="EHX5" s="109"/>
      <c r="EHY5" s="109"/>
      <c r="EHZ5" s="109"/>
      <c r="EIA5" s="109"/>
      <c r="EIB5" s="109"/>
      <c r="EIC5" s="109"/>
      <c r="EID5" s="109"/>
      <c r="EIE5" s="109"/>
      <c r="EIF5" s="109"/>
      <c r="EIG5" s="109"/>
      <c r="EIH5" s="109"/>
      <c r="EII5" s="109"/>
      <c r="EIJ5" s="109"/>
      <c r="EIK5" s="109"/>
      <c r="EIL5" s="109"/>
      <c r="EIM5" s="109"/>
      <c r="EIN5" s="109"/>
      <c r="EIO5" s="109"/>
      <c r="EIP5" s="109"/>
      <c r="EIQ5" s="109"/>
      <c r="EIR5" s="109"/>
      <c r="EIS5" s="109"/>
      <c r="EIT5" s="109"/>
      <c r="EIU5" s="109"/>
      <c r="EIV5" s="109"/>
      <c r="EIW5" s="109"/>
      <c r="EIX5" s="109"/>
      <c r="EIY5" s="109"/>
      <c r="EIZ5" s="109"/>
      <c r="EJA5" s="109"/>
      <c r="EJB5" s="109"/>
      <c r="EJC5" s="109"/>
      <c r="EJD5" s="109"/>
      <c r="EJE5" s="109"/>
      <c r="EJF5" s="109"/>
      <c r="EJG5" s="109"/>
      <c r="EJH5" s="109"/>
      <c r="EJI5" s="109"/>
      <c r="EJJ5" s="109"/>
      <c r="EJK5" s="109"/>
      <c r="EJL5" s="109"/>
      <c r="EJM5" s="109"/>
      <c r="EJN5" s="109"/>
      <c r="EJO5" s="109"/>
      <c r="EJP5" s="109"/>
      <c r="EJQ5" s="109"/>
      <c r="EJR5" s="109"/>
      <c r="EJS5" s="109"/>
      <c r="EJT5" s="109"/>
      <c r="EJU5" s="109"/>
      <c r="EJV5" s="109"/>
      <c r="EJW5" s="109"/>
      <c r="EJX5" s="109"/>
      <c r="EJY5" s="109"/>
      <c r="EJZ5" s="109"/>
      <c r="EKA5" s="109"/>
      <c r="EKB5" s="109"/>
      <c r="EKC5" s="109"/>
      <c r="EKD5" s="109"/>
      <c r="EKE5" s="109"/>
      <c r="EKF5" s="109"/>
      <c r="EKG5" s="109"/>
      <c r="EKH5" s="109"/>
      <c r="EKI5" s="109"/>
      <c r="EKJ5" s="109"/>
      <c r="EKK5" s="109"/>
      <c r="EKL5" s="109"/>
      <c r="EKM5" s="109"/>
      <c r="EKN5" s="109"/>
      <c r="EKO5" s="109"/>
      <c r="EKP5" s="109"/>
      <c r="EKQ5" s="109"/>
      <c r="EKR5" s="109"/>
      <c r="EKS5" s="109"/>
      <c r="EKT5" s="109"/>
      <c r="EKU5" s="109"/>
      <c r="EKV5" s="109"/>
      <c r="EKW5" s="109"/>
      <c r="EKX5" s="109"/>
      <c r="EKY5" s="109"/>
      <c r="EKZ5" s="109"/>
      <c r="ELA5" s="109"/>
      <c r="ELB5" s="109"/>
      <c r="ELC5" s="109"/>
      <c r="ELD5" s="109"/>
      <c r="ELE5" s="109"/>
      <c r="ELF5" s="109"/>
      <c r="ELG5" s="109"/>
      <c r="ELH5" s="109"/>
      <c r="ELI5" s="109"/>
      <c r="ELJ5" s="109"/>
      <c r="ELK5" s="109"/>
      <c r="ELL5" s="109"/>
      <c r="ELM5" s="109"/>
      <c r="ELN5" s="109"/>
      <c r="ELO5" s="109"/>
      <c r="ELP5" s="109"/>
      <c r="ELQ5" s="109"/>
      <c r="ELR5" s="109"/>
      <c r="ELS5" s="109"/>
      <c r="ELT5" s="109"/>
      <c r="ELU5" s="109"/>
      <c r="ELV5" s="109"/>
      <c r="ELW5" s="109"/>
      <c r="ELX5" s="109"/>
      <c r="ELY5" s="109"/>
      <c r="ELZ5" s="109"/>
      <c r="EMA5" s="109"/>
      <c r="EMB5" s="109"/>
      <c r="EMC5" s="109"/>
      <c r="EMD5" s="109"/>
      <c r="EME5" s="109"/>
      <c r="EMF5" s="109"/>
      <c r="EMG5" s="109"/>
      <c r="EMH5" s="109"/>
      <c r="EMI5" s="109"/>
      <c r="EMJ5" s="109"/>
      <c r="EMK5" s="109"/>
      <c r="EML5" s="109"/>
      <c r="EMM5" s="109"/>
      <c r="EMN5" s="109"/>
      <c r="EMO5" s="109"/>
      <c r="EMP5" s="109"/>
      <c r="EMQ5" s="109"/>
      <c r="EMR5" s="109"/>
      <c r="EMS5" s="109"/>
      <c r="EMT5" s="109"/>
      <c r="EMU5" s="109"/>
      <c r="EMV5" s="109"/>
      <c r="EMW5" s="109"/>
      <c r="EMX5" s="109"/>
      <c r="EMY5" s="109"/>
      <c r="EMZ5" s="109"/>
      <c r="ENA5" s="109"/>
      <c r="ENB5" s="109"/>
      <c r="ENC5" s="109"/>
      <c r="END5" s="109"/>
      <c r="ENE5" s="109"/>
      <c r="ENF5" s="109"/>
      <c r="ENG5" s="109"/>
      <c r="ENH5" s="109"/>
      <c r="ENI5" s="109"/>
      <c r="ENJ5" s="109"/>
      <c r="ENK5" s="109"/>
      <c r="ENL5" s="109"/>
      <c r="ENM5" s="109"/>
      <c r="ENN5" s="109"/>
      <c r="ENO5" s="109"/>
      <c r="ENP5" s="109"/>
      <c r="ENQ5" s="109"/>
      <c r="ENR5" s="109"/>
      <c r="ENS5" s="109"/>
      <c r="ENT5" s="109"/>
      <c r="ENU5" s="109"/>
      <c r="ENV5" s="109"/>
      <c r="ENW5" s="109"/>
      <c r="ENX5" s="109"/>
      <c r="ENY5" s="109"/>
      <c r="ENZ5" s="109"/>
      <c r="EOA5" s="109"/>
      <c r="EOB5" s="109"/>
      <c r="EOC5" s="109"/>
      <c r="EOD5" s="109"/>
      <c r="EOE5" s="109"/>
      <c r="EOF5" s="109"/>
      <c r="EOG5" s="109"/>
      <c r="EOH5" s="109"/>
      <c r="EOI5" s="109"/>
      <c r="EOJ5" s="109"/>
      <c r="EOK5" s="109"/>
      <c r="EOL5" s="109"/>
      <c r="EOM5" s="109"/>
      <c r="EON5" s="109"/>
      <c r="EOO5" s="109"/>
      <c r="EOP5" s="109"/>
      <c r="EOQ5" s="109"/>
      <c r="EOR5" s="109"/>
      <c r="EOS5" s="109"/>
      <c r="EOT5" s="109"/>
      <c r="EOU5" s="109"/>
      <c r="EOV5" s="109"/>
      <c r="EOW5" s="109"/>
      <c r="EOX5" s="109"/>
      <c r="EOY5" s="109"/>
      <c r="EOZ5" s="109"/>
      <c r="EPA5" s="109"/>
      <c r="EPB5" s="109"/>
      <c r="EPC5" s="109"/>
      <c r="EPD5" s="109"/>
      <c r="EPE5" s="109"/>
      <c r="EPF5" s="109"/>
      <c r="EPG5" s="109"/>
      <c r="EPH5" s="109"/>
      <c r="EPI5" s="109"/>
      <c r="EPJ5" s="109"/>
      <c r="EPK5" s="109"/>
      <c r="EPL5" s="109"/>
      <c r="EPM5" s="109"/>
      <c r="EPN5" s="109"/>
      <c r="EPO5" s="109"/>
      <c r="EPP5" s="109"/>
      <c r="EPQ5" s="109"/>
      <c r="EPR5" s="109"/>
      <c r="EPS5" s="109"/>
      <c r="EPT5" s="109"/>
      <c r="EPU5" s="109"/>
      <c r="EPV5" s="109"/>
      <c r="EPW5" s="109"/>
      <c r="EPX5" s="109"/>
      <c r="EPY5" s="109"/>
      <c r="EPZ5" s="109"/>
      <c r="EQA5" s="109"/>
      <c r="EQB5" s="109"/>
      <c r="EQC5" s="109"/>
      <c r="EQD5" s="109"/>
      <c r="EQE5" s="109"/>
      <c r="EQF5" s="109"/>
      <c r="EQG5" s="109"/>
      <c r="EQH5" s="109"/>
      <c r="EQI5" s="109"/>
      <c r="EQJ5" s="109"/>
      <c r="EQK5" s="109"/>
      <c r="EQL5" s="109"/>
      <c r="EQM5" s="109"/>
      <c r="EQN5" s="109"/>
      <c r="EQO5" s="109"/>
      <c r="EQP5" s="109"/>
      <c r="EQQ5" s="109"/>
      <c r="EQR5" s="109"/>
      <c r="EQS5" s="109"/>
      <c r="EQT5" s="109"/>
      <c r="EQU5" s="109"/>
      <c r="EQV5" s="109"/>
      <c r="EQW5" s="109"/>
      <c r="EQX5" s="109"/>
      <c r="EQY5" s="109"/>
      <c r="EQZ5" s="109"/>
      <c r="ERA5" s="109"/>
      <c r="ERB5" s="109"/>
      <c r="ERC5" s="109"/>
      <c r="ERD5" s="109"/>
      <c r="ERE5" s="109"/>
      <c r="ERF5" s="109"/>
      <c r="ERG5" s="109"/>
      <c r="ERH5" s="109"/>
      <c r="ERI5" s="109"/>
      <c r="ERJ5" s="109"/>
      <c r="ERK5" s="109"/>
      <c r="ERL5" s="109"/>
      <c r="ERM5" s="109"/>
      <c r="ERN5" s="109"/>
      <c r="ERO5" s="109"/>
      <c r="ERP5" s="109"/>
      <c r="ERQ5" s="109"/>
      <c r="ERR5" s="109"/>
      <c r="ERS5" s="109"/>
      <c r="ERT5" s="109"/>
      <c r="ERU5" s="109"/>
      <c r="ERV5" s="109"/>
      <c r="ERW5" s="109"/>
      <c r="ERX5" s="109"/>
      <c r="ERY5" s="109"/>
      <c r="ERZ5" s="109"/>
      <c r="ESA5" s="109"/>
      <c r="ESB5" s="109"/>
      <c r="ESC5" s="109"/>
      <c r="ESD5" s="109"/>
      <c r="ESE5" s="109"/>
      <c r="ESF5" s="109"/>
      <c r="ESG5" s="109"/>
      <c r="ESH5" s="109"/>
      <c r="ESI5" s="109"/>
      <c r="ESJ5" s="109"/>
      <c r="ESK5" s="109"/>
      <c r="ESL5" s="109"/>
      <c r="ESM5" s="109"/>
      <c r="ESN5" s="109"/>
      <c r="ESO5" s="109"/>
      <c r="ESP5" s="109"/>
      <c r="ESQ5" s="109"/>
      <c r="ESR5" s="109"/>
      <c r="ESS5" s="109"/>
      <c r="EST5" s="109"/>
      <c r="ESU5" s="109"/>
      <c r="ESV5" s="109"/>
      <c r="ESW5" s="109"/>
      <c r="ESX5" s="109"/>
      <c r="ESY5" s="109"/>
      <c r="ESZ5" s="109"/>
      <c r="ETA5" s="109"/>
      <c r="ETB5" s="109"/>
      <c r="ETC5" s="109"/>
      <c r="ETD5" s="109"/>
      <c r="ETE5" s="109"/>
      <c r="ETF5" s="109"/>
      <c r="ETG5" s="109"/>
      <c r="ETH5" s="109"/>
      <c r="ETI5" s="109"/>
      <c r="ETJ5" s="109"/>
      <c r="ETK5" s="109"/>
      <c r="ETL5" s="109"/>
      <c r="ETM5" s="109"/>
      <c r="ETN5" s="109"/>
      <c r="ETO5" s="109"/>
      <c r="ETP5" s="109"/>
      <c r="ETQ5" s="109"/>
      <c r="ETR5" s="109"/>
      <c r="ETS5" s="109"/>
      <c r="ETT5" s="109"/>
      <c r="ETU5" s="109"/>
      <c r="ETV5" s="109"/>
      <c r="ETW5" s="109"/>
      <c r="ETX5" s="109"/>
      <c r="ETY5" s="109"/>
      <c r="ETZ5" s="109"/>
      <c r="EUA5" s="109"/>
      <c r="EUB5" s="109"/>
      <c r="EUC5" s="109"/>
      <c r="EUD5" s="109"/>
      <c r="EUE5" s="109"/>
      <c r="EUF5" s="109"/>
      <c r="EUG5" s="109"/>
      <c r="EUH5" s="109"/>
      <c r="EUI5" s="109"/>
      <c r="EUJ5" s="109"/>
      <c r="EUK5" s="109"/>
      <c r="EUL5" s="109"/>
      <c r="EUM5" s="109"/>
      <c r="EUN5" s="109"/>
      <c r="EUO5" s="109"/>
      <c r="EUP5" s="109"/>
      <c r="EUQ5" s="109"/>
      <c r="EUR5" s="109"/>
      <c r="EUS5" s="109"/>
      <c r="EUT5" s="109"/>
      <c r="EUU5" s="109"/>
      <c r="EUV5" s="109"/>
      <c r="EUW5" s="109"/>
      <c r="EUX5" s="109"/>
      <c r="EUY5" s="109"/>
      <c r="EUZ5" s="109"/>
      <c r="EVA5" s="109"/>
      <c r="EVB5" s="109"/>
      <c r="EVC5" s="109"/>
      <c r="EVD5" s="109"/>
      <c r="EVE5" s="109"/>
      <c r="EVF5" s="109"/>
      <c r="EVG5" s="109"/>
      <c r="EVH5" s="109"/>
      <c r="EVI5" s="109"/>
      <c r="EVJ5" s="109"/>
      <c r="EVK5" s="109"/>
      <c r="EVL5" s="109"/>
      <c r="EVM5" s="109"/>
      <c r="EVN5" s="109"/>
      <c r="EVO5" s="109"/>
      <c r="EVP5" s="109"/>
      <c r="EVQ5" s="109"/>
      <c r="EVR5" s="109"/>
      <c r="EVS5" s="109"/>
      <c r="EVT5" s="109"/>
      <c r="EVU5" s="109"/>
      <c r="EVV5" s="109"/>
      <c r="EVW5" s="109"/>
      <c r="EVX5" s="109"/>
      <c r="EVY5" s="109"/>
      <c r="EVZ5" s="109"/>
      <c r="EWA5" s="109"/>
      <c r="EWB5" s="109"/>
      <c r="EWC5" s="109"/>
      <c r="EWD5" s="109"/>
      <c r="EWE5" s="109"/>
      <c r="EWF5" s="109"/>
      <c r="EWG5" s="109"/>
      <c r="EWH5" s="109"/>
      <c r="EWI5" s="109"/>
      <c r="EWJ5" s="109"/>
      <c r="EWK5" s="109"/>
      <c r="EWL5" s="109"/>
      <c r="EWM5" s="109"/>
      <c r="EWN5" s="109"/>
      <c r="EWO5" s="109"/>
      <c r="EWP5" s="109"/>
      <c r="EWQ5" s="109"/>
      <c r="EWR5" s="109"/>
      <c r="EWS5" s="109"/>
      <c r="EWT5" s="109"/>
      <c r="EWU5" s="109"/>
      <c r="EWV5" s="109"/>
      <c r="EWW5" s="109"/>
      <c r="EWX5" s="109"/>
      <c r="EWY5" s="109"/>
      <c r="EWZ5" s="109"/>
      <c r="EXA5" s="109"/>
      <c r="EXB5" s="109"/>
      <c r="EXC5" s="109"/>
      <c r="EXD5" s="109"/>
      <c r="EXE5" s="109"/>
      <c r="EXF5" s="109"/>
      <c r="EXG5" s="109"/>
      <c r="EXH5" s="109"/>
      <c r="EXI5" s="109"/>
      <c r="EXJ5" s="109"/>
      <c r="EXK5" s="109"/>
      <c r="EXL5" s="109"/>
      <c r="EXM5" s="109"/>
      <c r="EXN5" s="109"/>
      <c r="EXO5" s="109"/>
      <c r="EXP5" s="109"/>
      <c r="EXQ5" s="109"/>
      <c r="EXR5" s="109"/>
      <c r="EXS5" s="109"/>
      <c r="EXT5" s="109"/>
      <c r="EXU5" s="109"/>
      <c r="EXV5" s="109"/>
      <c r="EXW5" s="109"/>
      <c r="EXX5" s="109"/>
      <c r="EXY5" s="109"/>
      <c r="EXZ5" s="109"/>
      <c r="EYA5" s="109"/>
      <c r="EYB5" s="109"/>
      <c r="EYC5" s="109"/>
      <c r="EYD5" s="109"/>
      <c r="EYE5" s="109"/>
      <c r="EYF5" s="109"/>
      <c r="EYG5" s="109"/>
      <c r="EYH5" s="109"/>
      <c r="EYI5" s="109"/>
      <c r="EYJ5" s="109"/>
      <c r="EYK5" s="109"/>
      <c r="EYL5" s="109"/>
      <c r="EYM5" s="109"/>
      <c r="EYN5" s="109"/>
      <c r="EYO5" s="109"/>
      <c r="EYP5" s="109"/>
      <c r="EYQ5" s="109"/>
      <c r="EYR5" s="109"/>
      <c r="EYS5" s="109"/>
      <c r="EYT5" s="109"/>
      <c r="EYU5" s="109"/>
      <c r="EYV5" s="109"/>
      <c r="EYW5" s="109"/>
      <c r="EYX5" s="109"/>
      <c r="EYY5" s="109"/>
      <c r="EYZ5" s="109"/>
      <c r="EZA5" s="109"/>
      <c r="EZB5" s="109"/>
      <c r="EZC5" s="109"/>
      <c r="EZD5" s="109"/>
      <c r="EZE5" s="109"/>
      <c r="EZF5" s="109"/>
      <c r="EZG5" s="109"/>
      <c r="EZH5" s="109"/>
      <c r="EZI5" s="109"/>
      <c r="EZJ5" s="109"/>
      <c r="EZK5" s="109"/>
      <c r="EZL5" s="109"/>
      <c r="EZM5" s="109"/>
      <c r="EZN5" s="109"/>
      <c r="EZO5" s="109"/>
      <c r="EZP5" s="109"/>
      <c r="EZQ5" s="109"/>
      <c r="EZR5" s="109"/>
      <c r="EZS5" s="109"/>
      <c r="EZT5" s="109"/>
      <c r="EZU5" s="109"/>
      <c r="EZV5" s="109"/>
      <c r="EZW5" s="109"/>
      <c r="EZX5" s="109"/>
      <c r="EZY5" s="109"/>
      <c r="EZZ5" s="109"/>
      <c r="FAA5" s="109"/>
      <c r="FAB5" s="109"/>
      <c r="FAC5" s="109"/>
      <c r="FAD5" s="109"/>
      <c r="FAE5" s="109"/>
      <c r="FAF5" s="109"/>
      <c r="FAG5" s="109"/>
      <c r="FAH5" s="109"/>
      <c r="FAI5" s="109"/>
      <c r="FAJ5" s="109"/>
      <c r="FAK5" s="109"/>
      <c r="FAL5" s="109"/>
      <c r="FAM5" s="109"/>
      <c r="FAN5" s="109"/>
      <c r="FAO5" s="109"/>
      <c r="FAP5" s="109"/>
      <c r="FAQ5" s="109"/>
      <c r="FAR5" s="109"/>
      <c r="FAS5" s="109"/>
      <c r="FAT5" s="109"/>
      <c r="FAU5" s="109"/>
      <c r="FAV5" s="109"/>
      <c r="FAW5" s="109"/>
      <c r="FAX5" s="109"/>
      <c r="FAY5" s="109"/>
      <c r="FAZ5" s="109"/>
      <c r="FBA5" s="109"/>
      <c r="FBB5" s="109"/>
      <c r="FBC5" s="109"/>
      <c r="FBD5" s="109"/>
      <c r="FBE5" s="109"/>
      <c r="FBF5" s="109"/>
      <c r="FBG5" s="109"/>
      <c r="FBH5" s="109"/>
      <c r="FBI5" s="109"/>
      <c r="FBJ5" s="109"/>
      <c r="FBK5" s="109"/>
      <c r="FBL5" s="109"/>
      <c r="FBM5" s="109"/>
      <c r="FBN5" s="109"/>
      <c r="FBO5" s="109"/>
      <c r="FBP5" s="109"/>
      <c r="FBQ5" s="109"/>
      <c r="FBR5" s="109"/>
      <c r="FBS5" s="109"/>
      <c r="FBT5" s="109"/>
      <c r="FBU5" s="109"/>
      <c r="FBV5" s="109"/>
      <c r="FBW5" s="109"/>
      <c r="FBX5" s="109"/>
      <c r="FBY5" s="109"/>
      <c r="FBZ5" s="109"/>
      <c r="FCA5" s="109"/>
      <c r="FCB5" s="109"/>
      <c r="FCC5" s="109"/>
      <c r="FCD5" s="109"/>
      <c r="FCE5" s="109"/>
      <c r="FCF5" s="109"/>
      <c r="FCG5" s="109"/>
      <c r="FCH5" s="109"/>
      <c r="FCI5" s="109"/>
      <c r="FCJ5" s="109"/>
      <c r="FCK5" s="109"/>
      <c r="FCL5" s="109"/>
      <c r="FCM5" s="109"/>
      <c r="FCN5" s="109"/>
      <c r="FCO5" s="109"/>
      <c r="FCP5" s="109"/>
      <c r="FCQ5" s="109"/>
      <c r="FCR5" s="109"/>
      <c r="FCS5" s="109"/>
      <c r="FCT5" s="109"/>
      <c r="FCU5" s="109"/>
      <c r="FCV5" s="109"/>
      <c r="FCW5" s="109"/>
      <c r="FCX5" s="109"/>
      <c r="FCY5" s="109"/>
      <c r="FCZ5" s="109"/>
      <c r="FDA5" s="109"/>
      <c r="FDB5" s="109"/>
      <c r="FDC5" s="109"/>
      <c r="FDD5" s="109"/>
      <c r="FDE5" s="109"/>
      <c r="FDF5" s="109"/>
      <c r="FDG5" s="109"/>
      <c r="FDH5" s="109"/>
      <c r="FDI5" s="109"/>
      <c r="FDJ5" s="109"/>
      <c r="FDK5" s="109"/>
      <c r="FDL5" s="109"/>
      <c r="FDM5" s="109"/>
      <c r="FDN5" s="109"/>
      <c r="FDO5" s="109"/>
      <c r="FDP5" s="109"/>
      <c r="FDQ5" s="109"/>
      <c r="FDR5" s="109"/>
      <c r="FDS5" s="109"/>
      <c r="FDT5" s="109"/>
      <c r="FDU5" s="109"/>
      <c r="FDV5" s="109"/>
      <c r="FDW5" s="109"/>
      <c r="FDX5" s="109"/>
      <c r="FDY5" s="109"/>
      <c r="FDZ5" s="109"/>
      <c r="FEA5" s="109"/>
      <c r="FEB5" s="109"/>
      <c r="FEC5" s="109"/>
      <c r="FED5" s="109"/>
      <c r="FEE5" s="109"/>
      <c r="FEF5" s="109"/>
      <c r="FEG5" s="109"/>
      <c r="FEH5" s="109"/>
      <c r="FEI5" s="109"/>
      <c r="FEJ5" s="109"/>
      <c r="FEK5" s="109"/>
      <c r="FEL5" s="109"/>
      <c r="FEM5" s="109"/>
      <c r="FEN5" s="109"/>
      <c r="FEO5" s="109"/>
      <c r="FEP5" s="109"/>
      <c r="FEQ5" s="109"/>
      <c r="FER5" s="109"/>
      <c r="FES5" s="109"/>
      <c r="FET5" s="109"/>
      <c r="FEU5" s="109"/>
      <c r="FEV5" s="109"/>
      <c r="FEW5" s="109"/>
      <c r="FEX5" s="109"/>
      <c r="FEY5" s="109"/>
      <c r="FEZ5" s="109"/>
      <c r="FFA5" s="109"/>
      <c r="FFB5" s="109"/>
      <c r="FFC5" s="109"/>
      <c r="FFD5" s="109"/>
      <c r="FFE5" s="109"/>
      <c r="FFF5" s="109"/>
      <c r="FFG5" s="109"/>
      <c r="FFH5" s="109"/>
      <c r="FFI5" s="109"/>
      <c r="FFJ5" s="109"/>
      <c r="FFK5" s="109"/>
      <c r="FFL5" s="109"/>
      <c r="FFM5" s="109"/>
      <c r="FFN5" s="109"/>
      <c r="FFO5" s="109"/>
      <c r="FFP5" s="109"/>
      <c r="FFQ5" s="109"/>
      <c r="FFR5" s="109"/>
      <c r="FFS5" s="109"/>
      <c r="FFT5" s="109"/>
      <c r="FFU5" s="109"/>
      <c r="FFV5" s="109"/>
      <c r="FFW5" s="109"/>
      <c r="FFX5" s="109"/>
      <c r="FFY5" s="109"/>
      <c r="FFZ5" s="109"/>
      <c r="FGA5" s="109"/>
      <c r="FGB5" s="109"/>
      <c r="FGC5" s="109"/>
      <c r="FGD5" s="109"/>
      <c r="FGE5" s="109"/>
      <c r="FGF5" s="109"/>
      <c r="FGG5" s="109"/>
      <c r="FGH5" s="109"/>
      <c r="FGI5" s="109"/>
      <c r="FGJ5" s="109"/>
      <c r="FGK5" s="109"/>
      <c r="FGL5" s="109"/>
      <c r="FGM5" s="109"/>
      <c r="FGN5" s="109"/>
      <c r="FGO5" s="109"/>
      <c r="FGP5" s="109"/>
      <c r="FGQ5" s="109"/>
      <c r="FGR5" s="109"/>
      <c r="FGS5" s="109"/>
      <c r="FGT5" s="109"/>
      <c r="FGU5" s="109"/>
      <c r="FGV5" s="109"/>
      <c r="FGW5" s="109"/>
      <c r="FGX5" s="109"/>
      <c r="FGY5" s="109"/>
      <c r="FGZ5" s="109"/>
      <c r="FHA5" s="109"/>
      <c r="FHB5" s="109"/>
      <c r="FHC5" s="109"/>
      <c r="FHD5" s="109"/>
      <c r="FHE5" s="109"/>
      <c r="FHF5" s="109"/>
      <c r="FHG5" s="109"/>
      <c r="FHH5" s="109"/>
      <c r="FHI5" s="109"/>
      <c r="FHJ5" s="109"/>
      <c r="FHK5" s="109"/>
      <c r="FHL5" s="109"/>
      <c r="FHM5" s="109"/>
      <c r="FHN5" s="109"/>
      <c r="FHO5" s="109"/>
      <c r="FHP5" s="109"/>
      <c r="FHQ5" s="109"/>
      <c r="FHR5" s="109"/>
      <c r="FHS5" s="109"/>
      <c r="FHT5" s="109"/>
      <c r="FHU5" s="109"/>
      <c r="FHV5" s="109"/>
      <c r="FHW5" s="109"/>
      <c r="FHX5" s="109"/>
      <c r="FHY5" s="109"/>
      <c r="FHZ5" s="109"/>
      <c r="FIA5" s="109"/>
      <c r="FIB5" s="109"/>
      <c r="FIC5" s="109"/>
      <c r="FID5" s="109"/>
      <c r="FIE5" s="109"/>
      <c r="FIF5" s="109"/>
      <c r="FIG5" s="109"/>
      <c r="FIH5" s="109"/>
      <c r="FII5" s="109"/>
      <c r="FIJ5" s="109"/>
      <c r="FIK5" s="109"/>
      <c r="FIL5" s="109"/>
      <c r="FIM5" s="109"/>
      <c r="FIN5" s="109"/>
      <c r="FIO5" s="109"/>
      <c r="FIP5" s="109"/>
      <c r="FIQ5" s="109"/>
      <c r="FIR5" s="109"/>
      <c r="FIS5" s="109"/>
      <c r="FIT5" s="109"/>
      <c r="FIU5" s="109"/>
      <c r="FIV5" s="109"/>
      <c r="FIW5" s="109"/>
      <c r="FIX5" s="109"/>
      <c r="FIY5" s="109"/>
      <c r="FIZ5" s="109"/>
      <c r="FJA5" s="109"/>
      <c r="FJB5" s="109"/>
      <c r="FJC5" s="109"/>
      <c r="FJD5" s="109"/>
      <c r="FJE5" s="109"/>
      <c r="FJF5" s="109"/>
      <c r="FJG5" s="109"/>
      <c r="FJH5" s="109"/>
      <c r="FJI5" s="109"/>
      <c r="FJJ5" s="109"/>
      <c r="FJK5" s="109"/>
      <c r="FJL5" s="109"/>
      <c r="FJM5" s="109"/>
      <c r="FJN5" s="109"/>
      <c r="FJO5" s="109"/>
      <c r="FJP5" s="109"/>
      <c r="FJQ5" s="109"/>
      <c r="FJR5" s="109"/>
      <c r="FJS5" s="109"/>
      <c r="FJT5" s="109"/>
      <c r="FJU5" s="109"/>
      <c r="FJV5" s="109"/>
      <c r="FJW5" s="109"/>
      <c r="FJX5" s="109"/>
      <c r="FJY5" s="109"/>
      <c r="FJZ5" s="109"/>
      <c r="FKA5" s="109"/>
      <c r="FKB5" s="109"/>
      <c r="FKC5" s="109"/>
      <c r="FKD5" s="109"/>
      <c r="FKE5" s="109"/>
      <c r="FKF5" s="109"/>
      <c r="FKG5" s="109"/>
      <c r="FKH5" s="109"/>
      <c r="FKI5" s="109"/>
      <c r="FKJ5" s="109"/>
      <c r="FKK5" s="109"/>
      <c r="FKL5" s="109"/>
      <c r="FKM5" s="109"/>
      <c r="FKN5" s="109"/>
      <c r="FKO5" s="109"/>
      <c r="FKP5" s="109"/>
      <c r="FKQ5" s="109"/>
      <c r="FKR5" s="109"/>
      <c r="FKS5" s="109"/>
      <c r="FKT5" s="109"/>
      <c r="FKU5" s="109"/>
      <c r="FKV5" s="109"/>
      <c r="FKW5" s="109"/>
      <c r="FKX5" s="109"/>
      <c r="FKY5" s="109"/>
      <c r="FKZ5" s="109"/>
      <c r="FLA5" s="109"/>
      <c r="FLB5" s="109"/>
      <c r="FLC5" s="109"/>
      <c r="FLD5" s="109"/>
      <c r="FLE5" s="109"/>
      <c r="FLF5" s="109"/>
      <c r="FLG5" s="109"/>
      <c r="FLH5" s="109"/>
      <c r="FLI5" s="109"/>
      <c r="FLJ5" s="109"/>
      <c r="FLK5" s="109"/>
      <c r="FLL5" s="109"/>
      <c r="FLM5" s="109"/>
      <c r="FLN5" s="109"/>
      <c r="FLO5" s="109"/>
      <c r="FLP5" s="109"/>
      <c r="FLQ5" s="109"/>
      <c r="FLR5" s="109"/>
      <c r="FLS5" s="109"/>
      <c r="FLT5" s="109"/>
      <c r="FLU5" s="109"/>
      <c r="FLV5" s="109"/>
      <c r="FLW5" s="109"/>
      <c r="FLX5" s="109"/>
      <c r="FLY5" s="109"/>
      <c r="FLZ5" s="109"/>
      <c r="FMA5" s="109"/>
      <c r="FMB5" s="109"/>
      <c r="FMC5" s="109"/>
      <c r="FMD5" s="109"/>
      <c r="FME5" s="109"/>
      <c r="FMF5" s="109"/>
      <c r="FMG5" s="109"/>
      <c r="FMH5" s="109"/>
      <c r="FMI5" s="109"/>
      <c r="FMJ5" s="109"/>
      <c r="FMK5" s="109"/>
      <c r="FML5" s="109"/>
      <c r="FMM5" s="109"/>
      <c r="FMN5" s="109"/>
      <c r="FMO5" s="109"/>
      <c r="FMP5" s="109"/>
      <c r="FMQ5" s="109"/>
      <c r="FMR5" s="109"/>
      <c r="FMS5" s="109"/>
      <c r="FMT5" s="109"/>
      <c r="FMU5" s="109"/>
      <c r="FMV5" s="109"/>
      <c r="FMW5" s="109"/>
      <c r="FMX5" s="109"/>
      <c r="FMY5" s="109"/>
      <c r="FMZ5" s="109"/>
      <c r="FNA5" s="109"/>
      <c r="FNB5" s="109"/>
      <c r="FNC5" s="109"/>
      <c r="FND5" s="109"/>
      <c r="FNE5" s="109"/>
      <c r="FNF5" s="109"/>
      <c r="FNG5" s="109"/>
      <c r="FNH5" s="109"/>
      <c r="FNI5" s="109"/>
      <c r="FNJ5" s="109"/>
      <c r="FNK5" s="109"/>
      <c r="FNL5" s="109"/>
      <c r="FNM5" s="109"/>
      <c r="FNN5" s="109"/>
      <c r="FNO5" s="109"/>
      <c r="FNP5" s="109"/>
      <c r="FNQ5" s="109"/>
      <c r="FNR5" s="109"/>
      <c r="FNS5" s="109"/>
      <c r="FNT5" s="109"/>
      <c r="FNU5" s="109"/>
      <c r="FNV5" s="109"/>
      <c r="FNW5" s="109"/>
      <c r="FNX5" s="109"/>
      <c r="FNY5" s="109"/>
      <c r="FNZ5" s="109"/>
      <c r="FOA5" s="109"/>
      <c r="FOB5" s="109"/>
      <c r="FOC5" s="109"/>
      <c r="FOD5" s="109"/>
      <c r="FOE5" s="109"/>
      <c r="FOF5" s="109"/>
      <c r="FOG5" s="109"/>
      <c r="FOH5" s="109"/>
      <c r="FOI5" s="109"/>
      <c r="FOJ5" s="109"/>
      <c r="FOK5" s="109"/>
      <c r="FOL5" s="109"/>
      <c r="FOM5" s="109"/>
      <c r="FON5" s="109"/>
      <c r="FOO5" s="109"/>
      <c r="FOP5" s="109"/>
      <c r="FOQ5" s="109"/>
      <c r="FOR5" s="109"/>
      <c r="FOS5" s="109"/>
      <c r="FOT5" s="109"/>
      <c r="FOU5" s="109"/>
      <c r="FOV5" s="109"/>
      <c r="FOW5" s="109"/>
      <c r="FOX5" s="109"/>
      <c r="FOY5" s="109"/>
      <c r="FOZ5" s="109"/>
      <c r="FPA5" s="109"/>
      <c r="FPB5" s="109"/>
      <c r="FPC5" s="109"/>
      <c r="FPD5" s="109"/>
      <c r="FPE5" s="109"/>
      <c r="FPF5" s="109"/>
      <c r="FPG5" s="109"/>
      <c r="FPH5" s="109"/>
      <c r="FPI5" s="109"/>
      <c r="FPJ5" s="109"/>
      <c r="FPK5" s="109"/>
      <c r="FPL5" s="109"/>
      <c r="FPM5" s="109"/>
      <c r="FPN5" s="109"/>
      <c r="FPO5" s="109"/>
      <c r="FPP5" s="109"/>
      <c r="FPQ5" s="109"/>
      <c r="FPR5" s="109"/>
      <c r="FPS5" s="109"/>
      <c r="FPT5" s="109"/>
      <c r="FPU5" s="109"/>
      <c r="FPV5" s="109"/>
      <c r="FPW5" s="109"/>
      <c r="FPX5" s="109"/>
      <c r="FPY5" s="109"/>
      <c r="FPZ5" s="109"/>
      <c r="FQA5" s="109"/>
      <c r="FQB5" s="109"/>
      <c r="FQC5" s="109"/>
      <c r="FQD5" s="109"/>
      <c r="FQE5" s="109"/>
      <c r="FQF5" s="109"/>
      <c r="FQG5" s="109"/>
      <c r="FQH5" s="109"/>
      <c r="FQI5" s="109"/>
      <c r="FQJ5" s="109"/>
      <c r="FQK5" s="109"/>
      <c r="FQL5" s="109"/>
      <c r="FQM5" s="109"/>
      <c r="FQN5" s="109"/>
      <c r="FQO5" s="109"/>
      <c r="FQP5" s="109"/>
      <c r="FQQ5" s="109"/>
      <c r="FQR5" s="109"/>
      <c r="FQS5" s="109"/>
      <c r="FQT5" s="109"/>
      <c r="FQU5" s="109"/>
      <c r="FQV5" s="109"/>
      <c r="FQW5" s="109"/>
      <c r="FQX5" s="109"/>
      <c r="FQY5" s="109"/>
      <c r="FQZ5" s="109"/>
      <c r="FRA5" s="109"/>
      <c r="FRB5" s="109"/>
      <c r="FRC5" s="109"/>
      <c r="FRD5" s="109"/>
      <c r="FRE5" s="109"/>
      <c r="FRF5" s="109"/>
      <c r="FRG5" s="109"/>
      <c r="FRH5" s="109"/>
      <c r="FRI5" s="109"/>
      <c r="FRJ5" s="109"/>
      <c r="FRK5" s="109"/>
      <c r="FRL5" s="109"/>
      <c r="FRM5" s="109"/>
      <c r="FRN5" s="109"/>
      <c r="FRO5" s="109"/>
      <c r="FRP5" s="109"/>
      <c r="FRQ5" s="109"/>
      <c r="FRR5" s="109"/>
      <c r="FRS5" s="109"/>
      <c r="FRT5" s="109"/>
      <c r="FRU5" s="109"/>
      <c r="FRV5" s="109"/>
      <c r="FRW5" s="109"/>
      <c r="FRX5" s="109"/>
      <c r="FRY5" s="109"/>
      <c r="FRZ5" s="109"/>
      <c r="FSA5" s="109"/>
      <c r="FSB5" s="109"/>
      <c r="FSC5" s="109"/>
      <c r="FSD5" s="109"/>
      <c r="FSE5" s="109"/>
      <c r="FSF5" s="109"/>
      <c r="FSG5" s="109"/>
      <c r="FSH5" s="109"/>
      <c r="FSI5" s="109"/>
      <c r="FSJ5" s="109"/>
      <c r="FSK5" s="109"/>
      <c r="FSL5" s="109"/>
      <c r="FSM5" s="109"/>
      <c r="FSN5" s="109"/>
      <c r="FSO5" s="109"/>
      <c r="FSP5" s="109"/>
      <c r="FSQ5" s="109"/>
      <c r="FSR5" s="109"/>
      <c r="FSS5" s="109"/>
      <c r="FST5" s="109"/>
      <c r="FSU5" s="109"/>
      <c r="FSV5" s="109"/>
      <c r="FSW5" s="109"/>
      <c r="FSX5" s="109"/>
      <c r="FSY5" s="109"/>
      <c r="FSZ5" s="109"/>
      <c r="FTA5" s="109"/>
      <c r="FTB5" s="109"/>
      <c r="FTC5" s="109"/>
      <c r="FTD5" s="109"/>
      <c r="FTE5" s="109"/>
      <c r="FTF5" s="109"/>
      <c r="FTG5" s="109"/>
      <c r="FTH5" s="109"/>
      <c r="FTI5" s="109"/>
      <c r="FTJ5" s="109"/>
      <c r="FTK5" s="109"/>
      <c r="FTL5" s="109"/>
      <c r="FTM5" s="109"/>
      <c r="FTN5" s="109"/>
      <c r="FTO5" s="109"/>
      <c r="FTP5" s="109"/>
      <c r="FTQ5" s="109"/>
      <c r="FTR5" s="109"/>
      <c r="FTS5" s="109"/>
      <c r="FTT5" s="109"/>
      <c r="FTU5" s="109"/>
      <c r="FTV5" s="109"/>
      <c r="FTW5" s="109"/>
      <c r="FTX5" s="109"/>
      <c r="FTY5" s="109"/>
      <c r="FTZ5" s="109"/>
      <c r="FUA5" s="109"/>
      <c r="FUB5" s="109"/>
      <c r="FUC5" s="109"/>
      <c r="FUD5" s="109"/>
      <c r="FUE5" s="109"/>
      <c r="FUF5" s="109"/>
      <c r="FUG5" s="109"/>
      <c r="FUH5" s="109"/>
      <c r="FUI5" s="109"/>
      <c r="FUJ5" s="109"/>
      <c r="FUK5" s="109"/>
      <c r="FUL5" s="109"/>
      <c r="FUM5" s="109"/>
      <c r="FUN5" s="109"/>
      <c r="FUO5" s="109"/>
      <c r="FUP5" s="109"/>
      <c r="FUQ5" s="109"/>
      <c r="FUR5" s="109"/>
      <c r="FUS5" s="109"/>
      <c r="FUT5" s="109"/>
      <c r="FUU5" s="109"/>
      <c r="FUV5" s="109"/>
      <c r="FUW5" s="109"/>
      <c r="FUX5" s="109"/>
      <c r="FUY5" s="109"/>
      <c r="FUZ5" s="109"/>
      <c r="FVA5" s="109"/>
      <c r="FVB5" s="109"/>
      <c r="FVC5" s="109"/>
      <c r="FVD5" s="109"/>
      <c r="FVE5" s="109"/>
      <c r="FVF5" s="109"/>
      <c r="FVG5" s="109"/>
      <c r="FVH5" s="109"/>
      <c r="FVI5" s="109"/>
      <c r="FVJ5" s="109"/>
      <c r="FVK5" s="109"/>
      <c r="FVL5" s="109"/>
      <c r="FVM5" s="109"/>
      <c r="FVN5" s="109"/>
      <c r="FVO5" s="109"/>
      <c r="FVP5" s="109"/>
      <c r="FVQ5" s="109"/>
      <c r="FVR5" s="109"/>
      <c r="FVS5" s="109"/>
      <c r="FVT5" s="109"/>
      <c r="FVU5" s="109"/>
      <c r="FVV5" s="109"/>
      <c r="FVW5" s="109"/>
      <c r="FVX5" s="109"/>
      <c r="FVY5" s="109"/>
      <c r="FVZ5" s="109"/>
      <c r="FWA5" s="109"/>
      <c r="FWB5" s="109"/>
      <c r="FWC5" s="109"/>
      <c r="FWD5" s="109"/>
      <c r="FWE5" s="109"/>
      <c r="FWF5" s="109"/>
      <c r="FWG5" s="109"/>
      <c r="FWH5" s="109"/>
      <c r="FWI5" s="109"/>
      <c r="FWJ5" s="109"/>
      <c r="FWK5" s="109"/>
      <c r="FWL5" s="109"/>
      <c r="FWM5" s="109"/>
      <c r="FWN5" s="109"/>
      <c r="FWO5" s="109"/>
      <c r="FWP5" s="109"/>
      <c r="FWQ5" s="109"/>
      <c r="FWR5" s="109"/>
      <c r="FWS5" s="109"/>
      <c r="FWT5" s="109"/>
      <c r="FWU5" s="109"/>
      <c r="FWV5" s="109"/>
      <c r="FWW5" s="109"/>
      <c r="FWX5" s="109"/>
      <c r="FWY5" s="109"/>
      <c r="FWZ5" s="109"/>
      <c r="FXA5" s="109"/>
      <c r="FXB5" s="109"/>
      <c r="FXC5" s="109"/>
      <c r="FXD5" s="109"/>
      <c r="FXE5" s="109"/>
      <c r="FXF5" s="109"/>
      <c r="FXG5" s="109"/>
      <c r="FXH5" s="109"/>
      <c r="FXI5" s="109"/>
      <c r="FXJ5" s="109"/>
      <c r="FXK5" s="109"/>
      <c r="FXL5" s="109"/>
      <c r="FXM5" s="109"/>
      <c r="FXN5" s="109"/>
      <c r="FXO5" s="109"/>
      <c r="FXP5" s="109"/>
      <c r="FXQ5" s="109"/>
      <c r="FXR5" s="109"/>
      <c r="FXS5" s="109"/>
      <c r="FXT5" s="109"/>
      <c r="FXU5" s="109"/>
      <c r="FXV5" s="109"/>
      <c r="FXW5" s="109"/>
      <c r="FXX5" s="109"/>
      <c r="FXY5" s="109"/>
      <c r="FXZ5" s="109"/>
      <c r="FYA5" s="109"/>
      <c r="FYB5" s="109"/>
      <c r="FYC5" s="109"/>
      <c r="FYD5" s="109"/>
      <c r="FYE5" s="109"/>
      <c r="FYF5" s="109"/>
      <c r="FYG5" s="109"/>
      <c r="FYH5" s="109"/>
      <c r="FYI5" s="109"/>
      <c r="FYJ5" s="109"/>
      <c r="FYK5" s="109"/>
      <c r="FYL5" s="109"/>
      <c r="FYM5" s="109"/>
      <c r="FYN5" s="109"/>
      <c r="FYO5" s="109"/>
      <c r="FYP5" s="109"/>
      <c r="FYQ5" s="109"/>
      <c r="FYR5" s="109"/>
      <c r="FYS5" s="109"/>
      <c r="FYT5" s="109"/>
      <c r="FYU5" s="109"/>
      <c r="FYV5" s="109"/>
      <c r="FYW5" s="109"/>
      <c r="FYX5" s="109"/>
      <c r="FYY5" s="109"/>
      <c r="FYZ5" s="109"/>
      <c r="FZA5" s="109"/>
      <c r="FZB5" s="109"/>
      <c r="FZC5" s="109"/>
      <c r="FZD5" s="109"/>
      <c r="FZE5" s="109"/>
      <c r="FZF5" s="109"/>
      <c r="FZG5" s="109"/>
      <c r="FZH5" s="109"/>
      <c r="FZI5" s="109"/>
      <c r="FZJ5" s="109"/>
      <c r="FZK5" s="109"/>
      <c r="FZL5" s="109"/>
      <c r="FZM5" s="109"/>
      <c r="FZN5" s="109"/>
      <c r="FZO5" s="109"/>
      <c r="FZP5" s="109"/>
      <c r="FZQ5" s="109"/>
      <c r="FZR5" s="109"/>
      <c r="FZS5" s="109"/>
      <c r="FZT5" s="109"/>
      <c r="FZU5" s="109"/>
      <c r="FZV5" s="109"/>
      <c r="FZW5" s="109"/>
      <c r="FZX5" s="109"/>
      <c r="FZY5" s="109"/>
      <c r="FZZ5" s="109"/>
      <c r="GAA5" s="109"/>
      <c r="GAB5" s="109"/>
      <c r="GAC5" s="109"/>
      <c r="GAD5" s="109"/>
      <c r="GAE5" s="109"/>
      <c r="GAF5" s="109"/>
      <c r="GAG5" s="109"/>
      <c r="GAH5" s="109"/>
      <c r="GAI5" s="109"/>
      <c r="GAJ5" s="109"/>
      <c r="GAK5" s="109"/>
      <c r="GAL5" s="109"/>
      <c r="GAM5" s="109"/>
      <c r="GAN5" s="109"/>
      <c r="GAO5" s="109"/>
      <c r="GAP5" s="109"/>
      <c r="GAQ5" s="109"/>
      <c r="GAR5" s="109"/>
      <c r="GAS5" s="109"/>
      <c r="GAT5" s="109"/>
      <c r="GAU5" s="109"/>
      <c r="GAV5" s="109"/>
      <c r="GAW5" s="109"/>
      <c r="GAX5" s="109"/>
      <c r="GAY5" s="109"/>
      <c r="GAZ5" s="109"/>
      <c r="GBA5" s="109"/>
      <c r="GBB5" s="109"/>
      <c r="GBC5" s="109"/>
      <c r="GBD5" s="109"/>
      <c r="GBE5" s="109"/>
      <c r="GBF5" s="109"/>
      <c r="GBG5" s="109"/>
      <c r="GBH5" s="109"/>
      <c r="GBI5" s="109"/>
      <c r="GBJ5" s="109"/>
      <c r="GBK5" s="109"/>
      <c r="GBL5" s="109"/>
      <c r="GBM5" s="109"/>
      <c r="GBN5" s="109"/>
      <c r="GBO5" s="109"/>
      <c r="GBP5" s="109"/>
      <c r="GBQ5" s="109"/>
      <c r="GBR5" s="109"/>
      <c r="GBS5" s="109"/>
      <c r="GBT5" s="109"/>
      <c r="GBU5" s="109"/>
      <c r="GBV5" s="109"/>
      <c r="GBW5" s="109"/>
      <c r="GBX5" s="109"/>
      <c r="GBY5" s="109"/>
      <c r="GBZ5" s="109"/>
      <c r="GCA5" s="109"/>
      <c r="GCB5" s="109"/>
      <c r="GCC5" s="109"/>
      <c r="GCD5" s="109"/>
      <c r="GCE5" s="109"/>
      <c r="GCF5" s="109"/>
      <c r="GCG5" s="109"/>
      <c r="GCH5" s="109"/>
      <c r="GCI5" s="109"/>
      <c r="GCJ5" s="109"/>
      <c r="GCK5" s="109"/>
      <c r="GCL5" s="109"/>
      <c r="GCM5" s="109"/>
      <c r="GCN5" s="109"/>
      <c r="GCO5" s="109"/>
      <c r="GCP5" s="109"/>
      <c r="GCQ5" s="109"/>
      <c r="GCR5" s="109"/>
      <c r="GCS5" s="109"/>
      <c r="GCT5" s="109"/>
      <c r="GCU5" s="109"/>
      <c r="GCV5" s="109"/>
      <c r="GCW5" s="109"/>
      <c r="GCX5" s="109"/>
      <c r="GCY5" s="109"/>
      <c r="GCZ5" s="109"/>
      <c r="GDA5" s="109"/>
      <c r="GDB5" s="109"/>
      <c r="GDC5" s="109"/>
      <c r="GDD5" s="109"/>
      <c r="GDE5" s="109"/>
      <c r="GDF5" s="109"/>
      <c r="GDG5" s="109"/>
      <c r="GDH5" s="109"/>
      <c r="GDI5" s="109"/>
      <c r="GDJ5" s="109"/>
      <c r="GDK5" s="109"/>
      <c r="GDL5" s="109"/>
      <c r="GDM5" s="109"/>
      <c r="GDN5" s="109"/>
      <c r="GDO5" s="109"/>
      <c r="GDP5" s="109"/>
      <c r="GDQ5" s="109"/>
      <c r="GDR5" s="109"/>
      <c r="GDS5" s="109"/>
      <c r="GDT5" s="109"/>
      <c r="GDU5" s="109"/>
      <c r="GDV5" s="109"/>
      <c r="GDW5" s="109"/>
      <c r="GDX5" s="109"/>
      <c r="GDY5" s="109"/>
      <c r="GDZ5" s="109"/>
      <c r="GEA5" s="109"/>
      <c r="GEB5" s="109"/>
      <c r="GEC5" s="109"/>
      <c r="GED5" s="109"/>
      <c r="GEE5" s="109"/>
      <c r="GEF5" s="109"/>
      <c r="GEG5" s="109"/>
      <c r="GEH5" s="109"/>
      <c r="GEI5" s="109"/>
      <c r="GEJ5" s="109"/>
      <c r="GEK5" s="109"/>
      <c r="GEL5" s="109"/>
      <c r="GEM5" s="109"/>
      <c r="GEN5" s="109"/>
      <c r="GEO5" s="109"/>
      <c r="GEP5" s="109"/>
      <c r="GEQ5" s="109"/>
      <c r="GER5" s="109"/>
      <c r="GES5" s="109"/>
      <c r="GET5" s="109"/>
      <c r="GEU5" s="109"/>
      <c r="GEV5" s="109"/>
      <c r="GEW5" s="109"/>
      <c r="GEX5" s="109"/>
      <c r="GEY5" s="109"/>
      <c r="GEZ5" s="109"/>
      <c r="GFA5" s="109"/>
      <c r="GFB5" s="109"/>
      <c r="GFC5" s="109"/>
      <c r="GFD5" s="109"/>
      <c r="GFE5" s="109"/>
      <c r="GFF5" s="109"/>
      <c r="GFG5" s="109"/>
      <c r="GFH5" s="109"/>
      <c r="GFI5" s="109"/>
      <c r="GFJ5" s="109"/>
      <c r="GFK5" s="109"/>
      <c r="GFL5" s="109"/>
      <c r="GFM5" s="109"/>
      <c r="GFN5" s="109"/>
      <c r="GFO5" s="109"/>
      <c r="GFP5" s="109"/>
      <c r="GFQ5" s="109"/>
      <c r="GFR5" s="109"/>
      <c r="GFS5" s="109"/>
      <c r="GFT5" s="109"/>
      <c r="GFU5" s="109"/>
      <c r="GFV5" s="109"/>
      <c r="GFW5" s="109"/>
      <c r="GFX5" s="109"/>
      <c r="GFY5" s="109"/>
      <c r="GFZ5" s="109"/>
      <c r="GGA5" s="109"/>
      <c r="GGB5" s="109"/>
      <c r="GGC5" s="109"/>
      <c r="GGD5" s="109"/>
      <c r="GGE5" s="109"/>
      <c r="GGF5" s="109"/>
      <c r="GGG5" s="109"/>
      <c r="GGH5" s="109"/>
      <c r="GGI5" s="109"/>
      <c r="GGJ5" s="109"/>
      <c r="GGK5" s="109"/>
      <c r="GGL5" s="109"/>
      <c r="GGM5" s="109"/>
      <c r="GGN5" s="109"/>
      <c r="GGO5" s="109"/>
      <c r="GGP5" s="109"/>
      <c r="GGQ5" s="109"/>
      <c r="GGR5" s="109"/>
      <c r="GGS5" s="109"/>
      <c r="GGT5" s="109"/>
      <c r="GGU5" s="109"/>
      <c r="GGV5" s="109"/>
      <c r="GGW5" s="109"/>
      <c r="GGX5" s="109"/>
      <c r="GGY5" s="109"/>
      <c r="GGZ5" s="109"/>
      <c r="GHA5" s="109"/>
      <c r="GHB5" s="109"/>
      <c r="GHC5" s="109"/>
      <c r="GHD5" s="109"/>
      <c r="GHE5" s="109"/>
      <c r="GHF5" s="109"/>
      <c r="GHG5" s="109"/>
      <c r="GHH5" s="109"/>
      <c r="GHI5" s="109"/>
      <c r="GHJ5" s="109"/>
      <c r="GHK5" s="109"/>
      <c r="GHL5" s="109"/>
      <c r="GHM5" s="109"/>
      <c r="GHN5" s="109"/>
      <c r="GHO5" s="109"/>
      <c r="GHP5" s="109"/>
      <c r="GHQ5" s="109"/>
      <c r="GHR5" s="109"/>
      <c r="GHS5" s="109"/>
      <c r="GHT5" s="109"/>
      <c r="GHU5" s="109"/>
      <c r="GHV5" s="109"/>
      <c r="GHW5" s="109"/>
      <c r="GHX5" s="109"/>
      <c r="GHY5" s="109"/>
      <c r="GHZ5" s="109"/>
      <c r="GIA5" s="109"/>
      <c r="GIB5" s="109"/>
      <c r="GIC5" s="109"/>
      <c r="GID5" s="109"/>
      <c r="GIE5" s="109"/>
      <c r="GIF5" s="109"/>
      <c r="GIG5" s="109"/>
      <c r="GIH5" s="109"/>
      <c r="GII5" s="109"/>
      <c r="GIJ5" s="109"/>
      <c r="GIK5" s="109"/>
      <c r="GIL5" s="109"/>
      <c r="GIM5" s="109"/>
      <c r="GIN5" s="109"/>
      <c r="GIO5" s="109"/>
      <c r="GIP5" s="109"/>
      <c r="GIQ5" s="109"/>
      <c r="GIR5" s="109"/>
      <c r="GIS5" s="109"/>
      <c r="GIT5" s="109"/>
      <c r="GIU5" s="109"/>
      <c r="GIV5" s="109"/>
      <c r="GIW5" s="109"/>
      <c r="GIX5" s="109"/>
      <c r="GIY5" s="109"/>
      <c r="GIZ5" s="109"/>
      <c r="GJA5" s="109"/>
      <c r="GJB5" s="109"/>
      <c r="GJC5" s="109"/>
      <c r="GJD5" s="109"/>
      <c r="GJE5" s="109"/>
      <c r="GJF5" s="109"/>
      <c r="GJG5" s="109"/>
      <c r="GJH5" s="109"/>
      <c r="GJI5" s="109"/>
      <c r="GJJ5" s="109"/>
      <c r="GJK5" s="109"/>
      <c r="GJL5" s="109"/>
      <c r="GJM5" s="109"/>
      <c r="GJN5" s="109"/>
      <c r="GJO5" s="109"/>
      <c r="GJP5" s="109"/>
      <c r="GJQ5" s="109"/>
      <c r="GJR5" s="109"/>
      <c r="GJS5" s="109"/>
      <c r="GJT5" s="109"/>
      <c r="GJU5" s="109"/>
      <c r="GJV5" s="109"/>
      <c r="GJW5" s="109"/>
      <c r="GJX5" s="109"/>
      <c r="GJY5" s="109"/>
      <c r="GJZ5" s="109"/>
      <c r="GKA5" s="109"/>
      <c r="GKB5" s="109"/>
      <c r="GKC5" s="109"/>
      <c r="GKD5" s="109"/>
      <c r="GKE5" s="109"/>
      <c r="GKF5" s="109"/>
      <c r="GKG5" s="109"/>
      <c r="GKH5" s="109"/>
      <c r="GKI5" s="109"/>
      <c r="GKJ5" s="109"/>
      <c r="GKK5" s="109"/>
      <c r="GKL5" s="109"/>
      <c r="GKM5" s="109"/>
      <c r="GKN5" s="109"/>
      <c r="GKO5" s="109"/>
      <c r="GKP5" s="109"/>
      <c r="GKQ5" s="109"/>
      <c r="GKR5" s="109"/>
      <c r="GKS5" s="109"/>
      <c r="GKT5" s="109"/>
      <c r="GKU5" s="109"/>
      <c r="GKV5" s="109"/>
      <c r="GKW5" s="109"/>
      <c r="GKX5" s="109"/>
      <c r="GKY5" s="109"/>
      <c r="GKZ5" s="109"/>
      <c r="GLA5" s="109"/>
      <c r="GLB5" s="109"/>
      <c r="GLC5" s="109"/>
      <c r="GLD5" s="109"/>
      <c r="GLE5" s="109"/>
      <c r="GLF5" s="109"/>
      <c r="GLG5" s="109"/>
      <c r="GLH5" s="109"/>
      <c r="GLI5" s="109"/>
      <c r="GLJ5" s="109"/>
      <c r="GLK5" s="109"/>
      <c r="GLL5" s="109"/>
      <c r="GLM5" s="109"/>
      <c r="GLN5" s="109"/>
      <c r="GLO5" s="109"/>
      <c r="GLP5" s="109"/>
      <c r="GLQ5" s="109"/>
      <c r="GLR5" s="109"/>
      <c r="GLS5" s="109"/>
      <c r="GLT5" s="109"/>
      <c r="GLU5" s="109"/>
      <c r="GLV5" s="109"/>
      <c r="GLW5" s="109"/>
      <c r="GLX5" s="109"/>
      <c r="GLY5" s="109"/>
      <c r="GLZ5" s="109"/>
      <c r="GMA5" s="109"/>
      <c r="GMB5" s="109"/>
      <c r="GMC5" s="109"/>
      <c r="GMD5" s="109"/>
      <c r="GME5" s="109"/>
      <c r="GMF5" s="109"/>
      <c r="GMG5" s="109"/>
      <c r="GMH5" s="109"/>
      <c r="GMI5" s="109"/>
      <c r="GMJ5" s="109"/>
      <c r="GMK5" s="109"/>
      <c r="GML5" s="109"/>
      <c r="GMM5" s="109"/>
      <c r="GMN5" s="109"/>
      <c r="GMO5" s="109"/>
      <c r="GMP5" s="109"/>
      <c r="GMQ5" s="109"/>
      <c r="GMR5" s="109"/>
      <c r="GMS5" s="109"/>
      <c r="GMT5" s="109"/>
      <c r="GMU5" s="109"/>
      <c r="GMV5" s="109"/>
      <c r="GMW5" s="109"/>
      <c r="GMX5" s="109"/>
      <c r="GMY5" s="109"/>
      <c r="GMZ5" s="109"/>
      <c r="GNA5" s="109"/>
      <c r="GNB5" s="109"/>
      <c r="GNC5" s="109"/>
      <c r="GND5" s="109"/>
      <c r="GNE5" s="109"/>
      <c r="GNF5" s="109"/>
      <c r="GNG5" s="109"/>
      <c r="GNH5" s="109"/>
      <c r="GNI5" s="109"/>
      <c r="GNJ5" s="109"/>
      <c r="GNK5" s="109"/>
      <c r="GNL5" s="109"/>
      <c r="GNM5" s="109"/>
      <c r="GNN5" s="109"/>
      <c r="GNO5" s="109"/>
      <c r="GNP5" s="109"/>
      <c r="GNQ5" s="109"/>
      <c r="GNR5" s="109"/>
      <c r="GNS5" s="109"/>
      <c r="GNT5" s="109"/>
      <c r="GNU5" s="109"/>
      <c r="GNV5" s="109"/>
      <c r="GNW5" s="109"/>
      <c r="GNX5" s="109"/>
      <c r="GNY5" s="109"/>
      <c r="GNZ5" s="109"/>
      <c r="GOA5" s="109"/>
      <c r="GOB5" s="109"/>
      <c r="GOC5" s="109"/>
      <c r="GOD5" s="109"/>
      <c r="GOE5" s="109"/>
      <c r="GOF5" s="109"/>
      <c r="GOG5" s="109"/>
      <c r="GOH5" s="109"/>
      <c r="GOI5" s="109"/>
      <c r="GOJ5" s="109"/>
      <c r="GOK5" s="109"/>
      <c r="GOL5" s="109"/>
      <c r="GOM5" s="109"/>
      <c r="GON5" s="109"/>
      <c r="GOO5" s="109"/>
      <c r="GOP5" s="109"/>
      <c r="GOQ5" s="109"/>
      <c r="GOR5" s="109"/>
      <c r="GOS5" s="109"/>
      <c r="GOT5" s="109"/>
      <c r="GOU5" s="109"/>
      <c r="GOV5" s="109"/>
      <c r="GOW5" s="109"/>
      <c r="GOX5" s="109"/>
      <c r="GOY5" s="109"/>
      <c r="GOZ5" s="109"/>
      <c r="GPA5" s="109"/>
      <c r="GPB5" s="109"/>
      <c r="GPC5" s="109"/>
      <c r="GPD5" s="109"/>
      <c r="GPE5" s="109"/>
      <c r="GPF5" s="109"/>
      <c r="GPG5" s="109"/>
      <c r="GPH5" s="109"/>
      <c r="GPI5" s="109"/>
      <c r="GPJ5" s="109"/>
      <c r="GPK5" s="109"/>
      <c r="GPL5" s="109"/>
      <c r="GPM5" s="109"/>
      <c r="GPN5" s="109"/>
      <c r="GPO5" s="109"/>
      <c r="GPP5" s="109"/>
      <c r="GPQ5" s="109"/>
      <c r="GPR5" s="109"/>
      <c r="GPS5" s="109"/>
      <c r="GPT5" s="109"/>
      <c r="GPU5" s="109"/>
      <c r="GPV5" s="109"/>
      <c r="GPW5" s="109"/>
      <c r="GPX5" s="109"/>
      <c r="GPY5" s="109"/>
      <c r="GPZ5" s="109"/>
      <c r="GQA5" s="109"/>
      <c r="GQB5" s="109"/>
      <c r="GQC5" s="109"/>
      <c r="GQD5" s="109"/>
      <c r="GQE5" s="109"/>
      <c r="GQF5" s="109"/>
      <c r="GQG5" s="109"/>
      <c r="GQH5" s="109"/>
      <c r="GQI5" s="109"/>
      <c r="GQJ5" s="109"/>
      <c r="GQK5" s="109"/>
      <c r="GQL5" s="109"/>
      <c r="GQM5" s="109"/>
      <c r="GQN5" s="109"/>
      <c r="GQO5" s="109"/>
      <c r="GQP5" s="109"/>
      <c r="GQQ5" s="109"/>
      <c r="GQR5" s="109"/>
      <c r="GQS5" s="109"/>
      <c r="GQT5" s="109"/>
      <c r="GQU5" s="109"/>
      <c r="GQV5" s="109"/>
      <c r="GQW5" s="109"/>
      <c r="GQX5" s="109"/>
      <c r="GQY5" s="109"/>
      <c r="GQZ5" s="109"/>
      <c r="GRA5" s="109"/>
      <c r="GRB5" s="109"/>
      <c r="GRC5" s="109"/>
      <c r="GRD5" s="109"/>
      <c r="GRE5" s="109"/>
      <c r="GRF5" s="109"/>
      <c r="GRG5" s="109"/>
      <c r="GRH5" s="109"/>
      <c r="GRI5" s="109"/>
      <c r="GRJ5" s="109"/>
      <c r="GRK5" s="109"/>
      <c r="GRL5" s="109"/>
      <c r="GRM5" s="109"/>
      <c r="GRN5" s="109"/>
      <c r="GRO5" s="109"/>
      <c r="GRP5" s="109"/>
      <c r="GRQ5" s="109"/>
      <c r="GRR5" s="109"/>
      <c r="GRS5" s="109"/>
      <c r="GRT5" s="109"/>
      <c r="GRU5" s="109"/>
      <c r="GRV5" s="109"/>
      <c r="GRW5" s="109"/>
      <c r="GRX5" s="109"/>
      <c r="GRY5" s="109"/>
      <c r="GRZ5" s="109"/>
      <c r="GSA5" s="109"/>
      <c r="GSB5" s="109"/>
      <c r="GSC5" s="109"/>
      <c r="GSD5" s="109"/>
      <c r="GSE5" s="109"/>
      <c r="GSF5" s="109"/>
      <c r="GSG5" s="109"/>
      <c r="GSH5" s="109"/>
      <c r="GSI5" s="109"/>
      <c r="GSJ5" s="109"/>
      <c r="GSK5" s="109"/>
      <c r="GSL5" s="109"/>
      <c r="GSM5" s="109"/>
      <c r="GSN5" s="109"/>
      <c r="GSO5" s="109"/>
      <c r="GSP5" s="109"/>
      <c r="GSQ5" s="109"/>
      <c r="GSR5" s="109"/>
      <c r="GSS5" s="109"/>
      <c r="GST5" s="109"/>
      <c r="GSU5" s="109"/>
      <c r="GSV5" s="109"/>
      <c r="GSW5" s="109"/>
      <c r="GSX5" s="109"/>
      <c r="GSY5" s="109"/>
      <c r="GSZ5" s="109"/>
      <c r="GTA5" s="109"/>
      <c r="GTB5" s="109"/>
      <c r="GTC5" s="109"/>
      <c r="GTD5" s="109"/>
      <c r="GTE5" s="109"/>
      <c r="GTF5" s="109"/>
      <c r="GTG5" s="109"/>
      <c r="GTH5" s="109"/>
      <c r="GTI5" s="109"/>
      <c r="GTJ5" s="109"/>
      <c r="GTK5" s="109"/>
      <c r="GTL5" s="109"/>
      <c r="GTM5" s="109"/>
      <c r="GTN5" s="109"/>
      <c r="GTO5" s="109"/>
      <c r="GTP5" s="109"/>
      <c r="GTQ5" s="109"/>
      <c r="GTR5" s="109"/>
      <c r="GTS5" s="109"/>
      <c r="GTT5" s="109"/>
      <c r="GTU5" s="109"/>
      <c r="GTV5" s="109"/>
      <c r="GTW5" s="109"/>
      <c r="GTX5" s="109"/>
      <c r="GTY5" s="109"/>
      <c r="GTZ5" s="109"/>
      <c r="GUA5" s="109"/>
      <c r="GUB5" s="109"/>
      <c r="GUC5" s="109"/>
      <c r="GUD5" s="109"/>
      <c r="GUE5" s="109"/>
      <c r="GUF5" s="109"/>
      <c r="GUG5" s="109"/>
      <c r="GUH5" s="109"/>
      <c r="GUI5" s="109"/>
      <c r="GUJ5" s="109"/>
      <c r="GUK5" s="109"/>
      <c r="GUL5" s="109"/>
      <c r="GUM5" s="109"/>
      <c r="GUN5" s="109"/>
      <c r="GUO5" s="109"/>
      <c r="GUP5" s="109"/>
      <c r="GUQ5" s="109"/>
      <c r="GUR5" s="109"/>
      <c r="GUS5" s="109"/>
      <c r="GUT5" s="109"/>
      <c r="GUU5" s="109"/>
      <c r="GUV5" s="109"/>
      <c r="GUW5" s="109"/>
      <c r="GUX5" s="109"/>
      <c r="GUY5" s="109"/>
      <c r="GUZ5" s="109"/>
      <c r="GVA5" s="109"/>
      <c r="GVB5" s="109"/>
      <c r="GVC5" s="109"/>
      <c r="GVD5" s="109"/>
      <c r="GVE5" s="109"/>
      <c r="GVF5" s="109"/>
      <c r="GVG5" s="109"/>
      <c r="GVH5" s="109"/>
      <c r="GVI5" s="109"/>
      <c r="GVJ5" s="109"/>
      <c r="GVK5" s="109"/>
      <c r="GVL5" s="109"/>
      <c r="GVM5" s="109"/>
      <c r="GVN5" s="109"/>
      <c r="GVO5" s="109"/>
      <c r="GVP5" s="109"/>
      <c r="GVQ5" s="109"/>
      <c r="GVR5" s="109"/>
      <c r="GVS5" s="109"/>
      <c r="GVT5" s="109"/>
      <c r="GVU5" s="109"/>
      <c r="GVV5" s="109"/>
      <c r="GVW5" s="109"/>
      <c r="GVX5" s="109"/>
      <c r="GVY5" s="109"/>
      <c r="GVZ5" s="109"/>
      <c r="GWA5" s="109"/>
      <c r="GWB5" s="109"/>
      <c r="GWC5" s="109"/>
      <c r="GWD5" s="109"/>
      <c r="GWE5" s="109"/>
      <c r="GWF5" s="109"/>
      <c r="GWG5" s="109"/>
      <c r="GWH5" s="109"/>
      <c r="GWI5" s="109"/>
      <c r="GWJ5" s="109"/>
      <c r="GWK5" s="109"/>
      <c r="GWL5" s="109"/>
      <c r="GWM5" s="109"/>
      <c r="GWN5" s="109"/>
      <c r="GWO5" s="109"/>
      <c r="GWP5" s="109"/>
      <c r="GWQ5" s="109"/>
      <c r="GWR5" s="109"/>
      <c r="GWS5" s="109"/>
      <c r="GWT5" s="109"/>
      <c r="GWU5" s="109"/>
      <c r="GWV5" s="109"/>
      <c r="GWW5" s="109"/>
      <c r="GWX5" s="109"/>
      <c r="GWY5" s="109"/>
      <c r="GWZ5" s="109"/>
      <c r="GXA5" s="109"/>
      <c r="GXB5" s="109"/>
      <c r="GXC5" s="109"/>
      <c r="GXD5" s="109"/>
      <c r="GXE5" s="109"/>
      <c r="GXF5" s="109"/>
      <c r="GXG5" s="109"/>
      <c r="GXH5" s="109"/>
      <c r="GXI5" s="109"/>
      <c r="GXJ5" s="109"/>
      <c r="GXK5" s="109"/>
      <c r="GXL5" s="109"/>
      <c r="GXM5" s="109"/>
      <c r="GXN5" s="109"/>
      <c r="GXO5" s="109"/>
      <c r="GXP5" s="109"/>
      <c r="GXQ5" s="109"/>
      <c r="GXR5" s="109"/>
      <c r="GXS5" s="109"/>
      <c r="GXT5" s="109"/>
      <c r="GXU5" s="109"/>
      <c r="GXV5" s="109"/>
      <c r="GXW5" s="109"/>
      <c r="GXX5" s="109"/>
      <c r="GXY5" s="109"/>
      <c r="GXZ5" s="109"/>
      <c r="GYA5" s="109"/>
      <c r="GYB5" s="109"/>
      <c r="GYC5" s="109"/>
      <c r="GYD5" s="109"/>
      <c r="GYE5" s="109"/>
      <c r="GYF5" s="109"/>
      <c r="GYG5" s="109"/>
      <c r="GYH5" s="109"/>
      <c r="GYI5" s="109"/>
      <c r="GYJ5" s="109"/>
      <c r="GYK5" s="109"/>
      <c r="GYL5" s="109"/>
      <c r="GYM5" s="109"/>
      <c r="GYN5" s="109"/>
      <c r="GYO5" s="109"/>
      <c r="GYP5" s="109"/>
      <c r="GYQ5" s="109"/>
      <c r="GYR5" s="109"/>
      <c r="GYS5" s="109"/>
      <c r="GYT5" s="109"/>
      <c r="GYU5" s="109"/>
      <c r="GYV5" s="109"/>
      <c r="GYW5" s="109"/>
      <c r="GYX5" s="109"/>
      <c r="GYY5" s="109"/>
      <c r="GYZ5" s="109"/>
      <c r="GZA5" s="109"/>
      <c r="GZB5" s="109"/>
      <c r="GZC5" s="109"/>
      <c r="GZD5" s="109"/>
      <c r="GZE5" s="109"/>
      <c r="GZF5" s="109"/>
      <c r="GZG5" s="109"/>
      <c r="GZH5" s="109"/>
      <c r="GZI5" s="109"/>
      <c r="GZJ5" s="109"/>
      <c r="GZK5" s="109"/>
      <c r="GZL5" s="109"/>
      <c r="GZM5" s="109"/>
      <c r="GZN5" s="109"/>
      <c r="GZO5" s="109"/>
      <c r="GZP5" s="109"/>
      <c r="GZQ5" s="109"/>
      <c r="GZR5" s="109"/>
      <c r="GZS5" s="109"/>
      <c r="GZT5" s="109"/>
      <c r="GZU5" s="109"/>
      <c r="GZV5" s="109"/>
      <c r="GZW5" s="109"/>
      <c r="GZX5" s="109"/>
      <c r="GZY5" s="109"/>
      <c r="GZZ5" s="109"/>
      <c r="HAA5" s="109"/>
      <c r="HAB5" s="109"/>
      <c r="HAC5" s="109"/>
      <c r="HAD5" s="109"/>
      <c r="HAE5" s="109"/>
      <c r="HAF5" s="109"/>
      <c r="HAG5" s="109"/>
      <c r="HAH5" s="109"/>
      <c r="HAI5" s="109"/>
      <c r="HAJ5" s="109"/>
      <c r="HAK5" s="109"/>
      <c r="HAL5" s="109"/>
      <c r="HAM5" s="109"/>
      <c r="HAN5" s="109"/>
      <c r="HAO5" s="109"/>
      <c r="HAP5" s="109"/>
      <c r="HAQ5" s="109"/>
      <c r="HAR5" s="109"/>
      <c r="HAS5" s="109"/>
      <c r="HAT5" s="109"/>
      <c r="HAU5" s="109"/>
      <c r="HAV5" s="109"/>
      <c r="HAW5" s="109"/>
      <c r="HAX5" s="109"/>
      <c r="HAY5" s="109"/>
      <c r="HAZ5" s="109"/>
      <c r="HBA5" s="109"/>
      <c r="HBB5" s="109"/>
      <c r="HBC5" s="109"/>
      <c r="HBD5" s="109"/>
      <c r="HBE5" s="109"/>
      <c r="HBF5" s="109"/>
      <c r="HBG5" s="109"/>
      <c r="HBH5" s="109"/>
      <c r="HBI5" s="109"/>
      <c r="HBJ5" s="109"/>
      <c r="HBK5" s="109"/>
      <c r="HBL5" s="109"/>
      <c r="HBM5" s="109"/>
      <c r="HBN5" s="109"/>
      <c r="HBO5" s="109"/>
      <c r="HBP5" s="109"/>
      <c r="HBQ5" s="109"/>
      <c r="HBR5" s="109"/>
      <c r="HBS5" s="109"/>
      <c r="HBT5" s="109"/>
      <c r="HBU5" s="109"/>
      <c r="HBV5" s="109"/>
      <c r="HBW5" s="109"/>
      <c r="HBX5" s="109"/>
      <c r="HBY5" s="109"/>
      <c r="HBZ5" s="109"/>
      <c r="HCA5" s="109"/>
      <c r="HCB5" s="109"/>
      <c r="HCC5" s="109"/>
      <c r="HCD5" s="109"/>
      <c r="HCE5" s="109"/>
      <c r="HCF5" s="109"/>
      <c r="HCG5" s="109"/>
      <c r="HCH5" s="109"/>
      <c r="HCI5" s="109"/>
      <c r="HCJ5" s="109"/>
      <c r="HCK5" s="109"/>
      <c r="HCL5" s="109"/>
      <c r="HCM5" s="109"/>
      <c r="HCN5" s="109"/>
      <c r="HCO5" s="109"/>
      <c r="HCP5" s="109"/>
      <c r="HCQ5" s="109"/>
      <c r="HCR5" s="109"/>
      <c r="HCS5" s="109"/>
      <c r="HCT5" s="109"/>
      <c r="HCU5" s="109"/>
      <c r="HCV5" s="109"/>
      <c r="HCW5" s="109"/>
      <c r="HCX5" s="109"/>
      <c r="HCY5" s="109"/>
      <c r="HCZ5" s="109"/>
      <c r="HDA5" s="109"/>
      <c r="HDB5" s="109"/>
      <c r="HDC5" s="109"/>
      <c r="HDD5" s="109"/>
      <c r="HDE5" s="109"/>
      <c r="HDF5" s="109"/>
      <c r="HDG5" s="109"/>
      <c r="HDH5" s="109"/>
      <c r="HDI5" s="109"/>
      <c r="HDJ5" s="109"/>
      <c r="HDK5" s="109"/>
      <c r="HDL5" s="109"/>
      <c r="HDM5" s="109"/>
      <c r="HDN5" s="109"/>
      <c r="HDO5" s="109"/>
      <c r="HDP5" s="109"/>
      <c r="HDQ5" s="109"/>
      <c r="HDR5" s="109"/>
      <c r="HDS5" s="109"/>
      <c r="HDT5" s="109"/>
      <c r="HDU5" s="109"/>
      <c r="HDV5" s="109"/>
      <c r="HDW5" s="109"/>
      <c r="HDX5" s="109"/>
      <c r="HDY5" s="109"/>
      <c r="HDZ5" s="109"/>
      <c r="HEA5" s="109"/>
      <c r="HEB5" s="109"/>
      <c r="HEC5" s="109"/>
      <c r="HED5" s="109"/>
      <c r="HEE5" s="109"/>
      <c r="HEF5" s="109"/>
      <c r="HEG5" s="109"/>
      <c r="HEH5" s="109"/>
      <c r="HEI5" s="109"/>
      <c r="HEJ5" s="109"/>
      <c r="HEK5" s="109"/>
      <c r="HEL5" s="109"/>
      <c r="HEM5" s="109"/>
      <c r="HEN5" s="109"/>
      <c r="HEO5" s="109"/>
      <c r="HEP5" s="109"/>
      <c r="HEQ5" s="109"/>
      <c r="HER5" s="109"/>
      <c r="HES5" s="109"/>
      <c r="HET5" s="109"/>
      <c r="HEU5" s="109"/>
      <c r="HEV5" s="109"/>
      <c r="HEW5" s="109"/>
      <c r="HEX5" s="109"/>
      <c r="HEY5" s="109"/>
      <c r="HEZ5" s="109"/>
      <c r="HFA5" s="109"/>
      <c r="HFB5" s="109"/>
      <c r="HFC5" s="109"/>
      <c r="HFD5" s="109"/>
      <c r="HFE5" s="109"/>
      <c r="HFF5" s="109"/>
      <c r="HFG5" s="109"/>
      <c r="HFH5" s="109"/>
      <c r="HFI5" s="109"/>
      <c r="HFJ5" s="109"/>
      <c r="HFK5" s="109"/>
      <c r="HFL5" s="109"/>
      <c r="HFM5" s="109"/>
      <c r="HFN5" s="109"/>
      <c r="HFO5" s="109"/>
      <c r="HFP5" s="109"/>
      <c r="HFQ5" s="109"/>
      <c r="HFR5" s="109"/>
      <c r="HFS5" s="109"/>
      <c r="HFT5" s="109"/>
      <c r="HFU5" s="109"/>
      <c r="HFV5" s="109"/>
      <c r="HFW5" s="109"/>
      <c r="HFX5" s="109"/>
      <c r="HFY5" s="109"/>
      <c r="HFZ5" s="109"/>
      <c r="HGA5" s="109"/>
      <c r="HGB5" s="109"/>
      <c r="HGC5" s="109"/>
      <c r="HGD5" s="109"/>
      <c r="HGE5" s="109"/>
      <c r="HGF5" s="109"/>
      <c r="HGG5" s="109"/>
      <c r="HGH5" s="109"/>
      <c r="HGI5" s="109"/>
      <c r="HGJ5" s="109"/>
      <c r="HGK5" s="109"/>
      <c r="HGL5" s="109"/>
      <c r="HGM5" s="109"/>
      <c r="HGN5" s="109"/>
      <c r="HGO5" s="109"/>
      <c r="HGP5" s="109"/>
      <c r="HGQ5" s="109"/>
      <c r="HGR5" s="109"/>
      <c r="HGS5" s="109"/>
      <c r="HGT5" s="109"/>
      <c r="HGU5" s="109"/>
      <c r="HGV5" s="109"/>
      <c r="HGW5" s="109"/>
      <c r="HGX5" s="109"/>
      <c r="HGY5" s="109"/>
      <c r="HGZ5" s="109"/>
      <c r="HHA5" s="109"/>
      <c r="HHB5" s="109"/>
      <c r="HHC5" s="109"/>
      <c r="HHD5" s="109"/>
      <c r="HHE5" s="109"/>
      <c r="HHF5" s="109"/>
      <c r="HHG5" s="109"/>
      <c r="HHH5" s="109"/>
      <c r="HHI5" s="109"/>
      <c r="HHJ5" s="109"/>
      <c r="HHK5" s="109"/>
      <c r="HHL5" s="109"/>
      <c r="HHM5" s="109"/>
      <c r="HHN5" s="109"/>
      <c r="HHO5" s="109"/>
      <c r="HHP5" s="109"/>
      <c r="HHQ5" s="109"/>
      <c r="HHR5" s="109"/>
      <c r="HHS5" s="109"/>
      <c r="HHT5" s="109"/>
      <c r="HHU5" s="109"/>
      <c r="HHV5" s="109"/>
      <c r="HHW5" s="109"/>
      <c r="HHX5" s="109"/>
      <c r="HHY5" s="109"/>
      <c r="HHZ5" s="109"/>
      <c r="HIA5" s="109"/>
      <c r="HIB5" s="109"/>
      <c r="HIC5" s="109"/>
      <c r="HID5" s="109"/>
      <c r="HIE5" s="109"/>
      <c r="HIF5" s="109"/>
      <c r="HIG5" s="109"/>
      <c r="HIH5" s="109"/>
      <c r="HII5" s="109"/>
      <c r="HIJ5" s="109"/>
      <c r="HIK5" s="109"/>
      <c r="HIL5" s="109"/>
      <c r="HIM5" s="109"/>
      <c r="HIN5" s="109"/>
      <c r="HIO5" s="109"/>
      <c r="HIP5" s="109"/>
      <c r="HIQ5" s="109"/>
      <c r="HIR5" s="109"/>
      <c r="HIS5" s="109"/>
      <c r="HIT5" s="109"/>
      <c r="HIU5" s="109"/>
      <c r="HIV5" s="109"/>
      <c r="HIW5" s="109"/>
      <c r="HIX5" s="109"/>
      <c r="HIY5" s="109"/>
      <c r="HIZ5" s="109"/>
      <c r="HJA5" s="109"/>
      <c r="HJB5" s="109"/>
      <c r="HJC5" s="109"/>
      <c r="HJD5" s="109"/>
      <c r="HJE5" s="109"/>
      <c r="HJF5" s="109"/>
      <c r="HJG5" s="109"/>
      <c r="HJH5" s="109"/>
      <c r="HJI5" s="109"/>
      <c r="HJJ5" s="109"/>
      <c r="HJK5" s="109"/>
      <c r="HJL5" s="109"/>
      <c r="HJM5" s="109"/>
      <c r="HJN5" s="109"/>
      <c r="HJO5" s="109"/>
      <c r="HJP5" s="109"/>
      <c r="HJQ5" s="109"/>
      <c r="HJR5" s="109"/>
      <c r="HJS5" s="109"/>
      <c r="HJT5" s="109"/>
      <c r="HJU5" s="109"/>
      <c r="HJV5" s="109"/>
      <c r="HJW5" s="109"/>
      <c r="HJX5" s="109"/>
      <c r="HJY5" s="109"/>
      <c r="HJZ5" s="109"/>
      <c r="HKA5" s="109"/>
      <c r="HKB5" s="109"/>
      <c r="HKC5" s="109"/>
      <c r="HKD5" s="109"/>
      <c r="HKE5" s="109"/>
      <c r="HKF5" s="109"/>
      <c r="HKG5" s="109"/>
      <c r="HKH5" s="109"/>
      <c r="HKI5" s="109"/>
      <c r="HKJ5" s="109"/>
      <c r="HKK5" s="109"/>
      <c r="HKL5" s="109"/>
      <c r="HKM5" s="109"/>
      <c r="HKN5" s="109"/>
      <c r="HKO5" s="109"/>
      <c r="HKP5" s="109"/>
      <c r="HKQ5" s="109"/>
      <c r="HKR5" s="109"/>
      <c r="HKS5" s="109"/>
      <c r="HKT5" s="109"/>
      <c r="HKU5" s="109"/>
      <c r="HKV5" s="109"/>
      <c r="HKW5" s="109"/>
      <c r="HKX5" s="109"/>
      <c r="HKY5" s="109"/>
      <c r="HKZ5" s="109"/>
      <c r="HLA5" s="109"/>
      <c r="HLB5" s="109"/>
      <c r="HLC5" s="109"/>
      <c r="HLD5" s="109"/>
      <c r="HLE5" s="109"/>
      <c r="HLF5" s="109"/>
      <c r="HLG5" s="109"/>
      <c r="HLH5" s="109"/>
      <c r="HLI5" s="109"/>
      <c r="HLJ5" s="109"/>
      <c r="HLK5" s="109"/>
      <c r="HLL5" s="109"/>
      <c r="HLM5" s="109"/>
      <c r="HLN5" s="109"/>
      <c r="HLO5" s="109"/>
      <c r="HLP5" s="109"/>
      <c r="HLQ5" s="109"/>
      <c r="HLR5" s="109"/>
      <c r="HLS5" s="109"/>
      <c r="HLT5" s="109"/>
      <c r="HLU5" s="109"/>
      <c r="HLV5" s="109"/>
      <c r="HLW5" s="109"/>
      <c r="HLX5" s="109"/>
      <c r="HLY5" s="109"/>
      <c r="HLZ5" s="109"/>
      <c r="HMA5" s="109"/>
      <c r="HMB5" s="109"/>
      <c r="HMC5" s="109"/>
      <c r="HMD5" s="109"/>
      <c r="HME5" s="109"/>
      <c r="HMF5" s="109"/>
      <c r="HMG5" s="109"/>
      <c r="HMH5" s="109"/>
      <c r="HMI5" s="109"/>
      <c r="HMJ5" s="109"/>
      <c r="HMK5" s="109"/>
      <c r="HML5" s="109"/>
      <c r="HMM5" s="109"/>
      <c r="HMN5" s="109"/>
      <c r="HMO5" s="109"/>
      <c r="HMP5" s="109"/>
      <c r="HMQ5" s="109"/>
      <c r="HMR5" s="109"/>
      <c r="HMS5" s="109"/>
      <c r="HMT5" s="109"/>
      <c r="HMU5" s="109"/>
      <c r="HMV5" s="109"/>
      <c r="HMW5" s="109"/>
      <c r="HMX5" s="109"/>
      <c r="HMY5" s="109"/>
      <c r="HMZ5" s="109"/>
      <c r="HNA5" s="109"/>
      <c r="HNB5" s="109"/>
      <c r="HNC5" s="109"/>
      <c r="HND5" s="109"/>
      <c r="HNE5" s="109"/>
      <c r="HNF5" s="109"/>
      <c r="HNG5" s="109"/>
      <c r="HNH5" s="109"/>
      <c r="HNI5" s="109"/>
      <c r="HNJ5" s="109"/>
      <c r="HNK5" s="109"/>
      <c r="HNL5" s="109"/>
      <c r="HNM5" s="109"/>
      <c r="HNN5" s="109"/>
      <c r="HNO5" s="109"/>
      <c r="HNP5" s="109"/>
      <c r="HNQ5" s="109"/>
      <c r="HNR5" s="109"/>
      <c r="HNS5" s="109"/>
      <c r="HNT5" s="109"/>
      <c r="HNU5" s="109"/>
      <c r="HNV5" s="109"/>
      <c r="HNW5" s="109"/>
      <c r="HNX5" s="109"/>
      <c r="HNY5" s="109"/>
      <c r="HNZ5" s="109"/>
      <c r="HOA5" s="109"/>
      <c r="HOB5" s="109"/>
      <c r="HOC5" s="109"/>
      <c r="HOD5" s="109"/>
      <c r="HOE5" s="109"/>
      <c r="HOF5" s="109"/>
      <c r="HOG5" s="109"/>
      <c r="HOH5" s="109"/>
      <c r="HOI5" s="109"/>
      <c r="HOJ5" s="109"/>
      <c r="HOK5" s="109"/>
      <c r="HOL5" s="109"/>
      <c r="HOM5" s="109"/>
      <c r="HON5" s="109"/>
      <c r="HOO5" s="109"/>
      <c r="HOP5" s="109"/>
      <c r="HOQ5" s="109"/>
      <c r="HOR5" s="109"/>
      <c r="HOS5" s="109"/>
      <c r="HOT5" s="109"/>
      <c r="HOU5" s="109"/>
      <c r="HOV5" s="109"/>
      <c r="HOW5" s="109"/>
      <c r="HOX5" s="109"/>
      <c r="HOY5" s="109"/>
      <c r="HOZ5" s="109"/>
      <c r="HPA5" s="109"/>
      <c r="HPB5" s="109"/>
      <c r="HPC5" s="109"/>
      <c r="HPD5" s="109"/>
      <c r="HPE5" s="109"/>
      <c r="HPF5" s="109"/>
      <c r="HPG5" s="109"/>
      <c r="HPH5" s="109"/>
      <c r="HPI5" s="109"/>
      <c r="HPJ5" s="109"/>
      <c r="HPK5" s="109"/>
      <c r="HPL5" s="109"/>
      <c r="HPM5" s="109"/>
      <c r="HPN5" s="109"/>
      <c r="HPO5" s="109"/>
      <c r="HPP5" s="109"/>
      <c r="HPQ5" s="109"/>
      <c r="HPR5" s="109"/>
      <c r="HPS5" s="109"/>
      <c r="HPT5" s="109"/>
      <c r="HPU5" s="109"/>
      <c r="HPV5" s="109"/>
      <c r="HPW5" s="109"/>
      <c r="HPX5" s="109"/>
      <c r="HPY5" s="109"/>
      <c r="HPZ5" s="109"/>
      <c r="HQA5" s="109"/>
      <c r="HQB5" s="109"/>
      <c r="HQC5" s="109"/>
      <c r="HQD5" s="109"/>
      <c r="HQE5" s="109"/>
      <c r="HQF5" s="109"/>
      <c r="HQG5" s="109"/>
      <c r="HQH5" s="109"/>
      <c r="HQI5" s="109"/>
      <c r="HQJ5" s="109"/>
      <c r="HQK5" s="109"/>
      <c r="HQL5" s="109"/>
      <c r="HQM5" s="109"/>
      <c r="HQN5" s="109"/>
      <c r="HQO5" s="109"/>
      <c r="HQP5" s="109"/>
      <c r="HQQ5" s="109"/>
      <c r="HQR5" s="109"/>
      <c r="HQS5" s="109"/>
      <c r="HQT5" s="109"/>
      <c r="HQU5" s="109"/>
      <c r="HQV5" s="109"/>
      <c r="HQW5" s="109"/>
      <c r="HQX5" s="109"/>
      <c r="HQY5" s="109"/>
      <c r="HQZ5" s="109"/>
      <c r="HRA5" s="109"/>
      <c r="HRB5" s="109"/>
      <c r="HRC5" s="109"/>
      <c r="HRD5" s="109"/>
      <c r="HRE5" s="109"/>
      <c r="HRF5" s="109"/>
      <c r="HRG5" s="109"/>
      <c r="HRH5" s="109"/>
      <c r="HRI5" s="109"/>
      <c r="HRJ5" s="109"/>
      <c r="HRK5" s="109"/>
      <c r="HRL5" s="109"/>
      <c r="HRM5" s="109"/>
      <c r="HRN5" s="109"/>
      <c r="HRO5" s="109"/>
      <c r="HRP5" s="109"/>
      <c r="HRQ5" s="109"/>
      <c r="HRR5" s="109"/>
      <c r="HRS5" s="109"/>
      <c r="HRT5" s="109"/>
      <c r="HRU5" s="109"/>
      <c r="HRV5" s="109"/>
      <c r="HRW5" s="109"/>
      <c r="HRX5" s="109"/>
      <c r="HRY5" s="109"/>
      <c r="HRZ5" s="109"/>
      <c r="HSA5" s="109"/>
      <c r="HSB5" s="109"/>
      <c r="HSC5" s="109"/>
      <c r="HSD5" s="109"/>
      <c r="HSE5" s="109"/>
      <c r="HSF5" s="109"/>
      <c r="HSG5" s="109"/>
      <c r="HSH5" s="109"/>
      <c r="HSI5" s="109"/>
      <c r="HSJ5" s="109"/>
      <c r="HSK5" s="109"/>
      <c r="HSL5" s="109"/>
      <c r="HSM5" s="109"/>
      <c r="HSN5" s="109"/>
      <c r="HSO5" s="109"/>
      <c r="HSP5" s="109"/>
      <c r="HSQ5" s="109"/>
      <c r="HSR5" s="109"/>
      <c r="HSS5" s="109"/>
      <c r="HST5" s="109"/>
      <c r="HSU5" s="109"/>
      <c r="HSV5" s="109"/>
      <c r="HSW5" s="109"/>
      <c r="HSX5" s="109"/>
      <c r="HSY5" s="109"/>
      <c r="HSZ5" s="109"/>
      <c r="HTA5" s="109"/>
      <c r="HTB5" s="109"/>
      <c r="HTC5" s="109"/>
      <c r="HTD5" s="109"/>
      <c r="HTE5" s="109"/>
      <c r="HTF5" s="109"/>
      <c r="HTG5" s="109"/>
      <c r="HTH5" s="109"/>
      <c r="HTI5" s="109"/>
      <c r="HTJ5" s="109"/>
      <c r="HTK5" s="109"/>
      <c r="HTL5" s="109"/>
      <c r="HTM5" s="109"/>
      <c r="HTN5" s="109"/>
      <c r="HTO5" s="109"/>
      <c r="HTP5" s="109"/>
      <c r="HTQ5" s="109"/>
      <c r="HTR5" s="109"/>
      <c r="HTS5" s="109"/>
      <c r="HTT5" s="109"/>
      <c r="HTU5" s="109"/>
      <c r="HTV5" s="109"/>
      <c r="HTW5" s="109"/>
      <c r="HTX5" s="109"/>
      <c r="HTY5" s="109"/>
      <c r="HTZ5" s="109"/>
      <c r="HUA5" s="109"/>
      <c r="HUB5" s="109"/>
      <c r="HUC5" s="109"/>
      <c r="HUD5" s="109"/>
      <c r="HUE5" s="109"/>
      <c r="HUF5" s="109"/>
      <c r="HUG5" s="109"/>
      <c r="HUH5" s="109"/>
      <c r="HUI5" s="109"/>
      <c r="HUJ5" s="109"/>
      <c r="HUK5" s="109"/>
      <c r="HUL5" s="109"/>
      <c r="HUM5" s="109"/>
      <c r="HUN5" s="109"/>
      <c r="HUO5" s="109"/>
      <c r="HUP5" s="109"/>
      <c r="HUQ5" s="109"/>
      <c r="HUR5" s="109"/>
      <c r="HUS5" s="109"/>
      <c r="HUT5" s="109"/>
      <c r="HUU5" s="109"/>
      <c r="HUV5" s="109"/>
      <c r="HUW5" s="109"/>
      <c r="HUX5" s="109"/>
      <c r="HUY5" s="109"/>
      <c r="HUZ5" s="109"/>
      <c r="HVA5" s="109"/>
      <c r="HVB5" s="109"/>
      <c r="HVC5" s="109"/>
      <c r="HVD5" s="109"/>
      <c r="HVE5" s="109"/>
      <c r="HVF5" s="109"/>
      <c r="HVG5" s="109"/>
      <c r="HVH5" s="109"/>
      <c r="HVI5" s="109"/>
      <c r="HVJ5" s="109"/>
      <c r="HVK5" s="109"/>
      <c r="HVL5" s="109"/>
      <c r="HVM5" s="109"/>
      <c r="HVN5" s="109"/>
      <c r="HVO5" s="109"/>
      <c r="HVP5" s="109"/>
      <c r="HVQ5" s="109"/>
      <c r="HVR5" s="109"/>
      <c r="HVS5" s="109"/>
      <c r="HVT5" s="109"/>
      <c r="HVU5" s="109"/>
      <c r="HVV5" s="109"/>
      <c r="HVW5" s="109"/>
      <c r="HVX5" s="109"/>
      <c r="HVY5" s="109"/>
      <c r="HVZ5" s="109"/>
      <c r="HWA5" s="109"/>
      <c r="HWB5" s="109"/>
      <c r="HWC5" s="109"/>
      <c r="HWD5" s="109"/>
      <c r="HWE5" s="109"/>
      <c r="HWF5" s="109"/>
      <c r="HWG5" s="109"/>
      <c r="HWH5" s="109"/>
      <c r="HWI5" s="109"/>
      <c r="HWJ5" s="109"/>
      <c r="HWK5" s="109"/>
      <c r="HWL5" s="109"/>
      <c r="HWM5" s="109"/>
      <c r="HWN5" s="109"/>
      <c r="HWO5" s="109"/>
      <c r="HWP5" s="109"/>
      <c r="HWQ5" s="109"/>
      <c r="HWR5" s="109"/>
      <c r="HWS5" s="109"/>
      <c r="HWT5" s="109"/>
      <c r="HWU5" s="109"/>
      <c r="HWV5" s="109"/>
      <c r="HWW5" s="109"/>
      <c r="HWX5" s="109"/>
      <c r="HWY5" s="109"/>
      <c r="HWZ5" s="109"/>
      <c r="HXA5" s="109"/>
      <c r="HXB5" s="109"/>
      <c r="HXC5" s="109"/>
      <c r="HXD5" s="109"/>
      <c r="HXE5" s="109"/>
      <c r="HXF5" s="109"/>
      <c r="HXG5" s="109"/>
      <c r="HXH5" s="109"/>
      <c r="HXI5" s="109"/>
      <c r="HXJ5" s="109"/>
      <c r="HXK5" s="109"/>
      <c r="HXL5" s="109"/>
      <c r="HXM5" s="109"/>
      <c r="HXN5" s="109"/>
      <c r="HXO5" s="109"/>
      <c r="HXP5" s="109"/>
      <c r="HXQ5" s="109"/>
      <c r="HXR5" s="109"/>
      <c r="HXS5" s="109"/>
      <c r="HXT5" s="109"/>
      <c r="HXU5" s="109"/>
      <c r="HXV5" s="109"/>
      <c r="HXW5" s="109"/>
      <c r="HXX5" s="109"/>
      <c r="HXY5" s="109"/>
      <c r="HXZ5" s="109"/>
      <c r="HYA5" s="109"/>
      <c r="HYB5" s="109"/>
      <c r="HYC5" s="109"/>
      <c r="HYD5" s="109"/>
      <c r="HYE5" s="109"/>
      <c r="HYF5" s="109"/>
      <c r="HYG5" s="109"/>
      <c r="HYH5" s="109"/>
      <c r="HYI5" s="109"/>
      <c r="HYJ5" s="109"/>
      <c r="HYK5" s="109"/>
      <c r="HYL5" s="109"/>
      <c r="HYM5" s="109"/>
      <c r="HYN5" s="109"/>
      <c r="HYO5" s="109"/>
      <c r="HYP5" s="109"/>
      <c r="HYQ5" s="109"/>
      <c r="HYR5" s="109"/>
      <c r="HYS5" s="109"/>
      <c r="HYT5" s="109"/>
      <c r="HYU5" s="109"/>
      <c r="HYV5" s="109"/>
      <c r="HYW5" s="109"/>
      <c r="HYX5" s="109"/>
      <c r="HYY5" s="109"/>
      <c r="HYZ5" s="109"/>
      <c r="HZA5" s="109"/>
      <c r="HZB5" s="109"/>
      <c r="HZC5" s="109"/>
      <c r="HZD5" s="109"/>
      <c r="HZE5" s="109"/>
      <c r="HZF5" s="109"/>
      <c r="HZG5" s="109"/>
      <c r="HZH5" s="109"/>
      <c r="HZI5" s="109"/>
      <c r="HZJ5" s="109"/>
      <c r="HZK5" s="109"/>
      <c r="HZL5" s="109"/>
      <c r="HZM5" s="109"/>
      <c r="HZN5" s="109"/>
      <c r="HZO5" s="109"/>
      <c r="HZP5" s="109"/>
      <c r="HZQ5" s="109"/>
      <c r="HZR5" s="109"/>
      <c r="HZS5" s="109"/>
      <c r="HZT5" s="109"/>
      <c r="HZU5" s="109"/>
      <c r="HZV5" s="109"/>
      <c r="HZW5" s="109"/>
      <c r="HZX5" s="109"/>
      <c r="HZY5" s="109"/>
      <c r="HZZ5" s="109"/>
      <c r="IAA5" s="109"/>
      <c r="IAB5" s="109"/>
      <c r="IAC5" s="109"/>
      <c r="IAD5" s="109"/>
      <c r="IAE5" s="109"/>
      <c r="IAF5" s="109"/>
      <c r="IAG5" s="109"/>
      <c r="IAH5" s="109"/>
      <c r="IAI5" s="109"/>
      <c r="IAJ5" s="109"/>
      <c r="IAK5" s="109"/>
      <c r="IAL5" s="109"/>
      <c r="IAM5" s="109"/>
      <c r="IAN5" s="109"/>
      <c r="IAO5" s="109"/>
      <c r="IAP5" s="109"/>
      <c r="IAQ5" s="109"/>
      <c r="IAR5" s="109"/>
      <c r="IAS5" s="109"/>
      <c r="IAT5" s="109"/>
      <c r="IAU5" s="109"/>
      <c r="IAV5" s="109"/>
      <c r="IAW5" s="109"/>
      <c r="IAX5" s="109"/>
      <c r="IAY5" s="109"/>
      <c r="IAZ5" s="109"/>
      <c r="IBA5" s="109"/>
      <c r="IBB5" s="109"/>
      <c r="IBC5" s="109"/>
      <c r="IBD5" s="109"/>
      <c r="IBE5" s="109"/>
      <c r="IBF5" s="109"/>
      <c r="IBG5" s="109"/>
      <c r="IBH5" s="109"/>
      <c r="IBI5" s="109"/>
      <c r="IBJ5" s="109"/>
      <c r="IBK5" s="109"/>
      <c r="IBL5" s="109"/>
      <c r="IBM5" s="109"/>
      <c r="IBN5" s="109"/>
      <c r="IBO5" s="109"/>
      <c r="IBP5" s="109"/>
      <c r="IBQ5" s="109"/>
      <c r="IBR5" s="109"/>
      <c r="IBS5" s="109"/>
      <c r="IBT5" s="109"/>
      <c r="IBU5" s="109"/>
      <c r="IBV5" s="109"/>
      <c r="IBW5" s="109"/>
      <c r="IBX5" s="109"/>
      <c r="IBY5" s="109"/>
      <c r="IBZ5" s="109"/>
      <c r="ICA5" s="109"/>
      <c r="ICB5" s="109"/>
      <c r="ICC5" s="109"/>
      <c r="ICD5" s="109"/>
      <c r="ICE5" s="109"/>
      <c r="ICF5" s="109"/>
      <c r="ICG5" s="109"/>
      <c r="ICH5" s="109"/>
      <c r="ICI5" s="109"/>
      <c r="ICJ5" s="109"/>
      <c r="ICK5" s="109"/>
      <c r="ICL5" s="109"/>
      <c r="ICM5" s="109"/>
      <c r="ICN5" s="109"/>
      <c r="ICO5" s="109"/>
      <c r="ICP5" s="109"/>
      <c r="ICQ5" s="109"/>
      <c r="ICR5" s="109"/>
      <c r="ICS5" s="109"/>
      <c r="ICT5" s="109"/>
      <c r="ICU5" s="109"/>
      <c r="ICV5" s="109"/>
      <c r="ICW5" s="109"/>
      <c r="ICX5" s="109"/>
      <c r="ICY5" s="109"/>
      <c r="ICZ5" s="109"/>
      <c r="IDA5" s="109"/>
      <c r="IDB5" s="109"/>
      <c r="IDC5" s="109"/>
      <c r="IDD5" s="109"/>
      <c r="IDE5" s="109"/>
      <c r="IDF5" s="109"/>
      <c r="IDG5" s="109"/>
      <c r="IDH5" s="109"/>
      <c r="IDI5" s="109"/>
      <c r="IDJ5" s="109"/>
      <c r="IDK5" s="109"/>
      <c r="IDL5" s="109"/>
      <c r="IDM5" s="109"/>
      <c r="IDN5" s="109"/>
      <c r="IDO5" s="109"/>
      <c r="IDP5" s="109"/>
      <c r="IDQ5" s="109"/>
      <c r="IDR5" s="109"/>
      <c r="IDS5" s="109"/>
      <c r="IDT5" s="109"/>
      <c r="IDU5" s="109"/>
      <c r="IDV5" s="109"/>
      <c r="IDW5" s="109"/>
      <c r="IDX5" s="109"/>
      <c r="IDY5" s="109"/>
      <c r="IDZ5" s="109"/>
      <c r="IEA5" s="109"/>
      <c r="IEB5" s="109"/>
      <c r="IEC5" s="109"/>
      <c r="IED5" s="109"/>
      <c r="IEE5" s="109"/>
      <c r="IEF5" s="109"/>
      <c r="IEG5" s="109"/>
      <c r="IEH5" s="109"/>
      <c r="IEI5" s="109"/>
      <c r="IEJ5" s="109"/>
      <c r="IEK5" s="109"/>
      <c r="IEL5" s="109"/>
      <c r="IEM5" s="109"/>
      <c r="IEN5" s="109"/>
      <c r="IEO5" s="109"/>
      <c r="IEP5" s="109"/>
      <c r="IEQ5" s="109"/>
      <c r="IER5" s="109"/>
      <c r="IES5" s="109"/>
      <c r="IET5" s="109"/>
      <c r="IEU5" s="109"/>
      <c r="IEV5" s="109"/>
      <c r="IEW5" s="109"/>
      <c r="IEX5" s="109"/>
      <c r="IEY5" s="109"/>
      <c r="IEZ5" s="109"/>
      <c r="IFA5" s="109"/>
      <c r="IFB5" s="109"/>
      <c r="IFC5" s="109"/>
      <c r="IFD5" s="109"/>
      <c r="IFE5" s="109"/>
      <c r="IFF5" s="109"/>
      <c r="IFG5" s="109"/>
      <c r="IFH5" s="109"/>
      <c r="IFI5" s="109"/>
      <c r="IFJ5" s="109"/>
      <c r="IFK5" s="109"/>
      <c r="IFL5" s="109"/>
      <c r="IFM5" s="109"/>
      <c r="IFN5" s="109"/>
      <c r="IFO5" s="109"/>
      <c r="IFP5" s="109"/>
      <c r="IFQ5" s="109"/>
      <c r="IFR5" s="109"/>
      <c r="IFS5" s="109"/>
      <c r="IFT5" s="109"/>
      <c r="IFU5" s="109"/>
      <c r="IFV5" s="109"/>
      <c r="IFW5" s="109"/>
      <c r="IFX5" s="109"/>
      <c r="IFY5" s="109"/>
      <c r="IFZ5" s="109"/>
      <c r="IGA5" s="109"/>
      <c r="IGB5" s="109"/>
      <c r="IGC5" s="109"/>
      <c r="IGD5" s="109"/>
      <c r="IGE5" s="109"/>
      <c r="IGF5" s="109"/>
      <c r="IGG5" s="109"/>
      <c r="IGH5" s="109"/>
      <c r="IGI5" s="109"/>
      <c r="IGJ5" s="109"/>
      <c r="IGK5" s="109"/>
      <c r="IGL5" s="109"/>
      <c r="IGM5" s="109"/>
      <c r="IGN5" s="109"/>
      <c r="IGO5" s="109"/>
      <c r="IGP5" s="109"/>
      <c r="IGQ5" s="109"/>
      <c r="IGR5" s="109"/>
      <c r="IGS5" s="109"/>
      <c r="IGT5" s="109"/>
      <c r="IGU5" s="109"/>
      <c r="IGV5" s="109"/>
      <c r="IGW5" s="109"/>
      <c r="IGX5" s="109"/>
      <c r="IGY5" s="109"/>
      <c r="IGZ5" s="109"/>
      <c r="IHA5" s="109"/>
      <c r="IHB5" s="109"/>
      <c r="IHC5" s="109"/>
      <c r="IHD5" s="109"/>
      <c r="IHE5" s="109"/>
      <c r="IHF5" s="109"/>
      <c r="IHG5" s="109"/>
      <c r="IHH5" s="109"/>
      <c r="IHI5" s="109"/>
      <c r="IHJ5" s="109"/>
      <c r="IHK5" s="109"/>
      <c r="IHL5" s="109"/>
      <c r="IHM5" s="109"/>
      <c r="IHN5" s="109"/>
      <c r="IHO5" s="109"/>
      <c r="IHP5" s="109"/>
      <c r="IHQ5" s="109"/>
      <c r="IHR5" s="109"/>
      <c r="IHS5" s="109"/>
      <c r="IHT5" s="109"/>
      <c r="IHU5" s="109"/>
      <c r="IHV5" s="109"/>
      <c r="IHW5" s="109"/>
      <c r="IHX5" s="109"/>
      <c r="IHY5" s="109"/>
      <c r="IHZ5" s="109"/>
      <c r="IIA5" s="109"/>
      <c r="IIB5" s="109"/>
      <c r="IIC5" s="109"/>
      <c r="IID5" s="109"/>
      <c r="IIE5" s="109"/>
      <c r="IIF5" s="109"/>
      <c r="IIG5" s="109"/>
      <c r="IIH5" s="109"/>
      <c r="III5" s="109"/>
      <c r="IIJ5" s="109"/>
      <c r="IIK5" s="109"/>
      <c r="IIL5" s="109"/>
      <c r="IIM5" s="109"/>
      <c r="IIN5" s="109"/>
      <c r="IIO5" s="109"/>
      <c r="IIP5" s="109"/>
      <c r="IIQ5" s="109"/>
      <c r="IIR5" s="109"/>
      <c r="IIS5" s="109"/>
      <c r="IIT5" s="109"/>
      <c r="IIU5" s="109"/>
      <c r="IIV5" s="109"/>
      <c r="IIW5" s="109"/>
      <c r="IIX5" s="109"/>
      <c r="IIY5" s="109"/>
      <c r="IIZ5" s="109"/>
      <c r="IJA5" s="109"/>
      <c r="IJB5" s="109"/>
      <c r="IJC5" s="109"/>
      <c r="IJD5" s="109"/>
      <c r="IJE5" s="109"/>
      <c r="IJF5" s="109"/>
      <c r="IJG5" s="109"/>
      <c r="IJH5" s="109"/>
      <c r="IJI5" s="109"/>
      <c r="IJJ5" s="109"/>
      <c r="IJK5" s="109"/>
      <c r="IJL5" s="109"/>
      <c r="IJM5" s="109"/>
      <c r="IJN5" s="109"/>
      <c r="IJO5" s="109"/>
      <c r="IJP5" s="109"/>
      <c r="IJQ5" s="109"/>
      <c r="IJR5" s="109"/>
      <c r="IJS5" s="109"/>
      <c r="IJT5" s="109"/>
      <c r="IJU5" s="109"/>
      <c r="IJV5" s="109"/>
      <c r="IJW5" s="109"/>
      <c r="IJX5" s="109"/>
      <c r="IJY5" s="109"/>
      <c r="IJZ5" s="109"/>
      <c r="IKA5" s="109"/>
      <c r="IKB5" s="109"/>
      <c r="IKC5" s="109"/>
      <c r="IKD5" s="109"/>
      <c r="IKE5" s="109"/>
      <c r="IKF5" s="109"/>
      <c r="IKG5" s="109"/>
      <c r="IKH5" s="109"/>
      <c r="IKI5" s="109"/>
      <c r="IKJ5" s="109"/>
      <c r="IKK5" s="109"/>
      <c r="IKL5" s="109"/>
      <c r="IKM5" s="109"/>
      <c r="IKN5" s="109"/>
      <c r="IKO5" s="109"/>
      <c r="IKP5" s="109"/>
      <c r="IKQ5" s="109"/>
      <c r="IKR5" s="109"/>
      <c r="IKS5" s="109"/>
      <c r="IKT5" s="109"/>
      <c r="IKU5" s="109"/>
      <c r="IKV5" s="109"/>
      <c r="IKW5" s="109"/>
      <c r="IKX5" s="109"/>
      <c r="IKY5" s="109"/>
      <c r="IKZ5" s="109"/>
      <c r="ILA5" s="109"/>
      <c r="ILB5" s="109"/>
      <c r="ILC5" s="109"/>
      <c r="ILD5" s="109"/>
      <c r="ILE5" s="109"/>
      <c r="ILF5" s="109"/>
      <c r="ILG5" s="109"/>
      <c r="ILH5" s="109"/>
      <c r="ILI5" s="109"/>
      <c r="ILJ5" s="109"/>
      <c r="ILK5" s="109"/>
      <c r="ILL5" s="109"/>
      <c r="ILM5" s="109"/>
      <c r="ILN5" s="109"/>
      <c r="ILO5" s="109"/>
      <c r="ILP5" s="109"/>
      <c r="ILQ5" s="109"/>
      <c r="ILR5" s="109"/>
      <c r="ILS5" s="109"/>
      <c r="ILT5" s="109"/>
      <c r="ILU5" s="109"/>
      <c r="ILV5" s="109"/>
      <c r="ILW5" s="109"/>
      <c r="ILX5" s="109"/>
      <c r="ILY5" s="109"/>
      <c r="ILZ5" s="109"/>
      <c r="IMA5" s="109"/>
      <c r="IMB5" s="109"/>
      <c r="IMC5" s="109"/>
      <c r="IMD5" s="109"/>
      <c r="IME5" s="109"/>
      <c r="IMF5" s="109"/>
      <c r="IMG5" s="109"/>
      <c r="IMH5" s="109"/>
      <c r="IMI5" s="109"/>
      <c r="IMJ5" s="109"/>
      <c r="IMK5" s="109"/>
      <c r="IML5" s="109"/>
      <c r="IMM5" s="109"/>
      <c r="IMN5" s="109"/>
      <c r="IMO5" s="109"/>
      <c r="IMP5" s="109"/>
      <c r="IMQ5" s="109"/>
      <c r="IMR5" s="109"/>
      <c r="IMS5" s="109"/>
      <c r="IMT5" s="109"/>
      <c r="IMU5" s="109"/>
      <c r="IMV5" s="109"/>
      <c r="IMW5" s="109"/>
      <c r="IMX5" s="109"/>
      <c r="IMY5" s="109"/>
      <c r="IMZ5" s="109"/>
      <c r="INA5" s="109"/>
      <c r="INB5" s="109"/>
      <c r="INC5" s="109"/>
      <c r="IND5" s="109"/>
      <c r="INE5" s="109"/>
      <c r="INF5" s="109"/>
      <c r="ING5" s="109"/>
      <c r="INH5" s="109"/>
      <c r="INI5" s="109"/>
      <c r="INJ5" s="109"/>
      <c r="INK5" s="109"/>
      <c r="INL5" s="109"/>
      <c r="INM5" s="109"/>
      <c r="INN5" s="109"/>
      <c r="INO5" s="109"/>
      <c r="INP5" s="109"/>
      <c r="INQ5" s="109"/>
      <c r="INR5" s="109"/>
      <c r="INS5" s="109"/>
      <c r="INT5" s="109"/>
      <c r="INU5" s="109"/>
      <c r="INV5" s="109"/>
      <c r="INW5" s="109"/>
      <c r="INX5" s="109"/>
      <c r="INY5" s="109"/>
      <c r="INZ5" s="109"/>
      <c r="IOA5" s="109"/>
      <c r="IOB5" s="109"/>
      <c r="IOC5" s="109"/>
      <c r="IOD5" s="109"/>
      <c r="IOE5" s="109"/>
      <c r="IOF5" s="109"/>
      <c r="IOG5" s="109"/>
      <c r="IOH5" s="109"/>
      <c r="IOI5" s="109"/>
      <c r="IOJ5" s="109"/>
      <c r="IOK5" s="109"/>
      <c r="IOL5" s="109"/>
      <c r="IOM5" s="109"/>
      <c r="ION5" s="109"/>
      <c r="IOO5" s="109"/>
      <c r="IOP5" s="109"/>
      <c r="IOQ5" s="109"/>
      <c r="IOR5" s="109"/>
      <c r="IOS5" s="109"/>
      <c r="IOT5" s="109"/>
      <c r="IOU5" s="109"/>
      <c r="IOV5" s="109"/>
      <c r="IOW5" s="109"/>
      <c r="IOX5" s="109"/>
      <c r="IOY5" s="109"/>
      <c r="IOZ5" s="109"/>
      <c r="IPA5" s="109"/>
      <c r="IPB5" s="109"/>
      <c r="IPC5" s="109"/>
      <c r="IPD5" s="109"/>
      <c r="IPE5" s="109"/>
      <c r="IPF5" s="109"/>
      <c r="IPG5" s="109"/>
      <c r="IPH5" s="109"/>
      <c r="IPI5" s="109"/>
      <c r="IPJ5" s="109"/>
      <c r="IPK5" s="109"/>
      <c r="IPL5" s="109"/>
      <c r="IPM5" s="109"/>
      <c r="IPN5" s="109"/>
      <c r="IPO5" s="109"/>
      <c r="IPP5" s="109"/>
      <c r="IPQ5" s="109"/>
      <c r="IPR5" s="109"/>
      <c r="IPS5" s="109"/>
      <c r="IPT5" s="109"/>
      <c r="IPU5" s="109"/>
      <c r="IPV5" s="109"/>
      <c r="IPW5" s="109"/>
      <c r="IPX5" s="109"/>
      <c r="IPY5" s="109"/>
      <c r="IPZ5" s="109"/>
      <c r="IQA5" s="109"/>
      <c r="IQB5" s="109"/>
      <c r="IQC5" s="109"/>
      <c r="IQD5" s="109"/>
      <c r="IQE5" s="109"/>
      <c r="IQF5" s="109"/>
      <c r="IQG5" s="109"/>
      <c r="IQH5" s="109"/>
      <c r="IQI5" s="109"/>
      <c r="IQJ5" s="109"/>
      <c r="IQK5" s="109"/>
      <c r="IQL5" s="109"/>
      <c r="IQM5" s="109"/>
      <c r="IQN5" s="109"/>
      <c r="IQO5" s="109"/>
      <c r="IQP5" s="109"/>
      <c r="IQQ5" s="109"/>
      <c r="IQR5" s="109"/>
      <c r="IQS5" s="109"/>
      <c r="IQT5" s="109"/>
      <c r="IQU5" s="109"/>
      <c r="IQV5" s="109"/>
      <c r="IQW5" s="109"/>
      <c r="IQX5" s="109"/>
      <c r="IQY5" s="109"/>
      <c r="IQZ5" s="109"/>
      <c r="IRA5" s="109"/>
      <c r="IRB5" s="109"/>
      <c r="IRC5" s="109"/>
      <c r="IRD5" s="109"/>
      <c r="IRE5" s="109"/>
      <c r="IRF5" s="109"/>
      <c r="IRG5" s="109"/>
      <c r="IRH5" s="109"/>
      <c r="IRI5" s="109"/>
      <c r="IRJ5" s="109"/>
      <c r="IRK5" s="109"/>
      <c r="IRL5" s="109"/>
      <c r="IRM5" s="109"/>
      <c r="IRN5" s="109"/>
      <c r="IRO5" s="109"/>
      <c r="IRP5" s="109"/>
      <c r="IRQ5" s="109"/>
      <c r="IRR5" s="109"/>
      <c r="IRS5" s="109"/>
      <c r="IRT5" s="109"/>
      <c r="IRU5" s="109"/>
      <c r="IRV5" s="109"/>
      <c r="IRW5" s="109"/>
      <c r="IRX5" s="109"/>
      <c r="IRY5" s="109"/>
      <c r="IRZ5" s="109"/>
      <c r="ISA5" s="109"/>
      <c r="ISB5" s="109"/>
      <c r="ISC5" s="109"/>
      <c r="ISD5" s="109"/>
      <c r="ISE5" s="109"/>
      <c r="ISF5" s="109"/>
      <c r="ISG5" s="109"/>
      <c r="ISH5" s="109"/>
      <c r="ISI5" s="109"/>
      <c r="ISJ5" s="109"/>
      <c r="ISK5" s="109"/>
      <c r="ISL5" s="109"/>
      <c r="ISM5" s="109"/>
      <c r="ISN5" s="109"/>
      <c r="ISO5" s="109"/>
      <c r="ISP5" s="109"/>
      <c r="ISQ5" s="109"/>
      <c r="ISR5" s="109"/>
      <c r="ISS5" s="109"/>
      <c r="IST5" s="109"/>
      <c r="ISU5" s="109"/>
      <c r="ISV5" s="109"/>
      <c r="ISW5" s="109"/>
      <c r="ISX5" s="109"/>
      <c r="ISY5" s="109"/>
      <c r="ISZ5" s="109"/>
      <c r="ITA5" s="109"/>
      <c r="ITB5" s="109"/>
      <c r="ITC5" s="109"/>
      <c r="ITD5" s="109"/>
      <c r="ITE5" s="109"/>
      <c r="ITF5" s="109"/>
      <c r="ITG5" s="109"/>
      <c r="ITH5" s="109"/>
      <c r="ITI5" s="109"/>
      <c r="ITJ5" s="109"/>
      <c r="ITK5" s="109"/>
      <c r="ITL5" s="109"/>
      <c r="ITM5" s="109"/>
      <c r="ITN5" s="109"/>
      <c r="ITO5" s="109"/>
      <c r="ITP5" s="109"/>
      <c r="ITQ5" s="109"/>
      <c r="ITR5" s="109"/>
      <c r="ITS5" s="109"/>
      <c r="ITT5" s="109"/>
      <c r="ITU5" s="109"/>
      <c r="ITV5" s="109"/>
      <c r="ITW5" s="109"/>
      <c r="ITX5" s="109"/>
      <c r="ITY5" s="109"/>
      <c r="ITZ5" s="109"/>
      <c r="IUA5" s="109"/>
      <c r="IUB5" s="109"/>
      <c r="IUC5" s="109"/>
      <c r="IUD5" s="109"/>
      <c r="IUE5" s="109"/>
      <c r="IUF5" s="109"/>
      <c r="IUG5" s="109"/>
      <c r="IUH5" s="109"/>
      <c r="IUI5" s="109"/>
      <c r="IUJ5" s="109"/>
      <c r="IUK5" s="109"/>
      <c r="IUL5" s="109"/>
      <c r="IUM5" s="109"/>
      <c r="IUN5" s="109"/>
      <c r="IUO5" s="109"/>
      <c r="IUP5" s="109"/>
      <c r="IUQ5" s="109"/>
      <c r="IUR5" s="109"/>
      <c r="IUS5" s="109"/>
      <c r="IUT5" s="109"/>
      <c r="IUU5" s="109"/>
      <c r="IUV5" s="109"/>
      <c r="IUW5" s="109"/>
      <c r="IUX5" s="109"/>
      <c r="IUY5" s="109"/>
      <c r="IUZ5" s="109"/>
      <c r="IVA5" s="109"/>
      <c r="IVB5" s="109"/>
      <c r="IVC5" s="109"/>
      <c r="IVD5" s="109"/>
      <c r="IVE5" s="109"/>
      <c r="IVF5" s="109"/>
      <c r="IVG5" s="109"/>
      <c r="IVH5" s="109"/>
      <c r="IVI5" s="109"/>
      <c r="IVJ5" s="109"/>
      <c r="IVK5" s="109"/>
      <c r="IVL5" s="109"/>
      <c r="IVM5" s="109"/>
      <c r="IVN5" s="109"/>
      <c r="IVO5" s="109"/>
      <c r="IVP5" s="109"/>
      <c r="IVQ5" s="109"/>
      <c r="IVR5" s="109"/>
      <c r="IVS5" s="109"/>
      <c r="IVT5" s="109"/>
      <c r="IVU5" s="109"/>
      <c r="IVV5" s="109"/>
      <c r="IVW5" s="109"/>
      <c r="IVX5" s="109"/>
      <c r="IVY5" s="109"/>
      <c r="IVZ5" s="109"/>
      <c r="IWA5" s="109"/>
      <c r="IWB5" s="109"/>
      <c r="IWC5" s="109"/>
      <c r="IWD5" s="109"/>
      <c r="IWE5" s="109"/>
      <c r="IWF5" s="109"/>
      <c r="IWG5" s="109"/>
      <c r="IWH5" s="109"/>
      <c r="IWI5" s="109"/>
      <c r="IWJ5" s="109"/>
      <c r="IWK5" s="109"/>
      <c r="IWL5" s="109"/>
      <c r="IWM5" s="109"/>
      <c r="IWN5" s="109"/>
      <c r="IWO5" s="109"/>
      <c r="IWP5" s="109"/>
      <c r="IWQ5" s="109"/>
      <c r="IWR5" s="109"/>
      <c r="IWS5" s="109"/>
      <c r="IWT5" s="109"/>
      <c r="IWU5" s="109"/>
      <c r="IWV5" s="109"/>
      <c r="IWW5" s="109"/>
      <c r="IWX5" s="109"/>
      <c r="IWY5" s="109"/>
      <c r="IWZ5" s="109"/>
      <c r="IXA5" s="109"/>
      <c r="IXB5" s="109"/>
      <c r="IXC5" s="109"/>
      <c r="IXD5" s="109"/>
      <c r="IXE5" s="109"/>
      <c r="IXF5" s="109"/>
      <c r="IXG5" s="109"/>
      <c r="IXH5" s="109"/>
      <c r="IXI5" s="109"/>
      <c r="IXJ5" s="109"/>
      <c r="IXK5" s="109"/>
      <c r="IXL5" s="109"/>
      <c r="IXM5" s="109"/>
      <c r="IXN5" s="109"/>
      <c r="IXO5" s="109"/>
      <c r="IXP5" s="109"/>
      <c r="IXQ5" s="109"/>
      <c r="IXR5" s="109"/>
      <c r="IXS5" s="109"/>
      <c r="IXT5" s="109"/>
      <c r="IXU5" s="109"/>
      <c r="IXV5" s="109"/>
      <c r="IXW5" s="109"/>
      <c r="IXX5" s="109"/>
      <c r="IXY5" s="109"/>
      <c r="IXZ5" s="109"/>
      <c r="IYA5" s="109"/>
      <c r="IYB5" s="109"/>
      <c r="IYC5" s="109"/>
      <c r="IYD5" s="109"/>
      <c r="IYE5" s="109"/>
      <c r="IYF5" s="109"/>
      <c r="IYG5" s="109"/>
      <c r="IYH5" s="109"/>
      <c r="IYI5" s="109"/>
      <c r="IYJ5" s="109"/>
      <c r="IYK5" s="109"/>
      <c r="IYL5" s="109"/>
      <c r="IYM5" s="109"/>
      <c r="IYN5" s="109"/>
      <c r="IYO5" s="109"/>
      <c r="IYP5" s="109"/>
      <c r="IYQ5" s="109"/>
      <c r="IYR5" s="109"/>
      <c r="IYS5" s="109"/>
      <c r="IYT5" s="109"/>
      <c r="IYU5" s="109"/>
      <c r="IYV5" s="109"/>
      <c r="IYW5" s="109"/>
      <c r="IYX5" s="109"/>
      <c r="IYY5" s="109"/>
      <c r="IYZ5" s="109"/>
      <c r="IZA5" s="109"/>
      <c r="IZB5" s="109"/>
      <c r="IZC5" s="109"/>
      <c r="IZD5" s="109"/>
      <c r="IZE5" s="109"/>
      <c r="IZF5" s="109"/>
      <c r="IZG5" s="109"/>
      <c r="IZH5" s="109"/>
      <c r="IZI5" s="109"/>
      <c r="IZJ5" s="109"/>
      <c r="IZK5" s="109"/>
      <c r="IZL5" s="109"/>
      <c r="IZM5" s="109"/>
      <c r="IZN5" s="109"/>
      <c r="IZO5" s="109"/>
      <c r="IZP5" s="109"/>
      <c r="IZQ5" s="109"/>
      <c r="IZR5" s="109"/>
      <c r="IZS5" s="109"/>
      <c r="IZT5" s="109"/>
      <c r="IZU5" s="109"/>
      <c r="IZV5" s="109"/>
      <c r="IZW5" s="109"/>
      <c r="IZX5" s="109"/>
      <c r="IZY5" s="109"/>
      <c r="IZZ5" s="109"/>
      <c r="JAA5" s="109"/>
      <c r="JAB5" s="109"/>
      <c r="JAC5" s="109"/>
      <c r="JAD5" s="109"/>
      <c r="JAE5" s="109"/>
      <c r="JAF5" s="109"/>
      <c r="JAG5" s="109"/>
      <c r="JAH5" s="109"/>
      <c r="JAI5" s="109"/>
      <c r="JAJ5" s="109"/>
      <c r="JAK5" s="109"/>
      <c r="JAL5" s="109"/>
      <c r="JAM5" s="109"/>
      <c r="JAN5" s="109"/>
      <c r="JAO5" s="109"/>
      <c r="JAP5" s="109"/>
      <c r="JAQ5" s="109"/>
      <c r="JAR5" s="109"/>
      <c r="JAS5" s="109"/>
      <c r="JAT5" s="109"/>
      <c r="JAU5" s="109"/>
      <c r="JAV5" s="109"/>
      <c r="JAW5" s="109"/>
      <c r="JAX5" s="109"/>
      <c r="JAY5" s="109"/>
      <c r="JAZ5" s="109"/>
      <c r="JBA5" s="109"/>
      <c r="JBB5" s="109"/>
      <c r="JBC5" s="109"/>
      <c r="JBD5" s="109"/>
      <c r="JBE5" s="109"/>
      <c r="JBF5" s="109"/>
      <c r="JBG5" s="109"/>
      <c r="JBH5" s="109"/>
      <c r="JBI5" s="109"/>
      <c r="JBJ5" s="109"/>
      <c r="JBK5" s="109"/>
      <c r="JBL5" s="109"/>
      <c r="JBM5" s="109"/>
      <c r="JBN5" s="109"/>
      <c r="JBO5" s="109"/>
      <c r="JBP5" s="109"/>
      <c r="JBQ5" s="109"/>
      <c r="JBR5" s="109"/>
      <c r="JBS5" s="109"/>
      <c r="JBT5" s="109"/>
      <c r="JBU5" s="109"/>
      <c r="JBV5" s="109"/>
      <c r="JBW5" s="109"/>
      <c r="JBX5" s="109"/>
      <c r="JBY5" s="109"/>
      <c r="JBZ5" s="109"/>
      <c r="JCA5" s="109"/>
      <c r="JCB5" s="109"/>
      <c r="JCC5" s="109"/>
      <c r="JCD5" s="109"/>
      <c r="JCE5" s="109"/>
      <c r="JCF5" s="109"/>
      <c r="JCG5" s="109"/>
      <c r="JCH5" s="109"/>
      <c r="JCI5" s="109"/>
      <c r="JCJ5" s="109"/>
      <c r="JCK5" s="109"/>
      <c r="JCL5" s="109"/>
      <c r="JCM5" s="109"/>
      <c r="JCN5" s="109"/>
      <c r="JCO5" s="109"/>
      <c r="JCP5" s="109"/>
      <c r="JCQ5" s="109"/>
      <c r="JCR5" s="109"/>
      <c r="JCS5" s="109"/>
      <c r="JCT5" s="109"/>
      <c r="JCU5" s="109"/>
      <c r="JCV5" s="109"/>
      <c r="JCW5" s="109"/>
      <c r="JCX5" s="109"/>
      <c r="JCY5" s="109"/>
      <c r="JCZ5" s="109"/>
      <c r="JDA5" s="109"/>
      <c r="JDB5" s="109"/>
      <c r="JDC5" s="109"/>
      <c r="JDD5" s="109"/>
      <c r="JDE5" s="109"/>
      <c r="JDF5" s="109"/>
      <c r="JDG5" s="109"/>
      <c r="JDH5" s="109"/>
      <c r="JDI5" s="109"/>
      <c r="JDJ5" s="109"/>
      <c r="JDK5" s="109"/>
      <c r="JDL5" s="109"/>
      <c r="JDM5" s="109"/>
      <c r="JDN5" s="109"/>
      <c r="JDO5" s="109"/>
      <c r="JDP5" s="109"/>
      <c r="JDQ5" s="109"/>
      <c r="JDR5" s="109"/>
      <c r="JDS5" s="109"/>
      <c r="JDT5" s="109"/>
      <c r="JDU5" s="109"/>
      <c r="JDV5" s="109"/>
      <c r="JDW5" s="109"/>
      <c r="JDX5" s="109"/>
      <c r="JDY5" s="109"/>
      <c r="JDZ5" s="109"/>
      <c r="JEA5" s="109"/>
      <c r="JEB5" s="109"/>
      <c r="JEC5" s="109"/>
      <c r="JED5" s="109"/>
      <c r="JEE5" s="109"/>
      <c r="JEF5" s="109"/>
      <c r="JEG5" s="109"/>
      <c r="JEH5" s="109"/>
      <c r="JEI5" s="109"/>
      <c r="JEJ5" s="109"/>
      <c r="JEK5" s="109"/>
      <c r="JEL5" s="109"/>
      <c r="JEM5" s="109"/>
      <c r="JEN5" s="109"/>
      <c r="JEO5" s="109"/>
      <c r="JEP5" s="109"/>
      <c r="JEQ5" s="109"/>
      <c r="JER5" s="109"/>
      <c r="JES5" s="109"/>
      <c r="JET5" s="109"/>
      <c r="JEU5" s="109"/>
      <c r="JEV5" s="109"/>
      <c r="JEW5" s="109"/>
      <c r="JEX5" s="109"/>
      <c r="JEY5" s="109"/>
      <c r="JEZ5" s="109"/>
      <c r="JFA5" s="109"/>
      <c r="JFB5" s="109"/>
      <c r="JFC5" s="109"/>
      <c r="JFD5" s="109"/>
      <c r="JFE5" s="109"/>
      <c r="JFF5" s="109"/>
      <c r="JFG5" s="109"/>
      <c r="JFH5" s="109"/>
      <c r="JFI5" s="109"/>
      <c r="JFJ5" s="109"/>
      <c r="JFK5" s="109"/>
      <c r="JFL5" s="109"/>
      <c r="JFM5" s="109"/>
      <c r="JFN5" s="109"/>
      <c r="JFO5" s="109"/>
      <c r="JFP5" s="109"/>
      <c r="JFQ5" s="109"/>
      <c r="JFR5" s="109"/>
      <c r="JFS5" s="109"/>
      <c r="JFT5" s="109"/>
      <c r="JFU5" s="109"/>
      <c r="JFV5" s="109"/>
      <c r="JFW5" s="109"/>
      <c r="JFX5" s="109"/>
      <c r="JFY5" s="109"/>
      <c r="JFZ5" s="109"/>
      <c r="JGA5" s="109"/>
      <c r="JGB5" s="109"/>
      <c r="JGC5" s="109"/>
      <c r="JGD5" s="109"/>
      <c r="JGE5" s="109"/>
      <c r="JGF5" s="109"/>
      <c r="JGG5" s="109"/>
      <c r="JGH5" s="109"/>
      <c r="JGI5" s="109"/>
      <c r="JGJ5" s="109"/>
      <c r="JGK5" s="109"/>
      <c r="JGL5" s="109"/>
      <c r="JGM5" s="109"/>
      <c r="JGN5" s="109"/>
      <c r="JGO5" s="109"/>
      <c r="JGP5" s="109"/>
      <c r="JGQ5" s="109"/>
      <c r="JGR5" s="109"/>
      <c r="JGS5" s="109"/>
      <c r="JGT5" s="109"/>
      <c r="JGU5" s="109"/>
      <c r="JGV5" s="109"/>
      <c r="JGW5" s="109"/>
      <c r="JGX5" s="109"/>
      <c r="JGY5" s="109"/>
      <c r="JGZ5" s="109"/>
      <c r="JHA5" s="109"/>
      <c r="JHB5" s="109"/>
      <c r="JHC5" s="109"/>
      <c r="JHD5" s="109"/>
      <c r="JHE5" s="109"/>
      <c r="JHF5" s="109"/>
      <c r="JHG5" s="109"/>
      <c r="JHH5" s="109"/>
      <c r="JHI5" s="109"/>
      <c r="JHJ5" s="109"/>
      <c r="JHK5" s="109"/>
      <c r="JHL5" s="109"/>
      <c r="JHM5" s="109"/>
      <c r="JHN5" s="109"/>
      <c r="JHO5" s="109"/>
      <c r="JHP5" s="109"/>
      <c r="JHQ5" s="109"/>
      <c r="JHR5" s="109"/>
      <c r="JHS5" s="109"/>
      <c r="JHT5" s="109"/>
      <c r="JHU5" s="109"/>
      <c r="JHV5" s="109"/>
      <c r="JHW5" s="109"/>
      <c r="JHX5" s="109"/>
      <c r="JHY5" s="109"/>
      <c r="JHZ5" s="109"/>
      <c r="JIA5" s="109"/>
      <c r="JIB5" s="109"/>
      <c r="JIC5" s="109"/>
      <c r="JID5" s="109"/>
      <c r="JIE5" s="109"/>
      <c r="JIF5" s="109"/>
      <c r="JIG5" s="109"/>
      <c r="JIH5" s="109"/>
      <c r="JII5" s="109"/>
      <c r="JIJ5" s="109"/>
      <c r="JIK5" s="109"/>
      <c r="JIL5" s="109"/>
      <c r="JIM5" s="109"/>
      <c r="JIN5" s="109"/>
      <c r="JIO5" s="109"/>
      <c r="JIP5" s="109"/>
      <c r="JIQ5" s="109"/>
      <c r="JIR5" s="109"/>
      <c r="JIS5" s="109"/>
      <c r="JIT5" s="109"/>
      <c r="JIU5" s="109"/>
      <c r="JIV5" s="109"/>
      <c r="JIW5" s="109"/>
      <c r="JIX5" s="109"/>
      <c r="JIY5" s="109"/>
      <c r="JIZ5" s="109"/>
      <c r="JJA5" s="109"/>
      <c r="JJB5" s="109"/>
      <c r="JJC5" s="109"/>
      <c r="JJD5" s="109"/>
      <c r="JJE5" s="109"/>
      <c r="JJF5" s="109"/>
      <c r="JJG5" s="109"/>
      <c r="JJH5" s="109"/>
      <c r="JJI5" s="109"/>
      <c r="JJJ5" s="109"/>
      <c r="JJK5" s="109"/>
      <c r="JJL5" s="109"/>
      <c r="JJM5" s="109"/>
      <c r="JJN5" s="109"/>
      <c r="JJO5" s="109"/>
      <c r="JJP5" s="109"/>
      <c r="JJQ5" s="109"/>
      <c r="JJR5" s="109"/>
      <c r="JJS5" s="109"/>
      <c r="JJT5" s="109"/>
      <c r="JJU5" s="109"/>
      <c r="JJV5" s="109"/>
      <c r="JJW5" s="109"/>
      <c r="JJX5" s="109"/>
      <c r="JJY5" s="109"/>
      <c r="JJZ5" s="109"/>
      <c r="JKA5" s="109"/>
      <c r="JKB5" s="109"/>
      <c r="JKC5" s="109"/>
      <c r="JKD5" s="109"/>
      <c r="JKE5" s="109"/>
      <c r="JKF5" s="109"/>
      <c r="JKG5" s="109"/>
      <c r="JKH5" s="109"/>
      <c r="JKI5" s="109"/>
      <c r="JKJ5" s="109"/>
      <c r="JKK5" s="109"/>
      <c r="JKL5" s="109"/>
      <c r="JKM5" s="109"/>
      <c r="JKN5" s="109"/>
      <c r="JKO5" s="109"/>
      <c r="JKP5" s="109"/>
      <c r="JKQ5" s="109"/>
      <c r="JKR5" s="109"/>
      <c r="JKS5" s="109"/>
      <c r="JKT5" s="109"/>
      <c r="JKU5" s="109"/>
      <c r="JKV5" s="109"/>
      <c r="JKW5" s="109"/>
      <c r="JKX5" s="109"/>
      <c r="JKY5" s="109"/>
      <c r="JKZ5" s="109"/>
      <c r="JLA5" s="109"/>
      <c r="JLB5" s="109"/>
      <c r="JLC5" s="109"/>
      <c r="JLD5" s="109"/>
      <c r="JLE5" s="109"/>
      <c r="JLF5" s="109"/>
      <c r="JLG5" s="109"/>
      <c r="JLH5" s="109"/>
      <c r="JLI5" s="109"/>
      <c r="JLJ5" s="109"/>
      <c r="JLK5" s="109"/>
      <c r="JLL5" s="109"/>
      <c r="JLM5" s="109"/>
      <c r="JLN5" s="109"/>
      <c r="JLO5" s="109"/>
      <c r="JLP5" s="109"/>
      <c r="JLQ5" s="109"/>
      <c r="JLR5" s="109"/>
      <c r="JLS5" s="109"/>
      <c r="JLT5" s="109"/>
      <c r="JLU5" s="109"/>
      <c r="JLV5" s="109"/>
      <c r="JLW5" s="109"/>
      <c r="JLX5" s="109"/>
      <c r="JLY5" s="109"/>
      <c r="JLZ5" s="109"/>
      <c r="JMA5" s="109"/>
      <c r="JMB5" s="109"/>
      <c r="JMC5" s="109"/>
      <c r="JMD5" s="109"/>
      <c r="JME5" s="109"/>
      <c r="JMF5" s="109"/>
      <c r="JMG5" s="109"/>
      <c r="JMH5" s="109"/>
      <c r="JMI5" s="109"/>
      <c r="JMJ5" s="109"/>
      <c r="JMK5" s="109"/>
      <c r="JML5" s="109"/>
      <c r="JMM5" s="109"/>
      <c r="JMN5" s="109"/>
      <c r="JMO5" s="109"/>
      <c r="JMP5" s="109"/>
      <c r="JMQ5" s="109"/>
      <c r="JMR5" s="109"/>
      <c r="JMS5" s="109"/>
      <c r="JMT5" s="109"/>
      <c r="JMU5" s="109"/>
      <c r="JMV5" s="109"/>
      <c r="JMW5" s="109"/>
      <c r="JMX5" s="109"/>
      <c r="JMY5" s="109"/>
      <c r="JMZ5" s="109"/>
      <c r="JNA5" s="109"/>
      <c r="JNB5" s="109"/>
      <c r="JNC5" s="109"/>
      <c r="JND5" s="109"/>
      <c r="JNE5" s="109"/>
      <c r="JNF5" s="109"/>
      <c r="JNG5" s="109"/>
      <c r="JNH5" s="109"/>
      <c r="JNI5" s="109"/>
      <c r="JNJ5" s="109"/>
      <c r="JNK5" s="109"/>
      <c r="JNL5" s="109"/>
      <c r="JNM5" s="109"/>
      <c r="JNN5" s="109"/>
      <c r="JNO5" s="109"/>
      <c r="JNP5" s="109"/>
      <c r="JNQ5" s="109"/>
      <c r="JNR5" s="109"/>
      <c r="JNS5" s="109"/>
      <c r="JNT5" s="109"/>
      <c r="JNU5" s="109"/>
      <c r="JNV5" s="109"/>
      <c r="JNW5" s="109"/>
      <c r="JNX5" s="109"/>
      <c r="JNY5" s="109"/>
      <c r="JNZ5" s="109"/>
      <c r="JOA5" s="109"/>
      <c r="JOB5" s="109"/>
      <c r="JOC5" s="109"/>
      <c r="JOD5" s="109"/>
      <c r="JOE5" s="109"/>
      <c r="JOF5" s="109"/>
      <c r="JOG5" s="109"/>
      <c r="JOH5" s="109"/>
      <c r="JOI5" s="109"/>
      <c r="JOJ5" s="109"/>
      <c r="JOK5" s="109"/>
      <c r="JOL5" s="109"/>
      <c r="JOM5" s="109"/>
      <c r="JON5" s="109"/>
      <c r="JOO5" s="109"/>
      <c r="JOP5" s="109"/>
      <c r="JOQ5" s="109"/>
      <c r="JOR5" s="109"/>
      <c r="JOS5" s="109"/>
      <c r="JOT5" s="109"/>
      <c r="JOU5" s="109"/>
      <c r="JOV5" s="109"/>
      <c r="JOW5" s="109"/>
      <c r="JOX5" s="109"/>
      <c r="JOY5" s="109"/>
      <c r="JOZ5" s="109"/>
      <c r="JPA5" s="109"/>
      <c r="JPB5" s="109"/>
      <c r="JPC5" s="109"/>
      <c r="JPD5" s="109"/>
      <c r="JPE5" s="109"/>
      <c r="JPF5" s="109"/>
      <c r="JPG5" s="109"/>
      <c r="JPH5" s="109"/>
      <c r="JPI5" s="109"/>
      <c r="JPJ5" s="109"/>
      <c r="JPK5" s="109"/>
      <c r="JPL5" s="109"/>
      <c r="JPM5" s="109"/>
      <c r="JPN5" s="109"/>
      <c r="JPO5" s="109"/>
      <c r="JPP5" s="109"/>
      <c r="JPQ5" s="109"/>
      <c r="JPR5" s="109"/>
      <c r="JPS5" s="109"/>
      <c r="JPT5" s="109"/>
      <c r="JPU5" s="109"/>
      <c r="JPV5" s="109"/>
      <c r="JPW5" s="109"/>
      <c r="JPX5" s="109"/>
      <c r="JPY5" s="109"/>
      <c r="JPZ5" s="109"/>
      <c r="JQA5" s="109"/>
      <c r="JQB5" s="109"/>
      <c r="JQC5" s="109"/>
      <c r="JQD5" s="109"/>
      <c r="JQE5" s="109"/>
      <c r="JQF5" s="109"/>
      <c r="JQG5" s="109"/>
      <c r="JQH5" s="109"/>
      <c r="JQI5" s="109"/>
      <c r="JQJ5" s="109"/>
      <c r="JQK5" s="109"/>
      <c r="JQL5" s="109"/>
      <c r="JQM5" s="109"/>
      <c r="JQN5" s="109"/>
      <c r="JQO5" s="109"/>
      <c r="JQP5" s="109"/>
      <c r="JQQ5" s="109"/>
      <c r="JQR5" s="109"/>
      <c r="JQS5" s="109"/>
      <c r="JQT5" s="109"/>
      <c r="JQU5" s="109"/>
      <c r="JQV5" s="109"/>
      <c r="JQW5" s="109"/>
      <c r="JQX5" s="109"/>
      <c r="JQY5" s="109"/>
      <c r="JQZ5" s="109"/>
      <c r="JRA5" s="109"/>
      <c r="JRB5" s="109"/>
      <c r="JRC5" s="109"/>
      <c r="JRD5" s="109"/>
      <c r="JRE5" s="109"/>
      <c r="JRF5" s="109"/>
      <c r="JRG5" s="109"/>
      <c r="JRH5" s="109"/>
      <c r="JRI5" s="109"/>
      <c r="JRJ5" s="109"/>
      <c r="JRK5" s="109"/>
      <c r="JRL5" s="109"/>
      <c r="JRM5" s="109"/>
      <c r="JRN5" s="109"/>
      <c r="JRO5" s="109"/>
      <c r="JRP5" s="109"/>
      <c r="JRQ5" s="109"/>
      <c r="JRR5" s="109"/>
      <c r="JRS5" s="109"/>
      <c r="JRT5" s="109"/>
      <c r="JRU5" s="109"/>
      <c r="JRV5" s="109"/>
      <c r="JRW5" s="109"/>
      <c r="JRX5" s="109"/>
      <c r="JRY5" s="109"/>
      <c r="JRZ5" s="109"/>
      <c r="JSA5" s="109"/>
      <c r="JSB5" s="109"/>
      <c r="JSC5" s="109"/>
      <c r="JSD5" s="109"/>
      <c r="JSE5" s="109"/>
      <c r="JSF5" s="109"/>
      <c r="JSG5" s="109"/>
      <c r="JSH5" s="109"/>
      <c r="JSI5" s="109"/>
      <c r="JSJ5" s="109"/>
      <c r="JSK5" s="109"/>
      <c r="JSL5" s="109"/>
      <c r="JSM5" s="109"/>
      <c r="JSN5" s="109"/>
      <c r="JSO5" s="109"/>
      <c r="JSP5" s="109"/>
      <c r="JSQ5" s="109"/>
      <c r="JSR5" s="109"/>
      <c r="JSS5" s="109"/>
      <c r="JST5" s="109"/>
      <c r="JSU5" s="109"/>
      <c r="JSV5" s="109"/>
      <c r="JSW5" s="109"/>
      <c r="JSX5" s="109"/>
      <c r="JSY5" s="109"/>
      <c r="JSZ5" s="109"/>
      <c r="JTA5" s="109"/>
      <c r="JTB5" s="109"/>
      <c r="JTC5" s="109"/>
      <c r="JTD5" s="109"/>
      <c r="JTE5" s="109"/>
      <c r="JTF5" s="109"/>
      <c r="JTG5" s="109"/>
      <c r="JTH5" s="109"/>
      <c r="JTI5" s="109"/>
      <c r="JTJ5" s="109"/>
      <c r="JTK5" s="109"/>
      <c r="JTL5" s="109"/>
      <c r="JTM5" s="109"/>
      <c r="JTN5" s="109"/>
      <c r="JTO5" s="109"/>
      <c r="JTP5" s="109"/>
      <c r="JTQ5" s="109"/>
      <c r="JTR5" s="109"/>
      <c r="JTS5" s="109"/>
      <c r="JTT5" s="109"/>
      <c r="JTU5" s="109"/>
      <c r="JTV5" s="109"/>
      <c r="JTW5" s="109"/>
      <c r="JTX5" s="109"/>
      <c r="JTY5" s="109"/>
      <c r="JTZ5" s="109"/>
      <c r="JUA5" s="109"/>
      <c r="JUB5" s="109"/>
      <c r="JUC5" s="109"/>
      <c r="JUD5" s="109"/>
      <c r="JUE5" s="109"/>
      <c r="JUF5" s="109"/>
      <c r="JUG5" s="109"/>
      <c r="JUH5" s="109"/>
      <c r="JUI5" s="109"/>
      <c r="JUJ5" s="109"/>
      <c r="JUK5" s="109"/>
      <c r="JUL5" s="109"/>
      <c r="JUM5" s="109"/>
      <c r="JUN5" s="109"/>
      <c r="JUO5" s="109"/>
      <c r="JUP5" s="109"/>
      <c r="JUQ5" s="109"/>
      <c r="JUR5" s="109"/>
      <c r="JUS5" s="109"/>
      <c r="JUT5" s="109"/>
      <c r="JUU5" s="109"/>
      <c r="JUV5" s="109"/>
      <c r="JUW5" s="109"/>
      <c r="JUX5" s="109"/>
      <c r="JUY5" s="109"/>
      <c r="JUZ5" s="109"/>
      <c r="JVA5" s="109"/>
      <c r="JVB5" s="109"/>
      <c r="JVC5" s="109"/>
      <c r="JVD5" s="109"/>
      <c r="JVE5" s="109"/>
      <c r="JVF5" s="109"/>
      <c r="JVG5" s="109"/>
      <c r="JVH5" s="109"/>
      <c r="JVI5" s="109"/>
      <c r="JVJ5" s="109"/>
      <c r="JVK5" s="109"/>
      <c r="JVL5" s="109"/>
      <c r="JVM5" s="109"/>
      <c r="JVN5" s="109"/>
      <c r="JVO5" s="109"/>
      <c r="JVP5" s="109"/>
      <c r="JVQ5" s="109"/>
      <c r="JVR5" s="109"/>
      <c r="JVS5" s="109"/>
      <c r="JVT5" s="109"/>
      <c r="JVU5" s="109"/>
      <c r="JVV5" s="109"/>
      <c r="JVW5" s="109"/>
      <c r="JVX5" s="109"/>
      <c r="JVY5" s="109"/>
      <c r="JVZ5" s="109"/>
      <c r="JWA5" s="109"/>
      <c r="JWB5" s="109"/>
      <c r="JWC5" s="109"/>
      <c r="JWD5" s="109"/>
      <c r="JWE5" s="109"/>
      <c r="JWF5" s="109"/>
      <c r="JWG5" s="109"/>
      <c r="JWH5" s="109"/>
      <c r="JWI5" s="109"/>
      <c r="JWJ5" s="109"/>
      <c r="JWK5" s="109"/>
      <c r="JWL5" s="109"/>
      <c r="JWM5" s="109"/>
      <c r="JWN5" s="109"/>
      <c r="JWO5" s="109"/>
      <c r="JWP5" s="109"/>
      <c r="JWQ5" s="109"/>
      <c r="JWR5" s="109"/>
      <c r="JWS5" s="109"/>
      <c r="JWT5" s="109"/>
      <c r="JWU5" s="109"/>
      <c r="JWV5" s="109"/>
      <c r="JWW5" s="109"/>
      <c r="JWX5" s="109"/>
      <c r="JWY5" s="109"/>
      <c r="JWZ5" s="109"/>
      <c r="JXA5" s="109"/>
      <c r="JXB5" s="109"/>
      <c r="JXC5" s="109"/>
      <c r="JXD5" s="109"/>
      <c r="JXE5" s="109"/>
      <c r="JXF5" s="109"/>
      <c r="JXG5" s="109"/>
      <c r="JXH5" s="109"/>
      <c r="JXI5" s="109"/>
      <c r="JXJ5" s="109"/>
      <c r="JXK5" s="109"/>
      <c r="JXL5" s="109"/>
      <c r="JXM5" s="109"/>
      <c r="JXN5" s="109"/>
      <c r="JXO5" s="109"/>
      <c r="JXP5" s="109"/>
      <c r="JXQ5" s="109"/>
      <c r="JXR5" s="109"/>
      <c r="JXS5" s="109"/>
      <c r="JXT5" s="109"/>
      <c r="JXU5" s="109"/>
      <c r="JXV5" s="109"/>
      <c r="JXW5" s="109"/>
      <c r="JXX5" s="109"/>
      <c r="JXY5" s="109"/>
      <c r="JXZ5" s="109"/>
      <c r="JYA5" s="109"/>
      <c r="JYB5" s="109"/>
      <c r="JYC5" s="109"/>
      <c r="JYD5" s="109"/>
      <c r="JYE5" s="109"/>
      <c r="JYF5" s="109"/>
      <c r="JYG5" s="109"/>
      <c r="JYH5" s="109"/>
      <c r="JYI5" s="109"/>
      <c r="JYJ5" s="109"/>
      <c r="JYK5" s="109"/>
      <c r="JYL5" s="109"/>
      <c r="JYM5" s="109"/>
      <c r="JYN5" s="109"/>
      <c r="JYO5" s="109"/>
      <c r="JYP5" s="109"/>
      <c r="JYQ5" s="109"/>
      <c r="JYR5" s="109"/>
      <c r="JYS5" s="109"/>
      <c r="JYT5" s="109"/>
      <c r="JYU5" s="109"/>
      <c r="JYV5" s="109"/>
      <c r="JYW5" s="109"/>
      <c r="JYX5" s="109"/>
      <c r="JYY5" s="109"/>
      <c r="JYZ5" s="109"/>
      <c r="JZA5" s="109"/>
      <c r="JZB5" s="109"/>
      <c r="JZC5" s="109"/>
      <c r="JZD5" s="109"/>
      <c r="JZE5" s="109"/>
      <c r="JZF5" s="109"/>
      <c r="JZG5" s="109"/>
      <c r="JZH5" s="109"/>
      <c r="JZI5" s="109"/>
      <c r="JZJ5" s="109"/>
      <c r="JZK5" s="109"/>
      <c r="JZL5" s="109"/>
      <c r="JZM5" s="109"/>
      <c r="JZN5" s="109"/>
      <c r="JZO5" s="109"/>
      <c r="JZP5" s="109"/>
      <c r="JZQ5" s="109"/>
      <c r="JZR5" s="109"/>
      <c r="JZS5" s="109"/>
      <c r="JZT5" s="109"/>
      <c r="JZU5" s="109"/>
      <c r="JZV5" s="109"/>
      <c r="JZW5" s="109"/>
      <c r="JZX5" s="109"/>
      <c r="JZY5" s="109"/>
      <c r="JZZ5" s="109"/>
      <c r="KAA5" s="109"/>
      <c r="KAB5" s="109"/>
      <c r="KAC5" s="109"/>
      <c r="KAD5" s="109"/>
      <c r="KAE5" s="109"/>
      <c r="KAF5" s="109"/>
      <c r="KAG5" s="109"/>
      <c r="KAH5" s="109"/>
      <c r="KAI5" s="109"/>
      <c r="KAJ5" s="109"/>
      <c r="KAK5" s="109"/>
      <c r="KAL5" s="109"/>
      <c r="KAM5" s="109"/>
      <c r="KAN5" s="109"/>
      <c r="KAO5" s="109"/>
      <c r="KAP5" s="109"/>
      <c r="KAQ5" s="109"/>
      <c r="KAR5" s="109"/>
      <c r="KAS5" s="109"/>
      <c r="KAT5" s="109"/>
      <c r="KAU5" s="109"/>
      <c r="KAV5" s="109"/>
      <c r="KAW5" s="109"/>
      <c r="KAX5" s="109"/>
      <c r="KAY5" s="109"/>
      <c r="KAZ5" s="109"/>
      <c r="KBA5" s="109"/>
      <c r="KBB5" s="109"/>
      <c r="KBC5" s="109"/>
      <c r="KBD5" s="109"/>
      <c r="KBE5" s="109"/>
      <c r="KBF5" s="109"/>
      <c r="KBG5" s="109"/>
      <c r="KBH5" s="109"/>
      <c r="KBI5" s="109"/>
      <c r="KBJ5" s="109"/>
      <c r="KBK5" s="109"/>
      <c r="KBL5" s="109"/>
      <c r="KBM5" s="109"/>
      <c r="KBN5" s="109"/>
      <c r="KBO5" s="109"/>
      <c r="KBP5" s="109"/>
      <c r="KBQ5" s="109"/>
      <c r="KBR5" s="109"/>
      <c r="KBS5" s="109"/>
      <c r="KBT5" s="109"/>
      <c r="KBU5" s="109"/>
      <c r="KBV5" s="109"/>
      <c r="KBW5" s="109"/>
      <c r="KBX5" s="109"/>
      <c r="KBY5" s="109"/>
      <c r="KBZ5" s="109"/>
      <c r="KCA5" s="109"/>
      <c r="KCB5" s="109"/>
      <c r="KCC5" s="109"/>
      <c r="KCD5" s="109"/>
      <c r="KCE5" s="109"/>
      <c r="KCF5" s="109"/>
      <c r="KCG5" s="109"/>
      <c r="KCH5" s="109"/>
      <c r="KCI5" s="109"/>
      <c r="KCJ5" s="109"/>
      <c r="KCK5" s="109"/>
      <c r="KCL5" s="109"/>
      <c r="KCM5" s="109"/>
      <c r="KCN5" s="109"/>
      <c r="KCO5" s="109"/>
      <c r="KCP5" s="109"/>
      <c r="KCQ5" s="109"/>
      <c r="KCR5" s="109"/>
      <c r="KCS5" s="109"/>
      <c r="KCT5" s="109"/>
      <c r="KCU5" s="109"/>
      <c r="KCV5" s="109"/>
      <c r="KCW5" s="109"/>
      <c r="KCX5" s="109"/>
      <c r="KCY5" s="109"/>
      <c r="KCZ5" s="109"/>
      <c r="KDA5" s="109"/>
      <c r="KDB5" s="109"/>
      <c r="KDC5" s="109"/>
      <c r="KDD5" s="109"/>
      <c r="KDE5" s="109"/>
      <c r="KDF5" s="109"/>
      <c r="KDG5" s="109"/>
      <c r="KDH5" s="109"/>
      <c r="KDI5" s="109"/>
      <c r="KDJ5" s="109"/>
      <c r="KDK5" s="109"/>
      <c r="KDL5" s="109"/>
      <c r="KDM5" s="109"/>
      <c r="KDN5" s="109"/>
      <c r="KDO5" s="109"/>
      <c r="KDP5" s="109"/>
      <c r="KDQ5" s="109"/>
      <c r="KDR5" s="109"/>
      <c r="KDS5" s="109"/>
      <c r="KDT5" s="109"/>
      <c r="KDU5" s="109"/>
      <c r="KDV5" s="109"/>
      <c r="KDW5" s="109"/>
      <c r="KDX5" s="109"/>
      <c r="KDY5" s="109"/>
      <c r="KDZ5" s="109"/>
      <c r="KEA5" s="109"/>
      <c r="KEB5" s="109"/>
      <c r="KEC5" s="109"/>
      <c r="KED5" s="109"/>
      <c r="KEE5" s="109"/>
      <c r="KEF5" s="109"/>
      <c r="KEG5" s="109"/>
      <c r="KEH5" s="109"/>
      <c r="KEI5" s="109"/>
      <c r="KEJ5" s="109"/>
      <c r="KEK5" s="109"/>
      <c r="KEL5" s="109"/>
      <c r="KEM5" s="109"/>
      <c r="KEN5" s="109"/>
      <c r="KEO5" s="109"/>
      <c r="KEP5" s="109"/>
      <c r="KEQ5" s="109"/>
      <c r="KER5" s="109"/>
      <c r="KES5" s="109"/>
      <c r="KET5" s="109"/>
      <c r="KEU5" s="109"/>
      <c r="KEV5" s="109"/>
      <c r="KEW5" s="109"/>
      <c r="KEX5" s="109"/>
      <c r="KEY5" s="109"/>
      <c r="KEZ5" s="109"/>
      <c r="KFA5" s="109"/>
      <c r="KFB5" s="109"/>
      <c r="KFC5" s="109"/>
      <c r="KFD5" s="109"/>
      <c r="KFE5" s="109"/>
      <c r="KFF5" s="109"/>
      <c r="KFG5" s="109"/>
      <c r="KFH5" s="109"/>
      <c r="KFI5" s="109"/>
      <c r="KFJ5" s="109"/>
      <c r="KFK5" s="109"/>
      <c r="KFL5" s="109"/>
      <c r="KFM5" s="109"/>
      <c r="KFN5" s="109"/>
      <c r="KFO5" s="109"/>
      <c r="KFP5" s="109"/>
      <c r="KFQ5" s="109"/>
      <c r="KFR5" s="109"/>
      <c r="KFS5" s="109"/>
      <c r="KFT5" s="109"/>
      <c r="KFU5" s="109"/>
      <c r="KFV5" s="109"/>
      <c r="KFW5" s="109"/>
      <c r="KFX5" s="109"/>
      <c r="KFY5" s="109"/>
      <c r="KFZ5" s="109"/>
      <c r="KGA5" s="109"/>
      <c r="KGB5" s="109"/>
      <c r="KGC5" s="109"/>
      <c r="KGD5" s="109"/>
      <c r="KGE5" s="109"/>
      <c r="KGF5" s="109"/>
      <c r="KGG5" s="109"/>
      <c r="KGH5" s="109"/>
      <c r="KGI5" s="109"/>
      <c r="KGJ5" s="109"/>
      <c r="KGK5" s="109"/>
      <c r="KGL5" s="109"/>
      <c r="KGM5" s="109"/>
      <c r="KGN5" s="109"/>
      <c r="KGO5" s="109"/>
      <c r="KGP5" s="109"/>
      <c r="KGQ5" s="109"/>
      <c r="KGR5" s="109"/>
      <c r="KGS5" s="109"/>
      <c r="KGT5" s="109"/>
      <c r="KGU5" s="109"/>
      <c r="KGV5" s="109"/>
      <c r="KGW5" s="109"/>
      <c r="KGX5" s="109"/>
      <c r="KGY5" s="109"/>
      <c r="KGZ5" s="109"/>
      <c r="KHA5" s="109"/>
      <c r="KHB5" s="109"/>
      <c r="KHC5" s="109"/>
      <c r="KHD5" s="109"/>
      <c r="KHE5" s="109"/>
      <c r="KHF5" s="109"/>
      <c r="KHG5" s="109"/>
      <c r="KHH5" s="109"/>
      <c r="KHI5" s="109"/>
      <c r="KHJ5" s="109"/>
      <c r="KHK5" s="109"/>
      <c r="KHL5" s="109"/>
      <c r="KHM5" s="109"/>
      <c r="KHN5" s="109"/>
      <c r="KHO5" s="109"/>
      <c r="KHP5" s="109"/>
      <c r="KHQ5" s="109"/>
      <c r="KHR5" s="109"/>
      <c r="KHS5" s="109"/>
      <c r="KHT5" s="109"/>
      <c r="KHU5" s="109"/>
      <c r="KHV5" s="109"/>
      <c r="KHW5" s="109"/>
      <c r="KHX5" s="109"/>
      <c r="KHY5" s="109"/>
      <c r="KHZ5" s="109"/>
      <c r="KIA5" s="109"/>
      <c r="KIB5" s="109"/>
      <c r="KIC5" s="109"/>
      <c r="KID5" s="109"/>
      <c r="KIE5" s="109"/>
      <c r="KIF5" s="109"/>
      <c r="KIG5" s="109"/>
      <c r="KIH5" s="109"/>
      <c r="KII5" s="109"/>
      <c r="KIJ5" s="109"/>
      <c r="KIK5" s="109"/>
      <c r="KIL5" s="109"/>
      <c r="KIM5" s="109"/>
      <c r="KIN5" s="109"/>
      <c r="KIO5" s="109"/>
      <c r="KIP5" s="109"/>
      <c r="KIQ5" s="109"/>
      <c r="KIR5" s="109"/>
      <c r="KIS5" s="109"/>
      <c r="KIT5" s="109"/>
      <c r="KIU5" s="109"/>
      <c r="KIV5" s="109"/>
      <c r="KIW5" s="109"/>
      <c r="KIX5" s="109"/>
      <c r="KIY5" s="109"/>
      <c r="KIZ5" s="109"/>
      <c r="KJA5" s="109"/>
      <c r="KJB5" s="109"/>
      <c r="KJC5" s="109"/>
      <c r="KJD5" s="109"/>
      <c r="KJE5" s="109"/>
      <c r="KJF5" s="109"/>
      <c r="KJG5" s="109"/>
      <c r="KJH5" s="109"/>
      <c r="KJI5" s="109"/>
      <c r="KJJ5" s="109"/>
      <c r="KJK5" s="109"/>
      <c r="KJL5" s="109"/>
      <c r="KJM5" s="109"/>
      <c r="KJN5" s="109"/>
      <c r="KJO5" s="109"/>
      <c r="KJP5" s="109"/>
      <c r="KJQ5" s="109"/>
      <c r="KJR5" s="109"/>
      <c r="KJS5" s="109"/>
      <c r="KJT5" s="109"/>
      <c r="KJU5" s="109"/>
      <c r="KJV5" s="109"/>
      <c r="KJW5" s="109"/>
      <c r="KJX5" s="109"/>
      <c r="KJY5" s="109"/>
      <c r="KJZ5" s="109"/>
      <c r="KKA5" s="109"/>
      <c r="KKB5" s="109"/>
      <c r="KKC5" s="109"/>
      <c r="KKD5" s="109"/>
      <c r="KKE5" s="109"/>
      <c r="KKF5" s="109"/>
      <c r="KKG5" s="109"/>
      <c r="KKH5" s="109"/>
      <c r="KKI5" s="109"/>
      <c r="KKJ5" s="109"/>
      <c r="KKK5" s="109"/>
      <c r="KKL5" s="109"/>
      <c r="KKM5" s="109"/>
      <c r="KKN5" s="109"/>
      <c r="KKO5" s="109"/>
      <c r="KKP5" s="109"/>
      <c r="KKQ5" s="109"/>
      <c r="KKR5" s="109"/>
      <c r="KKS5" s="109"/>
      <c r="KKT5" s="109"/>
      <c r="KKU5" s="109"/>
      <c r="KKV5" s="109"/>
      <c r="KKW5" s="109"/>
      <c r="KKX5" s="109"/>
      <c r="KKY5" s="109"/>
      <c r="KKZ5" s="109"/>
      <c r="KLA5" s="109"/>
      <c r="KLB5" s="109"/>
      <c r="KLC5" s="109"/>
      <c r="KLD5" s="109"/>
      <c r="KLE5" s="109"/>
      <c r="KLF5" s="109"/>
      <c r="KLG5" s="109"/>
      <c r="KLH5" s="109"/>
      <c r="KLI5" s="109"/>
      <c r="KLJ5" s="109"/>
      <c r="KLK5" s="109"/>
      <c r="KLL5" s="109"/>
      <c r="KLM5" s="109"/>
      <c r="KLN5" s="109"/>
      <c r="KLO5" s="109"/>
      <c r="KLP5" s="109"/>
      <c r="KLQ5" s="109"/>
      <c r="KLR5" s="109"/>
      <c r="KLS5" s="109"/>
      <c r="KLT5" s="109"/>
      <c r="KLU5" s="109"/>
      <c r="KLV5" s="109"/>
      <c r="KLW5" s="109"/>
      <c r="KLX5" s="109"/>
      <c r="KLY5" s="109"/>
      <c r="KLZ5" s="109"/>
      <c r="KMA5" s="109"/>
      <c r="KMB5" s="109"/>
      <c r="KMC5" s="109"/>
      <c r="KMD5" s="109"/>
      <c r="KME5" s="109"/>
      <c r="KMF5" s="109"/>
      <c r="KMG5" s="109"/>
      <c r="KMH5" s="109"/>
      <c r="KMI5" s="109"/>
      <c r="KMJ5" s="109"/>
      <c r="KMK5" s="109"/>
      <c r="KML5" s="109"/>
      <c r="KMM5" s="109"/>
      <c r="KMN5" s="109"/>
      <c r="KMO5" s="109"/>
      <c r="KMP5" s="109"/>
      <c r="KMQ5" s="109"/>
      <c r="KMR5" s="109"/>
      <c r="KMS5" s="109"/>
      <c r="KMT5" s="109"/>
      <c r="KMU5" s="109"/>
      <c r="KMV5" s="109"/>
      <c r="KMW5" s="109"/>
      <c r="KMX5" s="109"/>
      <c r="KMY5" s="109"/>
      <c r="KMZ5" s="109"/>
      <c r="KNA5" s="109"/>
      <c r="KNB5" s="109"/>
      <c r="KNC5" s="109"/>
      <c r="KND5" s="109"/>
      <c r="KNE5" s="109"/>
      <c r="KNF5" s="109"/>
      <c r="KNG5" s="109"/>
      <c r="KNH5" s="109"/>
      <c r="KNI5" s="109"/>
      <c r="KNJ5" s="109"/>
      <c r="KNK5" s="109"/>
      <c r="KNL5" s="109"/>
      <c r="KNM5" s="109"/>
      <c r="KNN5" s="109"/>
      <c r="KNO5" s="109"/>
      <c r="KNP5" s="109"/>
      <c r="KNQ5" s="109"/>
      <c r="KNR5" s="109"/>
      <c r="KNS5" s="109"/>
      <c r="KNT5" s="109"/>
      <c r="KNU5" s="109"/>
      <c r="KNV5" s="109"/>
      <c r="KNW5" s="109"/>
      <c r="KNX5" s="109"/>
      <c r="KNY5" s="109"/>
      <c r="KNZ5" s="109"/>
      <c r="KOA5" s="109"/>
      <c r="KOB5" s="109"/>
      <c r="KOC5" s="109"/>
      <c r="KOD5" s="109"/>
      <c r="KOE5" s="109"/>
      <c r="KOF5" s="109"/>
      <c r="KOG5" s="109"/>
      <c r="KOH5" s="109"/>
      <c r="KOI5" s="109"/>
      <c r="KOJ5" s="109"/>
      <c r="KOK5" s="109"/>
      <c r="KOL5" s="109"/>
      <c r="KOM5" s="109"/>
      <c r="KON5" s="109"/>
      <c r="KOO5" s="109"/>
      <c r="KOP5" s="109"/>
      <c r="KOQ5" s="109"/>
      <c r="KOR5" s="109"/>
      <c r="KOS5" s="109"/>
      <c r="KOT5" s="109"/>
      <c r="KOU5" s="109"/>
      <c r="KOV5" s="109"/>
      <c r="KOW5" s="109"/>
      <c r="KOX5" s="109"/>
      <c r="KOY5" s="109"/>
      <c r="KOZ5" s="109"/>
      <c r="KPA5" s="109"/>
      <c r="KPB5" s="109"/>
      <c r="KPC5" s="109"/>
      <c r="KPD5" s="109"/>
      <c r="KPE5" s="109"/>
      <c r="KPF5" s="109"/>
      <c r="KPG5" s="109"/>
      <c r="KPH5" s="109"/>
      <c r="KPI5" s="109"/>
      <c r="KPJ5" s="109"/>
      <c r="KPK5" s="109"/>
      <c r="KPL5" s="109"/>
      <c r="KPM5" s="109"/>
      <c r="KPN5" s="109"/>
      <c r="KPO5" s="109"/>
      <c r="KPP5" s="109"/>
      <c r="KPQ5" s="109"/>
      <c r="KPR5" s="109"/>
      <c r="KPS5" s="109"/>
      <c r="KPT5" s="109"/>
      <c r="KPU5" s="109"/>
      <c r="KPV5" s="109"/>
      <c r="KPW5" s="109"/>
      <c r="KPX5" s="109"/>
      <c r="KPY5" s="109"/>
      <c r="KPZ5" s="109"/>
      <c r="KQA5" s="109"/>
      <c r="KQB5" s="109"/>
      <c r="KQC5" s="109"/>
      <c r="KQD5" s="109"/>
      <c r="KQE5" s="109"/>
      <c r="KQF5" s="109"/>
      <c r="KQG5" s="109"/>
      <c r="KQH5" s="109"/>
      <c r="KQI5" s="109"/>
      <c r="KQJ5" s="109"/>
      <c r="KQK5" s="109"/>
      <c r="KQL5" s="109"/>
      <c r="KQM5" s="109"/>
      <c r="KQN5" s="109"/>
      <c r="KQO5" s="109"/>
      <c r="KQP5" s="109"/>
      <c r="KQQ5" s="109"/>
      <c r="KQR5" s="109"/>
      <c r="KQS5" s="109"/>
      <c r="KQT5" s="109"/>
      <c r="KQU5" s="109"/>
      <c r="KQV5" s="109"/>
      <c r="KQW5" s="109"/>
      <c r="KQX5" s="109"/>
      <c r="KQY5" s="109"/>
      <c r="KQZ5" s="109"/>
      <c r="KRA5" s="109"/>
      <c r="KRB5" s="109"/>
      <c r="KRC5" s="109"/>
      <c r="KRD5" s="109"/>
      <c r="KRE5" s="109"/>
      <c r="KRF5" s="109"/>
      <c r="KRG5" s="109"/>
      <c r="KRH5" s="109"/>
      <c r="KRI5" s="109"/>
      <c r="KRJ5" s="109"/>
      <c r="KRK5" s="109"/>
      <c r="KRL5" s="109"/>
      <c r="KRM5" s="109"/>
      <c r="KRN5" s="109"/>
      <c r="KRO5" s="109"/>
      <c r="KRP5" s="109"/>
      <c r="KRQ5" s="109"/>
      <c r="KRR5" s="109"/>
      <c r="KRS5" s="109"/>
      <c r="KRT5" s="109"/>
      <c r="KRU5" s="109"/>
      <c r="KRV5" s="109"/>
      <c r="KRW5" s="109"/>
      <c r="KRX5" s="109"/>
      <c r="KRY5" s="109"/>
      <c r="KRZ5" s="109"/>
      <c r="KSA5" s="109"/>
      <c r="KSB5" s="109"/>
      <c r="KSC5" s="109"/>
      <c r="KSD5" s="109"/>
      <c r="KSE5" s="109"/>
      <c r="KSF5" s="109"/>
      <c r="KSG5" s="109"/>
      <c r="KSH5" s="109"/>
      <c r="KSI5" s="109"/>
      <c r="KSJ5" s="109"/>
      <c r="KSK5" s="109"/>
      <c r="KSL5" s="109"/>
      <c r="KSM5" s="109"/>
      <c r="KSN5" s="109"/>
      <c r="KSO5" s="109"/>
      <c r="KSP5" s="109"/>
      <c r="KSQ5" s="109"/>
      <c r="KSR5" s="109"/>
      <c r="KSS5" s="109"/>
      <c r="KST5" s="109"/>
      <c r="KSU5" s="109"/>
      <c r="KSV5" s="109"/>
      <c r="KSW5" s="109"/>
      <c r="KSX5" s="109"/>
      <c r="KSY5" s="109"/>
      <c r="KSZ5" s="109"/>
      <c r="KTA5" s="109"/>
      <c r="KTB5" s="109"/>
      <c r="KTC5" s="109"/>
      <c r="KTD5" s="109"/>
      <c r="KTE5" s="109"/>
      <c r="KTF5" s="109"/>
      <c r="KTG5" s="109"/>
      <c r="KTH5" s="109"/>
      <c r="KTI5" s="109"/>
      <c r="KTJ5" s="109"/>
      <c r="KTK5" s="109"/>
      <c r="KTL5" s="109"/>
      <c r="KTM5" s="109"/>
      <c r="KTN5" s="109"/>
      <c r="KTO5" s="109"/>
      <c r="KTP5" s="109"/>
      <c r="KTQ5" s="109"/>
      <c r="KTR5" s="109"/>
      <c r="KTS5" s="109"/>
      <c r="KTT5" s="109"/>
      <c r="KTU5" s="109"/>
      <c r="KTV5" s="109"/>
      <c r="KTW5" s="109"/>
      <c r="KTX5" s="109"/>
      <c r="KTY5" s="109"/>
      <c r="KTZ5" s="109"/>
      <c r="KUA5" s="109"/>
      <c r="KUB5" s="109"/>
      <c r="KUC5" s="109"/>
      <c r="KUD5" s="109"/>
      <c r="KUE5" s="109"/>
      <c r="KUF5" s="109"/>
      <c r="KUG5" s="109"/>
      <c r="KUH5" s="109"/>
      <c r="KUI5" s="109"/>
      <c r="KUJ5" s="109"/>
      <c r="KUK5" s="109"/>
      <c r="KUL5" s="109"/>
      <c r="KUM5" s="109"/>
      <c r="KUN5" s="109"/>
      <c r="KUO5" s="109"/>
      <c r="KUP5" s="109"/>
      <c r="KUQ5" s="109"/>
      <c r="KUR5" s="109"/>
      <c r="KUS5" s="109"/>
      <c r="KUT5" s="109"/>
      <c r="KUU5" s="109"/>
      <c r="KUV5" s="109"/>
      <c r="KUW5" s="109"/>
      <c r="KUX5" s="109"/>
      <c r="KUY5" s="109"/>
      <c r="KUZ5" s="109"/>
      <c r="KVA5" s="109"/>
      <c r="KVB5" s="109"/>
      <c r="KVC5" s="109"/>
      <c r="KVD5" s="109"/>
      <c r="KVE5" s="109"/>
      <c r="KVF5" s="109"/>
      <c r="KVG5" s="109"/>
      <c r="KVH5" s="109"/>
      <c r="KVI5" s="109"/>
      <c r="KVJ5" s="109"/>
      <c r="KVK5" s="109"/>
      <c r="KVL5" s="109"/>
      <c r="KVM5" s="109"/>
      <c r="KVN5" s="109"/>
      <c r="KVO5" s="109"/>
      <c r="KVP5" s="109"/>
      <c r="KVQ5" s="109"/>
      <c r="KVR5" s="109"/>
      <c r="KVS5" s="109"/>
      <c r="KVT5" s="109"/>
      <c r="KVU5" s="109"/>
      <c r="KVV5" s="109"/>
      <c r="KVW5" s="109"/>
      <c r="KVX5" s="109"/>
      <c r="KVY5" s="109"/>
      <c r="KVZ5" s="109"/>
      <c r="KWA5" s="109"/>
      <c r="KWB5" s="109"/>
      <c r="KWC5" s="109"/>
      <c r="KWD5" s="109"/>
      <c r="KWE5" s="109"/>
      <c r="KWF5" s="109"/>
      <c r="KWG5" s="109"/>
      <c r="KWH5" s="109"/>
      <c r="KWI5" s="109"/>
      <c r="KWJ5" s="109"/>
      <c r="KWK5" s="109"/>
      <c r="KWL5" s="109"/>
      <c r="KWM5" s="109"/>
      <c r="KWN5" s="109"/>
      <c r="KWO5" s="109"/>
      <c r="KWP5" s="109"/>
      <c r="KWQ5" s="109"/>
      <c r="KWR5" s="109"/>
      <c r="KWS5" s="109"/>
      <c r="KWT5" s="109"/>
      <c r="KWU5" s="109"/>
      <c r="KWV5" s="109"/>
      <c r="KWW5" s="109"/>
      <c r="KWX5" s="109"/>
      <c r="KWY5" s="109"/>
      <c r="KWZ5" s="109"/>
      <c r="KXA5" s="109"/>
      <c r="KXB5" s="109"/>
      <c r="KXC5" s="109"/>
      <c r="KXD5" s="109"/>
      <c r="KXE5" s="109"/>
      <c r="KXF5" s="109"/>
      <c r="KXG5" s="109"/>
      <c r="KXH5" s="109"/>
      <c r="KXI5" s="109"/>
      <c r="KXJ5" s="109"/>
      <c r="KXK5" s="109"/>
      <c r="KXL5" s="109"/>
      <c r="KXM5" s="109"/>
      <c r="KXN5" s="109"/>
      <c r="KXO5" s="109"/>
      <c r="KXP5" s="109"/>
      <c r="KXQ5" s="109"/>
      <c r="KXR5" s="109"/>
      <c r="KXS5" s="109"/>
      <c r="KXT5" s="109"/>
      <c r="KXU5" s="109"/>
      <c r="KXV5" s="109"/>
      <c r="KXW5" s="109"/>
      <c r="KXX5" s="109"/>
      <c r="KXY5" s="109"/>
      <c r="KXZ5" s="109"/>
      <c r="KYA5" s="109"/>
      <c r="KYB5" s="109"/>
      <c r="KYC5" s="109"/>
      <c r="KYD5" s="109"/>
      <c r="KYE5" s="109"/>
      <c r="KYF5" s="109"/>
      <c r="KYG5" s="109"/>
      <c r="KYH5" s="109"/>
      <c r="KYI5" s="109"/>
      <c r="KYJ5" s="109"/>
      <c r="KYK5" s="109"/>
      <c r="KYL5" s="109"/>
      <c r="KYM5" s="109"/>
      <c r="KYN5" s="109"/>
      <c r="KYO5" s="109"/>
      <c r="KYP5" s="109"/>
      <c r="KYQ5" s="109"/>
      <c r="KYR5" s="109"/>
      <c r="KYS5" s="109"/>
      <c r="KYT5" s="109"/>
      <c r="KYU5" s="109"/>
      <c r="KYV5" s="109"/>
      <c r="KYW5" s="109"/>
      <c r="KYX5" s="109"/>
      <c r="KYY5" s="109"/>
      <c r="KYZ5" s="109"/>
      <c r="KZA5" s="109"/>
      <c r="KZB5" s="109"/>
      <c r="KZC5" s="109"/>
      <c r="KZD5" s="109"/>
      <c r="KZE5" s="109"/>
      <c r="KZF5" s="109"/>
      <c r="KZG5" s="109"/>
      <c r="KZH5" s="109"/>
      <c r="KZI5" s="109"/>
      <c r="KZJ5" s="109"/>
      <c r="KZK5" s="109"/>
      <c r="KZL5" s="109"/>
      <c r="KZM5" s="109"/>
      <c r="KZN5" s="109"/>
      <c r="KZO5" s="109"/>
      <c r="KZP5" s="109"/>
      <c r="KZQ5" s="109"/>
      <c r="KZR5" s="109"/>
      <c r="KZS5" s="109"/>
      <c r="KZT5" s="109"/>
      <c r="KZU5" s="109"/>
      <c r="KZV5" s="109"/>
      <c r="KZW5" s="109"/>
      <c r="KZX5" s="109"/>
      <c r="KZY5" s="109"/>
      <c r="KZZ5" s="109"/>
      <c r="LAA5" s="109"/>
      <c r="LAB5" s="109"/>
      <c r="LAC5" s="109"/>
      <c r="LAD5" s="109"/>
      <c r="LAE5" s="109"/>
      <c r="LAF5" s="109"/>
      <c r="LAG5" s="109"/>
      <c r="LAH5" s="109"/>
      <c r="LAI5" s="109"/>
      <c r="LAJ5" s="109"/>
      <c r="LAK5" s="109"/>
      <c r="LAL5" s="109"/>
      <c r="LAM5" s="109"/>
      <c r="LAN5" s="109"/>
      <c r="LAO5" s="109"/>
      <c r="LAP5" s="109"/>
      <c r="LAQ5" s="109"/>
      <c r="LAR5" s="109"/>
      <c r="LAS5" s="109"/>
      <c r="LAT5" s="109"/>
      <c r="LAU5" s="109"/>
      <c r="LAV5" s="109"/>
      <c r="LAW5" s="109"/>
      <c r="LAX5" s="109"/>
      <c r="LAY5" s="109"/>
      <c r="LAZ5" s="109"/>
      <c r="LBA5" s="109"/>
      <c r="LBB5" s="109"/>
      <c r="LBC5" s="109"/>
      <c r="LBD5" s="109"/>
      <c r="LBE5" s="109"/>
      <c r="LBF5" s="109"/>
      <c r="LBG5" s="109"/>
      <c r="LBH5" s="109"/>
      <c r="LBI5" s="109"/>
      <c r="LBJ5" s="109"/>
      <c r="LBK5" s="109"/>
      <c r="LBL5" s="109"/>
      <c r="LBM5" s="109"/>
      <c r="LBN5" s="109"/>
      <c r="LBO5" s="109"/>
      <c r="LBP5" s="109"/>
      <c r="LBQ5" s="109"/>
      <c r="LBR5" s="109"/>
      <c r="LBS5" s="109"/>
      <c r="LBT5" s="109"/>
      <c r="LBU5" s="109"/>
      <c r="LBV5" s="109"/>
      <c r="LBW5" s="109"/>
      <c r="LBX5" s="109"/>
      <c r="LBY5" s="109"/>
      <c r="LBZ5" s="109"/>
      <c r="LCA5" s="109"/>
      <c r="LCB5" s="109"/>
      <c r="LCC5" s="109"/>
      <c r="LCD5" s="109"/>
      <c r="LCE5" s="109"/>
      <c r="LCF5" s="109"/>
      <c r="LCG5" s="109"/>
      <c r="LCH5" s="109"/>
      <c r="LCI5" s="109"/>
      <c r="LCJ5" s="109"/>
      <c r="LCK5" s="109"/>
      <c r="LCL5" s="109"/>
      <c r="LCM5" s="109"/>
      <c r="LCN5" s="109"/>
      <c r="LCO5" s="109"/>
      <c r="LCP5" s="109"/>
      <c r="LCQ5" s="109"/>
      <c r="LCR5" s="109"/>
      <c r="LCS5" s="109"/>
      <c r="LCT5" s="109"/>
      <c r="LCU5" s="109"/>
      <c r="LCV5" s="109"/>
      <c r="LCW5" s="109"/>
      <c r="LCX5" s="109"/>
      <c r="LCY5" s="109"/>
      <c r="LCZ5" s="109"/>
      <c r="LDA5" s="109"/>
      <c r="LDB5" s="109"/>
      <c r="LDC5" s="109"/>
      <c r="LDD5" s="109"/>
      <c r="LDE5" s="109"/>
      <c r="LDF5" s="109"/>
      <c r="LDG5" s="109"/>
      <c r="LDH5" s="109"/>
      <c r="LDI5" s="109"/>
      <c r="LDJ5" s="109"/>
      <c r="LDK5" s="109"/>
      <c r="LDL5" s="109"/>
      <c r="LDM5" s="109"/>
      <c r="LDN5" s="109"/>
      <c r="LDO5" s="109"/>
      <c r="LDP5" s="109"/>
      <c r="LDQ5" s="109"/>
      <c r="LDR5" s="109"/>
      <c r="LDS5" s="109"/>
      <c r="LDT5" s="109"/>
      <c r="LDU5" s="109"/>
      <c r="LDV5" s="109"/>
      <c r="LDW5" s="109"/>
      <c r="LDX5" s="109"/>
      <c r="LDY5" s="109"/>
      <c r="LDZ5" s="109"/>
      <c r="LEA5" s="109"/>
      <c r="LEB5" s="109"/>
      <c r="LEC5" s="109"/>
      <c r="LED5" s="109"/>
      <c r="LEE5" s="109"/>
      <c r="LEF5" s="109"/>
      <c r="LEG5" s="109"/>
      <c r="LEH5" s="109"/>
      <c r="LEI5" s="109"/>
      <c r="LEJ5" s="109"/>
      <c r="LEK5" s="109"/>
      <c r="LEL5" s="109"/>
      <c r="LEM5" s="109"/>
      <c r="LEN5" s="109"/>
      <c r="LEO5" s="109"/>
      <c r="LEP5" s="109"/>
      <c r="LEQ5" s="109"/>
      <c r="LER5" s="109"/>
      <c r="LES5" s="109"/>
      <c r="LET5" s="109"/>
      <c r="LEU5" s="109"/>
      <c r="LEV5" s="109"/>
      <c r="LEW5" s="109"/>
      <c r="LEX5" s="109"/>
      <c r="LEY5" s="109"/>
      <c r="LEZ5" s="109"/>
      <c r="LFA5" s="109"/>
      <c r="LFB5" s="109"/>
      <c r="LFC5" s="109"/>
      <c r="LFD5" s="109"/>
      <c r="LFE5" s="109"/>
      <c r="LFF5" s="109"/>
      <c r="LFG5" s="109"/>
      <c r="LFH5" s="109"/>
      <c r="LFI5" s="109"/>
      <c r="LFJ5" s="109"/>
      <c r="LFK5" s="109"/>
      <c r="LFL5" s="109"/>
      <c r="LFM5" s="109"/>
      <c r="LFN5" s="109"/>
      <c r="LFO5" s="109"/>
      <c r="LFP5" s="109"/>
      <c r="LFQ5" s="109"/>
      <c r="LFR5" s="109"/>
      <c r="LFS5" s="109"/>
      <c r="LFT5" s="109"/>
      <c r="LFU5" s="109"/>
      <c r="LFV5" s="109"/>
      <c r="LFW5" s="109"/>
      <c r="LFX5" s="109"/>
      <c r="LFY5" s="109"/>
      <c r="LFZ5" s="109"/>
      <c r="LGA5" s="109"/>
      <c r="LGB5" s="109"/>
      <c r="LGC5" s="109"/>
      <c r="LGD5" s="109"/>
      <c r="LGE5" s="109"/>
      <c r="LGF5" s="109"/>
      <c r="LGG5" s="109"/>
      <c r="LGH5" s="109"/>
      <c r="LGI5" s="109"/>
      <c r="LGJ5" s="109"/>
      <c r="LGK5" s="109"/>
      <c r="LGL5" s="109"/>
      <c r="LGM5" s="109"/>
      <c r="LGN5" s="109"/>
      <c r="LGO5" s="109"/>
      <c r="LGP5" s="109"/>
      <c r="LGQ5" s="109"/>
      <c r="LGR5" s="109"/>
      <c r="LGS5" s="109"/>
      <c r="LGT5" s="109"/>
      <c r="LGU5" s="109"/>
      <c r="LGV5" s="109"/>
      <c r="LGW5" s="109"/>
      <c r="LGX5" s="109"/>
      <c r="LGY5" s="109"/>
      <c r="LGZ5" s="109"/>
      <c r="LHA5" s="109"/>
      <c r="LHB5" s="109"/>
      <c r="LHC5" s="109"/>
      <c r="LHD5" s="109"/>
      <c r="LHE5" s="109"/>
      <c r="LHF5" s="109"/>
      <c r="LHG5" s="109"/>
      <c r="LHH5" s="109"/>
      <c r="LHI5" s="109"/>
      <c r="LHJ5" s="109"/>
      <c r="LHK5" s="109"/>
      <c r="LHL5" s="109"/>
      <c r="LHM5" s="109"/>
      <c r="LHN5" s="109"/>
      <c r="LHO5" s="109"/>
      <c r="LHP5" s="109"/>
      <c r="LHQ5" s="109"/>
      <c r="LHR5" s="109"/>
      <c r="LHS5" s="109"/>
      <c r="LHT5" s="109"/>
      <c r="LHU5" s="109"/>
      <c r="LHV5" s="109"/>
      <c r="LHW5" s="109"/>
      <c r="LHX5" s="109"/>
      <c r="LHY5" s="109"/>
      <c r="LHZ5" s="109"/>
      <c r="LIA5" s="109"/>
      <c r="LIB5" s="109"/>
      <c r="LIC5" s="109"/>
      <c r="LID5" s="109"/>
      <c r="LIE5" s="109"/>
      <c r="LIF5" s="109"/>
      <c r="LIG5" s="109"/>
      <c r="LIH5" s="109"/>
      <c r="LII5" s="109"/>
      <c r="LIJ5" s="109"/>
      <c r="LIK5" s="109"/>
      <c r="LIL5" s="109"/>
      <c r="LIM5" s="109"/>
      <c r="LIN5" s="109"/>
      <c r="LIO5" s="109"/>
      <c r="LIP5" s="109"/>
      <c r="LIQ5" s="109"/>
      <c r="LIR5" s="109"/>
      <c r="LIS5" s="109"/>
      <c r="LIT5" s="109"/>
      <c r="LIU5" s="109"/>
      <c r="LIV5" s="109"/>
      <c r="LIW5" s="109"/>
      <c r="LIX5" s="109"/>
      <c r="LIY5" s="109"/>
      <c r="LIZ5" s="109"/>
      <c r="LJA5" s="109"/>
      <c r="LJB5" s="109"/>
      <c r="LJC5" s="109"/>
      <c r="LJD5" s="109"/>
      <c r="LJE5" s="109"/>
      <c r="LJF5" s="109"/>
      <c r="LJG5" s="109"/>
      <c r="LJH5" s="109"/>
      <c r="LJI5" s="109"/>
      <c r="LJJ5" s="109"/>
      <c r="LJK5" s="109"/>
      <c r="LJL5" s="109"/>
      <c r="LJM5" s="109"/>
      <c r="LJN5" s="109"/>
      <c r="LJO5" s="109"/>
      <c r="LJP5" s="109"/>
      <c r="LJQ5" s="109"/>
      <c r="LJR5" s="109"/>
      <c r="LJS5" s="109"/>
      <c r="LJT5" s="109"/>
      <c r="LJU5" s="109"/>
      <c r="LJV5" s="109"/>
      <c r="LJW5" s="109"/>
      <c r="LJX5" s="109"/>
      <c r="LJY5" s="109"/>
      <c r="LJZ5" s="109"/>
      <c r="LKA5" s="109"/>
      <c r="LKB5" s="109"/>
      <c r="LKC5" s="109"/>
      <c r="LKD5" s="109"/>
      <c r="LKE5" s="109"/>
      <c r="LKF5" s="109"/>
      <c r="LKG5" s="109"/>
      <c r="LKH5" s="109"/>
      <c r="LKI5" s="109"/>
      <c r="LKJ5" s="109"/>
      <c r="LKK5" s="109"/>
      <c r="LKL5" s="109"/>
      <c r="LKM5" s="109"/>
      <c r="LKN5" s="109"/>
      <c r="LKO5" s="109"/>
      <c r="LKP5" s="109"/>
      <c r="LKQ5" s="109"/>
      <c r="LKR5" s="109"/>
      <c r="LKS5" s="109"/>
      <c r="LKT5" s="109"/>
      <c r="LKU5" s="109"/>
      <c r="LKV5" s="109"/>
      <c r="LKW5" s="109"/>
      <c r="LKX5" s="109"/>
      <c r="LKY5" s="109"/>
      <c r="LKZ5" s="109"/>
      <c r="LLA5" s="109"/>
      <c r="LLB5" s="109"/>
      <c r="LLC5" s="109"/>
      <c r="LLD5" s="109"/>
      <c r="LLE5" s="109"/>
      <c r="LLF5" s="109"/>
      <c r="LLG5" s="109"/>
      <c r="LLH5" s="109"/>
      <c r="LLI5" s="109"/>
      <c r="LLJ5" s="109"/>
      <c r="LLK5" s="109"/>
      <c r="LLL5" s="109"/>
      <c r="LLM5" s="109"/>
      <c r="LLN5" s="109"/>
      <c r="LLO5" s="109"/>
      <c r="LLP5" s="109"/>
      <c r="LLQ5" s="109"/>
      <c r="LLR5" s="109"/>
      <c r="LLS5" s="109"/>
      <c r="LLT5" s="109"/>
      <c r="LLU5" s="109"/>
      <c r="LLV5" s="109"/>
      <c r="LLW5" s="109"/>
      <c r="LLX5" s="109"/>
      <c r="LLY5" s="109"/>
      <c r="LLZ5" s="109"/>
      <c r="LMA5" s="109"/>
      <c r="LMB5" s="109"/>
      <c r="LMC5" s="109"/>
      <c r="LMD5" s="109"/>
      <c r="LME5" s="109"/>
      <c r="LMF5" s="109"/>
      <c r="LMG5" s="109"/>
      <c r="LMH5" s="109"/>
      <c r="LMI5" s="109"/>
      <c r="LMJ5" s="109"/>
      <c r="LMK5" s="109"/>
      <c r="LML5" s="109"/>
      <c r="LMM5" s="109"/>
      <c r="LMN5" s="109"/>
      <c r="LMO5" s="109"/>
      <c r="LMP5" s="109"/>
      <c r="LMQ5" s="109"/>
      <c r="LMR5" s="109"/>
      <c r="LMS5" s="109"/>
      <c r="LMT5" s="109"/>
      <c r="LMU5" s="109"/>
      <c r="LMV5" s="109"/>
      <c r="LMW5" s="109"/>
      <c r="LMX5" s="109"/>
      <c r="LMY5" s="109"/>
      <c r="LMZ5" s="109"/>
      <c r="LNA5" s="109"/>
      <c r="LNB5" s="109"/>
      <c r="LNC5" s="109"/>
      <c r="LND5" s="109"/>
      <c r="LNE5" s="109"/>
      <c r="LNF5" s="109"/>
      <c r="LNG5" s="109"/>
      <c r="LNH5" s="109"/>
      <c r="LNI5" s="109"/>
      <c r="LNJ5" s="109"/>
      <c r="LNK5" s="109"/>
      <c r="LNL5" s="109"/>
      <c r="LNM5" s="109"/>
      <c r="LNN5" s="109"/>
      <c r="LNO5" s="109"/>
      <c r="LNP5" s="109"/>
      <c r="LNQ5" s="109"/>
      <c r="LNR5" s="109"/>
      <c r="LNS5" s="109"/>
      <c r="LNT5" s="109"/>
      <c r="LNU5" s="109"/>
      <c r="LNV5" s="109"/>
      <c r="LNW5" s="109"/>
      <c r="LNX5" s="109"/>
      <c r="LNY5" s="109"/>
      <c r="LNZ5" s="109"/>
      <c r="LOA5" s="109"/>
      <c r="LOB5" s="109"/>
      <c r="LOC5" s="109"/>
      <c r="LOD5" s="109"/>
      <c r="LOE5" s="109"/>
      <c r="LOF5" s="109"/>
      <c r="LOG5" s="109"/>
      <c r="LOH5" s="109"/>
      <c r="LOI5" s="109"/>
      <c r="LOJ5" s="109"/>
      <c r="LOK5" s="109"/>
      <c r="LOL5" s="109"/>
      <c r="LOM5" s="109"/>
      <c r="LON5" s="109"/>
      <c r="LOO5" s="109"/>
      <c r="LOP5" s="109"/>
      <c r="LOQ5" s="109"/>
      <c r="LOR5" s="109"/>
      <c r="LOS5" s="109"/>
      <c r="LOT5" s="109"/>
      <c r="LOU5" s="109"/>
      <c r="LOV5" s="109"/>
      <c r="LOW5" s="109"/>
      <c r="LOX5" s="109"/>
      <c r="LOY5" s="109"/>
      <c r="LOZ5" s="109"/>
      <c r="LPA5" s="109"/>
      <c r="LPB5" s="109"/>
      <c r="LPC5" s="109"/>
      <c r="LPD5" s="109"/>
      <c r="LPE5" s="109"/>
      <c r="LPF5" s="109"/>
      <c r="LPG5" s="109"/>
      <c r="LPH5" s="109"/>
      <c r="LPI5" s="109"/>
      <c r="LPJ5" s="109"/>
      <c r="LPK5" s="109"/>
      <c r="LPL5" s="109"/>
      <c r="LPM5" s="109"/>
      <c r="LPN5" s="109"/>
      <c r="LPO5" s="109"/>
      <c r="LPP5" s="109"/>
      <c r="LPQ5" s="109"/>
      <c r="LPR5" s="109"/>
      <c r="LPS5" s="109"/>
      <c r="LPT5" s="109"/>
      <c r="LPU5" s="109"/>
      <c r="LPV5" s="109"/>
      <c r="LPW5" s="109"/>
      <c r="LPX5" s="109"/>
      <c r="LPY5" s="109"/>
      <c r="LPZ5" s="109"/>
      <c r="LQA5" s="109"/>
      <c r="LQB5" s="109"/>
      <c r="LQC5" s="109"/>
      <c r="LQD5" s="109"/>
      <c r="LQE5" s="109"/>
      <c r="LQF5" s="109"/>
      <c r="LQG5" s="109"/>
      <c r="LQH5" s="109"/>
      <c r="LQI5" s="109"/>
      <c r="LQJ5" s="109"/>
      <c r="LQK5" s="109"/>
      <c r="LQL5" s="109"/>
      <c r="LQM5" s="109"/>
      <c r="LQN5" s="109"/>
      <c r="LQO5" s="109"/>
      <c r="LQP5" s="109"/>
      <c r="LQQ5" s="109"/>
      <c r="LQR5" s="109"/>
      <c r="LQS5" s="109"/>
      <c r="LQT5" s="109"/>
      <c r="LQU5" s="109"/>
      <c r="LQV5" s="109"/>
      <c r="LQW5" s="109"/>
      <c r="LQX5" s="109"/>
      <c r="LQY5" s="109"/>
      <c r="LQZ5" s="109"/>
      <c r="LRA5" s="109"/>
      <c r="LRB5" s="109"/>
      <c r="LRC5" s="109"/>
      <c r="LRD5" s="109"/>
      <c r="LRE5" s="109"/>
      <c r="LRF5" s="109"/>
      <c r="LRG5" s="109"/>
      <c r="LRH5" s="109"/>
      <c r="LRI5" s="109"/>
      <c r="LRJ5" s="109"/>
      <c r="LRK5" s="109"/>
      <c r="LRL5" s="109"/>
      <c r="LRM5" s="109"/>
      <c r="LRN5" s="109"/>
      <c r="LRO5" s="109"/>
      <c r="LRP5" s="109"/>
      <c r="LRQ5" s="109"/>
      <c r="LRR5" s="109"/>
      <c r="LRS5" s="109"/>
      <c r="LRT5" s="109"/>
      <c r="LRU5" s="109"/>
      <c r="LRV5" s="109"/>
      <c r="LRW5" s="109"/>
      <c r="LRX5" s="109"/>
      <c r="LRY5" s="109"/>
      <c r="LRZ5" s="109"/>
      <c r="LSA5" s="109"/>
      <c r="LSB5" s="109"/>
      <c r="LSC5" s="109"/>
      <c r="LSD5" s="109"/>
      <c r="LSE5" s="109"/>
      <c r="LSF5" s="109"/>
      <c r="LSG5" s="109"/>
      <c r="LSH5" s="109"/>
      <c r="LSI5" s="109"/>
      <c r="LSJ5" s="109"/>
      <c r="LSK5" s="109"/>
      <c r="LSL5" s="109"/>
      <c r="LSM5" s="109"/>
      <c r="LSN5" s="109"/>
      <c r="LSO5" s="109"/>
      <c r="LSP5" s="109"/>
      <c r="LSQ5" s="109"/>
      <c r="LSR5" s="109"/>
      <c r="LSS5" s="109"/>
      <c r="LST5" s="109"/>
      <c r="LSU5" s="109"/>
      <c r="LSV5" s="109"/>
      <c r="LSW5" s="109"/>
      <c r="LSX5" s="109"/>
      <c r="LSY5" s="109"/>
      <c r="LSZ5" s="109"/>
      <c r="LTA5" s="109"/>
      <c r="LTB5" s="109"/>
      <c r="LTC5" s="109"/>
      <c r="LTD5" s="109"/>
      <c r="LTE5" s="109"/>
      <c r="LTF5" s="109"/>
      <c r="LTG5" s="109"/>
      <c r="LTH5" s="109"/>
      <c r="LTI5" s="109"/>
      <c r="LTJ5" s="109"/>
      <c r="LTK5" s="109"/>
      <c r="LTL5" s="109"/>
      <c r="LTM5" s="109"/>
      <c r="LTN5" s="109"/>
      <c r="LTO5" s="109"/>
      <c r="LTP5" s="109"/>
      <c r="LTQ5" s="109"/>
      <c r="LTR5" s="109"/>
      <c r="LTS5" s="109"/>
      <c r="LTT5" s="109"/>
      <c r="LTU5" s="109"/>
      <c r="LTV5" s="109"/>
      <c r="LTW5" s="109"/>
      <c r="LTX5" s="109"/>
      <c r="LTY5" s="109"/>
      <c r="LTZ5" s="109"/>
      <c r="LUA5" s="109"/>
      <c r="LUB5" s="109"/>
      <c r="LUC5" s="109"/>
      <c r="LUD5" s="109"/>
      <c r="LUE5" s="109"/>
      <c r="LUF5" s="109"/>
      <c r="LUG5" s="109"/>
      <c r="LUH5" s="109"/>
      <c r="LUI5" s="109"/>
      <c r="LUJ5" s="109"/>
      <c r="LUK5" s="109"/>
      <c r="LUL5" s="109"/>
      <c r="LUM5" s="109"/>
      <c r="LUN5" s="109"/>
      <c r="LUO5" s="109"/>
      <c r="LUP5" s="109"/>
      <c r="LUQ5" s="109"/>
      <c r="LUR5" s="109"/>
      <c r="LUS5" s="109"/>
      <c r="LUT5" s="109"/>
      <c r="LUU5" s="109"/>
      <c r="LUV5" s="109"/>
      <c r="LUW5" s="109"/>
      <c r="LUX5" s="109"/>
      <c r="LUY5" s="109"/>
      <c r="LUZ5" s="109"/>
      <c r="LVA5" s="109"/>
      <c r="LVB5" s="109"/>
      <c r="LVC5" s="109"/>
      <c r="LVD5" s="109"/>
      <c r="LVE5" s="109"/>
      <c r="LVF5" s="109"/>
      <c r="LVG5" s="109"/>
      <c r="LVH5" s="109"/>
      <c r="LVI5" s="109"/>
      <c r="LVJ5" s="109"/>
      <c r="LVK5" s="109"/>
      <c r="LVL5" s="109"/>
      <c r="LVM5" s="109"/>
      <c r="LVN5" s="109"/>
      <c r="LVO5" s="109"/>
      <c r="LVP5" s="109"/>
      <c r="LVQ5" s="109"/>
      <c r="LVR5" s="109"/>
      <c r="LVS5" s="109"/>
      <c r="LVT5" s="109"/>
      <c r="LVU5" s="109"/>
      <c r="LVV5" s="109"/>
      <c r="LVW5" s="109"/>
      <c r="LVX5" s="109"/>
      <c r="LVY5" s="109"/>
      <c r="LVZ5" s="109"/>
      <c r="LWA5" s="109"/>
      <c r="LWB5" s="109"/>
      <c r="LWC5" s="109"/>
      <c r="LWD5" s="109"/>
      <c r="LWE5" s="109"/>
      <c r="LWF5" s="109"/>
      <c r="LWG5" s="109"/>
      <c r="LWH5" s="109"/>
      <c r="LWI5" s="109"/>
      <c r="LWJ5" s="109"/>
      <c r="LWK5" s="109"/>
      <c r="LWL5" s="109"/>
      <c r="LWM5" s="109"/>
      <c r="LWN5" s="109"/>
      <c r="LWO5" s="109"/>
      <c r="LWP5" s="109"/>
      <c r="LWQ5" s="109"/>
      <c r="LWR5" s="109"/>
      <c r="LWS5" s="109"/>
      <c r="LWT5" s="109"/>
      <c r="LWU5" s="109"/>
      <c r="LWV5" s="109"/>
      <c r="LWW5" s="109"/>
      <c r="LWX5" s="109"/>
      <c r="LWY5" s="109"/>
      <c r="LWZ5" s="109"/>
      <c r="LXA5" s="109"/>
      <c r="LXB5" s="109"/>
      <c r="LXC5" s="109"/>
      <c r="LXD5" s="109"/>
      <c r="LXE5" s="109"/>
      <c r="LXF5" s="109"/>
      <c r="LXG5" s="109"/>
      <c r="LXH5" s="109"/>
      <c r="LXI5" s="109"/>
      <c r="LXJ5" s="109"/>
      <c r="LXK5" s="109"/>
      <c r="LXL5" s="109"/>
      <c r="LXM5" s="109"/>
      <c r="LXN5" s="109"/>
      <c r="LXO5" s="109"/>
      <c r="LXP5" s="109"/>
      <c r="LXQ5" s="109"/>
      <c r="LXR5" s="109"/>
      <c r="LXS5" s="109"/>
      <c r="LXT5" s="109"/>
      <c r="LXU5" s="109"/>
      <c r="LXV5" s="109"/>
      <c r="LXW5" s="109"/>
      <c r="LXX5" s="109"/>
      <c r="LXY5" s="109"/>
      <c r="LXZ5" s="109"/>
      <c r="LYA5" s="109"/>
      <c r="LYB5" s="109"/>
      <c r="LYC5" s="109"/>
      <c r="LYD5" s="109"/>
      <c r="LYE5" s="109"/>
      <c r="LYF5" s="109"/>
      <c r="LYG5" s="109"/>
      <c r="LYH5" s="109"/>
      <c r="LYI5" s="109"/>
      <c r="LYJ5" s="109"/>
      <c r="LYK5" s="109"/>
      <c r="LYL5" s="109"/>
      <c r="LYM5" s="109"/>
      <c r="LYN5" s="109"/>
      <c r="LYO5" s="109"/>
      <c r="LYP5" s="109"/>
      <c r="LYQ5" s="109"/>
      <c r="LYR5" s="109"/>
      <c r="LYS5" s="109"/>
      <c r="LYT5" s="109"/>
      <c r="LYU5" s="109"/>
      <c r="LYV5" s="109"/>
      <c r="LYW5" s="109"/>
      <c r="LYX5" s="109"/>
      <c r="LYY5" s="109"/>
      <c r="LYZ5" s="109"/>
      <c r="LZA5" s="109"/>
      <c r="LZB5" s="109"/>
      <c r="LZC5" s="109"/>
      <c r="LZD5" s="109"/>
      <c r="LZE5" s="109"/>
      <c r="LZF5" s="109"/>
      <c r="LZG5" s="109"/>
      <c r="LZH5" s="109"/>
      <c r="LZI5" s="109"/>
      <c r="LZJ5" s="109"/>
      <c r="LZK5" s="109"/>
      <c r="LZL5" s="109"/>
      <c r="LZM5" s="109"/>
      <c r="LZN5" s="109"/>
      <c r="LZO5" s="109"/>
      <c r="LZP5" s="109"/>
      <c r="LZQ5" s="109"/>
      <c r="LZR5" s="109"/>
      <c r="LZS5" s="109"/>
      <c r="LZT5" s="109"/>
      <c r="LZU5" s="109"/>
      <c r="LZV5" s="109"/>
      <c r="LZW5" s="109"/>
      <c r="LZX5" s="109"/>
      <c r="LZY5" s="109"/>
      <c r="LZZ5" s="109"/>
      <c r="MAA5" s="109"/>
      <c r="MAB5" s="109"/>
      <c r="MAC5" s="109"/>
      <c r="MAD5" s="109"/>
      <c r="MAE5" s="109"/>
      <c r="MAF5" s="109"/>
      <c r="MAG5" s="109"/>
      <c r="MAH5" s="109"/>
      <c r="MAI5" s="109"/>
      <c r="MAJ5" s="109"/>
      <c r="MAK5" s="109"/>
      <c r="MAL5" s="109"/>
      <c r="MAM5" s="109"/>
      <c r="MAN5" s="109"/>
      <c r="MAO5" s="109"/>
      <c r="MAP5" s="109"/>
      <c r="MAQ5" s="109"/>
      <c r="MAR5" s="109"/>
      <c r="MAS5" s="109"/>
      <c r="MAT5" s="109"/>
      <c r="MAU5" s="109"/>
      <c r="MAV5" s="109"/>
      <c r="MAW5" s="109"/>
      <c r="MAX5" s="109"/>
      <c r="MAY5" s="109"/>
      <c r="MAZ5" s="109"/>
      <c r="MBA5" s="109"/>
      <c r="MBB5" s="109"/>
      <c r="MBC5" s="109"/>
      <c r="MBD5" s="109"/>
      <c r="MBE5" s="109"/>
      <c r="MBF5" s="109"/>
      <c r="MBG5" s="109"/>
      <c r="MBH5" s="109"/>
      <c r="MBI5" s="109"/>
      <c r="MBJ5" s="109"/>
      <c r="MBK5" s="109"/>
      <c r="MBL5" s="109"/>
      <c r="MBM5" s="109"/>
      <c r="MBN5" s="109"/>
      <c r="MBO5" s="109"/>
      <c r="MBP5" s="109"/>
      <c r="MBQ5" s="109"/>
      <c r="MBR5" s="109"/>
      <c r="MBS5" s="109"/>
      <c r="MBT5" s="109"/>
      <c r="MBU5" s="109"/>
      <c r="MBV5" s="109"/>
      <c r="MBW5" s="109"/>
      <c r="MBX5" s="109"/>
      <c r="MBY5" s="109"/>
      <c r="MBZ5" s="109"/>
      <c r="MCA5" s="109"/>
      <c r="MCB5" s="109"/>
      <c r="MCC5" s="109"/>
      <c r="MCD5" s="109"/>
      <c r="MCE5" s="109"/>
      <c r="MCF5" s="109"/>
      <c r="MCG5" s="109"/>
      <c r="MCH5" s="109"/>
      <c r="MCI5" s="109"/>
      <c r="MCJ5" s="109"/>
      <c r="MCK5" s="109"/>
      <c r="MCL5" s="109"/>
      <c r="MCM5" s="109"/>
      <c r="MCN5" s="109"/>
      <c r="MCO5" s="109"/>
      <c r="MCP5" s="109"/>
      <c r="MCQ5" s="109"/>
      <c r="MCR5" s="109"/>
      <c r="MCS5" s="109"/>
      <c r="MCT5" s="109"/>
      <c r="MCU5" s="109"/>
      <c r="MCV5" s="109"/>
      <c r="MCW5" s="109"/>
      <c r="MCX5" s="109"/>
      <c r="MCY5" s="109"/>
      <c r="MCZ5" s="109"/>
      <c r="MDA5" s="109"/>
      <c r="MDB5" s="109"/>
      <c r="MDC5" s="109"/>
      <c r="MDD5" s="109"/>
      <c r="MDE5" s="109"/>
      <c r="MDF5" s="109"/>
      <c r="MDG5" s="109"/>
      <c r="MDH5" s="109"/>
      <c r="MDI5" s="109"/>
      <c r="MDJ5" s="109"/>
      <c r="MDK5" s="109"/>
      <c r="MDL5" s="109"/>
      <c r="MDM5" s="109"/>
      <c r="MDN5" s="109"/>
      <c r="MDO5" s="109"/>
      <c r="MDP5" s="109"/>
      <c r="MDQ5" s="109"/>
      <c r="MDR5" s="109"/>
      <c r="MDS5" s="109"/>
      <c r="MDT5" s="109"/>
      <c r="MDU5" s="109"/>
      <c r="MDV5" s="109"/>
      <c r="MDW5" s="109"/>
      <c r="MDX5" s="109"/>
      <c r="MDY5" s="109"/>
      <c r="MDZ5" s="109"/>
      <c r="MEA5" s="109"/>
      <c r="MEB5" s="109"/>
      <c r="MEC5" s="109"/>
      <c r="MED5" s="109"/>
      <c r="MEE5" s="109"/>
      <c r="MEF5" s="109"/>
      <c r="MEG5" s="109"/>
      <c r="MEH5" s="109"/>
      <c r="MEI5" s="109"/>
      <c r="MEJ5" s="109"/>
      <c r="MEK5" s="109"/>
      <c r="MEL5" s="109"/>
      <c r="MEM5" s="109"/>
      <c r="MEN5" s="109"/>
      <c r="MEO5" s="109"/>
      <c r="MEP5" s="109"/>
      <c r="MEQ5" s="109"/>
      <c r="MER5" s="109"/>
      <c r="MES5" s="109"/>
      <c r="MET5" s="109"/>
      <c r="MEU5" s="109"/>
      <c r="MEV5" s="109"/>
      <c r="MEW5" s="109"/>
      <c r="MEX5" s="109"/>
      <c r="MEY5" s="109"/>
      <c r="MEZ5" s="109"/>
      <c r="MFA5" s="109"/>
      <c r="MFB5" s="109"/>
      <c r="MFC5" s="109"/>
      <c r="MFD5" s="109"/>
      <c r="MFE5" s="109"/>
      <c r="MFF5" s="109"/>
      <c r="MFG5" s="109"/>
      <c r="MFH5" s="109"/>
      <c r="MFI5" s="109"/>
      <c r="MFJ5" s="109"/>
      <c r="MFK5" s="109"/>
      <c r="MFL5" s="109"/>
      <c r="MFM5" s="109"/>
      <c r="MFN5" s="109"/>
      <c r="MFO5" s="109"/>
      <c r="MFP5" s="109"/>
      <c r="MFQ5" s="109"/>
      <c r="MFR5" s="109"/>
      <c r="MFS5" s="109"/>
      <c r="MFT5" s="109"/>
      <c r="MFU5" s="109"/>
      <c r="MFV5" s="109"/>
      <c r="MFW5" s="109"/>
      <c r="MFX5" s="109"/>
      <c r="MFY5" s="109"/>
      <c r="MFZ5" s="109"/>
      <c r="MGA5" s="109"/>
      <c r="MGB5" s="109"/>
      <c r="MGC5" s="109"/>
      <c r="MGD5" s="109"/>
      <c r="MGE5" s="109"/>
      <c r="MGF5" s="109"/>
      <c r="MGG5" s="109"/>
      <c r="MGH5" s="109"/>
      <c r="MGI5" s="109"/>
      <c r="MGJ5" s="109"/>
      <c r="MGK5" s="109"/>
      <c r="MGL5" s="109"/>
      <c r="MGM5" s="109"/>
      <c r="MGN5" s="109"/>
      <c r="MGO5" s="109"/>
      <c r="MGP5" s="109"/>
      <c r="MGQ5" s="109"/>
      <c r="MGR5" s="109"/>
      <c r="MGS5" s="109"/>
      <c r="MGT5" s="109"/>
      <c r="MGU5" s="109"/>
      <c r="MGV5" s="109"/>
      <c r="MGW5" s="109"/>
      <c r="MGX5" s="109"/>
      <c r="MGY5" s="109"/>
      <c r="MGZ5" s="109"/>
      <c r="MHA5" s="109"/>
      <c r="MHB5" s="109"/>
      <c r="MHC5" s="109"/>
      <c r="MHD5" s="109"/>
      <c r="MHE5" s="109"/>
      <c r="MHF5" s="109"/>
      <c r="MHG5" s="109"/>
      <c r="MHH5" s="109"/>
      <c r="MHI5" s="109"/>
      <c r="MHJ5" s="109"/>
      <c r="MHK5" s="109"/>
      <c r="MHL5" s="109"/>
      <c r="MHM5" s="109"/>
      <c r="MHN5" s="109"/>
      <c r="MHO5" s="109"/>
      <c r="MHP5" s="109"/>
      <c r="MHQ5" s="109"/>
      <c r="MHR5" s="109"/>
      <c r="MHS5" s="109"/>
      <c r="MHT5" s="109"/>
      <c r="MHU5" s="109"/>
      <c r="MHV5" s="109"/>
      <c r="MHW5" s="109"/>
      <c r="MHX5" s="109"/>
      <c r="MHY5" s="109"/>
      <c r="MHZ5" s="109"/>
      <c r="MIA5" s="109"/>
      <c r="MIB5" s="109"/>
      <c r="MIC5" s="109"/>
      <c r="MID5" s="109"/>
      <c r="MIE5" s="109"/>
      <c r="MIF5" s="109"/>
      <c r="MIG5" s="109"/>
      <c r="MIH5" s="109"/>
      <c r="MII5" s="109"/>
      <c r="MIJ5" s="109"/>
      <c r="MIK5" s="109"/>
      <c r="MIL5" s="109"/>
      <c r="MIM5" s="109"/>
      <c r="MIN5" s="109"/>
      <c r="MIO5" s="109"/>
      <c r="MIP5" s="109"/>
      <c r="MIQ5" s="109"/>
      <c r="MIR5" s="109"/>
      <c r="MIS5" s="109"/>
      <c r="MIT5" s="109"/>
      <c r="MIU5" s="109"/>
      <c r="MIV5" s="109"/>
      <c r="MIW5" s="109"/>
      <c r="MIX5" s="109"/>
      <c r="MIY5" s="109"/>
      <c r="MIZ5" s="109"/>
      <c r="MJA5" s="109"/>
      <c r="MJB5" s="109"/>
      <c r="MJC5" s="109"/>
      <c r="MJD5" s="109"/>
      <c r="MJE5" s="109"/>
      <c r="MJF5" s="109"/>
      <c r="MJG5" s="109"/>
      <c r="MJH5" s="109"/>
      <c r="MJI5" s="109"/>
      <c r="MJJ5" s="109"/>
      <c r="MJK5" s="109"/>
      <c r="MJL5" s="109"/>
      <c r="MJM5" s="109"/>
      <c r="MJN5" s="109"/>
      <c r="MJO5" s="109"/>
      <c r="MJP5" s="109"/>
      <c r="MJQ5" s="109"/>
      <c r="MJR5" s="109"/>
      <c r="MJS5" s="109"/>
      <c r="MJT5" s="109"/>
      <c r="MJU5" s="109"/>
      <c r="MJV5" s="109"/>
      <c r="MJW5" s="109"/>
      <c r="MJX5" s="109"/>
      <c r="MJY5" s="109"/>
      <c r="MJZ5" s="109"/>
      <c r="MKA5" s="109"/>
      <c r="MKB5" s="109"/>
      <c r="MKC5" s="109"/>
      <c r="MKD5" s="109"/>
      <c r="MKE5" s="109"/>
      <c r="MKF5" s="109"/>
      <c r="MKG5" s="109"/>
      <c r="MKH5" s="109"/>
      <c r="MKI5" s="109"/>
      <c r="MKJ5" s="109"/>
      <c r="MKK5" s="109"/>
      <c r="MKL5" s="109"/>
      <c r="MKM5" s="109"/>
      <c r="MKN5" s="109"/>
      <c r="MKO5" s="109"/>
      <c r="MKP5" s="109"/>
      <c r="MKQ5" s="109"/>
      <c r="MKR5" s="109"/>
      <c r="MKS5" s="109"/>
      <c r="MKT5" s="109"/>
      <c r="MKU5" s="109"/>
      <c r="MKV5" s="109"/>
      <c r="MKW5" s="109"/>
      <c r="MKX5" s="109"/>
      <c r="MKY5" s="109"/>
      <c r="MKZ5" s="109"/>
      <c r="MLA5" s="109"/>
      <c r="MLB5" s="109"/>
      <c r="MLC5" s="109"/>
      <c r="MLD5" s="109"/>
      <c r="MLE5" s="109"/>
      <c r="MLF5" s="109"/>
      <c r="MLG5" s="109"/>
      <c r="MLH5" s="109"/>
      <c r="MLI5" s="109"/>
      <c r="MLJ5" s="109"/>
      <c r="MLK5" s="109"/>
      <c r="MLL5" s="109"/>
      <c r="MLM5" s="109"/>
      <c r="MLN5" s="109"/>
      <c r="MLO5" s="109"/>
      <c r="MLP5" s="109"/>
      <c r="MLQ5" s="109"/>
      <c r="MLR5" s="109"/>
      <c r="MLS5" s="109"/>
      <c r="MLT5" s="109"/>
      <c r="MLU5" s="109"/>
      <c r="MLV5" s="109"/>
      <c r="MLW5" s="109"/>
      <c r="MLX5" s="109"/>
      <c r="MLY5" s="109"/>
      <c r="MLZ5" s="109"/>
      <c r="MMA5" s="109"/>
      <c r="MMB5" s="109"/>
      <c r="MMC5" s="109"/>
      <c r="MMD5" s="109"/>
      <c r="MME5" s="109"/>
      <c r="MMF5" s="109"/>
      <c r="MMG5" s="109"/>
      <c r="MMH5" s="109"/>
      <c r="MMI5" s="109"/>
      <c r="MMJ5" s="109"/>
      <c r="MMK5" s="109"/>
      <c r="MML5" s="109"/>
      <c r="MMM5" s="109"/>
      <c r="MMN5" s="109"/>
      <c r="MMO5" s="109"/>
      <c r="MMP5" s="109"/>
      <c r="MMQ5" s="109"/>
      <c r="MMR5" s="109"/>
      <c r="MMS5" s="109"/>
      <c r="MMT5" s="109"/>
      <c r="MMU5" s="109"/>
      <c r="MMV5" s="109"/>
      <c r="MMW5" s="109"/>
      <c r="MMX5" s="109"/>
      <c r="MMY5" s="109"/>
      <c r="MMZ5" s="109"/>
      <c r="MNA5" s="109"/>
      <c r="MNB5" s="109"/>
      <c r="MNC5" s="109"/>
      <c r="MND5" s="109"/>
      <c r="MNE5" s="109"/>
      <c r="MNF5" s="109"/>
      <c r="MNG5" s="109"/>
      <c r="MNH5" s="109"/>
      <c r="MNI5" s="109"/>
      <c r="MNJ5" s="109"/>
      <c r="MNK5" s="109"/>
      <c r="MNL5" s="109"/>
      <c r="MNM5" s="109"/>
      <c r="MNN5" s="109"/>
      <c r="MNO5" s="109"/>
      <c r="MNP5" s="109"/>
      <c r="MNQ5" s="109"/>
      <c r="MNR5" s="109"/>
      <c r="MNS5" s="109"/>
      <c r="MNT5" s="109"/>
      <c r="MNU5" s="109"/>
      <c r="MNV5" s="109"/>
      <c r="MNW5" s="109"/>
      <c r="MNX5" s="109"/>
      <c r="MNY5" s="109"/>
      <c r="MNZ5" s="109"/>
      <c r="MOA5" s="109"/>
      <c r="MOB5" s="109"/>
      <c r="MOC5" s="109"/>
      <c r="MOD5" s="109"/>
      <c r="MOE5" s="109"/>
      <c r="MOF5" s="109"/>
      <c r="MOG5" s="109"/>
      <c r="MOH5" s="109"/>
      <c r="MOI5" s="109"/>
      <c r="MOJ5" s="109"/>
      <c r="MOK5" s="109"/>
      <c r="MOL5" s="109"/>
      <c r="MOM5" s="109"/>
      <c r="MON5" s="109"/>
      <c r="MOO5" s="109"/>
      <c r="MOP5" s="109"/>
      <c r="MOQ5" s="109"/>
      <c r="MOR5" s="109"/>
      <c r="MOS5" s="109"/>
      <c r="MOT5" s="109"/>
      <c r="MOU5" s="109"/>
      <c r="MOV5" s="109"/>
      <c r="MOW5" s="109"/>
      <c r="MOX5" s="109"/>
      <c r="MOY5" s="109"/>
      <c r="MOZ5" s="109"/>
      <c r="MPA5" s="109"/>
      <c r="MPB5" s="109"/>
      <c r="MPC5" s="109"/>
      <c r="MPD5" s="109"/>
      <c r="MPE5" s="109"/>
      <c r="MPF5" s="109"/>
      <c r="MPG5" s="109"/>
      <c r="MPH5" s="109"/>
      <c r="MPI5" s="109"/>
      <c r="MPJ5" s="109"/>
      <c r="MPK5" s="109"/>
      <c r="MPL5" s="109"/>
      <c r="MPM5" s="109"/>
      <c r="MPN5" s="109"/>
      <c r="MPO5" s="109"/>
      <c r="MPP5" s="109"/>
      <c r="MPQ5" s="109"/>
      <c r="MPR5" s="109"/>
      <c r="MPS5" s="109"/>
      <c r="MPT5" s="109"/>
      <c r="MPU5" s="109"/>
      <c r="MPV5" s="109"/>
      <c r="MPW5" s="109"/>
      <c r="MPX5" s="109"/>
      <c r="MPY5" s="109"/>
      <c r="MPZ5" s="109"/>
      <c r="MQA5" s="109"/>
      <c r="MQB5" s="109"/>
      <c r="MQC5" s="109"/>
      <c r="MQD5" s="109"/>
      <c r="MQE5" s="109"/>
      <c r="MQF5" s="109"/>
      <c r="MQG5" s="109"/>
      <c r="MQH5" s="109"/>
      <c r="MQI5" s="109"/>
      <c r="MQJ5" s="109"/>
      <c r="MQK5" s="109"/>
      <c r="MQL5" s="109"/>
      <c r="MQM5" s="109"/>
      <c r="MQN5" s="109"/>
      <c r="MQO5" s="109"/>
      <c r="MQP5" s="109"/>
      <c r="MQQ5" s="109"/>
      <c r="MQR5" s="109"/>
      <c r="MQS5" s="109"/>
      <c r="MQT5" s="109"/>
      <c r="MQU5" s="109"/>
      <c r="MQV5" s="109"/>
      <c r="MQW5" s="109"/>
      <c r="MQX5" s="109"/>
      <c r="MQY5" s="109"/>
      <c r="MQZ5" s="109"/>
      <c r="MRA5" s="109"/>
      <c r="MRB5" s="109"/>
      <c r="MRC5" s="109"/>
      <c r="MRD5" s="109"/>
      <c r="MRE5" s="109"/>
      <c r="MRF5" s="109"/>
      <c r="MRG5" s="109"/>
      <c r="MRH5" s="109"/>
      <c r="MRI5" s="109"/>
      <c r="MRJ5" s="109"/>
      <c r="MRK5" s="109"/>
      <c r="MRL5" s="109"/>
      <c r="MRM5" s="109"/>
      <c r="MRN5" s="109"/>
      <c r="MRO5" s="109"/>
      <c r="MRP5" s="109"/>
      <c r="MRQ5" s="109"/>
      <c r="MRR5" s="109"/>
      <c r="MRS5" s="109"/>
      <c r="MRT5" s="109"/>
      <c r="MRU5" s="109"/>
      <c r="MRV5" s="109"/>
      <c r="MRW5" s="109"/>
      <c r="MRX5" s="109"/>
      <c r="MRY5" s="109"/>
      <c r="MRZ5" s="109"/>
      <c r="MSA5" s="109"/>
      <c r="MSB5" s="109"/>
      <c r="MSC5" s="109"/>
      <c r="MSD5" s="109"/>
      <c r="MSE5" s="109"/>
      <c r="MSF5" s="109"/>
      <c r="MSG5" s="109"/>
      <c r="MSH5" s="109"/>
      <c r="MSI5" s="109"/>
      <c r="MSJ5" s="109"/>
      <c r="MSK5" s="109"/>
      <c r="MSL5" s="109"/>
      <c r="MSM5" s="109"/>
      <c r="MSN5" s="109"/>
      <c r="MSO5" s="109"/>
      <c r="MSP5" s="109"/>
      <c r="MSQ5" s="109"/>
      <c r="MSR5" s="109"/>
      <c r="MSS5" s="109"/>
      <c r="MST5" s="109"/>
      <c r="MSU5" s="109"/>
      <c r="MSV5" s="109"/>
      <c r="MSW5" s="109"/>
      <c r="MSX5" s="109"/>
      <c r="MSY5" s="109"/>
      <c r="MSZ5" s="109"/>
      <c r="MTA5" s="109"/>
      <c r="MTB5" s="109"/>
      <c r="MTC5" s="109"/>
      <c r="MTD5" s="109"/>
      <c r="MTE5" s="109"/>
      <c r="MTF5" s="109"/>
      <c r="MTG5" s="109"/>
      <c r="MTH5" s="109"/>
      <c r="MTI5" s="109"/>
      <c r="MTJ5" s="109"/>
      <c r="MTK5" s="109"/>
      <c r="MTL5" s="109"/>
      <c r="MTM5" s="109"/>
      <c r="MTN5" s="109"/>
      <c r="MTO5" s="109"/>
      <c r="MTP5" s="109"/>
      <c r="MTQ5" s="109"/>
      <c r="MTR5" s="109"/>
      <c r="MTS5" s="109"/>
      <c r="MTT5" s="109"/>
      <c r="MTU5" s="109"/>
      <c r="MTV5" s="109"/>
      <c r="MTW5" s="109"/>
      <c r="MTX5" s="109"/>
      <c r="MTY5" s="109"/>
      <c r="MTZ5" s="109"/>
      <c r="MUA5" s="109"/>
      <c r="MUB5" s="109"/>
      <c r="MUC5" s="109"/>
      <c r="MUD5" s="109"/>
      <c r="MUE5" s="109"/>
      <c r="MUF5" s="109"/>
      <c r="MUG5" s="109"/>
      <c r="MUH5" s="109"/>
      <c r="MUI5" s="109"/>
      <c r="MUJ5" s="109"/>
      <c r="MUK5" s="109"/>
      <c r="MUL5" s="109"/>
      <c r="MUM5" s="109"/>
      <c r="MUN5" s="109"/>
      <c r="MUO5" s="109"/>
      <c r="MUP5" s="109"/>
      <c r="MUQ5" s="109"/>
      <c r="MUR5" s="109"/>
      <c r="MUS5" s="109"/>
      <c r="MUT5" s="109"/>
      <c r="MUU5" s="109"/>
      <c r="MUV5" s="109"/>
      <c r="MUW5" s="109"/>
      <c r="MUX5" s="109"/>
      <c r="MUY5" s="109"/>
      <c r="MUZ5" s="109"/>
      <c r="MVA5" s="109"/>
      <c r="MVB5" s="109"/>
      <c r="MVC5" s="109"/>
      <c r="MVD5" s="109"/>
      <c r="MVE5" s="109"/>
      <c r="MVF5" s="109"/>
      <c r="MVG5" s="109"/>
      <c r="MVH5" s="109"/>
      <c r="MVI5" s="109"/>
      <c r="MVJ5" s="109"/>
      <c r="MVK5" s="109"/>
      <c r="MVL5" s="109"/>
      <c r="MVM5" s="109"/>
      <c r="MVN5" s="109"/>
      <c r="MVO5" s="109"/>
      <c r="MVP5" s="109"/>
      <c r="MVQ5" s="109"/>
      <c r="MVR5" s="109"/>
      <c r="MVS5" s="109"/>
      <c r="MVT5" s="109"/>
      <c r="MVU5" s="109"/>
      <c r="MVV5" s="109"/>
      <c r="MVW5" s="109"/>
      <c r="MVX5" s="109"/>
      <c r="MVY5" s="109"/>
      <c r="MVZ5" s="109"/>
      <c r="MWA5" s="109"/>
      <c r="MWB5" s="109"/>
      <c r="MWC5" s="109"/>
      <c r="MWD5" s="109"/>
      <c r="MWE5" s="109"/>
      <c r="MWF5" s="109"/>
      <c r="MWG5" s="109"/>
      <c r="MWH5" s="109"/>
      <c r="MWI5" s="109"/>
      <c r="MWJ5" s="109"/>
      <c r="MWK5" s="109"/>
      <c r="MWL5" s="109"/>
      <c r="MWM5" s="109"/>
      <c r="MWN5" s="109"/>
      <c r="MWO5" s="109"/>
      <c r="MWP5" s="109"/>
      <c r="MWQ5" s="109"/>
      <c r="MWR5" s="109"/>
      <c r="MWS5" s="109"/>
      <c r="MWT5" s="109"/>
      <c r="MWU5" s="109"/>
      <c r="MWV5" s="109"/>
      <c r="MWW5" s="109"/>
      <c r="MWX5" s="109"/>
      <c r="MWY5" s="109"/>
      <c r="MWZ5" s="109"/>
      <c r="MXA5" s="109"/>
      <c r="MXB5" s="109"/>
      <c r="MXC5" s="109"/>
      <c r="MXD5" s="109"/>
      <c r="MXE5" s="109"/>
      <c r="MXF5" s="109"/>
      <c r="MXG5" s="109"/>
      <c r="MXH5" s="109"/>
      <c r="MXI5" s="109"/>
      <c r="MXJ5" s="109"/>
      <c r="MXK5" s="109"/>
      <c r="MXL5" s="109"/>
      <c r="MXM5" s="109"/>
      <c r="MXN5" s="109"/>
      <c r="MXO5" s="109"/>
      <c r="MXP5" s="109"/>
      <c r="MXQ5" s="109"/>
      <c r="MXR5" s="109"/>
      <c r="MXS5" s="109"/>
      <c r="MXT5" s="109"/>
      <c r="MXU5" s="109"/>
      <c r="MXV5" s="109"/>
      <c r="MXW5" s="109"/>
      <c r="MXX5" s="109"/>
      <c r="MXY5" s="109"/>
      <c r="MXZ5" s="109"/>
      <c r="MYA5" s="109"/>
      <c r="MYB5" s="109"/>
      <c r="MYC5" s="109"/>
      <c r="MYD5" s="109"/>
      <c r="MYE5" s="109"/>
      <c r="MYF5" s="109"/>
      <c r="MYG5" s="109"/>
      <c r="MYH5" s="109"/>
      <c r="MYI5" s="109"/>
      <c r="MYJ5" s="109"/>
      <c r="MYK5" s="109"/>
      <c r="MYL5" s="109"/>
      <c r="MYM5" s="109"/>
      <c r="MYN5" s="109"/>
      <c r="MYO5" s="109"/>
      <c r="MYP5" s="109"/>
      <c r="MYQ5" s="109"/>
      <c r="MYR5" s="109"/>
      <c r="MYS5" s="109"/>
      <c r="MYT5" s="109"/>
      <c r="MYU5" s="109"/>
      <c r="MYV5" s="109"/>
      <c r="MYW5" s="109"/>
      <c r="MYX5" s="109"/>
      <c r="MYY5" s="109"/>
      <c r="MYZ5" s="109"/>
      <c r="MZA5" s="109"/>
      <c r="MZB5" s="109"/>
      <c r="MZC5" s="109"/>
      <c r="MZD5" s="109"/>
      <c r="MZE5" s="109"/>
      <c r="MZF5" s="109"/>
      <c r="MZG5" s="109"/>
      <c r="MZH5" s="109"/>
      <c r="MZI5" s="109"/>
      <c r="MZJ5" s="109"/>
      <c r="MZK5" s="109"/>
      <c r="MZL5" s="109"/>
      <c r="MZM5" s="109"/>
      <c r="MZN5" s="109"/>
      <c r="MZO5" s="109"/>
      <c r="MZP5" s="109"/>
      <c r="MZQ5" s="109"/>
      <c r="MZR5" s="109"/>
      <c r="MZS5" s="109"/>
      <c r="MZT5" s="109"/>
      <c r="MZU5" s="109"/>
      <c r="MZV5" s="109"/>
      <c r="MZW5" s="109"/>
      <c r="MZX5" s="109"/>
      <c r="MZY5" s="109"/>
      <c r="MZZ5" s="109"/>
      <c r="NAA5" s="109"/>
      <c r="NAB5" s="109"/>
      <c r="NAC5" s="109"/>
      <c r="NAD5" s="109"/>
      <c r="NAE5" s="109"/>
      <c r="NAF5" s="109"/>
      <c r="NAG5" s="109"/>
      <c r="NAH5" s="109"/>
      <c r="NAI5" s="109"/>
      <c r="NAJ5" s="109"/>
      <c r="NAK5" s="109"/>
      <c r="NAL5" s="109"/>
      <c r="NAM5" s="109"/>
      <c r="NAN5" s="109"/>
      <c r="NAO5" s="109"/>
      <c r="NAP5" s="109"/>
      <c r="NAQ5" s="109"/>
      <c r="NAR5" s="109"/>
      <c r="NAS5" s="109"/>
      <c r="NAT5" s="109"/>
      <c r="NAU5" s="109"/>
      <c r="NAV5" s="109"/>
      <c r="NAW5" s="109"/>
      <c r="NAX5" s="109"/>
      <c r="NAY5" s="109"/>
      <c r="NAZ5" s="109"/>
      <c r="NBA5" s="109"/>
      <c r="NBB5" s="109"/>
      <c r="NBC5" s="109"/>
      <c r="NBD5" s="109"/>
      <c r="NBE5" s="109"/>
      <c r="NBF5" s="109"/>
      <c r="NBG5" s="109"/>
      <c r="NBH5" s="109"/>
      <c r="NBI5" s="109"/>
      <c r="NBJ5" s="109"/>
      <c r="NBK5" s="109"/>
      <c r="NBL5" s="109"/>
      <c r="NBM5" s="109"/>
      <c r="NBN5" s="109"/>
      <c r="NBO5" s="109"/>
      <c r="NBP5" s="109"/>
      <c r="NBQ5" s="109"/>
      <c r="NBR5" s="109"/>
      <c r="NBS5" s="109"/>
      <c r="NBT5" s="109"/>
      <c r="NBU5" s="109"/>
      <c r="NBV5" s="109"/>
      <c r="NBW5" s="109"/>
      <c r="NBX5" s="109"/>
      <c r="NBY5" s="109"/>
      <c r="NBZ5" s="109"/>
      <c r="NCA5" s="109"/>
      <c r="NCB5" s="109"/>
      <c r="NCC5" s="109"/>
      <c r="NCD5" s="109"/>
      <c r="NCE5" s="109"/>
      <c r="NCF5" s="109"/>
      <c r="NCG5" s="109"/>
      <c r="NCH5" s="109"/>
      <c r="NCI5" s="109"/>
      <c r="NCJ5" s="109"/>
      <c r="NCK5" s="109"/>
      <c r="NCL5" s="109"/>
      <c r="NCM5" s="109"/>
      <c r="NCN5" s="109"/>
      <c r="NCO5" s="109"/>
      <c r="NCP5" s="109"/>
      <c r="NCQ5" s="109"/>
      <c r="NCR5" s="109"/>
      <c r="NCS5" s="109"/>
      <c r="NCT5" s="109"/>
      <c r="NCU5" s="109"/>
      <c r="NCV5" s="109"/>
      <c r="NCW5" s="109"/>
      <c r="NCX5" s="109"/>
      <c r="NCY5" s="109"/>
      <c r="NCZ5" s="109"/>
      <c r="NDA5" s="109"/>
      <c r="NDB5" s="109"/>
      <c r="NDC5" s="109"/>
      <c r="NDD5" s="109"/>
      <c r="NDE5" s="109"/>
      <c r="NDF5" s="109"/>
      <c r="NDG5" s="109"/>
      <c r="NDH5" s="109"/>
      <c r="NDI5" s="109"/>
      <c r="NDJ5" s="109"/>
      <c r="NDK5" s="109"/>
      <c r="NDL5" s="109"/>
      <c r="NDM5" s="109"/>
      <c r="NDN5" s="109"/>
      <c r="NDO5" s="109"/>
      <c r="NDP5" s="109"/>
      <c r="NDQ5" s="109"/>
      <c r="NDR5" s="109"/>
      <c r="NDS5" s="109"/>
      <c r="NDT5" s="109"/>
      <c r="NDU5" s="109"/>
      <c r="NDV5" s="109"/>
      <c r="NDW5" s="109"/>
      <c r="NDX5" s="109"/>
      <c r="NDY5" s="109"/>
      <c r="NDZ5" s="109"/>
      <c r="NEA5" s="109"/>
      <c r="NEB5" s="109"/>
      <c r="NEC5" s="109"/>
      <c r="NED5" s="109"/>
      <c r="NEE5" s="109"/>
      <c r="NEF5" s="109"/>
      <c r="NEG5" s="109"/>
      <c r="NEH5" s="109"/>
      <c r="NEI5" s="109"/>
      <c r="NEJ5" s="109"/>
      <c r="NEK5" s="109"/>
      <c r="NEL5" s="109"/>
      <c r="NEM5" s="109"/>
      <c r="NEN5" s="109"/>
      <c r="NEO5" s="109"/>
      <c r="NEP5" s="109"/>
      <c r="NEQ5" s="109"/>
      <c r="NER5" s="109"/>
      <c r="NES5" s="109"/>
      <c r="NET5" s="109"/>
      <c r="NEU5" s="109"/>
      <c r="NEV5" s="109"/>
      <c r="NEW5" s="109"/>
      <c r="NEX5" s="109"/>
      <c r="NEY5" s="109"/>
      <c r="NEZ5" s="109"/>
      <c r="NFA5" s="109"/>
      <c r="NFB5" s="109"/>
      <c r="NFC5" s="109"/>
      <c r="NFD5" s="109"/>
      <c r="NFE5" s="109"/>
      <c r="NFF5" s="109"/>
      <c r="NFG5" s="109"/>
      <c r="NFH5" s="109"/>
      <c r="NFI5" s="109"/>
      <c r="NFJ5" s="109"/>
      <c r="NFK5" s="109"/>
      <c r="NFL5" s="109"/>
      <c r="NFM5" s="109"/>
      <c r="NFN5" s="109"/>
      <c r="NFO5" s="109"/>
      <c r="NFP5" s="109"/>
      <c r="NFQ5" s="109"/>
      <c r="NFR5" s="109"/>
      <c r="NFS5" s="109"/>
      <c r="NFT5" s="109"/>
      <c r="NFU5" s="109"/>
      <c r="NFV5" s="109"/>
      <c r="NFW5" s="109"/>
      <c r="NFX5" s="109"/>
      <c r="NFY5" s="109"/>
      <c r="NFZ5" s="109"/>
      <c r="NGA5" s="109"/>
      <c r="NGB5" s="109"/>
      <c r="NGC5" s="109"/>
      <c r="NGD5" s="109"/>
      <c r="NGE5" s="109"/>
      <c r="NGF5" s="109"/>
      <c r="NGG5" s="109"/>
      <c r="NGH5" s="109"/>
      <c r="NGI5" s="109"/>
      <c r="NGJ5" s="109"/>
      <c r="NGK5" s="109"/>
      <c r="NGL5" s="109"/>
      <c r="NGM5" s="109"/>
      <c r="NGN5" s="109"/>
      <c r="NGO5" s="109"/>
      <c r="NGP5" s="109"/>
      <c r="NGQ5" s="109"/>
      <c r="NGR5" s="109"/>
      <c r="NGS5" s="109"/>
      <c r="NGT5" s="109"/>
      <c r="NGU5" s="109"/>
      <c r="NGV5" s="109"/>
      <c r="NGW5" s="109"/>
      <c r="NGX5" s="109"/>
      <c r="NGY5" s="109"/>
      <c r="NGZ5" s="109"/>
      <c r="NHA5" s="109"/>
      <c r="NHB5" s="109"/>
      <c r="NHC5" s="109"/>
      <c r="NHD5" s="109"/>
      <c r="NHE5" s="109"/>
      <c r="NHF5" s="109"/>
      <c r="NHG5" s="109"/>
      <c r="NHH5" s="109"/>
      <c r="NHI5" s="109"/>
      <c r="NHJ5" s="109"/>
      <c r="NHK5" s="109"/>
      <c r="NHL5" s="109"/>
      <c r="NHM5" s="109"/>
      <c r="NHN5" s="109"/>
      <c r="NHO5" s="109"/>
      <c r="NHP5" s="109"/>
      <c r="NHQ5" s="109"/>
      <c r="NHR5" s="109"/>
      <c r="NHS5" s="109"/>
      <c r="NHT5" s="109"/>
      <c r="NHU5" s="109"/>
      <c r="NHV5" s="109"/>
      <c r="NHW5" s="109"/>
      <c r="NHX5" s="109"/>
      <c r="NHY5" s="109"/>
      <c r="NHZ5" s="109"/>
      <c r="NIA5" s="109"/>
      <c r="NIB5" s="109"/>
      <c r="NIC5" s="109"/>
      <c r="NID5" s="109"/>
      <c r="NIE5" s="109"/>
      <c r="NIF5" s="109"/>
      <c r="NIG5" s="109"/>
      <c r="NIH5" s="109"/>
      <c r="NII5" s="109"/>
      <c r="NIJ5" s="109"/>
      <c r="NIK5" s="109"/>
      <c r="NIL5" s="109"/>
      <c r="NIM5" s="109"/>
      <c r="NIN5" s="109"/>
      <c r="NIO5" s="109"/>
      <c r="NIP5" s="109"/>
      <c r="NIQ5" s="109"/>
      <c r="NIR5" s="109"/>
      <c r="NIS5" s="109"/>
      <c r="NIT5" s="109"/>
      <c r="NIU5" s="109"/>
      <c r="NIV5" s="109"/>
      <c r="NIW5" s="109"/>
      <c r="NIX5" s="109"/>
      <c r="NIY5" s="109"/>
      <c r="NIZ5" s="109"/>
      <c r="NJA5" s="109"/>
      <c r="NJB5" s="109"/>
      <c r="NJC5" s="109"/>
      <c r="NJD5" s="109"/>
      <c r="NJE5" s="109"/>
      <c r="NJF5" s="109"/>
      <c r="NJG5" s="109"/>
      <c r="NJH5" s="109"/>
      <c r="NJI5" s="109"/>
      <c r="NJJ5" s="109"/>
      <c r="NJK5" s="109"/>
      <c r="NJL5" s="109"/>
      <c r="NJM5" s="109"/>
      <c r="NJN5" s="109"/>
      <c r="NJO5" s="109"/>
      <c r="NJP5" s="109"/>
      <c r="NJQ5" s="109"/>
      <c r="NJR5" s="109"/>
      <c r="NJS5" s="109"/>
      <c r="NJT5" s="109"/>
      <c r="NJU5" s="109"/>
      <c r="NJV5" s="109"/>
      <c r="NJW5" s="109"/>
      <c r="NJX5" s="109"/>
      <c r="NJY5" s="109"/>
      <c r="NJZ5" s="109"/>
      <c r="NKA5" s="109"/>
      <c r="NKB5" s="109"/>
      <c r="NKC5" s="109"/>
      <c r="NKD5" s="109"/>
      <c r="NKE5" s="109"/>
      <c r="NKF5" s="109"/>
      <c r="NKG5" s="109"/>
      <c r="NKH5" s="109"/>
      <c r="NKI5" s="109"/>
      <c r="NKJ5" s="109"/>
      <c r="NKK5" s="109"/>
      <c r="NKL5" s="109"/>
      <c r="NKM5" s="109"/>
      <c r="NKN5" s="109"/>
      <c r="NKO5" s="109"/>
      <c r="NKP5" s="109"/>
      <c r="NKQ5" s="109"/>
      <c r="NKR5" s="109"/>
      <c r="NKS5" s="109"/>
      <c r="NKT5" s="109"/>
      <c r="NKU5" s="109"/>
      <c r="NKV5" s="109"/>
      <c r="NKW5" s="109"/>
      <c r="NKX5" s="109"/>
      <c r="NKY5" s="109"/>
      <c r="NKZ5" s="109"/>
      <c r="NLA5" s="109"/>
      <c r="NLB5" s="109"/>
      <c r="NLC5" s="109"/>
      <c r="NLD5" s="109"/>
      <c r="NLE5" s="109"/>
      <c r="NLF5" s="109"/>
      <c r="NLG5" s="109"/>
      <c r="NLH5" s="109"/>
      <c r="NLI5" s="109"/>
      <c r="NLJ5" s="109"/>
      <c r="NLK5" s="109"/>
      <c r="NLL5" s="109"/>
      <c r="NLM5" s="109"/>
      <c r="NLN5" s="109"/>
      <c r="NLO5" s="109"/>
      <c r="NLP5" s="109"/>
      <c r="NLQ5" s="109"/>
      <c r="NLR5" s="109"/>
      <c r="NLS5" s="109"/>
      <c r="NLT5" s="109"/>
      <c r="NLU5" s="109"/>
      <c r="NLV5" s="109"/>
      <c r="NLW5" s="109"/>
      <c r="NLX5" s="109"/>
      <c r="NLY5" s="109"/>
      <c r="NLZ5" s="109"/>
      <c r="NMA5" s="109"/>
      <c r="NMB5" s="109"/>
      <c r="NMC5" s="109"/>
      <c r="NMD5" s="109"/>
      <c r="NME5" s="109"/>
      <c r="NMF5" s="109"/>
      <c r="NMG5" s="109"/>
      <c r="NMH5" s="109"/>
      <c r="NMI5" s="109"/>
      <c r="NMJ5" s="109"/>
      <c r="NMK5" s="109"/>
      <c r="NML5" s="109"/>
      <c r="NMM5" s="109"/>
      <c r="NMN5" s="109"/>
      <c r="NMO5" s="109"/>
      <c r="NMP5" s="109"/>
      <c r="NMQ5" s="109"/>
      <c r="NMR5" s="109"/>
      <c r="NMS5" s="109"/>
      <c r="NMT5" s="109"/>
      <c r="NMU5" s="109"/>
      <c r="NMV5" s="109"/>
      <c r="NMW5" s="109"/>
      <c r="NMX5" s="109"/>
      <c r="NMY5" s="109"/>
      <c r="NMZ5" s="109"/>
      <c r="NNA5" s="109"/>
      <c r="NNB5" s="109"/>
      <c r="NNC5" s="109"/>
      <c r="NND5" s="109"/>
      <c r="NNE5" s="109"/>
      <c r="NNF5" s="109"/>
      <c r="NNG5" s="109"/>
      <c r="NNH5" s="109"/>
      <c r="NNI5" s="109"/>
      <c r="NNJ5" s="109"/>
      <c r="NNK5" s="109"/>
      <c r="NNL5" s="109"/>
      <c r="NNM5" s="109"/>
      <c r="NNN5" s="109"/>
      <c r="NNO5" s="109"/>
      <c r="NNP5" s="109"/>
      <c r="NNQ5" s="109"/>
      <c r="NNR5" s="109"/>
      <c r="NNS5" s="109"/>
      <c r="NNT5" s="109"/>
      <c r="NNU5" s="109"/>
      <c r="NNV5" s="109"/>
      <c r="NNW5" s="109"/>
      <c r="NNX5" s="109"/>
      <c r="NNY5" s="109"/>
      <c r="NNZ5" s="109"/>
      <c r="NOA5" s="109"/>
      <c r="NOB5" s="109"/>
      <c r="NOC5" s="109"/>
      <c r="NOD5" s="109"/>
      <c r="NOE5" s="109"/>
      <c r="NOF5" s="109"/>
      <c r="NOG5" s="109"/>
      <c r="NOH5" s="109"/>
      <c r="NOI5" s="109"/>
      <c r="NOJ5" s="109"/>
      <c r="NOK5" s="109"/>
      <c r="NOL5" s="109"/>
      <c r="NOM5" s="109"/>
      <c r="NON5" s="109"/>
      <c r="NOO5" s="109"/>
      <c r="NOP5" s="109"/>
      <c r="NOQ5" s="109"/>
      <c r="NOR5" s="109"/>
      <c r="NOS5" s="109"/>
      <c r="NOT5" s="109"/>
      <c r="NOU5" s="109"/>
      <c r="NOV5" s="109"/>
      <c r="NOW5" s="109"/>
      <c r="NOX5" s="109"/>
      <c r="NOY5" s="109"/>
      <c r="NOZ5" s="109"/>
      <c r="NPA5" s="109"/>
      <c r="NPB5" s="109"/>
      <c r="NPC5" s="109"/>
      <c r="NPD5" s="109"/>
      <c r="NPE5" s="109"/>
      <c r="NPF5" s="109"/>
      <c r="NPG5" s="109"/>
      <c r="NPH5" s="109"/>
      <c r="NPI5" s="109"/>
      <c r="NPJ5" s="109"/>
      <c r="NPK5" s="109"/>
      <c r="NPL5" s="109"/>
      <c r="NPM5" s="109"/>
      <c r="NPN5" s="109"/>
      <c r="NPO5" s="109"/>
      <c r="NPP5" s="109"/>
      <c r="NPQ5" s="109"/>
      <c r="NPR5" s="109"/>
      <c r="NPS5" s="109"/>
      <c r="NPT5" s="109"/>
      <c r="NPU5" s="109"/>
      <c r="NPV5" s="109"/>
      <c r="NPW5" s="109"/>
      <c r="NPX5" s="109"/>
      <c r="NPY5" s="109"/>
      <c r="NPZ5" s="109"/>
      <c r="NQA5" s="109"/>
      <c r="NQB5" s="109"/>
      <c r="NQC5" s="109"/>
      <c r="NQD5" s="109"/>
      <c r="NQE5" s="109"/>
      <c r="NQF5" s="109"/>
      <c r="NQG5" s="109"/>
      <c r="NQH5" s="109"/>
      <c r="NQI5" s="109"/>
      <c r="NQJ5" s="109"/>
      <c r="NQK5" s="109"/>
      <c r="NQL5" s="109"/>
      <c r="NQM5" s="109"/>
      <c r="NQN5" s="109"/>
      <c r="NQO5" s="109"/>
      <c r="NQP5" s="109"/>
      <c r="NQQ5" s="109"/>
      <c r="NQR5" s="109"/>
      <c r="NQS5" s="109"/>
      <c r="NQT5" s="109"/>
      <c r="NQU5" s="109"/>
      <c r="NQV5" s="109"/>
      <c r="NQW5" s="109"/>
      <c r="NQX5" s="109"/>
      <c r="NQY5" s="109"/>
      <c r="NQZ5" s="109"/>
      <c r="NRA5" s="109"/>
      <c r="NRB5" s="109"/>
      <c r="NRC5" s="109"/>
      <c r="NRD5" s="109"/>
      <c r="NRE5" s="109"/>
      <c r="NRF5" s="109"/>
      <c r="NRG5" s="109"/>
      <c r="NRH5" s="109"/>
      <c r="NRI5" s="109"/>
      <c r="NRJ5" s="109"/>
      <c r="NRK5" s="109"/>
      <c r="NRL5" s="109"/>
      <c r="NRM5" s="109"/>
      <c r="NRN5" s="109"/>
      <c r="NRO5" s="109"/>
      <c r="NRP5" s="109"/>
      <c r="NRQ5" s="109"/>
      <c r="NRR5" s="109"/>
      <c r="NRS5" s="109"/>
      <c r="NRT5" s="109"/>
      <c r="NRU5" s="109"/>
      <c r="NRV5" s="109"/>
      <c r="NRW5" s="109"/>
      <c r="NRX5" s="109"/>
      <c r="NRY5" s="109"/>
      <c r="NRZ5" s="109"/>
      <c r="NSA5" s="109"/>
      <c r="NSB5" s="109"/>
      <c r="NSC5" s="109"/>
      <c r="NSD5" s="109"/>
      <c r="NSE5" s="109"/>
      <c r="NSF5" s="109"/>
      <c r="NSG5" s="109"/>
      <c r="NSH5" s="109"/>
      <c r="NSI5" s="109"/>
      <c r="NSJ5" s="109"/>
      <c r="NSK5" s="109"/>
      <c r="NSL5" s="109"/>
      <c r="NSM5" s="109"/>
      <c r="NSN5" s="109"/>
      <c r="NSO5" s="109"/>
      <c r="NSP5" s="109"/>
      <c r="NSQ5" s="109"/>
      <c r="NSR5" s="109"/>
      <c r="NSS5" s="109"/>
      <c r="NST5" s="109"/>
      <c r="NSU5" s="109"/>
      <c r="NSV5" s="109"/>
      <c r="NSW5" s="109"/>
      <c r="NSX5" s="109"/>
      <c r="NSY5" s="109"/>
      <c r="NSZ5" s="109"/>
      <c r="NTA5" s="109"/>
      <c r="NTB5" s="109"/>
      <c r="NTC5" s="109"/>
      <c r="NTD5" s="109"/>
      <c r="NTE5" s="109"/>
      <c r="NTF5" s="109"/>
      <c r="NTG5" s="109"/>
      <c r="NTH5" s="109"/>
      <c r="NTI5" s="109"/>
      <c r="NTJ5" s="109"/>
      <c r="NTK5" s="109"/>
      <c r="NTL5" s="109"/>
      <c r="NTM5" s="109"/>
      <c r="NTN5" s="109"/>
      <c r="NTO5" s="109"/>
      <c r="NTP5" s="109"/>
      <c r="NTQ5" s="109"/>
      <c r="NTR5" s="109"/>
      <c r="NTS5" s="109"/>
      <c r="NTT5" s="109"/>
      <c r="NTU5" s="109"/>
      <c r="NTV5" s="109"/>
      <c r="NTW5" s="109"/>
      <c r="NTX5" s="109"/>
      <c r="NTY5" s="109"/>
      <c r="NTZ5" s="109"/>
      <c r="NUA5" s="109"/>
      <c r="NUB5" s="109"/>
      <c r="NUC5" s="109"/>
      <c r="NUD5" s="109"/>
      <c r="NUE5" s="109"/>
      <c r="NUF5" s="109"/>
      <c r="NUG5" s="109"/>
      <c r="NUH5" s="109"/>
      <c r="NUI5" s="109"/>
      <c r="NUJ5" s="109"/>
      <c r="NUK5" s="109"/>
      <c r="NUL5" s="109"/>
      <c r="NUM5" s="109"/>
      <c r="NUN5" s="109"/>
      <c r="NUO5" s="109"/>
      <c r="NUP5" s="109"/>
      <c r="NUQ5" s="109"/>
      <c r="NUR5" s="109"/>
      <c r="NUS5" s="109"/>
      <c r="NUT5" s="109"/>
      <c r="NUU5" s="109"/>
      <c r="NUV5" s="109"/>
      <c r="NUW5" s="109"/>
      <c r="NUX5" s="109"/>
      <c r="NUY5" s="109"/>
      <c r="NUZ5" s="109"/>
      <c r="NVA5" s="109"/>
      <c r="NVB5" s="109"/>
      <c r="NVC5" s="109"/>
      <c r="NVD5" s="109"/>
      <c r="NVE5" s="109"/>
      <c r="NVF5" s="109"/>
      <c r="NVG5" s="109"/>
      <c r="NVH5" s="109"/>
      <c r="NVI5" s="109"/>
      <c r="NVJ5" s="109"/>
      <c r="NVK5" s="109"/>
      <c r="NVL5" s="109"/>
      <c r="NVM5" s="109"/>
      <c r="NVN5" s="109"/>
      <c r="NVO5" s="109"/>
      <c r="NVP5" s="109"/>
      <c r="NVQ5" s="109"/>
      <c r="NVR5" s="109"/>
      <c r="NVS5" s="109"/>
      <c r="NVT5" s="109"/>
      <c r="NVU5" s="109"/>
      <c r="NVV5" s="109"/>
      <c r="NVW5" s="109"/>
      <c r="NVX5" s="109"/>
      <c r="NVY5" s="109"/>
      <c r="NVZ5" s="109"/>
      <c r="NWA5" s="109"/>
      <c r="NWB5" s="109"/>
      <c r="NWC5" s="109"/>
      <c r="NWD5" s="109"/>
      <c r="NWE5" s="109"/>
      <c r="NWF5" s="109"/>
      <c r="NWG5" s="109"/>
      <c r="NWH5" s="109"/>
      <c r="NWI5" s="109"/>
      <c r="NWJ5" s="109"/>
      <c r="NWK5" s="109"/>
      <c r="NWL5" s="109"/>
      <c r="NWM5" s="109"/>
      <c r="NWN5" s="109"/>
      <c r="NWO5" s="109"/>
      <c r="NWP5" s="109"/>
      <c r="NWQ5" s="109"/>
      <c r="NWR5" s="109"/>
      <c r="NWS5" s="109"/>
      <c r="NWT5" s="109"/>
      <c r="NWU5" s="109"/>
      <c r="NWV5" s="109"/>
      <c r="NWW5" s="109"/>
      <c r="NWX5" s="109"/>
      <c r="NWY5" s="109"/>
      <c r="NWZ5" s="109"/>
      <c r="NXA5" s="109"/>
      <c r="NXB5" s="109"/>
      <c r="NXC5" s="109"/>
      <c r="NXD5" s="109"/>
      <c r="NXE5" s="109"/>
      <c r="NXF5" s="109"/>
      <c r="NXG5" s="109"/>
      <c r="NXH5" s="109"/>
      <c r="NXI5" s="109"/>
      <c r="NXJ5" s="109"/>
      <c r="NXK5" s="109"/>
      <c r="NXL5" s="109"/>
      <c r="NXM5" s="109"/>
      <c r="NXN5" s="109"/>
      <c r="NXO5" s="109"/>
      <c r="NXP5" s="109"/>
      <c r="NXQ5" s="109"/>
      <c r="NXR5" s="109"/>
      <c r="NXS5" s="109"/>
      <c r="NXT5" s="109"/>
      <c r="NXU5" s="109"/>
      <c r="NXV5" s="109"/>
      <c r="NXW5" s="109"/>
      <c r="NXX5" s="109"/>
      <c r="NXY5" s="109"/>
      <c r="NXZ5" s="109"/>
      <c r="NYA5" s="109"/>
      <c r="NYB5" s="109"/>
      <c r="NYC5" s="109"/>
      <c r="NYD5" s="109"/>
      <c r="NYE5" s="109"/>
      <c r="NYF5" s="109"/>
      <c r="NYG5" s="109"/>
      <c r="NYH5" s="109"/>
      <c r="NYI5" s="109"/>
      <c r="NYJ5" s="109"/>
      <c r="NYK5" s="109"/>
      <c r="NYL5" s="109"/>
      <c r="NYM5" s="109"/>
      <c r="NYN5" s="109"/>
      <c r="NYO5" s="109"/>
      <c r="NYP5" s="109"/>
      <c r="NYQ5" s="109"/>
      <c r="NYR5" s="109"/>
      <c r="NYS5" s="109"/>
      <c r="NYT5" s="109"/>
      <c r="NYU5" s="109"/>
      <c r="NYV5" s="109"/>
      <c r="NYW5" s="109"/>
      <c r="NYX5" s="109"/>
      <c r="NYY5" s="109"/>
      <c r="NYZ5" s="109"/>
      <c r="NZA5" s="109"/>
      <c r="NZB5" s="109"/>
      <c r="NZC5" s="109"/>
      <c r="NZD5" s="109"/>
      <c r="NZE5" s="109"/>
      <c r="NZF5" s="109"/>
      <c r="NZG5" s="109"/>
      <c r="NZH5" s="109"/>
      <c r="NZI5" s="109"/>
      <c r="NZJ5" s="109"/>
      <c r="NZK5" s="109"/>
      <c r="NZL5" s="109"/>
      <c r="NZM5" s="109"/>
      <c r="NZN5" s="109"/>
      <c r="NZO5" s="109"/>
      <c r="NZP5" s="109"/>
      <c r="NZQ5" s="109"/>
      <c r="NZR5" s="109"/>
      <c r="NZS5" s="109"/>
      <c r="NZT5" s="109"/>
      <c r="NZU5" s="109"/>
      <c r="NZV5" s="109"/>
      <c r="NZW5" s="109"/>
      <c r="NZX5" s="109"/>
      <c r="NZY5" s="109"/>
      <c r="NZZ5" s="109"/>
      <c r="OAA5" s="109"/>
      <c r="OAB5" s="109"/>
      <c r="OAC5" s="109"/>
      <c r="OAD5" s="109"/>
      <c r="OAE5" s="109"/>
      <c r="OAF5" s="109"/>
      <c r="OAG5" s="109"/>
      <c r="OAH5" s="109"/>
      <c r="OAI5" s="109"/>
      <c r="OAJ5" s="109"/>
      <c r="OAK5" s="109"/>
      <c r="OAL5" s="109"/>
      <c r="OAM5" s="109"/>
      <c r="OAN5" s="109"/>
      <c r="OAO5" s="109"/>
      <c r="OAP5" s="109"/>
      <c r="OAQ5" s="109"/>
      <c r="OAR5" s="109"/>
      <c r="OAS5" s="109"/>
      <c r="OAT5" s="109"/>
      <c r="OAU5" s="109"/>
      <c r="OAV5" s="109"/>
      <c r="OAW5" s="109"/>
      <c r="OAX5" s="109"/>
      <c r="OAY5" s="109"/>
      <c r="OAZ5" s="109"/>
      <c r="OBA5" s="109"/>
      <c r="OBB5" s="109"/>
      <c r="OBC5" s="109"/>
      <c r="OBD5" s="109"/>
      <c r="OBE5" s="109"/>
      <c r="OBF5" s="109"/>
      <c r="OBG5" s="109"/>
      <c r="OBH5" s="109"/>
      <c r="OBI5" s="109"/>
      <c r="OBJ5" s="109"/>
      <c r="OBK5" s="109"/>
      <c r="OBL5" s="109"/>
      <c r="OBM5" s="109"/>
      <c r="OBN5" s="109"/>
      <c r="OBO5" s="109"/>
      <c r="OBP5" s="109"/>
      <c r="OBQ5" s="109"/>
      <c r="OBR5" s="109"/>
      <c r="OBS5" s="109"/>
      <c r="OBT5" s="109"/>
      <c r="OBU5" s="109"/>
      <c r="OBV5" s="109"/>
      <c r="OBW5" s="109"/>
      <c r="OBX5" s="109"/>
      <c r="OBY5" s="109"/>
      <c r="OBZ5" s="109"/>
      <c r="OCA5" s="109"/>
      <c r="OCB5" s="109"/>
      <c r="OCC5" s="109"/>
      <c r="OCD5" s="109"/>
      <c r="OCE5" s="109"/>
      <c r="OCF5" s="109"/>
      <c r="OCG5" s="109"/>
      <c r="OCH5" s="109"/>
      <c r="OCI5" s="109"/>
      <c r="OCJ5" s="109"/>
      <c r="OCK5" s="109"/>
      <c r="OCL5" s="109"/>
      <c r="OCM5" s="109"/>
      <c r="OCN5" s="109"/>
      <c r="OCO5" s="109"/>
      <c r="OCP5" s="109"/>
      <c r="OCQ5" s="109"/>
      <c r="OCR5" s="109"/>
      <c r="OCS5" s="109"/>
      <c r="OCT5" s="109"/>
      <c r="OCU5" s="109"/>
      <c r="OCV5" s="109"/>
      <c r="OCW5" s="109"/>
      <c r="OCX5" s="109"/>
      <c r="OCY5" s="109"/>
      <c r="OCZ5" s="109"/>
      <c r="ODA5" s="109"/>
      <c r="ODB5" s="109"/>
      <c r="ODC5" s="109"/>
      <c r="ODD5" s="109"/>
      <c r="ODE5" s="109"/>
      <c r="ODF5" s="109"/>
      <c r="ODG5" s="109"/>
      <c r="ODH5" s="109"/>
      <c r="ODI5" s="109"/>
      <c r="ODJ5" s="109"/>
      <c r="ODK5" s="109"/>
      <c r="ODL5" s="109"/>
      <c r="ODM5" s="109"/>
      <c r="ODN5" s="109"/>
      <c r="ODO5" s="109"/>
      <c r="ODP5" s="109"/>
      <c r="ODQ5" s="109"/>
      <c r="ODR5" s="109"/>
      <c r="ODS5" s="109"/>
      <c r="ODT5" s="109"/>
      <c r="ODU5" s="109"/>
      <c r="ODV5" s="109"/>
      <c r="ODW5" s="109"/>
      <c r="ODX5" s="109"/>
      <c r="ODY5" s="109"/>
      <c r="ODZ5" s="109"/>
      <c r="OEA5" s="109"/>
      <c r="OEB5" s="109"/>
      <c r="OEC5" s="109"/>
      <c r="OED5" s="109"/>
      <c r="OEE5" s="109"/>
      <c r="OEF5" s="109"/>
      <c r="OEG5" s="109"/>
      <c r="OEH5" s="109"/>
      <c r="OEI5" s="109"/>
      <c r="OEJ5" s="109"/>
      <c r="OEK5" s="109"/>
      <c r="OEL5" s="109"/>
      <c r="OEM5" s="109"/>
      <c r="OEN5" s="109"/>
      <c r="OEO5" s="109"/>
      <c r="OEP5" s="109"/>
      <c r="OEQ5" s="109"/>
      <c r="OER5" s="109"/>
      <c r="OES5" s="109"/>
      <c r="OET5" s="109"/>
      <c r="OEU5" s="109"/>
      <c r="OEV5" s="109"/>
      <c r="OEW5" s="109"/>
      <c r="OEX5" s="109"/>
      <c r="OEY5" s="109"/>
      <c r="OEZ5" s="109"/>
      <c r="OFA5" s="109"/>
      <c r="OFB5" s="109"/>
      <c r="OFC5" s="109"/>
      <c r="OFD5" s="109"/>
      <c r="OFE5" s="109"/>
      <c r="OFF5" s="109"/>
      <c r="OFG5" s="109"/>
      <c r="OFH5" s="109"/>
      <c r="OFI5" s="109"/>
      <c r="OFJ5" s="109"/>
      <c r="OFK5" s="109"/>
      <c r="OFL5" s="109"/>
      <c r="OFM5" s="109"/>
      <c r="OFN5" s="109"/>
      <c r="OFO5" s="109"/>
      <c r="OFP5" s="109"/>
      <c r="OFQ5" s="109"/>
      <c r="OFR5" s="109"/>
      <c r="OFS5" s="109"/>
      <c r="OFT5" s="109"/>
      <c r="OFU5" s="109"/>
      <c r="OFV5" s="109"/>
      <c r="OFW5" s="109"/>
      <c r="OFX5" s="109"/>
      <c r="OFY5" s="109"/>
      <c r="OFZ5" s="109"/>
      <c r="OGA5" s="109"/>
      <c r="OGB5" s="109"/>
      <c r="OGC5" s="109"/>
      <c r="OGD5" s="109"/>
      <c r="OGE5" s="109"/>
      <c r="OGF5" s="109"/>
      <c r="OGG5" s="109"/>
      <c r="OGH5" s="109"/>
      <c r="OGI5" s="109"/>
      <c r="OGJ5" s="109"/>
      <c r="OGK5" s="109"/>
      <c r="OGL5" s="109"/>
      <c r="OGM5" s="109"/>
      <c r="OGN5" s="109"/>
      <c r="OGO5" s="109"/>
      <c r="OGP5" s="109"/>
      <c r="OGQ5" s="109"/>
      <c r="OGR5" s="109"/>
      <c r="OGS5" s="109"/>
      <c r="OGT5" s="109"/>
      <c r="OGU5" s="109"/>
      <c r="OGV5" s="109"/>
      <c r="OGW5" s="109"/>
      <c r="OGX5" s="109"/>
      <c r="OGY5" s="109"/>
      <c r="OGZ5" s="109"/>
      <c r="OHA5" s="109"/>
      <c r="OHB5" s="109"/>
      <c r="OHC5" s="109"/>
      <c r="OHD5" s="109"/>
      <c r="OHE5" s="109"/>
      <c r="OHF5" s="109"/>
      <c r="OHG5" s="109"/>
      <c r="OHH5" s="109"/>
      <c r="OHI5" s="109"/>
      <c r="OHJ5" s="109"/>
      <c r="OHK5" s="109"/>
      <c r="OHL5" s="109"/>
      <c r="OHM5" s="109"/>
      <c r="OHN5" s="109"/>
      <c r="OHO5" s="109"/>
      <c r="OHP5" s="109"/>
      <c r="OHQ5" s="109"/>
      <c r="OHR5" s="109"/>
      <c r="OHS5" s="109"/>
      <c r="OHT5" s="109"/>
      <c r="OHU5" s="109"/>
      <c r="OHV5" s="109"/>
      <c r="OHW5" s="109"/>
      <c r="OHX5" s="109"/>
      <c r="OHY5" s="109"/>
      <c r="OHZ5" s="109"/>
      <c r="OIA5" s="109"/>
      <c r="OIB5" s="109"/>
      <c r="OIC5" s="109"/>
      <c r="OID5" s="109"/>
      <c r="OIE5" s="109"/>
      <c r="OIF5" s="109"/>
      <c r="OIG5" s="109"/>
      <c r="OIH5" s="109"/>
      <c r="OII5" s="109"/>
      <c r="OIJ5" s="109"/>
      <c r="OIK5" s="109"/>
      <c r="OIL5" s="109"/>
      <c r="OIM5" s="109"/>
      <c r="OIN5" s="109"/>
      <c r="OIO5" s="109"/>
      <c r="OIP5" s="109"/>
      <c r="OIQ5" s="109"/>
      <c r="OIR5" s="109"/>
      <c r="OIS5" s="109"/>
      <c r="OIT5" s="109"/>
      <c r="OIU5" s="109"/>
      <c r="OIV5" s="109"/>
      <c r="OIW5" s="109"/>
      <c r="OIX5" s="109"/>
      <c r="OIY5" s="109"/>
      <c r="OIZ5" s="109"/>
      <c r="OJA5" s="109"/>
      <c r="OJB5" s="109"/>
      <c r="OJC5" s="109"/>
      <c r="OJD5" s="109"/>
      <c r="OJE5" s="109"/>
      <c r="OJF5" s="109"/>
      <c r="OJG5" s="109"/>
      <c r="OJH5" s="109"/>
      <c r="OJI5" s="109"/>
      <c r="OJJ5" s="109"/>
      <c r="OJK5" s="109"/>
      <c r="OJL5" s="109"/>
      <c r="OJM5" s="109"/>
      <c r="OJN5" s="109"/>
      <c r="OJO5" s="109"/>
      <c r="OJP5" s="109"/>
      <c r="OJQ5" s="109"/>
      <c r="OJR5" s="109"/>
      <c r="OJS5" s="109"/>
      <c r="OJT5" s="109"/>
      <c r="OJU5" s="109"/>
      <c r="OJV5" s="109"/>
      <c r="OJW5" s="109"/>
      <c r="OJX5" s="109"/>
      <c r="OJY5" s="109"/>
      <c r="OJZ5" s="109"/>
      <c r="OKA5" s="109"/>
      <c r="OKB5" s="109"/>
      <c r="OKC5" s="109"/>
      <c r="OKD5" s="109"/>
      <c r="OKE5" s="109"/>
      <c r="OKF5" s="109"/>
      <c r="OKG5" s="109"/>
      <c r="OKH5" s="109"/>
      <c r="OKI5" s="109"/>
      <c r="OKJ5" s="109"/>
      <c r="OKK5" s="109"/>
      <c r="OKL5" s="109"/>
      <c r="OKM5" s="109"/>
      <c r="OKN5" s="109"/>
      <c r="OKO5" s="109"/>
      <c r="OKP5" s="109"/>
      <c r="OKQ5" s="109"/>
      <c r="OKR5" s="109"/>
      <c r="OKS5" s="109"/>
      <c r="OKT5" s="109"/>
      <c r="OKU5" s="109"/>
      <c r="OKV5" s="109"/>
      <c r="OKW5" s="109"/>
      <c r="OKX5" s="109"/>
      <c r="OKY5" s="109"/>
      <c r="OKZ5" s="109"/>
      <c r="OLA5" s="109"/>
      <c r="OLB5" s="109"/>
      <c r="OLC5" s="109"/>
      <c r="OLD5" s="109"/>
      <c r="OLE5" s="109"/>
      <c r="OLF5" s="109"/>
      <c r="OLG5" s="109"/>
      <c r="OLH5" s="109"/>
      <c r="OLI5" s="109"/>
      <c r="OLJ5" s="109"/>
      <c r="OLK5" s="109"/>
      <c r="OLL5" s="109"/>
      <c r="OLM5" s="109"/>
      <c r="OLN5" s="109"/>
      <c r="OLO5" s="109"/>
      <c r="OLP5" s="109"/>
      <c r="OLQ5" s="109"/>
      <c r="OLR5" s="109"/>
      <c r="OLS5" s="109"/>
      <c r="OLT5" s="109"/>
      <c r="OLU5" s="109"/>
      <c r="OLV5" s="109"/>
      <c r="OLW5" s="109"/>
      <c r="OLX5" s="109"/>
      <c r="OLY5" s="109"/>
      <c r="OLZ5" s="109"/>
      <c r="OMA5" s="109"/>
      <c r="OMB5" s="109"/>
      <c r="OMC5" s="109"/>
      <c r="OMD5" s="109"/>
      <c r="OME5" s="109"/>
      <c r="OMF5" s="109"/>
      <c r="OMG5" s="109"/>
      <c r="OMH5" s="109"/>
      <c r="OMI5" s="109"/>
      <c r="OMJ5" s="109"/>
      <c r="OMK5" s="109"/>
      <c r="OML5" s="109"/>
      <c r="OMM5" s="109"/>
      <c r="OMN5" s="109"/>
      <c r="OMO5" s="109"/>
      <c r="OMP5" s="109"/>
      <c r="OMQ5" s="109"/>
      <c r="OMR5" s="109"/>
      <c r="OMS5" s="109"/>
      <c r="OMT5" s="109"/>
      <c r="OMU5" s="109"/>
      <c r="OMV5" s="109"/>
      <c r="OMW5" s="109"/>
      <c r="OMX5" s="109"/>
      <c r="OMY5" s="109"/>
      <c r="OMZ5" s="109"/>
      <c r="ONA5" s="109"/>
      <c r="ONB5" s="109"/>
      <c r="ONC5" s="109"/>
      <c r="OND5" s="109"/>
      <c r="ONE5" s="109"/>
      <c r="ONF5" s="109"/>
      <c r="ONG5" s="109"/>
      <c r="ONH5" s="109"/>
      <c r="ONI5" s="109"/>
      <c r="ONJ5" s="109"/>
      <c r="ONK5" s="109"/>
      <c r="ONL5" s="109"/>
      <c r="ONM5" s="109"/>
      <c r="ONN5" s="109"/>
      <c r="ONO5" s="109"/>
      <c r="ONP5" s="109"/>
      <c r="ONQ5" s="109"/>
      <c r="ONR5" s="109"/>
      <c r="ONS5" s="109"/>
      <c r="ONT5" s="109"/>
      <c r="ONU5" s="109"/>
      <c r="ONV5" s="109"/>
      <c r="ONW5" s="109"/>
      <c r="ONX5" s="109"/>
      <c r="ONY5" s="109"/>
      <c r="ONZ5" s="109"/>
      <c r="OOA5" s="109"/>
      <c r="OOB5" s="109"/>
      <c r="OOC5" s="109"/>
      <c r="OOD5" s="109"/>
      <c r="OOE5" s="109"/>
      <c r="OOF5" s="109"/>
      <c r="OOG5" s="109"/>
      <c r="OOH5" s="109"/>
      <c r="OOI5" s="109"/>
      <c r="OOJ5" s="109"/>
      <c r="OOK5" s="109"/>
      <c r="OOL5" s="109"/>
      <c r="OOM5" s="109"/>
      <c r="OON5" s="109"/>
      <c r="OOO5" s="109"/>
      <c r="OOP5" s="109"/>
      <c r="OOQ5" s="109"/>
      <c r="OOR5" s="109"/>
      <c r="OOS5" s="109"/>
      <c r="OOT5" s="109"/>
      <c r="OOU5" s="109"/>
      <c r="OOV5" s="109"/>
      <c r="OOW5" s="109"/>
      <c r="OOX5" s="109"/>
      <c r="OOY5" s="109"/>
      <c r="OOZ5" s="109"/>
      <c r="OPA5" s="109"/>
      <c r="OPB5" s="109"/>
      <c r="OPC5" s="109"/>
      <c r="OPD5" s="109"/>
      <c r="OPE5" s="109"/>
      <c r="OPF5" s="109"/>
      <c r="OPG5" s="109"/>
      <c r="OPH5" s="109"/>
      <c r="OPI5" s="109"/>
      <c r="OPJ5" s="109"/>
      <c r="OPK5" s="109"/>
      <c r="OPL5" s="109"/>
      <c r="OPM5" s="109"/>
      <c r="OPN5" s="109"/>
      <c r="OPO5" s="109"/>
      <c r="OPP5" s="109"/>
      <c r="OPQ5" s="109"/>
      <c r="OPR5" s="109"/>
      <c r="OPS5" s="109"/>
      <c r="OPT5" s="109"/>
      <c r="OPU5" s="109"/>
      <c r="OPV5" s="109"/>
      <c r="OPW5" s="109"/>
      <c r="OPX5" s="109"/>
      <c r="OPY5" s="109"/>
      <c r="OPZ5" s="109"/>
      <c r="OQA5" s="109"/>
      <c r="OQB5" s="109"/>
      <c r="OQC5" s="109"/>
      <c r="OQD5" s="109"/>
      <c r="OQE5" s="109"/>
      <c r="OQF5" s="109"/>
      <c r="OQG5" s="109"/>
      <c r="OQH5" s="109"/>
      <c r="OQI5" s="109"/>
      <c r="OQJ5" s="109"/>
      <c r="OQK5" s="109"/>
      <c r="OQL5" s="109"/>
      <c r="OQM5" s="109"/>
      <c r="OQN5" s="109"/>
      <c r="OQO5" s="109"/>
      <c r="OQP5" s="109"/>
      <c r="OQQ5" s="109"/>
      <c r="OQR5" s="109"/>
      <c r="OQS5" s="109"/>
      <c r="OQT5" s="109"/>
      <c r="OQU5" s="109"/>
      <c r="OQV5" s="109"/>
      <c r="OQW5" s="109"/>
      <c r="OQX5" s="109"/>
      <c r="OQY5" s="109"/>
      <c r="OQZ5" s="109"/>
      <c r="ORA5" s="109"/>
      <c r="ORB5" s="109"/>
      <c r="ORC5" s="109"/>
      <c r="ORD5" s="109"/>
      <c r="ORE5" s="109"/>
      <c r="ORF5" s="109"/>
      <c r="ORG5" s="109"/>
      <c r="ORH5" s="109"/>
      <c r="ORI5" s="109"/>
      <c r="ORJ5" s="109"/>
      <c r="ORK5" s="109"/>
      <c r="ORL5" s="109"/>
      <c r="ORM5" s="109"/>
      <c r="ORN5" s="109"/>
      <c r="ORO5" s="109"/>
      <c r="ORP5" s="109"/>
      <c r="ORQ5" s="109"/>
      <c r="ORR5" s="109"/>
      <c r="ORS5" s="109"/>
      <c r="ORT5" s="109"/>
      <c r="ORU5" s="109"/>
      <c r="ORV5" s="109"/>
      <c r="ORW5" s="109"/>
      <c r="ORX5" s="109"/>
      <c r="ORY5" s="109"/>
      <c r="ORZ5" s="109"/>
      <c r="OSA5" s="109"/>
      <c r="OSB5" s="109"/>
      <c r="OSC5" s="109"/>
      <c r="OSD5" s="109"/>
      <c r="OSE5" s="109"/>
      <c r="OSF5" s="109"/>
      <c r="OSG5" s="109"/>
      <c r="OSH5" s="109"/>
      <c r="OSI5" s="109"/>
      <c r="OSJ5" s="109"/>
      <c r="OSK5" s="109"/>
      <c r="OSL5" s="109"/>
      <c r="OSM5" s="109"/>
      <c r="OSN5" s="109"/>
      <c r="OSO5" s="109"/>
      <c r="OSP5" s="109"/>
      <c r="OSQ5" s="109"/>
      <c r="OSR5" s="109"/>
      <c r="OSS5" s="109"/>
      <c r="OST5" s="109"/>
      <c r="OSU5" s="109"/>
      <c r="OSV5" s="109"/>
      <c r="OSW5" s="109"/>
      <c r="OSX5" s="109"/>
      <c r="OSY5" s="109"/>
      <c r="OSZ5" s="109"/>
      <c r="OTA5" s="109"/>
      <c r="OTB5" s="109"/>
      <c r="OTC5" s="109"/>
      <c r="OTD5" s="109"/>
      <c r="OTE5" s="109"/>
      <c r="OTF5" s="109"/>
      <c r="OTG5" s="109"/>
      <c r="OTH5" s="109"/>
      <c r="OTI5" s="109"/>
      <c r="OTJ5" s="109"/>
      <c r="OTK5" s="109"/>
      <c r="OTL5" s="109"/>
      <c r="OTM5" s="109"/>
      <c r="OTN5" s="109"/>
      <c r="OTO5" s="109"/>
      <c r="OTP5" s="109"/>
      <c r="OTQ5" s="109"/>
      <c r="OTR5" s="109"/>
      <c r="OTS5" s="109"/>
      <c r="OTT5" s="109"/>
      <c r="OTU5" s="109"/>
      <c r="OTV5" s="109"/>
      <c r="OTW5" s="109"/>
      <c r="OTX5" s="109"/>
      <c r="OTY5" s="109"/>
      <c r="OTZ5" s="109"/>
      <c r="OUA5" s="109"/>
      <c r="OUB5" s="109"/>
      <c r="OUC5" s="109"/>
      <c r="OUD5" s="109"/>
      <c r="OUE5" s="109"/>
      <c r="OUF5" s="109"/>
      <c r="OUG5" s="109"/>
      <c r="OUH5" s="109"/>
      <c r="OUI5" s="109"/>
      <c r="OUJ5" s="109"/>
      <c r="OUK5" s="109"/>
      <c r="OUL5" s="109"/>
      <c r="OUM5" s="109"/>
      <c r="OUN5" s="109"/>
      <c r="OUO5" s="109"/>
      <c r="OUP5" s="109"/>
      <c r="OUQ5" s="109"/>
      <c r="OUR5" s="109"/>
      <c r="OUS5" s="109"/>
      <c r="OUT5" s="109"/>
      <c r="OUU5" s="109"/>
      <c r="OUV5" s="109"/>
      <c r="OUW5" s="109"/>
      <c r="OUX5" s="109"/>
      <c r="OUY5" s="109"/>
      <c r="OUZ5" s="109"/>
      <c r="OVA5" s="109"/>
      <c r="OVB5" s="109"/>
      <c r="OVC5" s="109"/>
      <c r="OVD5" s="109"/>
      <c r="OVE5" s="109"/>
      <c r="OVF5" s="109"/>
      <c r="OVG5" s="109"/>
      <c r="OVH5" s="109"/>
      <c r="OVI5" s="109"/>
      <c r="OVJ5" s="109"/>
      <c r="OVK5" s="109"/>
      <c r="OVL5" s="109"/>
      <c r="OVM5" s="109"/>
      <c r="OVN5" s="109"/>
      <c r="OVO5" s="109"/>
      <c r="OVP5" s="109"/>
      <c r="OVQ5" s="109"/>
      <c r="OVR5" s="109"/>
      <c r="OVS5" s="109"/>
      <c r="OVT5" s="109"/>
      <c r="OVU5" s="109"/>
      <c r="OVV5" s="109"/>
      <c r="OVW5" s="109"/>
      <c r="OVX5" s="109"/>
      <c r="OVY5" s="109"/>
      <c r="OVZ5" s="109"/>
      <c r="OWA5" s="109"/>
      <c r="OWB5" s="109"/>
      <c r="OWC5" s="109"/>
      <c r="OWD5" s="109"/>
      <c r="OWE5" s="109"/>
      <c r="OWF5" s="109"/>
      <c r="OWG5" s="109"/>
      <c r="OWH5" s="109"/>
      <c r="OWI5" s="109"/>
      <c r="OWJ5" s="109"/>
      <c r="OWK5" s="109"/>
      <c r="OWL5" s="109"/>
      <c r="OWM5" s="109"/>
      <c r="OWN5" s="109"/>
      <c r="OWO5" s="109"/>
      <c r="OWP5" s="109"/>
      <c r="OWQ5" s="109"/>
      <c r="OWR5" s="109"/>
      <c r="OWS5" s="109"/>
      <c r="OWT5" s="109"/>
      <c r="OWU5" s="109"/>
      <c r="OWV5" s="109"/>
      <c r="OWW5" s="109"/>
      <c r="OWX5" s="109"/>
      <c r="OWY5" s="109"/>
      <c r="OWZ5" s="109"/>
      <c r="OXA5" s="109"/>
      <c r="OXB5" s="109"/>
      <c r="OXC5" s="109"/>
      <c r="OXD5" s="109"/>
      <c r="OXE5" s="109"/>
      <c r="OXF5" s="109"/>
      <c r="OXG5" s="109"/>
      <c r="OXH5" s="109"/>
      <c r="OXI5" s="109"/>
      <c r="OXJ5" s="109"/>
      <c r="OXK5" s="109"/>
      <c r="OXL5" s="109"/>
      <c r="OXM5" s="109"/>
      <c r="OXN5" s="109"/>
      <c r="OXO5" s="109"/>
      <c r="OXP5" s="109"/>
      <c r="OXQ5" s="109"/>
      <c r="OXR5" s="109"/>
      <c r="OXS5" s="109"/>
      <c r="OXT5" s="109"/>
      <c r="OXU5" s="109"/>
      <c r="OXV5" s="109"/>
      <c r="OXW5" s="109"/>
      <c r="OXX5" s="109"/>
      <c r="OXY5" s="109"/>
      <c r="OXZ5" s="109"/>
      <c r="OYA5" s="109"/>
      <c r="OYB5" s="109"/>
      <c r="OYC5" s="109"/>
      <c r="OYD5" s="109"/>
      <c r="OYE5" s="109"/>
      <c r="OYF5" s="109"/>
      <c r="OYG5" s="109"/>
      <c r="OYH5" s="109"/>
      <c r="OYI5" s="109"/>
      <c r="OYJ5" s="109"/>
      <c r="OYK5" s="109"/>
      <c r="OYL5" s="109"/>
      <c r="OYM5" s="109"/>
      <c r="OYN5" s="109"/>
      <c r="OYO5" s="109"/>
      <c r="OYP5" s="109"/>
      <c r="OYQ5" s="109"/>
      <c r="OYR5" s="109"/>
      <c r="OYS5" s="109"/>
      <c r="OYT5" s="109"/>
      <c r="OYU5" s="109"/>
      <c r="OYV5" s="109"/>
      <c r="OYW5" s="109"/>
      <c r="OYX5" s="109"/>
      <c r="OYY5" s="109"/>
      <c r="OYZ5" s="109"/>
      <c r="OZA5" s="109"/>
      <c r="OZB5" s="109"/>
      <c r="OZC5" s="109"/>
      <c r="OZD5" s="109"/>
      <c r="OZE5" s="109"/>
      <c r="OZF5" s="109"/>
      <c r="OZG5" s="109"/>
      <c r="OZH5" s="109"/>
      <c r="OZI5" s="109"/>
      <c r="OZJ5" s="109"/>
      <c r="OZK5" s="109"/>
      <c r="OZL5" s="109"/>
      <c r="OZM5" s="109"/>
      <c r="OZN5" s="109"/>
      <c r="OZO5" s="109"/>
      <c r="OZP5" s="109"/>
      <c r="OZQ5" s="109"/>
      <c r="OZR5" s="109"/>
      <c r="OZS5" s="109"/>
      <c r="OZT5" s="109"/>
      <c r="OZU5" s="109"/>
      <c r="OZV5" s="109"/>
      <c r="OZW5" s="109"/>
      <c r="OZX5" s="109"/>
      <c r="OZY5" s="109"/>
      <c r="OZZ5" s="109"/>
      <c r="PAA5" s="109"/>
      <c r="PAB5" s="109"/>
      <c r="PAC5" s="109"/>
      <c r="PAD5" s="109"/>
      <c r="PAE5" s="109"/>
      <c r="PAF5" s="109"/>
      <c r="PAG5" s="109"/>
      <c r="PAH5" s="109"/>
      <c r="PAI5" s="109"/>
      <c r="PAJ5" s="109"/>
      <c r="PAK5" s="109"/>
      <c r="PAL5" s="109"/>
      <c r="PAM5" s="109"/>
      <c r="PAN5" s="109"/>
      <c r="PAO5" s="109"/>
      <c r="PAP5" s="109"/>
      <c r="PAQ5" s="109"/>
      <c r="PAR5" s="109"/>
      <c r="PAS5" s="109"/>
      <c r="PAT5" s="109"/>
      <c r="PAU5" s="109"/>
      <c r="PAV5" s="109"/>
      <c r="PAW5" s="109"/>
      <c r="PAX5" s="109"/>
      <c r="PAY5" s="109"/>
      <c r="PAZ5" s="109"/>
      <c r="PBA5" s="109"/>
      <c r="PBB5" s="109"/>
      <c r="PBC5" s="109"/>
      <c r="PBD5" s="109"/>
      <c r="PBE5" s="109"/>
      <c r="PBF5" s="109"/>
      <c r="PBG5" s="109"/>
      <c r="PBH5" s="109"/>
      <c r="PBI5" s="109"/>
      <c r="PBJ5" s="109"/>
      <c r="PBK5" s="109"/>
      <c r="PBL5" s="109"/>
      <c r="PBM5" s="109"/>
      <c r="PBN5" s="109"/>
      <c r="PBO5" s="109"/>
      <c r="PBP5" s="109"/>
      <c r="PBQ5" s="109"/>
      <c r="PBR5" s="109"/>
      <c r="PBS5" s="109"/>
      <c r="PBT5" s="109"/>
      <c r="PBU5" s="109"/>
      <c r="PBV5" s="109"/>
      <c r="PBW5" s="109"/>
      <c r="PBX5" s="109"/>
      <c r="PBY5" s="109"/>
      <c r="PBZ5" s="109"/>
      <c r="PCA5" s="109"/>
      <c r="PCB5" s="109"/>
      <c r="PCC5" s="109"/>
      <c r="PCD5" s="109"/>
      <c r="PCE5" s="109"/>
      <c r="PCF5" s="109"/>
      <c r="PCG5" s="109"/>
      <c r="PCH5" s="109"/>
      <c r="PCI5" s="109"/>
      <c r="PCJ5" s="109"/>
      <c r="PCK5" s="109"/>
      <c r="PCL5" s="109"/>
      <c r="PCM5" s="109"/>
      <c r="PCN5" s="109"/>
      <c r="PCO5" s="109"/>
      <c r="PCP5" s="109"/>
      <c r="PCQ5" s="109"/>
      <c r="PCR5" s="109"/>
      <c r="PCS5" s="109"/>
      <c r="PCT5" s="109"/>
      <c r="PCU5" s="109"/>
      <c r="PCV5" s="109"/>
      <c r="PCW5" s="109"/>
      <c r="PCX5" s="109"/>
      <c r="PCY5" s="109"/>
      <c r="PCZ5" s="109"/>
      <c r="PDA5" s="109"/>
      <c r="PDB5" s="109"/>
      <c r="PDC5" s="109"/>
      <c r="PDD5" s="109"/>
      <c r="PDE5" s="109"/>
      <c r="PDF5" s="109"/>
      <c r="PDG5" s="109"/>
      <c r="PDH5" s="109"/>
      <c r="PDI5" s="109"/>
      <c r="PDJ5" s="109"/>
      <c r="PDK5" s="109"/>
      <c r="PDL5" s="109"/>
      <c r="PDM5" s="109"/>
      <c r="PDN5" s="109"/>
      <c r="PDO5" s="109"/>
      <c r="PDP5" s="109"/>
      <c r="PDQ5" s="109"/>
      <c r="PDR5" s="109"/>
      <c r="PDS5" s="109"/>
      <c r="PDT5" s="109"/>
      <c r="PDU5" s="109"/>
      <c r="PDV5" s="109"/>
      <c r="PDW5" s="109"/>
      <c r="PDX5" s="109"/>
      <c r="PDY5" s="109"/>
      <c r="PDZ5" s="109"/>
      <c r="PEA5" s="109"/>
      <c r="PEB5" s="109"/>
      <c r="PEC5" s="109"/>
      <c r="PED5" s="109"/>
      <c r="PEE5" s="109"/>
      <c r="PEF5" s="109"/>
      <c r="PEG5" s="109"/>
      <c r="PEH5" s="109"/>
      <c r="PEI5" s="109"/>
      <c r="PEJ5" s="109"/>
      <c r="PEK5" s="109"/>
      <c r="PEL5" s="109"/>
      <c r="PEM5" s="109"/>
      <c r="PEN5" s="109"/>
      <c r="PEO5" s="109"/>
      <c r="PEP5" s="109"/>
      <c r="PEQ5" s="109"/>
      <c r="PER5" s="109"/>
      <c r="PES5" s="109"/>
      <c r="PET5" s="109"/>
      <c r="PEU5" s="109"/>
      <c r="PEV5" s="109"/>
      <c r="PEW5" s="109"/>
      <c r="PEX5" s="109"/>
      <c r="PEY5" s="109"/>
      <c r="PEZ5" s="109"/>
      <c r="PFA5" s="109"/>
      <c r="PFB5" s="109"/>
      <c r="PFC5" s="109"/>
      <c r="PFD5" s="109"/>
      <c r="PFE5" s="109"/>
      <c r="PFF5" s="109"/>
      <c r="PFG5" s="109"/>
      <c r="PFH5" s="109"/>
      <c r="PFI5" s="109"/>
      <c r="PFJ5" s="109"/>
      <c r="PFK5" s="109"/>
      <c r="PFL5" s="109"/>
      <c r="PFM5" s="109"/>
      <c r="PFN5" s="109"/>
      <c r="PFO5" s="109"/>
      <c r="PFP5" s="109"/>
      <c r="PFQ5" s="109"/>
      <c r="PFR5" s="109"/>
      <c r="PFS5" s="109"/>
      <c r="PFT5" s="109"/>
      <c r="PFU5" s="109"/>
      <c r="PFV5" s="109"/>
      <c r="PFW5" s="109"/>
      <c r="PFX5" s="109"/>
      <c r="PFY5" s="109"/>
      <c r="PFZ5" s="109"/>
      <c r="PGA5" s="109"/>
      <c r="PGB5" s="109"/>
      <c r="PGC5" s="109"/>
      <c r="PGD5" s="109"/>
      <c r="PGE5" s="109"/>
      <c r="PGF5" s="109"/>
      <c r="PGG5" s="109"/>
      <c r="PGH5" s="109"/>
      <c r="PGI5" s="109"/>
      <c r="PGJ5" s="109"/>
      <c r="PGK5" s="109"/>
      <c r="PGL5" s="109"/>
      <c r="PGM5" s="109"/>
      <c r="PGN5" s="109"/>
      <c r="PGO5" s="109"/>
      <c r="PGP5" s="109"/>
      <c r="PGQ5" s="109"/>
      <c r="PGR5" s="109"/>
      <c r="PGS5" s="109"/>
      <c r="PGT5" s="109"/>
      <c r="PGU5" s="109"/>
      <c r="PGV5" s="109"/>
      <c r="PGW5" s="109"/>
      <c r="PGX5" s="109"/>
      <c r="PGY5" s="109"/>
      <c r="PGZ5" s="109"/>
      <c r="PHA5" s="109"/>
      <c r="PHB5" s="109"/>
      <c r="PHC5" s="109"/>
      <c r="PHD5" s="109"/>
      <c r="PHE5" s="109"/>
      <c r="PHF5" s="109"/>
      <c r="PHG5" s="109"/>
      <c r="PHH5" s="109"/>
      <c r="PHI5" s="109"/>
      <c r="PHJ5" s="109"/>
      <c r="PHK5" s="109"/>
      <c r="PHL5" s="109"/>
      <c r="PHM5" s="109"/>
      <c r="PHN5" s="109"/>
      <c r="PHO5" s="109"/>
      <c r="PHP5" s="109"/>
      <c r="PHQ5" s="109"/>
      <c r="PHR5" s="109"/>
      <c r="PHS5" s="109"/>
      <c r="PHT5" s="109"/>
      <c r="PHU5" s="109"/>
      <c r="PHV5" s="109"/>
      <c r="PHW5" s="109"/>
      <c r="PHX5" s="109"/>
      <c r="PHY5" s="109"/>
      <c r="PHZ5" s="109"/>
      <c r="PIA5" s="109"/>
      <c r="PIB5" s="109"/>
      <c r="PIC5" s="109"/>
      <c r="PID5" s="109"/>
      <c r="PIE5" s="109"/>
      <c r="PIF5" s="109"/>
      <c r="PIG5" s="109"/>
      <c r="PIH5" s="109"/>
      <c r="PII5" s="109"/>
      <c r="PIJ5" s="109"/>
      <c r="PIK5" s="109"/>
      <c r="PIL5" s="109"/>
      <c r="PIM5" s="109"/>
      <c r="PIN5" s="109"/>
      <c r="PIO5" s="109"/>
      <c r="PIP5" s="109"/>
      <c r="PIQ5" s="109"/>
      <c r="PIR5" s="109"/>
      <c r="PIS5" s="109"/>
      <c r="PIT5" s="109"/>
      <c r="PIU5" s="109"/>
      <c r="PIV5" s="109"/>
      <c r="PIW5" s="109"/>
      <c r="PIX5" s="109"/>
      <c r="PIY5" s="109"/>
      <c r="PIZ5" s="109"/>
      <c r="PJA5" s="109"/>
      <c r="PJB5" s="109"/>
      <c r="PJC5" s="109"/>
      <c r="PJD5" s="109"/>
      <c r="PJE5" s="109"/>
      <c r="PJF5" s="109"/>
      <c r="PJG5" s="109"/>
      <c r="PJH5" s="109"/>
      <c r="PJI5" s="109"/>
      <c r="PJJ5" s="109"/>
      <c r="PJK5" s="109"/>
      <c r="PJL5" s="109"/>
      <c r="PJM5" s="109"/>
      <c r="PJN5" s="109"/>
      <c r="PJO5" s="109"/>
      <c r="PJP5" s="109"/>
      <c r="PJQ5" s="109"/>
      <c r="PJR5" s="109"/>
      <c r="PJS5" s="109"/>
      <c r="PJT5" s="109"/>
      <c r="PJU5" s="109"/>
      <c r="PJV5" s="109"/>
      <c r="PJW5" s="109"/>
      <c r="PJX5" s="109"/>
      <c r="PJY5" s="109"/>
      <c r="PJZ5" s="109"/>
      <c r="PKA5" s="109"/>
      <c r="PKB5" s="109"/>
      <c r="PKC5" s="109"/>
      <c r="PKD5" s="109"/>
      <c r="PKE5" s="109"/>
      <c r="PKF5" s="109"/>
      <c r="PKG5" s="109"/>
      <c r="PKH5" s="109"/>
      <c r="PKI5" s="109"/>
      <c r="PKJ5" s="109"/>
      <c r="PKK5" s="109"/>
      <c r="PKL5" s="109"/>
      <c r="PKM5" s="109"/>
      <c r="PKN5" s="109"/>
      <c r="PKO5" s="109"/>
      <c r="PKP5" s="109"/>
      <c r="PKQ5" s="109"/>
      <c r="PKR5" s="109"/>
      <c r="PKS5" s="109"/>
      <c r="PKT5" s="109"/>
      <c r="PKU5" s="109"/>
      <c r="PKV5" s="109"/>
      <c r="PKW5" s="109"/>
      <c r="PKX5" s="109"/>
      <c r="PKY5" s="109"/>
      <c r="PKZ5" s="109"/>
      <c r="PLA5" s="109"/>
      <c r="PLB5" s="109"/>
      <c r="PLC5" s="109"/>
      <c r="PLD5" s="109"/>
      <c r="PLE5" s="109"/>
      <c r="PLF5" s="109"/>
      <c r="PLG5" s="109"/>
      <c r="PLH5" s="109"/>
      <c r="PLI5" s="109"/>
      <c r="PLJ5" s="109"/>
      <c r="PLK5" s="109"/>
      <c r="PLL5" s="109"/>
      <c r="PLM5" s="109"/>
      <c r="PLN5" s="109"/>
      <c r="PLO5" s="109"/>
      <c r="PLP5" s="109"/>
      <c r="PLQ5" s="109"/>
      <c r="PLR5" s="109"/>
      <c r="PLS5" s="109"/>
      <c r="PLT5" s="109"/>
      <c r="PLU5" s="109"/>
      <c r="PLV5" s="109"/>
      <c r="PLW5" s="109"/>
      <c r="PLX5" s="109"/>
      <c r="PLY5" s="109"/>
      <c r="PLZ5" s="109"/>
      <c r="PMA5" s="109"/>
      <c r="PMB5" s="109"/>
      <c r="PMC5" s="109"/>
      <c r="PMD5" s="109"/>
      <c r="PME5" s="109"/>
      <c r="PMF5" s="109"/>
      <c r="PMG5" s="109"/>
      <c r="PMH5" s="109"/>
      <c r="PMI5" s="109"/>
      <c r="PMJ5" s="109"/>
      <c r="PMK5" s="109"/>
      <c r="PML5" s="109"/>
      <c r="PMM5" s="109"/>
      <c r="PMN5" s="109"/>
      <c r="PMO5" s="109"/>
      <c r="PMP5" s="109"/>
      <c r="PMQ5" s="109"/>
      <c r="PMR5" s="109"/>
      <c r="PMS5" s="109"/>
      <c r="PMT5" s="109"/>
      <c r="PMU5" s="109"/>
      <c r="PMV5" s="109"/>
      <c r="PMW5" s="109"/>
      <c r="PMX5" s="109"/>
      <c r="PMY5" s="109"/>
      <c r="PMZ5" s="109"/>
      <c r="PNA5" s="109"/>
      <c r="PNB5" s="109"/>
      <c r="PNC5" s="109"/>
      <c r="PND5" s="109"/>
      <c r="PNE5" s="109"/>
      <c r="PNF5" s="109"/>
      <c r="PNG5" s="109"/>
      <c r="PNH5" s="109"/>
      <c r="PNI5" s="109"/>
      <c r="PNJ5" s="109"/>
      <c r="PNK5" s="109"/>
      <c r="PNL5" s="109"/>
      <c r="PNM5" s="109"/>
      <c r="PNN5" s="109"/>
      <c r="PNO5" s="109"/>
      <c r="PNP5" s="109"/>
      <c r="PNQ5" s="109"/>
      <c r="PNR5" s="109"/>
      <c r="PNS5" s="109"/>
      <c r="PNT5" s="109"/>
      <c r="PNU5" s="109"/>
      <c r="PNV5" s="109"/>
      <c r="PNW5" s="109"/>
      <c r="PNX5" s="109"/>
      <c r="PNY5" s="109"/>
      <c r="PNZ5" s="109"/>
      <c r="POA5" s="109"/>
      <c r="POB5" s="109"/>
      <c r="POC5" s="109"/>
      <c r="POD5" s="109"/>
      <c r="POE5" s="109"/>
      <c r="POF5" s="109"/>
      <c r="POG5" s="109"/>
      <c r="POH5" s="109"/>
      <c r="POI5" s="109"/>
      <c r="POJ5" s="109"/>
      <c r="POK5" s="109"/>
      <c r="POL5" s="109"/>
      <c r="POM5" s="109"/>
      <c r="PON5" s="109"/>
      <c r="POO5" s="109"/>
      <c r="POP5" s="109"/>
      <c r="POQ5" s="109"/>
      <c r="POR5" s="109"/>
      <c r="POS5" s="109"/>
      <c r="POT5" s="109"/>
      <c r="POU5" s="109"/>
      <c r="POV5" s="109"/>
      <c r="POW5" s="109"/>
      <c r="POX5" s="109"/>
      <c r="POY5" s="109"/>
      <c r="POZ5" s="109"/>
      <c r="PPA5" s="109"/>
      <c r="PPB5" s="109"/>
      <c r="PPC5" s="109"/>
      <c r="PPD5" s="109"/>
      <c r="PPE5" s="109"/>
      <c r="PPF5" s="109"/>
      <c r="PPG5" s="109"/>
      <c r="PPH5" s="109"/>
      <c r="PPI5" s="109"/>
      <c r="PPJ5" s="109"/>
      <c r="PPK5" s="109"/>
      <c r="PPL5" s="109"/>
      <c r="PPM5" s="109"/>
      <c r="PPN5" s="109"/>
      <c r="PPO5" s="109"/>
      <c r="PPP5" s="109"/>
      <c r="PPQ5" s="109"/>
      <c r="PPR5" s="109"/>
      <c r="PPS5" s="109"/>
      <c r="PPT5" s="109"/>
      <c r="PPU5" s="109"/>
      <c r="PPV5" s="109"/>
      <c r="PPW5" s="109"/>
      <c r="PPX5" s="109"/>
      <c r="PPY5" s="109"/>
      <c r="PPZ5" s="109"/>
      <c r="PQA5" s="109"/>
      <c r="PQB5" s="109"/>
      <c r="PQC5" s="109"/>
      <c r="PQD5" s="109"/>
      <c r="PQE5" s="109"/>
      <c r="PQF5" s="109"/>
      <c r="PQG5" s="109"/>
      <c r="PQH5" s="109"/>
      <c r="PQI5" s="109"/>
      <c r="PQJ5" s="109"/>
      <c r="PQK5" s="109"/>
      <c r="PQL5" s="109"/>
      <c r="PQM5" s="109"/>
      <c r="PQN5" s="109"/>
      <c r="PQO5" s="109"/>
      <c r="PQP5" s="109"/>
      <c r="PQQ5" s="109"/>
      <c r="PQR5" s="109"/>
      <c r="PQS5" s="109"/>
      <c r="PQT5" s="109"/>
      <c r="PQU5" s="109"/>
      <c r="PQV5" s="109"/>
      <c r="PQW5" s="109"/>
      <c r="PQX5" s="109"/>
      <c r="PQY5" s="109"/>
      <c r="PQZ5" s="109"/>
      <c r="PRA5" s="109"/>
      <c r="PRB5" s="109"/>
      <c r="PRC5" s="109"/>
      <c r="PRD5" s="109"/>
      <c r="PRE5" s="109"/>
      <c r="PRF5" s="109"/>
      <c r="PRG5" s="109"/>
      <c r="PRH5" s="109"/>
      <c r="PRI5" s="109"/>
      <c r="PRJ5" s="109"/>
      <c r="PRK5" s="109"/>
      <c r="PRL5" s="109"/>
      <c r="PRM5" s="109"/>
      <c r="PRN5" s="109"/>
      <c r="PRO5" s="109"/>
      <c r="PRP5" s="109"/>
      <c r="PRQ5" s="109"/>
      <c r="PRR5" s="109"/>
      <c r="PRS5" s="109"/>
      <c r="PRT5" s="109"/>
      <c r="PRU5" s="109"/>
      <c r="PRV5" s="109"/>
      <c r="PRW5" s="109"/>
      <c r="PRX5" s="109"/>
      <c r="PRY5" s="109"/>
      <c r="PRZ5" s="109"/>
      <c r="PSA5" s="109"/>
      <c r="PSB5" s="109"/>
      <c r="PSC5" s="109"/>
      <c r="PSD5" s="109"/>
      <c r="PSE5" s="109"/>
      <c r="PSF5" s="109"/>
      <c r="PSG5" s="109"/>
      <c r="PSH5" s="109"/>
      <c r="PSI5" s="109"/>
      <c r="PSJ5" s="109"/>
      <c r="PSK5" s="109"/>
      <c r="PSL5" s="109"/>
      <c r="PSM5" s="109"/>
      <c r="PSN5" s="109"/>
      <c r="PSO5" s="109"/>
      <c r="PSP5" s="109"/>
      <c r="PSQ5" s="109"/>
      <c r="PSR5" s="109"/>
      <c r="PSS5" s="109"/>
      <c r="PST5" s="109"/>
      <c r="PSU5" s="109"/>
      <c r="PSV5" s="109"/>
      <c r="PSW5" s="109"/>
      <c r="PSX5" s="109"/>
      <c r="PSY5" s="109"/>
      <c r="PSZ5" s="109"/>
      <c r="PTA5" s="109"/>
      <c r="PTB5" s="109"/>
      <c r="PTC5" s="109"/>
      <c r="PTD5" s="109"/>
      <c r="PTE5" s="109"/>
      <c r="PTF5" s="109"/>
      <c r="PTG5" s="109"/>
      <c r="PTH5" s="109"/>
      <c r="PTI5" s="109"/>
      <c r="PTJ5" s="109"/>
      <c r="PTK5" s="109"/>
      <c r="PTL5" s="109"/>
      <c r="PTM5" s="109"/>
      <c r="PTN5" s="109"/>
      <c r="PTO5" s="109"/>
      <c r="PTP5" s="109"/>
      <c r="PTQ5" s="109"/>
      <c r="PTR5" s="109"/>
      <c r="PTS5" s="109"/>
      <c r="PTT5" s="109"/>
      <c r="PTU5" s="109"/>
      <c r="PTV5" s="109"/>
      <c r="PTW5" s="109"/>
      <c r="PTX5" s="109"/>
      <c r="PTY5" s="109"/>
      <c r="PTZ5" s="109"/>
      <c r="PUA5" s="109"/>
      <c r="PUB5" s="109"/>
      <c r="PUC5" s="109"/>
      <c r="PUD5" s="109"/>
      <c r="PUE5" s="109"/>
      <c r="PUF5" s="109"/>
      <c r="PUG5" s="109"/>
      <c r="PUH5" s="109"/>
      <c r="PUI5" s="109"/>
      <c r="PUJ5" s="109"/>
      <c r="PUK5" s="109"/>
      <c r="PUL5" s="109"/>
      <c r="PUM5" s="109"/>
      <c r="PUN5" s="109"/>
      <c r="PUO5" s="109"/>
      <c r="PUP5" s="109"/>
      <c r="PUQ5" s="109"/>
      <c r="PUR5" s="109"/>
      <c r="PUS5" s="109"/>
      <c r="PUT5" s="109"/>
      <c r="PUU5" s="109"/>
      <c r="PUV5" s="109"/>
      <c r="PUW5" s="109"/>
      <c r="PUX5" s="109"/>
      <c r="PUY5" s="109"/>
      <c r="PUZ5" s="109"/>
      <c r="PVA5" s="109"/>
      <c r="PVB5" s="109"/>
      <c r="PVC5" s="109"/>
      <c r="PVD5" s="109"/>
      <c r="PVE5" s="109"/>
      <c r="PVF5" s="109"/>
      <c r="PVG5" s="109"/>
      <c r="PVH5" s="109"/>
      <c r="PVI5" s="109"/>
      <c r="PVJ5" s="109"/>
      <c r="PVK5" s="109"/>
      <c r="PVL5" s="109"/>
      <c r="PVM5" s="109"/>
      <c r="PVN5" s="109"/>
      <c r="PVO5" s="109"/>
      <c r="PVP5" s="109"/>
      <c r="PVQ5" s="109"/>
      <c r="PVR5" s="109"/>
      <c r="PVS5" s="109"/>
      <c r="PVT5" s="109"/>
      <c r="PVU5" s="109"/>
      <c r="PVV5" s="109"/>
      <c r="PVW5" s="109"/>
      <c r="PVX5" s="109"/>
      <c r="PVY5" s="109"/>
      <c r="PVZ5" s="109"/>
      <c r="PWA5" s="109"/>
      <c r="PWB5" s="109"/>
      <c r="PWC5" s="109"/>
      <c r="PWD5" s="109"/>
      <c r="PWE5" s="109"/>
      <c r="PWF5" s="109"/>
      <c r="PWG5" s="109"/>
      <c r="PWH5" s="109"/>
      <c r="PWI5" s="109"/>
      <c r="PWJ5" s="109"/>
      <c r="PWK5" s="109"/>
      <c r="PWL5" s="109"/>
      <c r="PWM5" s="109"/>
      <c r="PWN5" s="109"/>
      <c r="PWO5" s="109"/>
      <c r="PWP5" s="109"/>
      <c r="PWQ5" s="109"/>
      <c r="PWR5" s="109"/>
      <c r="PWS5" s="109"/>
      <c r="PWT5" s="109"/>
      <c r="PWU5" s="109"/>
      <c r="PWV5" s="109"/>
      <c r="PWW5" s="109"/>
      <c r="PWX5" s="109"/>
      <c r="PWY5" s="109"/>
      <c r="PWZ5" s="109"/>
      <c r="PXA5" s="109"/>
      <c r="PXB5" s="109"/>
      <c r="PXC5" s="109"/>
      <c r="PXD5" s="109"/>
      <c r="PXE5" s="109"/>
      <c r="PXF5" s="109"/>
      <c r="PXG5" s="109"/>
      <c r="PXH5" s="109"/>
      <c r="PXI5" s="109"/>
      <c r="PXJ5" s="109"/>
      <c r="PXK5" s="109"/>
      <c r="PXL5" s="109"/>
      <c r="PXM5" s="109"/>
      <c r="PXN5" s="109"/>
      <c r="PXO5" s="109"/>
      <c r="PXP5" s="109"/>
      <c r="PXQ5" s="109"/>
      <c r="PXR5" s="109"/>
      <c r="PXS5" s="109"/>
      <c r="PXT5" s="109"/>
      <c r="PXU5" s="109"/>
      <c r="PXV5" s="109"/>
      <c r="PXW5" s="109"/>
      <c r="PXX5" s="109"/>
      <c r="PXY5" s="109"/>
      <c r="PXZ5" s="109"/>
      <c r="PYA5" s="109"/>
      <c r="PYB5" s="109"/>
      <c r="PYC5" s="109"/>
      <c r="PYD5" s="109"/>
      <c r="PYE5" s="109"/>
      <c r="PYF5" s="109"/>
      <c r="PYG5" s="109"/>
      <c r="PYH5" s="109"/>
      <c r="PYI5" s="109"/>
      <c r="PYJ5" s="109"/>
      <c r="PYK5" s="109"/>
      <c r="PYL5" s="109"/>
      <c r="PYM5" s="109"/>
      <c r="PYN5" s="109"/>
      <c r="PYO5" s="109"/>
      <c r="PYP5" s="109"/>
      <c r="PYQ5" s="109"/>
      <c r="PYR5" s="109"/>
      <c r="PYS5" s="109"/>
      <c r="PYT5" s="109"/>
      <c r="PYU5" s="109"/>
      <c r="PYV5" s="109"/>
      <c r="PYW5" s="109"/>
      <c r="PYX5" s="109"/>
      <c r="PYY5" s="109"/>
      <c r="PYZ5" s="109"/>
      <c r="PZA5" s="109"/>
      <c r="PZB5" s="109"/>
      <c r="PZC5" s="109"/>
      <c r="PZD5" s="109"/>
      <c r="PZE5" s="109"/>
      <c r="PZF5" s="109"/>
      <c r="PZG5" s="109"/>
      <c r="PZH5" s="109"/>
      <c r="PZI5" s="109"/>
      <c r="PZJ5" s="109"/>
      <c r="PZK5" s="109"/>
      <c r="PZL5" s="109"/>
      <c r="PZM5" s="109"/>
      <c r="PZN5" s="109"/>
      <c r="PZO5" s="109"/>
      <c r="PZP5" s="109"/>
      <c r="PZQ5" s="109"/>
      <c r="PZR5" s="109"/>
      <c r="PZS5" s="109"/>
      <c r="PZT5" s="109"/>
      <c r="PZU5" s="109"/>
      <c r="PZV5" s="109"/>
      <c r="PZW5" s="109"/>
      <c r="PZX5" s="109"/>
      <c r="PZY5" s="109"/>
      <c r="PZZ5" s="109"/>
      <c r="QAA5" s="109"/>
      <c r="QAB5" s="109"/>
      <c r="QAC5" s="109"/>
      <c r="QAD5" s="109"/>
      <c r="QAE5" s="109"/>
      <c r="QAF5" s="109"/>
      <c r="QAG5" s="109"/>
      <c r="QAH5" s="109"/>
      <c r="QAI5" s="109"/>
      <c r="QAJ5" s="109"/>
      <c r="QAK5" s="109"/>
      <c r="QAL5" s="109"/>
      <c r="QAM5" s="109"/>
      <c r="QAN5" s="109"/>
      <c r="QAO5" s="109"/>
      <c r="QAP5" s="109"/>
      <c r="QAQ5" s="109"/>
      <c r="QAR5" s="109"/>
      <c r="QAS5" s="109"/>
      <c r="QAT5" s="109"/>
      <c r="QAU5" s="109"/>
      <c r="QAV5" s="109"/>
      <c r="QAW5" s="109"/>
      <c r="QAX5" s="109"/>
      <c r="QAY5" s="109"/>
      <c r="QAZ5" s="109"/>
      <c r="QBA5" s="109"/>
      <c r="QBB5" s="109"/>
      <c r="QBC5" s="109"/>
      <c r="QBD5" s="109"/>
      <c r="QBE5" s="109"/>
      <c r="QBF5" s="109"/>
      <c r="QBG5" s="109"/>
      <c r="QBH5" s="109"/>
      <c r="QBI5" s="109"/>
      <c r="QBJ5" s="109"/>
      <c r="QBK5" s="109"/>
      <c r="QBL5" s="109"/>
      <c r="QBM5" s="109"/>
      <c r="QBN5" s="109"/>
      <c r="QBO5" s="109"/>
      <c r="QBP5" s="109"/>
      <c r="QBQ5" s="109"/>
      <c r="QBR5" s="109"/>
      <c r="QBS5" s="109"/>
      <c r="QBT5" s="109"/>
      <c r="QBU5" s="109"/>
      <c r="QBV5" s="109"/>
      <c r="QBW5" s="109"/>
      <c r="QBX5" s="109"/>
      <c r="QBY5" s="109"/>
      <c r="QBZ5" s="109"/>
      <c r="QCA5" s="109"/>
      <c r="QCB5" s="109"/>
      <c r="QCC5" s="109"/>
      <c r="QCD5" s="109"/>
      <c r="QCE5" s="109"/>
      <c r="QCF5" s="109"/>
      <c r="QCG5" s="109"/>
      <c r="QCH5" s="109"/>
      <c r="QCI5" s="109"/>
      <c r="QCJ5" s="109"/>
      <c r="QCK5" s="109"/>
      <c r="QCL5" s="109"/>
      <c r="QCM5" s="109"/>
      <c r="QCN5" s="109"/>
      <c r="QCO5" s="109"/>
      <c r="QCP5" s="109"/>
      <c r="QCQ5" s="109"/>
      <c r="QCR5" s="109"/>
      <c r="QCS5" s="109"/>
      <c r="QCT5" s="109"/>
      <c r="QCU5" s="109"/>
      <c r="QCV5" s="109"/>
      <c r="QCW5" s="109"/>
      <c r="QCX5" s="109"/>
      <c r="QCY5" s="109"/>
      <c r="QCZ5" s="109"/>
      <c r="QDA5" s="109"/>
      <c r="QDB5" s="109"/>
      <c r="QDC5" s="109"/>
      <c r="QDD5" s="109"/>
      <c r="QDE5" s="109"/>
      <c r="QDF5" s="109"/>
      <c r="QDG5" s="109"/>
      <c r="QDH5" s="109"/>
      <c r="QDI5" s="109"/>
      <c r="QDJ5" s="109"/>
      <c r="QDK5" s="109"/>
      <c r="QDL5" s="109"/>
      <c r="QDM5" s="109"/>
      <c r="QDN5" s="109"/>
      <c r="QDO5" s="109"/>
      <c r="QDP5" s="109"/>
      <c r="QDQ5" s="109"/>
      <c r="QDR5" s="109"/>
      <c r="QDS5" s="109"/>
      <c r="QDT5" s="109"/>
      <c r="QDU5" s="109"/>
      <c r="QDV5" s="109"/>
      <c r="QDW5" s="109"/>
      <c r="QDX5" s="109"/>
      <c r="QDY5" s="109"/>
      <c r="QDZ5" s="109"/>
      <c r="QEA5" s="109"/>
      <c r="QEB5" s="109"/>
      <c r="QEC5" s="109"/>
      <c r="QED5" s="109"/>
      <c r="QEE5" s="109"/>
      <c r="QEF5" s="109"/>
      <c r="QEG5" s="109"/>
      <c r="QEH5" s="109"/>
      <c r="QEI5" s="109"/>
      <c r="QEJ5" s="109"/>
      <c r="QEK5" s="109"/>
      <c r="QEL5" s="109"/>
      <c r="QEM5" s="109"/>
      <c r="QEN5" s="109"/>
      <c r="QEO5" s="109"/>
      <c r="QEP5" s="109"/>
      <c r="QEQ5" s="109"/>
      <c r="QER5" s="109"/>
      <c r="QES5" s="109"/>
      <c r="QET5" s="109"/>
      <c r="QEU5" s="109"/>
      <c r="QEV5" s="109"/>
      <c r="QEW5" s="109"/>
      <c r="QEX5" s="109"/>
      <c r="QEY5" s="109"/>
      <c r="QEZ5" s="109"/>
      <c r="QFA5" s="109"/>
      <c r="QFB5" s="109"/>
      <c r="QFC5" s="109"/>
      <c r="QFD5" s="109"/>
      <c r="QFE5" s="109"/>
      <c r="QFF5" s="109"/>
      <c r="QFG5" s="109"/>
      <c r="QFH5" s="109"/>
      <c r="QFI5" s="109"/>
      <c r="QFJ5" s="109"/>
      <c r="QFK5" s="109"/>
      <c r="QFL5" s="109"/>
      <c r="QFM5" s="109"/>
      <c r="QFN5" s="109"/>
      <c r="QFO5" s="109"/>
      <c r="QFP5" s="109"/>
      <c r="QFQ5" s="109"/>
      <c r="QFR5" s="109"/>
      <c r="QFS5" s="109"/>
      <c r="QFT5" s="109"/>
      <c r="QFU5" s="109"/>
      <c r="QFV5" s="109"/>
      <c r="QFW5" s="109"/>
      <c r="QFX5" s="109"/>
      <c r="QFY5" s="109"/>
      <c r="QFZ5" s="109"/>
      <c r="QGA5" s="109"/>
      <c r="QGB5" s="109"/>
      <c r="QGC5" s="109"/>
      <c r="QGD5" s="109"/>
      <c r="QGE5" s="109"/>
      <c r="QGF5" s="109"/>
      <c r="QGG5" s="109"/>
      <c r="QGH5" s="109"/>
      <c r="QGI5" s="109"/>
      <c r="QGJ5" s="109"/>
      <c r="QGK5" s="109"/>
      <c r="QGL5" s="109"/>
      <c r="QGM5" s="109"/>
      <c r="QGN5" s="109"/>
      <c r="QGO5" s="109"/>
      <c r="QGP5" s="109"/>
      <c r="QGQ5" s="109"/>
      <c r="QGR5" s="109"/>
      <c r="QGS5" s="109"/>
      <c r="QGT5" s="109"/>
      <c r="QGU5" s="109"/>
      <c r="QGV5" s="109"/>
      <c r="QGW5" s="109"/>
      <c r="QGX5" s="109"/>
      <c r="QGY5" s="109"/>
      <c r="QGZ5" s="109"/>
      <c r="QHA5" s="109"/>
      <c r="QHB5" s="109"/>
      <c r="QHC5" s="109"/>
      <c r="QHD5" s="109"/>
      <c r="QHE5" s="109"/>
      <c r="QHF5" s="109"/>
      <c r="QHG5" s="109"/>
      <c r="QHH5" s="109"/>
      <c r="QHI5" s="109"/>
      <c r="QHJ5" s="109"/>
      <c r="QHK5" s="109"/>
      <c r="QHL5" s="109"/>
      <c r="QHM5" s="109"/>
      <c r="QHN5" s="109"/>
      <c r="QHO5" s="109"/>
      <c r="QHP5" s="109"/>
      <c r="QHQ5" s="109"/>
      <c r="QHR5" s="109"/>
      <c r="QHS5" s="109"/>
      <c r="QHT5" s="109"/>
      <c r="QHU5" s="109"/>
      <c r="QHV5" s="109"/>
      <c r="QHW5" s="109"/>
      <c r="QHX5" s="109"/>
      <c r="QHY5" s="109"/>
      <c r="QHZ5" s="109"/>
      <c r="QIA5" s="109"/>
      <c r="QIB5" s="109"/>
      <c r="QIC5" s="109"/>
      <c r="QID5" s="109"/>
      <c r="QIE5" s="109"/>
      <c r="QIF5" s="109"/>
      <c r="QIG5" s="109"/>
      <c r="QIH5" s="109"/>
      <c r="QII5" s="109"/>
      <c r="QIJ5" s="109"/>
      <c r="QIK5" s="109"/>
      <c r="QIL5" s="109"/>
      <c r="QIM5" s="109"/>
      <c r="QIN5" s="109"/>
      <c r="QIO5" s="109"/>
      <c r="QIP5" s="109"/>
      <c r="QIQ5" s="109"/>
      <c r="QIR5" s="109"/>
      <c r="QIS5" s="109"/>
      <c r="QIT5" s="109"/>
      <c r="QIU5" s="109"/>
      <c r="QIV5" s="109"/>
      <c r="QIW5" s="109"/>
      <c r="QIX5" s="109"/>
      <c r="QIY5" s="109"/>
      <c r="QIZ5" s="109"/>
      <c r="QJA5" s="109"/>
      <c r="QJB5" s="109"/>
      <c r="QJC5" s="109"/>
      <c r="QJD5" s="109"/>
      <c r="QJE5" s="109"/>
      <c r="QJF5" s="109"/>
      <c r="QJG5" s="109"/>
      <c r="QJH5" s="109"/>
      <c r="QJI5" s="109"/>
      <c r="QJJ5" s="109"/>
      <c r="QJK5" s="109"/>
      <c r="QJL5" s="109"/>
      <c r="QJM5" s="109"/>
      <c r="QJN5" s="109"/>
      <c r="QJO5" s="109"/>
      <c r="QJP5" s="109"/>
      <c r="QJQ5" s="109"/>
      <c r="QJR5" s="109"/>
      <c r="QJS5" s="109"/>
      <c r="QJT5" s="109"/>
      <c r="QJU5" s="109"/>
      <c r="QJV5" s="109"/>
      <c r="QJW5" s="109"/>
      <c r="QJX5" s="109"/>
      <c r="QJY5" s="109"/>
      <c r="QJZ5" s="109"/>
      <c r="QKA5" s="109"/>
      <c r="QKB5" s="109"/>
      <c r="QKC5" s="109"/>
      <c r="QKD5" s="109"/>
      <c r="QKE5" s="109"/>
      <c r="QKF5" s="109"/>
      <c r="QKG5" s="109"/>
      <c r="QKH5" s="109"/>
      <c r="QKI5" s="109"/>
      <c r="QKJ5" s="109"/>
      <c r="QKK5" s="109"/>
      <c r="QKL5" s="109"/>
      <c r="QKM5" s="109"/>
      <c r="QKN5" s="109"/>
      <c r="QKO5" s="109"/>
      <c r="QKP5" s="109"/>
      <c r="QKQ5" s="109"/>
      <c r="QKR5" s="109"/>
      <c r="QKS5" s="109"/>
      <c r="QKT5" s="109"/>
      <c r="QKU5" s="109"/>
      <c r="QKV5" s="109"/>
      <c r="QKW5" s="109"/>
      <c r="QKX5" s="109"/>
      <c r="QKY5" s="109"/>
      <c r="QKZ5" s="109"/>
      <c r="QLA5" s="109"/>
      <c r="QLB5" s="109"/>
      <c r="QLC5" s="109"/>
      <c r="QLD5" s="109"/>
      <c r="QLE5" s="109"/>
      <c r="QLF5" s="109"/>
      <c r="QLG5" s="109"/>
      <c r="QLH5" s="109"/>
      <c r="QLI5" s="109"/>
      <c r="QLJ5" s="109"/>
      <c r="QLK5" s="109"/>
      <c r="QLL5" s="109"/>
      <c r="QLM5" s="109"/>
      <c r="QLN5" s="109"/>
      <c r="QLO5" s="109"/>
      <c r="QLP5" s="109"/>
      <c r="QLQ5" s="109"/>
      <c r="QLR5" s="109"/>
      <c r="QLS5" s="109"/>
      <c r="QLT5" s="109"/>
      <c r="QLU5" s="109"/>
      <c r="QLV5" s="109"/>
      <c r="QLW5" s="109"/>
      <c r="QLX5" s="109"/>
      <c r="QLY5" s="109"/>
      <c r="QLZ5" s="109"/>
      <c r="QMA5" s="109"/>
      <c r="QMB5" s="109"/>
      <c r="QMC5" s="109"/>
      <c r="QMD5" s="109"/>
      <c r="QME5" s="109"/>
      <c r="QMF5" s="109"/>
      <c r="QMG5" s="109"/>
      <c r="QMH5" s="109"/>
      <c r="QMI5" s="109"/>
      <c r="QMJ5" s="109"/>
      <c r="QMK5" s="109"/>
      <c r="QML5" s="109"/>
      <c r="QMM5" s="109"/>
      <c r="QMN5" s="109"/>
      <c r="QMO5" s="109"/>
      <c r="QMP5" s="109"/>
      <c r="QMQ5" s="109"/>
      <c r="QMR5" s="109"/>
      <c r="QMS5" s="109"/>
      <c r="QMT5" s="109"/>
      <c r="QMU5" s="109"/>
      <c r="QMV5" s="109"/>
      <c r="QMW5" s="109"/>
      <c r="QMX5" s="109"/>
      <c r="QMY5" s="109"/>
      <c r="QMZ5" s="109"/>
      <c r="QNA5" s="109"/>
      <c r="QNB5" s="109"/>
      <c r="QNC5" s="109"/>
      <c r="QND5" s="109"/>
      <c r="QNE5" s="109"/>
      <c r="QNF5" s="109"/>
      <c r="QNG5" s="109"/>
      <c r="QNH5" s="109"/>
      <c r="QNI5" s="109"/>
      <c r="QNJ5" s="109"/>
      <c r="QNK5" s="109"/>
      <c r="QNL5" s="109"/>
      <c r="QNM5" s="109"/>
      <c r="QNN5" s="109"/>
      <c r="QNO5" s="109"/>
      <c r="QNP5" s="109"/>
      <c r="QNQ5" s="109"/>
      <c r="QNR5" s="109"/>
      <c r="QNS5" s="109"/>
      <c r="QNT5" s="109"/>
      <c r="QNU5" s="109"/>
      <c r="QNV5" s="109"/>
      <c r="QNW5" s="109"/>
      <c r="QNX5" s="109"/>
      <c r="QNY5" s="109"/>
      <c r="QNZ5" s="109"/>
      <c r="QOA5" s="109"/>
      <c r="QOB5" s="109"/>
      <c r="QOC5" s="109"/>
      <c r="QOD5" s="109"/>
      <c r="QOE5" s="109"/>
      <c r="QOF5" s="109"/>
      <c r="QOG5" s="109"/>
      <c r="QOH5" s="109"/>
      <c r="QOI5" s="109"/>
      <c r="QOJ5" s="109"/>
      <c r="QOK5" s="109"/>
      <c r="QOL5" s="109"/>
      <c r="QOM5" s="109"/>
      <c r="QON5" s="109"/>
      <c r="QOO5" s="109"/>
      <c r="QOP5" s="109"/>
      <c r="QOQ5" s="109"/>
      <c r="QOR5" s="109"/>
      <c r="QOS5" s="109"/>
      <c r="QOT5" s="109"/>
      <c r="QOU5" s="109"/>
      <c r="QOV5" s="109"/>
      <c r="QOW5" s="109"/>
      <c r="QOX5" s="109"/>
      <c r="QOY5" s="109"/>
      <c r="QOZ5" s="109"/>
      <c r="QPA5" s="109"/>
      <c r="QPB5" s="109"/>
      <c r="QPC5" s="109"/>
      <c r="QPD5" s="109"/>
      <c r="QPE5" s="109"/>
      <c r="QPF5" s="109"/>
      <c r="QPG5" s="109"/>
      <c r="QPH5" s="109"/>
      <c r="QPI5" s="109"/>
      <c r="QPJ5" s="109"/>
      <c r="QPK5" s="109"/>
      <c r="QPL5" s="109"/>
      <c r="QPM5" s="109"/>
      <c r="QPN5" s="109"/>
      <c r="QPO5" s="109"/>
      <c r="QPP5" s="109"/>
      <c r="QPQ5" s="109"/>
      <c r="QPR5" s="109"/>
      <c r="QPS5" s="109"/>
      <c r="QPT5" s="109"/>
      <c r="QPU5" s="109"/>
      <c r="QPV5" s="109"/>
      <c r="QPW5" s="109"/>
      <c r="QPX5" s="109"/>
      <c r="QPY5" s="109"/>
      <c r="QPZ5" s="109"/>
      <c r="QQA5" s="109"/>
      <c r="QQB5" s="109"/>
      <c r="QQC5" s="109"/>
      <c r="QQD5" s="109"/>
      <c r="QQE5" s="109"/>
      <c r="QQF5" s="109"/>
      <c r="QQG5" s="109"/>
      <c r="QQH5" s="109"/>
      <c r="QQI5" s="109"/>
      <c r="QQJ5" s="109"/>
      <c r="QQK5" s="109"/>
      <c r="QQL5" s="109"/>
      <c r="QQM5" s="109"/>
      <c r="QQN5" s="109"/>
      <c r="QQO5" s="109"/>
      <c r="QQP5" s="109"/>
      <c r="QQQ5" s="109"/>
      <c r="QQR5" s="109"/>
      <c r="QQS5" s="109"/>
      <c r="QQT5" s="109"/>
      <c r="QQU5" s="109"/>
      <c r="QQV5" s="109"/>
      <c r="QQW5" s="109"/>
      <c r="QQX5" s="109"/>
      <c r="QQY5" s="109"/>
      <c r="QQZ5" s="109"/>
      <c r="QRA5" s="109"/>
      <c r="QRB5" s="109"/>
      <c r="QRC5" s="109"/>
      <c r="QRD5" s="109"/>
      <c r="QRE5" s="109"/>
      <c r="QRF5" s="109"/>
      <c r="QRG5" s="109"/>
      <c r="QRH5" s="109"/>
      <c r="QRI5" s="109"/>
      <c r="QRJ5" s="109"/>
      <c r="QRK5" s="109"/>
      <c r="QRL5" s="109"/>
      <c r="QRM5" s="109"/>
      <c r="QRN5" s="109"/>
      <c r="QRO5" s="109"/>
      <c r="QRP5" s="109"/>
      <c r="QRQ5" s="109"/>
      <c r="QRR5" s="109"/>
      <c r="QRS5" s="109"/>
      <c r="QRT5" s="109"/>
      <c r="QRU5" s="109"/>
      <c r="QRV5" s="109"/>
      <c r="QRW5" s="109"/>
      <c r="QRX5" s="109"/>
      <c r="QRY5" s="109"/>
      <c r="QRZ5" s="109"/>
      <c r="QSA5" s="109"/>
      <c r="QSB5" s="109"/>
      <c r="QSC5" s="109"/>
      <c r="QSD5" s="109"/>
      <c r="QSE5" s="109"/>
      <c r="QSF5" s="109"/>
      <c r="QSG5" s="109"/>
      <c r="QSH5" s="109"/>
      <c r="QSI5" s="109"/>
      <c r="QSJ5" s="109"/>
      <c r="QSK5" s="109"/>
      <c r="QSL5" s="109"/>
      <c r="QSM5" s="109"/>
      <c r="QSN5" s="109"/>
      <c r="QSO5" s="109"/>
      <c r="QSP5" s="109"/>
      <c r="QSQ5" s="109"/>
      <c r="QSR5" s="109"/>
      <c r="QSS5" s="109"/>
      <c r="QST5" s="109"/>
      <c r="QSU5" s="109"/>
      <c r="QSV5" s="109"/>
      <c r="QSW5" s="109"/>
      <c r="QSX5" s="109"/>
      <c r="QSY5" s="109"/>
      <c r="QSZ5" s="109"/>
      <c r="QTA5" s="109"/>
      <c r="QTB5" s="109"/>
      <c r="QTC5" s="109"/>
      <c r="QTD5" s="109"/>
      <c r="QTE5" s="109"/>
      <c r="QTF5" s="109"/>
      <c r="QTG5" s="109"/>
      <c r="QTH5" s="109"/>
      <c r="QTI5" s="109"/>
      <c r="QTJ5" s="109"/>
      <c r="QTK5" s="109"/>
      <c r="QTL5" s="109"/>
      <c r="QTM5" s="109"/>
      <c r="QTN5" s="109"/>
      <c r="QTO5" s="109"/>
      <c r="QTP5" s="109"/>
      <c r="QTQ5" s="109"/>
      <c r="QTR5" s="109"/>
      <c r="QTS5" s="109"/>
      <c r="QTT5" s="109"/>
      <c r="QTU5" s="109"/>
      <c r="QTV5" s="109"/>
      <c r="QTW5" s="109"/>
      <c r="QTX5" s="109"/>
      <c r="QTY5" s="109"/>
      <c r="QTZ5" s="109"/>
      <c r="QUA5" s="109"/>
      <c r="QUB5" s="109"/>
      <c r="QUC5" s="109"/>
      <c r="QUD5" s="109"/>
      <c r="QUE5" s="109"/>
      <c r="QUF5" s="109"/>
      <c r="QUG5" s="109"/>
      <c r="QUH5" s="109"/>
      <c r="QUI5" s="109"/>
      <c r="QUJ5" s="109"/>
      <c r="QUK5" s="109"/>
      <c r="QUL5" s="109"/>
      <c r="QUM5" s="109"/>
      <c r="QUN5" s="109"/>
      <c r="QUO5" s="109"/>
      <c r="QUP5" s="109"/>
      <c r="QUQ5" s="109"/>
      <c r="QUR5" s="109"/>
      <c r="QUS5" s="109"/>
      <c r="QUT5" s="109"/>
      <c r="QUU5" s="109"/>
      <c r="QUV5" s="109"/>
      <c r="QUW5" s="109"/>
      <c r="QUX5" s="109"/>
      <c r="QUY5" s="109"/>
      <c r="QUZ5" s="109"/>
      <c r="QVA5" s="109"/>
      <c r="QVB5" s="109"/>
      <c r="QVC5" s="109"/>
      <c r="QVD5" s="109"/>
      <c r="QVE5" s="109"/>
      <c r="QVF5" s="109"/>
      <c r="QVG5" s="109"/>
      <c r="QVH5" s="109"/>
      <c r="QVI5" s="109"/>
      <c r="QVJ5" s="109"/>
      <c r="QVK5" s="109"/>
      <c r="QVL5" s="109"/>
      <c r="QVM5" s="109"/>
      <c r="QVN5" s="109"/>
      <c r="QVO5" s="109"/>
      <c r="QVP5" s="109"/>
      <c r="QVQ5" s="109"/>
      <c r="QVR5" s="109"/>
      <c r="QVS5" s="109"/>
      <c r="QVT5" s="109"/>
      <c r="QVU5" s="109"/>
      <c r="QVV5" s="109"/>
      <c r="QVW5" s="109"/>
      <c r="QVX5" s="109"/>
      <c r="QVY5" s="109"/>
      <c r="QVZ5" s="109"/>
      <c r="QWA5" s="109"/>
      <c r="QWB5" s="109"/>
      <c r="QWC5" s="109"/>
      <c r="QWD5" s="109"/>
      <c r="QWE5" s="109"/>
      <c r="QWF5" s="109"/>
      <c r="QWG5" s="109"/>
      <c r="QWH5" s="109"/>
      <c r="QWI5" s="109"/>
      <c r="QWJ5" s="109"/>
      <c r="QWK5" s="109"/>
      <c r="QWL5" s="109"/>
      <c r="QWM5" s="109"/>
      <c r="QWN5" s="109"/>
      <c r="QWO5" s="109"/>
      <c r="QWP5" s="109"/>
      <c r="QWQ5" s="109"/>
      <c r="QWR5" s="109"/>
      <c r="QWS5" s="109"/>
      <c r="QWT5" s="109"/>
      <c r="QWU5" s="109"/>
      <c r="QWV5" s="109"/>
      <c r="QWW5" s="109"/>
      <c r="QWX5" s="109"/>
      <c r="QWY5" s="109"/>
      <c r="QWZ5" s="109"/>
      <c r="QXA5" s="109"/>
      <c r="QXB5" s="109"/>
      <c r="QXC5" s="109"/>
      <c r="QXD5" s="109"/>
      <c r="QXE5" s="109"/>
      <c r="QXF5" s="109"/>
      <c r="QXG5" s="109"/>
      <c r="QXH5" s="109"/>
      <c r="QXI5" s="109"/>
      <c r="QXJ5" s="109"/>
      <c r="QXK5" s="109"/>
      <c r="QXL5" s="109"/>
      <c r="QXM5" s="109"/>
      <c r="QXN5" s="109"/>
      <c r="QXO5" s="109"/>
      <c r="QXP5" s="109"/>
      <c r="QXQ5" s="109"/>
      <c r="QXR5" s="109"/>
      <c r="QXS5" s="109"/>
      <c r="QXT5" s="109"/>
      <c r="QXU5" s="109"/>
      <c r="QXV5" s="109"/>
      <c r="QXW5" s="109"/>
      <c r="QXX5" s="109"/>
      <c r="QXY5" s="109"/>
      <c r="QXZ5" s="109"/>
      <c r="QYA5" s="109"/>
      <c r="QYB5" s="109"/>
      <c r="QYC5" s="109"/>
      <c r="QYD5" s="109"/>
      <c r="QYE5" s="109"/>
      <c r="QYF5" s="109"/>
      <c r="QYG5" s="109"/>
      <c r="QYH5" s="109"/>
      <c r="QYI5" s="109"/>
      <c r="QYJ5" s="109"/>
      <c r="QYK5" s="109"/>
      <c r="QYL5" s="109"/>
      <c r="QYM5" s="109"/>
      <c r="QYN5" s="109"/>
      <c r="QYO5" s="109"/>
      <c r="QYP5" s="109"/>
      <c r="QYQ5" s="109"/>
      <c r="QYR5" s="109"/>
      <c r="QYS5" s="109"/>
      <c r="QYT5" s="109"/>
      <c r="QYU5" s="109"/>
      <c r="QYV5" s="109"/>
      <c r="QYW5" s="109"/>
      <c r="QYX5" s="109"/>
      <c r="QYY5" s="109"/>
      <c r="QYZ5" s="109"/>
      <c r="QZA5" s="109"/>
      <c r="QZB5" s="109"/>
      <c r="QZC5" s="109"/>
      <c r="QZD5" s="109"/>
      <c r="QZE5" s="109"/>
      <c r="QZF5" s="109"/>
      <c r="QZG5" s="109"/>
      <c r="QZH5" s="109"/>
      <c r="QZI5" s="109"/>
      <c r="QZJ5" s="109"/>
      <c r="QZK5" s="109"/>
      <c r="QZL5" s="109"/>
      <c r="QZM5" s="109"/>
      <c r="QZN5" s="109"/>
      <c r="QZO5" s="109"/>
      <c r="QZP5" s="109"/>
      <c r="QZQ5" s="109"/>
      <c r="QZR5" s="109"/>
      <c r="QZS5" s="109"/>
      <c r="QZT5" s="109"/>
      <c r="QZU5" s="109"/>
      <c r="QZV5" s="109"/>
      <c r="QZW5" s="109"/>
      <c r="QZX5" s="109"/>
      <c r="QZY5" s="109"/>
      <c r="QZZ5" s="109"/>
      <c r="RAA5" s="109"/>
      <c r="RAB5" s="109"/>
      <c r="RAC5" s="109"/>
      <c r="RAD5" s="109"/>
      <c r="RAE5" s="109"/>
      <c r="RAF5" s="109"/>
      <c r="RAG5" s="109"/>
      <c r="RAH5" s="109"/>
      <c r="RAI5" s="109"/>
      <c r="RAJ5" s="109"/>
      <c r="RAK5" s="109"/>
      <c r="RAL5" s="109"/>
      <c r="RAM5" s="109"/>
      <c r="RAN5" s="109"/>
      <c r="RAO5" s="109"/>
      <c r="RAP5" s="109"/>
      <c r="RAQ5" s="109"/>
      <c r="RAR5" s="109"/>
      <c r="RAS5" s="109"/>
      <c r="RAT5" s="109"/>
      <c r="RAU5" s="109"/>
      <c r="RAV5" s="109"/>
      <c r="RAW5" s="109"/>
      <c r="RAX5" s="109"/>
      <c r="RAY5" s="109"/>
      <c r="RAZ5" s="109"/>
      <c r="RBA5" s="109"/>
      <c r="RBB5" s="109"/>
      <c r="RBC5" s="109"/>
      <c r="RBD5" s="109"/>
      <c r="RBE5" s="109"/>
      <c r="RBF5" s="109"/>
      <c r="RBG5" s="109"/>
      <c r="RBH5" s="109"/>
      <c r="RBI5" s="109"/>
      <c r="RBJ5" s="109"/>
      <c r="RBK5" s="109"/>
      <c r="RBL5" s="109"/>
      <c r="RBM5" s="109"/>
      <c r="RBN5" s="109"/>
      <c r="RBO5" s="109"/>
      <c r="RBP5" s="109"/>
      <c r="RBQ5" s="109"/>
      <c r="RBR5" s="109"/>
      <c r="RBS5" s="109"/>
      <c r="RBT5" s="109"/>
      <c r="RBU5" s="109"/>
      <c r="RBV5" s="109"/>
      <c r="RBW5" s="109"/>
      <c r="RBX5" s="109"/>
      <c r="RBY5" s="109"/>
      <c r="RBZ5" s="109"/>
      <c r="RCA5" s="109"/>
      <c r="RCB5" s="109"/>
      <c r="RCC5" s="109"/>
      <c r="RCD5" s="109"/>
      <c r="RCE5" s="109"/>
      <c r="RCF5" s="109"/>
      <c r="RCG5" s="109"/>
      <c r="RCH5" s="109"/>
      <c r="RCI5" s="109"/>
      <c r="RCJ5" s="109"/>
      <c r="RCK5" s="109"/>
      <c r="RCL5" s="109"/>
      <c r="RCM5" s="109"/>
      <c r="RCN5" s="109"/>
      <c r="RCO5" s="109"/>
      <c r="RCP5" s="109"/>
      <c r="RCQ5" s="109"/>
      <c r="RCR5" s="109"/>
      <c r="RCS5" s="109"/>
      <c r="RCT5" s="109"/>
      <c r="RCU5" s="109"/>
      <c r="RCV5" s="109"/>
      <c r="RCW5" s="109"/>
      <c r="RCX5" s="109"/>
      <c r="RCY5" s="109"/>
      <c r="RCZ5" s="109"/>
      <c r="RDA5" s="109"/>
      <c r="RDB5" s="109"/>
      <c r="RDC5" s="109"/>
      <c r="RDD5" s="109"/>
      <c r="RDE5" s="109"/>
      <c r="RDF5" s="109"/>
      <c r="RDG5" s="109"/>
      <c r="RDH5" s="109"/>
      <c r="RDI5" s="109"/>
      <c r="RDJ5" s="109"/>
      <c r="RDK5" s="109"/>
      <c r="RDL5" s="109"/>
      <c r="RDM5" s="109"/>
      <c r="RDN5" s="109"/>
      <c r="RDO5" s="109"/>
      <c r="RDP5" s="109"/>
      <c r="RDQ5" s="109"/>
      <c r="RDR5" s="109"/>
      <c r="RDS5" s="109"/>
      <c r="RDT5" s="109"/>
      <c r="RDU5" s="109"/>
      <c r="RDV5" s="109"/>
      <c r="RDW5" s="109"/>
      <c r="RDX5" s="109"/>
      <c r="RDY5" s="109"/>
      <c r="RDZ5" s="109"/>
      <c r="REA5" s="109"/>
      <c r="REB5" s="109"/>
      <c r="REC5" s="109"/>
      <c r="RED5" s="109"/>
      <c r="REE5" s="109"/>
      <c r="REF5" s="109"/>
      <c r="REG5" s="109"/>
      <c r="REH5" s="109"/>
      <c r="REI5" s="109"/>
      <c r="REJ5" s="109"/>
      <c r="REK5" s="109"/>
      <c r="REL5" s="109"/>
      <c r="REM5" s="109"/>
      <c r="REN5" s="109"/>
      <c r="REO5" s="109"/>
      <c r="REP5" s="109"/>
      <c r="REQ5" s="109"/>
      <c r="RER5" s="109"/>
      <c r="RES5" s="109"/>
      <c r="RET5" s="109"/>
      <c r="REU5" s="109"/>
      <c r="REV5" s="109"/>
      <c r="REW5" s="109"/>
      <c r="REX5" s="109"/>
      <c r="REY5" s="109"/>
      <c r="REZ5" s="109"/>
      <c r="RFA5" s="109"/>
      <c r="RFB5" s="109"/>
      <c r="RFC5" s="109"/>
      <c r="RFD5" s="109"/>
      <c r="RFE5" s="109"/>
      <c r="RFF5" s="109"/>
      <c r="RFG5" s="109"/>
      <c r="RFH5" s="109"/>
      <c r="RFI5" s="109"/>
      <c r="RFJ5" s="109"/>
      <c r="RFK5" s="109"/>
      <c r="RFL5" s="109"/>
      <c r="RFM5" s="109"/>
      <c r="RFN5" s="109"/>
      <c r="RFO5" s="109"/>
      <c r="RFP5" s="109"/>
      <c r="RFQ5" s="109"/>
      <c r="RFR5" s="109"/>
      <c r="RFS5" s="109"/>
      <c r="RFT5" s="109"/>
      <c r="RFU5" s="109"/>
      <c r="RFV5" s="109"/>
      <c r="RFW5" s="109"/>
      <c r="RFX5" s="109"/>
      <c r="RFY5" s="109"/>
      <c r="RFZ5" s="109"/>
      <c r="RGA5" s="109"/>
      <c r="RGB5" s="109"/>
      <c r="RGC5" s="109"/>
      <c r="RGD5" s="109"/>
      <c r="RGE5" s="109"/>
      <c r="RGF5" s="109"/>
      <c r="RGG5" s="109"/>
      <c r="RGH5" s="109"/>
      <c r="RGI5" s="109"/>
      <c r="RGJ5" s="109"/>
      <c r="RGK5" s="109"/>
      <c r="RGL5" s="109"/>
      <c r="RGM5" s="109"/>
      <c r="RGN5" s="109"/>
      <c r="RGO5" s="109"/>
      <c r="RGP5" s="109"/>
      <c r="RGQ5" s="109"/>
      <c r="RGR5" s="109"/>
      <c r="RGS5" s="109"/>
      <c r="RGT5" s="109"/>
      <c r="RGU5" s="109"/>
      <c r="RGV5" s="109"/>
      <c r="RGW5" s="109"/>
      <c r="RGX5" s="109"/>
      <c r="RGY5" s="109"/>
      <c r="RGZ5" s="109"/>
      <c r="RHA5" s="109"/>
      <c r="RHB5" s="109"/>
      <c r="RHC5" s="109"/>
      <c r="RHD5" s="109"/>
      <c r="RHE5" s="109"/>
      <c r="RHF5" s="109"/>
      <c r="RHG5" s="109"/>
      <c r="RHH5" s="109"/>
      <c r="RHI5" s="109"/>
      <c r="RHJ5" s="109"/>
      <c r="RHK5" s="109"/>
      <c r="RHL5" s="109"/>
      <c r="RHM5" s="109"/>
      <c r="RHN5" s="109"/>
      <c r="RHO5" s="109"/>
      <c r="RHP5" s="109"/>
      <c r="RHQ5" s="109"/>
      <c r="RHR5" s="109"/>
      <c r="RHS5" s="109"/>
      <c r="RHT5" s="109"/>
      <c r="RHU5" s="109"/>
      <c r="RHV5" s="109"/>
      <c r="RHW5" s="109"/>
      <c r="RHX5" s="109"/>
      <c r="RHY5" s="109"/>
      <c r="RHZ5" s="109"/>
      <c r="RIA5" s="109"/>
      <c r="RIB5" s="109"/>
      <c r="RIC5" s="109"/>
      <c r="RID5" s="109"/>
      <c r="RIE5" s="109"/>
      <c r="RIF5" s="109"/>
      <c r="RIG5" s="109"/>
      <c r="RIH5" s="109"/>
      <c r="RII5" s="109"/>
      <c r="RIJ5" s="109"/>
      <c r="RIK5" s="109"/>
      <c r="RIL5" s="109"/>
      <c r="RIM5" s="109"/>
      <c r="RIN5" s="109"/>
      <c r="RIO5" s="109"/>
      <c r="RIP5" s="109"/>
      <c r="RIQ5" s="109"/>
      <c r="RIR5" s="109"/>
      <c r="RIS5" s="109"/>
      <c r="RIT5" s="109"/>
      <c r="RIU5" s="109"/>
      <c r="RIV5" s="109"/>
      <c r="RIW5" s="109"/>
      <c r="RIX5" s="109"/>
      <c r="RIY5" s="109"/>
      <c r="RIZ5" s="109"/>
      <c r="RJA5" s="109"/>
      <c r="RJB5" s="109"/>
      <c r="RJC5" s="109"/>
      <c r="RJD5" s="109"/>
      <c r="RJE5" s="109"/>
      <c r="RJF5" s="109"/>
      <c r="RJG5" s="109"/>
      <c r="RJH5" s="109"/>
      <c r="RJI5" s="109"/>
      <c r="RJJ5" s="109"/>
      <c r="RJK5" s="109"/>
      <c r="RJL5" s="109"/>
      <c r="RJM5" s="109"/>
      <c r="RJN5" s="109"/>
      <c r="RJO5" s="109"/>
      <c r="RJP5" s="109"/>
      <c r="RJQ5" s="109"/>
      <c r="RJR5" s="109"/>
      <c r="RJS5" s="109"/>
      <c r="RJT5" s="109"/>
      <c r="RJU5" s="109"/>
      <c r="RJV5" s="109"/>
      <c r="RJW5" s="109"/>
      <c r="RJX5" s="109"/>
      <c r="RJY5" s="109"/>
      <c r="RJZ5" s="109"/>
      <c r="RKA5" s="109"/>
      <c r="RKB5" s="109"/>
      <c r="RKC5" s="109"/>
      <c r="RKD5" s="109"/>
      <c r="RKE5" s="109"/>
      <c r="RKF5" s="109"/>
      <c r="RKG5" s="109"/>
      <c r="RKH5" s="109"/>
      <c r="RKI5" s="109"/>
      <c r="RKJ5" s="109"/>
      <c r="RKK5" s="109"/>
      <c r="RKL5" s="109"/>
      <c r="RKM5" s="109"/>
      <c r="RKN5" s="109"/>
      <c r="RKO5" s="109"/>
      <c r="RKP5" s="109"/>
      <c r="RKQ5" s="109"/>
      <c r="RKR5" s="109"/>
      <c r="RKS5" s="109"/>
      <c r="RKT5" s="109"/>
      <c r="RKU5" s="109"/>
      <c r="RKV5" s="109"/>
      <c r="RKW5" s="109"/>
      <c r="RKX5" s="109"/>
      <c r="RKY5" s="109"/>
      <c r="RKZ5" s="109"/>
      <c r="RLA5" s="109"/>
      <c r="RLB5" s="109"/>
      <c r="RLC5" s="109"/>
      <c r="RLD5" s="109"/>
      <c r="RLE5" s="109"/>
      <c r="RLF5" s="109"/>
      <c r="RLG5" s="109"/>
      <c r="RLH5" s="109"/>
      <c r="RLI5" s="109"/>
      <c r="RLJ5" s="109"/>
      <c r="RLK5" s="109"/>
      <c r="RLL5" s="109"/>
      <c r="RLM5" s="109"/>
      <c r="RLN5" s="109"/>
      <c r="RLO5" s="109"/>
      <c r="RLP5" s="109"/>
      <c r="RLQ5" s="109"/>
      <c r="RLR5" s="109"/>
      <c r="RLS5" s="109"/>
      <c r="RLT5" s="109"/>
      <c r="RLU5" s="109"/>
      <c r="RLV5" s="109"/>
      <c r="RLW5" s="109"/>
      <c r="RLX5" s="109"/>
      <c r="RLY5" s="109"/>
      <c r="RLZ5" s="109"/>
      <c r="RMA5" s="109"/>
      <c r="RMB5" s="109"/>
      <c r="RMC5" s="109"/>
      <c r="RMD5" s="109"/>
      <c r="RME5" s="109"/>
      <c r="RMF5" s="109"/>
      <c r="RMG5" s="109"/>
      <c r="RMH5" s="109"/>
      <c r="RMI5" s="109"/>
      <c r="RMJ5" s="109"/>
      <c r="RMK5" s="109"/>
      <c r="RML5" s="109"/>
      <c r="RMM5" s="109"/>
      <c r="RMN5" s="109"/>
      <c r="RMO5" s="109"/>
      <c r="RMP5" s="109"/>
      <c r="RMQ5" s="109"/>
      <c r="RMR5" s="109"/>
      <c r="RMS5" s="109"/>
      <c r="RMT5" s="109"/>
      <c r="RMU5" s="109"/>
      <c r="RMV5" s="109"/>
      <c r="RMW5" s="109"/>
      <c r="RMX5" s="109"/>
      <c r="RMY5" s="109"/>
      <c r="RMZ5" s="109"/>
      <c r="RNA5" s="109"/>
      <c r="RNB5" s="109"/>
      <c r="RNC5" s="109"/>
      <c r="RND5" s="109"/>
      <c r="RNE5" s="109"/>
      <c r="RNF5" s="109"/>
      <c r="RNG5" s="109"/>
      <c r="RNH5" s="109"/>
      <c r="RNI5" s="109"/>
      <c r="RNJ5" s="109"/>
      <c r="RNK5" s="109"/>
      <c r="RNL5" s="109"/>
      <c r="RNM5" s="109"/>
      <c r="RNN5" s="109"/>
      <c r="RNO5" s="109"/>
      <c r="RNP5" s="109"/>
      <c r="RNQ5" s="109"/>
      <c r="RNR5" s="109"/>
      <c r="RNS5" s="109"/>
      <c r="RNT5" s="109"/>
      <c r="RNU5" s="109"/>
      <c r="RNV5" s="109"/>
      <c r="RNW5" s="109"/>
      <c r="RNX5" s="109"/>
      <c r="RNY5" s="109"/>
      <c r="RNZ5" s="109"/>
      <c r="ROA5" s="109"/>
      <c r="ROB5" s="109"/>
      <c r="ROC5" s="109"/>
      <c r="ROD5" s="109"/>
      <c r="ROE5" s="109"/>
      <c r="ROF5" s="109"/>
      <c r="ROG5" s="109"/>
      <c r="ROH5" s="109"/>
      <c r="ROI5" s="109"/>
      <c r="ROJ5" s="109"/>
      <c r="ROK5" s="109"/>
      <c r="ROL5" s="109"/>
      <c r="ROM5" s="109"/>
      <c r="RON5" s="109"/>
      <c r="ROO5" s="109"/>
      <c r="ROP5" s="109"/>
      <c r="ROQ5" s="109"/>
      <c r="ROR5" s="109"/>
      <c r="ROS5" s="109"/>
      <c r="ROT5" s="109"/>
      <c r="ROU5" s="109"/>
      <c r="ROV5" s="109"/>
      <c r="ROW5" s="109"/>
      <c r="ROX5" s="109"/>
      <c r="ROY5" s="109"/>
      <c r="ROZ5" s="109"/>
      <c r="RPA5" s="109"/>
      <c r="RPB5" s="109"/>
      <c r="RPC5" s="109"/>
      <c r="RPD5" s="109"/>
      <c r="RPE5" s="109"/>
      <c r="RPF5" s="109"/>
      <c r="RPG5" s="109"/>
      <c r="RPH5" s="109"/>
      <c r="RPI5" s="109"/>
      <c r="RPJ5" s="109"/>
      <c r="RPK5" s="109"/>
      <c r="RPL5" s="109"/>
      <c r="RPM5" s="109"/>
      <c r="RPN5" s="109"/>
      <c r="RPO5" s="109"/>
      <c r="RPP5" s="109"/>
      <c r="RPQ5" s="109"/>
      <c r="RPR5" s="109"/>
      <c r="RPS5" s="109"/>
      <c r="RPT5" s="109"/>
      <c r="RPU5" s="109"/>
      <c r="RPV5" s="109"/>
      <c r="RPW5" s="109"/>
      <c r="RPX5" s="109"/>
      <c r="RPY5" s="109"/>
      <c r="RPZ5" s="109"/>
      <c r="RQA5" s="109"/>
      <c r="RQB5" s="109"/>
      <c r="RQC5" s="109"/>
      <c r="RQD5" s="109"/>
      <c r="RQE5" s="109"/>
      <c r="RQF5" s="109"/>
      <c r="RQG5" s="109"/>
      <c r="RQH5" s="109"/>
      <c r="RQI5" s="109"/>
      <c r="RQJ5" s="109"/>
      <c r="RQK5" s="109"/>
      <c r="RQL5" s="109"/>
      <c r="RQM5" s="109"/>
      <c r="RQN5" s="109"/>
      <c r="RQO5" s="109"/>
      <c r="RQP5" s="109"/>
      <c r="RQQ5" s="109"/>
      <c r="RQR5" s="109"/>
      <c r="RQS5" s="109"/>
      <c r="RQT5" s="109"/>
      <c r="RQU5" s="109"/>
      <c r="RQV5" s="109"/>
      <c r="RQW5" s="109"/>
      <c r="RQX5" s="109"/>
      <c r="RQY5" s="109"/>
      <c r="RQZ5" s="109"/>
      <c r="RRA5" s="109"/>
      <c r="RRB5" s="109"/>
      <c r="RRC5" s="109"/>
      <c r="RRD5" s="109"/>
      <c r="RRE5" s="109"/>
      <c r="RRF5" s="109"/>
      <c r="RRG5" s="109"/>
      <c r="RRH5" s="109"/>
      <c r="RRI5" s="109"/>
      <c r="RRJ5" s="109"/>
      <c r="RRK5" s="109"/>
      <c r="RRL5" s="109"/>
      <c r="RRM5" s="109"/>
      <c r="RRN5" s="109"/>
      <c r="RRO5" s="109"/>
      <c r="RRP5" s="109"/>
      <c r="RRQ5" s="109"/>
      <c r="RRR5" s="109"/>
      <c r="RRS5" s="109"/>
      <c r="RRT5" s="109"/>
      <c r="RRU5" s="109"/>
      <c r="RRV5" s="109"/>
      <c r="RRW5" s="109"/>
      <c r="RRX5" s="109"/>
      <c r="RRY5" s="109"/>
      <c r="RRZ5" s="109"/>
      <c r="RSA5" s="109"/>
      <c r="RSB5" s="109"/>
      <c r="RSC5" s="109"/>
      <c r="RSD5" s="109"/>
      <c r="RSE5" s="109"/>
      <c r="RSF5" s="109"/>
      <c r="RSG5" s="109"/>
      <c r="RSH5" s="109"/>
      <c r="RSI5" s="109"/>
      <c r="RSJ5" s="109"/>
      <c r="RSK5" s="109"/>
      <c r="RSL5" s="109"/>
      <c r="RSM5" s="109"/>
      <c r="RSN5" s="109"/>
      <c r="RSO5" s="109"/>
      <c r="RSP5" s="109"/>
      <c r="RSQ5" s="109"/>
      <c r="RSR5" s="109"/>
      <c r="RSS5" s="109"/>
      <c r="RST5" s="109"/>
      <c r="RSU5" s="109"/>
      <c r="RSV5" s="109"/>
      <c r="RSW5" s="109"/>
      <c r="RSX5" s="109"/>
      <c r="RSY5" s="109"/>
      <c r="RSZ5" s="109"/>
      <c r="RTA5" s="109"/>
      <c r="RTB5" s="109"/>
      <c r="RTC5" s="109"/>
      <c r="RTD5" s="109"/>
      <c r="RTE5" s="109"/>
      <c r="RTF5" s="109"/>
      <c r="RTG5" s="109"/>
      <c r="RTH5" s="109"/>
      <c r="RTI5" s="109"/>
      <c r="RTJ5" s="109"/>
      <c r="RTK5" s="109"/>
      <c r="RTL5" s="109"/>
      <c r="RTM5" s="109"/>
      <c r="RTN5" s="109"/>
      <c r="RTO5" s="109"/>
      <c r="RTP5" s="109"/>
      <c r="RTQ5" s="109"/>
      <c r="RTR5" s="109"/>
      <c r="RTS5" s="109"/>
      <c r="RTT5" s="109"/>
      <c r="RTU5" s="109"/>
      <c r="RTV5" s="109"/>
      <c r="RTW5" s="109"/>
      <c r="RTX5" s="109"/>
      <c r="RTY5" s="109"/>
      <c r="RTZ5" s="109"/>
      <c r="RUA5" s="109"/>
      <c r="RUB5" s="109"/>
      <c r="RUC5" s="109"/>
      <c r="RUD5" s="109"/>
      <c r="RUE5" s="109"/>
      <c r="RUF5" s="109"/>
      <c r="RUG5" s="109"/>
      <c r="RUH5" s="109"/>
      <c r="RUI5" s="109"/>
      <c r="RUJ5" s="109"/>
      <c r="RUK5" s="109"/>
      <c r="RUL5" s="109"/>
      <c r="RUM5" s="109"/>
      <c r="RUN5" s="109"/>
      <c r="RUO5" s="109"/>
      <c r="RUP5" s="109"/>
      <c r="RUQ5" s="109"/>
      <c r="RUR5" s="109"/>
      <c r="RUS5" s="109"/>
      <c r="RUT5" s="109"/>
      <c r="RUU5" s="109"/>
      <c r="RUV5" s="109"/>
      <c r="RUW5" s="109"/>
      <c r="RUX5" s="109"/>
      <c r="RUY5" s="109"/>
      <c r="RUZ5" s="109"/>
      <c r="RVA5" s="109"/>
      <c r="RVB5" s="109"/>
      <c r="RVC5" s="109"/>
      <c r="RVD5" s="109"/>
      <c r="RVE5" s="109"/>
      <c r="RVF5" s="109"/>
      <c r="RVG5" s="109"/>
      <c r="RVH5" s="109"/>
      <c r="RVI5" s="109"/>
      <c r="RVJ5" s="109"/>
      <c r="RVK5" s="109"/>
      <c r="RVL5" s="109"/>
      <c r="RVM5" s="109"/>
      <c r="RVN5" s="109"/>
      <c r="RVO5" s="109"/>
      <c r="RVP5" s="109"/>
      <c r="RVQ5" s="109"/>
      <c r="RVR5" s="109"/>
      <c r="RVS5" s="109"/>
      <c r="RVT5" s="109"/>
      <c r="RVU5" s="109"/>
      <c r="RVV5" s="109"/>
      <c r="RVW5" s="109"/>
      <c r="RVX5" s="109"/>
      <c r="RVY5" s="109"/>
      <c r="RVZ5" s="109"/>
      <c r="RWA5" s="109"/>
      <c r="RWB5" s="109"/>
      <c r="RWC5" s="109"/>
      <c r="RWD5" s="109"/>
      <c r="RWE5" s="109"/>
      <c r="RWF5" s="109"/>
      <c r="RWG5" s="109"/>
      <c r="RWH5" s="109"/>
      <c r="RWI5" s="109"/>
      <c r="RWJ5" s="109"/>
      <c r="RWK5" s="109"/>
      <c r="RWL5" s="109"/>
      <c r="RWM5" s="109"/>
      <c r="RWN5" s="109"/>
      <c r="RWO5" s="109"/>
      <c r="RWP5" s="109"/>
      <c r="RWQ5" s="109"/>
      <c r="RWR5" s="109"/>
      <c r="RWS5" s="109"/>
      <c r="RWT5" s="109"/>
      <c r="RWU5" s="109"/>
      <c r="RWV5" s="109"/>
      <c r="RWW5" s="109"/>
      <c r="RWX5" s="109"/>
      <c r="RWY5" s="109"/>
      <c r="RWZ5" s="109"/>
      <c r="RXA5" s="109"/>
      <c r="RXB5" s="109"/>
      <c r="RXC5" s="109"/>
      <c r="RXD5" s="109"/>
      <c r="RXE5" s="109"/>
      <c r="RXF5" s="109"/>
      <c r="RXG5" s="109"/>
      <c r="RXH5" s="109"/>
      <c r="RXI5" s="109"/>
      <c r="RXJ5" s="109"/>
      <c r="RXK5" s="109"/>
      <c r="RXL5" s="109"/>
      <c r="RXM5" s="109"/>
      <c r="RXN5" s="109"/>
      <c r="RXO5" s="109"/>
      <c r="RXP5" s="109"/>
      <c r="RXQ5" s="109"/>
      <c r="RXR5" s="109"/>
      <c r="RXS5" s="109"/>
      <c r="RXT5" s="109"/>
      <c r="RXU5" s="109"/>
      <c r="RXV5" s="109"/>
      <c r="RXW5" s="109"/>
      <c r="RXX5" s="109"/>
      <c r="RXY5" s="109"/>
      <c r="RXZ5" s="109"/>
      <c r="RYA5" s="109"/>
      <c r="RYB5" s="109"/>
      <c r="RYC5" s="109"/>
      <c r="RYD5" s="109"/>
      <c r="RYE5" s="109"/>
      <c r="RYF5" s="109"/>
      <c r="RYG5" s="109"/>
      <c r="RYH5" s="109"/>
      <c r="RYI5" s="109"/>
      <c r="RYJ5" s="109"/>
      <c r="RYK5" s="109"/>
      <c r="RYL5" s="109"/>
      <c r="RYM5" s="109"/>
      <c r="RYN5" s="109"/>
      <c r="RYO5" s="109"/>
      <c r="RYP5" s="109"/>
      <c r="RYQ5" s="109"/>
      <c r="RYR5" s="109"/>
      <c r="RYS5" s="109"/>
      <c r="RYT5" s="109"/>
      <c r="RYU5" s="109"/>
      <c r="RYV5" s="109"/>
      <c r="RYW5" s="109"/>
      <c r="RYX5" s="109"/>
      <c r="RYY5" s="109"/>
      <c r="RYZ5" s="109"/>
      <c r="RZA5" s="109"/>
      <c r="RZB5" s="109"/>
      <c r="RZC5" s="109"/>
      <c r="RZD5" s="109"/>
      <c r="RZE5" s="109"/>
      <c r="RZF5" s="109"/>
      <c r="RZG5" s="109"/>
      <c r="RZH5" s="109"/>
      <c r="RZI5" s="109"/>
      <c r="RZJ5" s="109"/>
      <c r="RZK5" s="109"/>
      <c r="RZL5" s="109"/>
      <c r="RZM5" s="109"/>
      <c r="RZN5" s="109"/>
      <c r="RZO5" s="109"/>
      <c r="RZP5" s="109"/>
      <c r="RZQ5" s="109"/>
      <c r="RZR5" s="109"/>
      <c r="RZS5" s="109"/>
      <c r="RZT5" s="109"/>
      <c r="RZU5" s="109"/>
      <c r="RZV5" s="109"/>
      <c r="RZW5" s="109"/>
      <c r="RZX5" s="109"/>
      <c r="RZY5" s="109"/>
      <c r="RZZ5" s="109"/>
      <c r="SAA5" s="109"/>
      <c r="SAB5" s="109"/>
      <c r="SAC5" s="109"/>
      <c r="SAD5" s="109"/>
      <c r="SAE5" s="109"/>
      <c r="SAF5" s="109"/>
      <c r="SAG5" s="109"/>
      <c r="SAH5" s="109"/>
      <c r="SAI5" s="109"/>
      <c r="SAJ5" s="109"/>
      <c r="SAK5" s="109"/>
      <c r="SAL5" s="109"/>
      <c r="SAM5" s="109"/>
      <c r="SAN5" s="109"/>
      <c r="SAO5" s="109"/>
      <c r="SAP5" s="109"/>
      <c r="SAQ5" s="109"/>
      <c r="SAR5" s="109"/>
      <c r="SAS5" s="109"/>
      <c r="SAT5" s="109"/>
      <c r="SAU5" s="109"/>
      <c r="SAV5" s="109"/>
      <c r="SAW5" s="109"/>
      <c r="SAX5" s="109"/>
      <c r="SAY5" s="109"/>
      <c r="SAZ5" s="109"/>
      <c r="SBA5" s="109"/>
      <c r="SBB5" s="109"/>
      <c r="SBC5" s="109"/>
      <c r="SBD5" s="109"/>
      <c r="SBE5" s="109"/>
      <c r="SBF5" s="109"/>
      <c r="SBG5" s="109"/>
      <c r="SBH5" s="109"/>
      <c r="SBI5" s="109"/>
      <c r="SBJ5" s="109"/>
      <c r="SBK5" s="109"/>
      <c r="SBL5" s="109"/>
      <c r="SBM5" s="109"/>
      <c r="SBN5" s="109"/>
      <c r="SBO5" s="109"/>
      <c r="SBP5" s="109"/>
      <c r="SBQ5" s="109"/>
      <c r="SBR5" s="109"/>
      <c r="SBS5" s="109"/>
      <c r="SBT5" s="109"/>
      <c r="SBU5" s="109"/>
      <c r="SBV5" s="109"/>
      <c r="SBW5" s="109"/>
      <c r="SBX5" s="109"/>
      <c r="SBY5" s="109"/>
      <c r="SBZ5" s="109"/>
      <c r="SCA5" s="109"/>
      <c r="SCB5" s="109"/>
      <c r="SCC5" s="109"/>
      <c r="SCD5" s="109"/>
      <c r="SCE5" s="109"/>
      <c r="SCF5" s="109"/>
      <c r="SCG5" s="109"/>
      <c r="SCH5" s="109"/>
      <c r="SCI5" s="109"/>
      <c r="SCJ5" s="109"/>
      <c r="SCK5" s="109"/>
      <c r="SCL5" s="109"/>
      <c r="SCM5" s="109"/>
      <c r="SCN5" s="109"/>
      <c r="SCO5" s="109"/>
      <c r="SCP5" s="109"/>
      <c r="SCQ5" s="109"/>
      <c r="SCR5" s="109"/>
      <c r="SCS5" s="109"/>
      <c r="SCT5" s="109"/>
      <c r="SCU5" s="109"/>
      <c r="SCV5" s="109"/>
      <c r="SCW5" s="109"/>
      <c r="SCX5" s="109"/>
      <c r="SCY5" s="109"/>
      <c r="SCZ5" s="109"/>
      <c r="SDA5" s="109"/>
      <c r="SDB5" s="109"/>
      <c r="SDC5" s="109"/>
      <c r="SDD5" s="109"/>
      <c r="SDE5" s="109"/>
      <c r="SDF5" s="109"/>
      <c r="SDG5" s="109"/>
      <c r="SDH5" s="109"/>
      <c r="SDI5" s="109"/>
      <c r="SDJ5" s="109"/>
      <c r="SDK5" s="109"/>
      <c r="SDL5" s="109"/>
      <c r="SDM5" s="109"/>
      <c r="SDN5" s="109"/>
      <c r="SDO5" s="109"/>
      <c r="SDP5" s="109"/>
      <c r="SDQ5" s="109"/>
      <c r="SDR5" s="109"/>
      <c r="SDS5" s="109"/>
      <c r="SDT5" s="109"/>
      <c r="SDU5" s="109"/>
      <c r="SDV5" s="109"/>
      <c r="SDW5" s="109"/>
      <c r="SDX5" s="109"/>
      <c r="SDY5" s="109"/>
      <c r="SDZ5" s="109"/>
      <c r="SEA5" s="109"/>
      <c r="SEB5" s="109"/>
      <c r="SEC5" s="109"/>
      <c r="SED5" s="109"/>
      <c r="SEE5" s="109"/>
      <c r="SEF5" s="109"/>
      <c r="SEG5" s="109"/>
      <c r="SEH5" s="109"/>
      <c r="SEI5" s="109"/>
      <c r="SEJ5" s="109"/>
      <c r="SEK5" s="109"/>
      <c r="SEL5" s="109"/>
      <c r="SEM5" s="109"/>
      <c r="SEN5" s="109"/>
      <c r="SEO5" s="109"/>
      <c r="SEP5" s="109"/>
      <c r="SEQ5" s="109"/>
      <c r="SER5" s="109"/>
      <c r="SES5" s="109"/>
      <c r="SET5" s="109"/>
      <c r="SEU5" s="109"/>
      <c r="SEV5" s="109"/>
      <c r="SEW5" s="109"/>
      <c r="SEX5" s="109"/>
      <c r="SEY5" s="109"/>
      <c r="SEZ5" s="109"/>
      <c r="SFA5" s="109"/>
      <c r="SFB5" s="109"/>
      <c r="SFC5" s="109"/>
      <c r="SFD5" s="109"/>
      <c r="SFE5" s="109"/>
      <c r="SFF5" s="109"/>
      <c r="SFG5" s="109"/>
      <c r="SFH5" s="109"/>
      <c r="SFI5" s="109"/>
      <c r="SFJ5" s="109"/>
      <c r="SFK5" s="109"/>
      <c r="SFL5" s="109"/>
      <c r="SFM5" s="109"/>
      <c r="SFN5" s="109"/>
      <c r="SFO5" s="109"/>
      <c r="SFP5" s="109"/>
      <c r="SFQ5" s="109"/>
      <c r="SFR5" s="109"/>
      <c r="SFS5" s="109"/>
      <c r="SFT5" s="109"/>
      <c r="SFU5" s="109"/>
      <c r="SFV5" s="109"/>
      <c r="SFW5" s="109"/>
      <c r="SFX5" s="109"/>
      <c r="SFY5" s="109"/>
      <c r="SFZ5" s="109"/>
      <c r="SGA5" s="109"/>
      <c r="SGB5" s="109"/>
      <c r="SGC5" s="109"/>
      <c r="SGD5" s="109"/>
      <c r="SGE5" s="109"/>
      <c r="SGF5" s="109"/>
      <c r="SGG5" s="109"/>
      <c r="SGH5" s="109"/>
      <c r="SGI5" s="109"/>
      <c r="SGJ5" s="109"/>
      <c r="SGK5" s="109"/>
      <c r="SGL5" s="109"/>
      <c r="SGM5" s="109"/>
      <c r="SGN5" s="109"/>
      <c r="SGO5" s="109"/>
      <c r="SGP5" s="109"/>
      <c r="SGQ5" s="109"/>
      <c r="SGR5" s="109"/>
      <c r="SGS5" s="109"/>
      <c r="SGT5" s="109"/>
      <c r="SGU5" s="109"/>
      <c r="SGV5" s="109"/>
      <c r="SGW5" s="109"/>
      <c r="SGX5" s="109"/>
      <c r="SGY5" s="109"/>
      <c r="SGZ5" s="109"/>
      <c r="SHA5" s="109"/>
      <c r="SHB5" s="109"/>
      <c r="SHC5" s="109"/>
      <c r="SHD5" s="109"/>
      <c r="SHE5" s="109"/>
      <c r="SHF5" s="109"/>
      <c r="SHG5" s="109"/>
      <c r="SHH5" s="109"/>
      <c r="SHI5" s="109"/>
      <c r="SHJ5" s="109"/>
      <c r="SHK5" s="109"/>
      <c r="SHL5" s="109"/>
      <c r="SHM5" s="109"/>
      <c r="SHN5" s="109"/>
      <c r="SHO5" s="109"/>
      <c r="SHP5" s="109"/>
      <c r="SHQ5" s="109"/>
      <c r="SHR5" s="109"/>
      <c r="SHS5" s="109"/>
      <c r="SHT5" s="109"/>
      <c r="SHU5" s="109"/>
      <c r="SHV5" s="109"/>
      <c r="SHW5" s="109"/>
      <c r="SHX5" s="109"/>
      <c r="SHY5" s="109"/>
      <c r="SHZ5" s="109"/>
      <c r="SIA5" s="109"/>
      <c r="SIB5" s="109"/>
      <c r="SIC5" s="109"/>
      <c r="SID5" s="109"/>
      <c r="SIE5" s="109"/>
      <c r="SIF5" s="109"/>
      <c r="SIG5" s="109"/>
      <c r="SIH5" s="109"/>
      <c r="SII5" s="109"/>
      <c r="SIJ5" s="109"/>
      <c r="SIK5" s="109"/>
      <c r="SIL5" s="109"/>
      <c r="SIM5" s="109"/>
      <c r="SIN5" s="109"/>
      <c r="SIO5" s="109"/>
      <c r="SIP5" s="109"/>
      <c r="SIQ5" s="109"/>
      <c r="SIR5" s="109"/>
      <c r="SIS5" s="109"/>
      <c r="SIT5" s="109"/>
      <c r="SIU5" s="109"/>
      <c r="SIV5" s="109"/>
      <c r="SIW5" s="109"/>
      <c r="SIX5" s="109"/>
      <c r="SIY5" s="109"/>
      <c r="SIZ5" s="109"/>
      <c r="SJA5" s="109"/>
      <c r="SJB5" s="109"/>
      <c r="SJC5" s="109"/>
      <c r="SJD5" s="109"/>
      <c r="SJE5" s="109"/>
      <c r="SJF5" s="109"/>
      <c r="SJG5" s="109"/>
      <c r="SJH5" s="109"/>
      <c r="SJI5" s="109"/>
      <c r="SJJ5" s="109"/>
      <c r="SJK5" s="109"/>
      <c r="SJL5" s="109"/>
      <c r="SJM5" s="109"/>
      <c r="SJN5" s="109"/>
      <c r="SJO5" s="109"/>
      <c r="SJP5" s="109"/>
      <c r="SJQ5" s="109"/>
      <c r="SJR5" s="109"/>
      <c r="SJS5" s="109"/>
      <c r="SJT5" s="109"/>
      <c r="SJU5" s="109"/>
      <c r="SJV5" s="109"/>
      <c r="SJW5" s="109"/>
      <c r="SJX5" s="109"/>
      <c r="SJY5" s="109"/>
      <c r="SJZ5" s="109"/>
      <c r="SKA5" s="109"/>
      <c r="SKB5" s="109"/>
      <c r="SKC5" s="109"/>
      <c r="SKD5" s="109"/>
      <c r="SKE5" s="109"/>
      <c r="SKF5" s="109"/>
      <c r="SKG5" s="109"/>
      <c r="SKH5" s="109"/>
      <c r="SKI5" s="109"/>
      <c r="SKJ5" s="109"/>
      <c r="SKK5" s="109"/>
      <c r="SKL5" s="109"/>
      <c r="SKM5" s="109"/>
      <c r="SKN5" s="109"/>
      <c r="SKO5" s="109"/>
      <c r="SKP5" s="109"/>
      <c r="SKQ5" s="109"/>
      <c r="SKR5" s="109"/>
      <c r="SKS5" s="109"/>
      <c r="SKT5" s="109"/>
      <c r="SKU5" s="109"/>
      <c r="SKV5" s="109"/>
      <c r="SKW5" s="109"/>
      <c r="SKX5" s="109"/>
      <c r="SKY5" s="109"/>
      <c r="SKZ5" s="109"/>
      <c r="SLA5" s="109"/>
      <c r="SLB5" s="109"/>
      <c r="SLC5" s="109"/>
      <c r="SLD5" s="109"/>
      <c r="SLE5" s="109"/>
      <c r="SLF5" s="109"/>
      <c r="SLG5" s="109"/>
      <c r="SLH5" s="109"/>
      <c r="SLI5" s="109"/>
      <c r="SLJ5" s="109"/>
      <c r="SLK5" s="109"/>
      <c r="SLL5" s="109"/>
      <c r="SLM5" s="109"/>
      <c r="SLN5" s="109"/>
      <c r="SLO5" s="109"/>
      <c r="SLP5" s="109"/>
      <c r="SLQ5" s="109"/>
      <c r="SLR5" s="109"/>
      <c r="SLS5" s="109"/>
      <c r="SLT5" s="109"/>
      <c r="SLU5" s="109"/>
      <c r="SLV5" s="109"/>
      <c r="SLW5" s="109"/>
      <c r="SLX5" s="109"/>
      <c r="SLY5" s="109"/>
      <c r="SLZ5" s="109"/>
      <c r="SMA5" s="109"/>
      <c r="SMB5" s="109"/>
      <c r="SMC5" s="109"/>
      <c r="SMD5" s="109"/>
      <c r="SME5" s="109"/>
      <c r="SMF5" s="109"/>
      <c r="SMG5" s="109"/>
      <c r="SMH5" s="109"/>
      <c r="SMI5" s="109"/>
      <c r="SMJ5" s="109"/>
      <c r="SMK5" s="109"/>
      <c r="SML5" s="109"/>
      <c r="SMM5" s="109"/>
      <c r="SMN5" s="109"/>
      <c r="SMO5" s="109"/>
      <c r="SMP5" s="109"/>
      <c r="SMQ5" s="109"/>
      <c r="SMR5" s="109"/>
      <c r="SMS5" s="109"/>
      <c r="SMT5" s="109"/>
      <c r="SMU5" s="109"/>
      <c r="SMV5" s="109"/>
      <c r="SMW5" s="109"/>
      <c r="SMX5" s="109"/>
      <c r="SMY5" s="109"/>
      <c r="SMZ5" s="109"/>
      <c r="SNA5" s="109"/>
      <c r="SNB5" s="109"/>
      <c r="SNC5" s="109"/>
      <c r="SND5" s="109"/>
      <c r="SNE5" s="109"/>
      <c r="SNF5" s="109"/>
      <c r="SNG5" s="109"/>
      <c r="SNH5" s="109"/>
      <c r="SNI5" s="109"/>
      <c r="SNJ5" s="109"/>
      <c r="SNK5" s="109"/>
      <c r="SNL5" s="109"/>
      <c r="SNM5" s="109"/>
      <c r="SNN5" s="109"/>
      <c r="SNO5" s="109"/>
      <c r="SNP5" s="109"/>
      <c r="SNQ5" s="109"/>
      <c r="SNR5" s="109"/>
      <c r="SNS5" s="109"/>
      <c r="SNT5" s="109"/>
      <c r="SNU5" s="109"/>
      <c r="SNV5" s="109"/>
      <c r="SNW5" s="109"/>
      <c r="SNX5" s="109"/>
      <c r="SNY5" s="109"/>
      <c r="SNZ5" s="109"/>
      <c r="SOA5" s="109"/>
      <c r="SOB5" s="109"/>
      <c r="SOC5" s="109"/>
      <c r="SOD5" s="109"/>
      <c r="SOE5" s="109"/>
      <c r="SOF5" s="109"/>
      <c r="SOG5" s="109"/>
      <c r="SOH5" s="109"/>
      <c r="SOI5" s="109"/>
      <c r="SOJ5" s="109"/>
      <c r="SOK5" s="109"/>
      <c r="SOL5" s="109"/>
      <c r="SOM5" s="109"/>
      <c r="SON5" s="109"/>
      <c r="SOO5" s="109"/>
      <c r="SOP5" s="109"/>
      <c r="SOQ5" s="109"/>
      <c r="SOR5" s="109"/>
      <c r="SOS5" s="109"/>
      <c r="SOT5" s="109"/>
      <c r="SOU5" s="109"/>
      <c r="SOV5" s="109"/>
      <c r="SOW5" s="109"/>
      <c r="SOX5" s="109"/>
      <c r="SOY5" s="109"/>
      <c r="SOZ5" s="109"/>
      <c r="SPA5" s="109"/>
      <c r="SPB5" s="109"/>
      <c r="SPC5" s="109"/>
      <c r="SPD5" s="109"/>
      <c r="SPE5" s="109"/>
      <c r="SPF5" s="109"/>
      <c r="SPG5" s="109"/>
      <c r="SPH5" s="109"/>
      <c r="SPI5" s="109"/>
      <c r="SPJ5" s="109"/>
      <c r="SPK5" s="109"/>
      <c r="SPL5" s="109"/>
      <c r="SPM5" s="109"/>
      <c r="SPN5" s="109"/>
      <c r="SPO5" s="109"/>
      <c r="SPP5" s="109"/>
      <c r="SPQ5" s="109"/>
      <c r="SPR5" s="109"/>
      <c r="SPS5" s="109"/>
      <c r="SPT5" s="109"/>
      <c r="SPU5" s="109"/>
      <c r="SPV5" s="109"/>
      <c r="SPW5" s="109"/>
      <c r="SPX5" s="109"/>
      <c r="SPY5" s="109"/>
      <c r="SPZ5" s="109"/>
      <c r="SQA5" s="109"/>
      <c r="SQB5" s="109"/>
      <c r="SQC5" s="109"/>
      <c r="SQD5" s="109"/>
      <c r="SQE5" s="109"/>
      <c r="SQF5" s="109"/>
      <c r="SQG5" s="109"/>
      <c r="SQH5" s="109"/>
      <c r="SQI5" s="109"/>
      <c r="SQJ5" s="109"/>
      <c r="SQK5" s="109"/>
      <c r="SQL5" s="109"/>
      <c r="SQM5" s="109"/>
      <c r="SQN5" s="109"/>
      <c r="SQO5" s="109"/>
      <c r="SQP5" s="109"/>
      <c r="SQQ5" s="109"/>
      <c r="SQR5" s="109"/>
      <c r="SQS5" s="109"/>
      <c r="SQT5" s="109"/>
      <c r="SQU5" s="109"/>
      <c r="SQV5" s="109"/>
      <c r="SQW5" s="109"/>
      <c r="SQX5" s="109"/>
      <c r="SQY5" s="109"/>
      <c r="SQZ5" s="109"/>
      <c r="SRA5" s="109"/>
      <c r="SRB5" s="109"/>
      <c r="SRC5" s="109"/>
      <c r="SRD5" s="109"/>
      <c r="SRE5" s="109"/>
      <c r="SRF5" s="109"/>
      <c r="SRG5" s="109"/>
      <c r="SRH5" s="109"/>
      <c r="SRI5" s="109"/>
      <c r="SRJ5" s="109"/>
      <c r="SRK5" s="109"/>
      <c r="SRL5" s="109"/>
      <c r="SRM5" s="109"/>
      <c r="SRN5" s="109"/>
      <c r="SRO5" s="109"/>
      <c r="SRP5" s="109"/>
      <c r="SRQ5" s="109"/>
      <c r="SRR5" s="109"/>
      <c r="SRS5" s="109"/>
      <c r="SRT5" s="109"/>
      <c r="SRU5" s="109"/>
      <c r="SRV5" s="109"/>
      <c r="SRW5" s="109"/>
      <c r="SRX5" s="109"/>
      <c r="SRY5" s="109"/>
      <c r="SRZ5" s="109"/>
      <c r="SSA5" s="109"/>
      <c r="SSB5" s="109"/>
      <c r="SSC5" s="109"/>
      <c r="SSD5" s="109"/>
      <c r="SSE5" s="109"/>
      <c r="SSF5" s="109"/>
      <c r="SSG5" s="109"/>
      <c r="SSH5" s="109"/>
      <c r="SSI5" s="109"/>
      <c r="SSJ5" s="109"/>
      <c r="SSK5" s="109"/>
      <c r="SSL5" s="109"/>
      <c r="SSM5" s="109"/>
      <c r="SSN5" s="109"/>
      <c r="SSO5" s="109"/>
      <c r="SSP5" s="109"/>
      <c r="SSQ5" s="109"/>
      <c r="SSR5" s="109"/>
      <c r="SSS5" s="109"/>
      <c r="SST5" s="109"/>
      <c r="SSU5" s="109"/>
      <c r="SSV5" s="109"/>
      <c r="SSW5" s="109"/>
      <c r="SSX5" s="109"/>
      <c r="SSY5" s="109"/>
      <c r="SSZ5" s="109"/>
      <c r="STA5" s="109"/>
      <c r="STB5" s="109"/>
      <c r="STC5" s="109"/>
      <c r="STD5" s="109"/>
      <c r="STE5" s="109"/>
      <c r="STF5" s="109"/>
      <c r="STG5" s="109"/>
      <c r="STH5" s="109"/>
      <c r="STI5" s="109"/>
      <c r="STJ5" s="109"/>
      <c r="STK5" s="109"/>
      <c r="STL5" s="109"/>
      <c r="STM5" s="109"/>
      <c r="STN5" s="109"/>
      <c r="STO5" s="109"/>
      <c r="STP5" s="109"/>
      <c r="STQ5" s="109"/>
      <c r="STR5" s="109"/>
      <c r="STS5" s="109"/>
      <c r="STT5" s="109"/>
      <c r="STU5" s="109"/>
      <c r="STV5" s="109"/>
      <c r="STW5" s="109"/>
      <c r="STX5" s="109"/>
      <c r="STY5" s="109"/>
      <c r="STZ5" s="109"/>
      <c r="SUA5" s="109"/>
      <c r="SUB5" s="109"/>
      <c r="SUC5" s="109"/>
      <c r="SUD5" s="109"/>
      <c r="SUE5" s="109"/>
      <c r="SUF5" s="109"/>
      <c r="SUG5" s="109"/>
      <c r="SUH5" s="109"/>
      <c r="SUI5" s="109"/>
      <c r="SUJ5" s="109"/>
      <c r="SUK5" s="109"/>
      <c r="SUL5" s="109"/>
      <c r="SUM5" s="109"/>
      <c r="SUN5" s="109"/>
      <c r="SUO5" s="109"/>
      <c r="SUP5" s="109"/>
      <c r="SUQ5" s="109"/>
      <c r="SUR5" s="109"/>
      <c r="SUS5" s="109"/>
      <c r="SUT5" s="109"/>
      <c r="SUU5" s="109"/>
      <c r="SUV5" s="109"/>
      <c r="SUW5" s="109"/>
      <c r="SUX5" s="109"/>
      <c r="SUY5" s="109"/>
      <c r="SUZ5" s="109"/>
      <c r="SVA5" s="109"/>
      <c r="SVB5" s="109"/>
      <c r="SVC5" s="109"/>
      <c r="SVD5" s="109"/>
      <c r="SVE5" s="109"/>
      <c r="SVF5" s="109"/>
      <c r="SVG5" s="109"/>
      <c r="SVH5" s="109"/>
      <c r="SVI5" s="109"/>
      <c r="SVJ5" s="109"/>
      <c r="SVK5" s="109"/>
      <c r="SVL5" s="109"/>
      <c r="SVM5" s="109"/>
      <c r="SVN5" s="109"/>
      <c r="SVO5" s="109"/>
      <c r="SVP5" s="109"/>
      <c r="SVQ5" s="109"/>
      <c r="SVR5" s="109"/>
      <c r="SVS5" s="109"/>
      <c r="SVT5" s="109"/>
      <c r="SVU5" s="109"/>
      <c r="SVV5" s="109"/>
      <c r="SVW5" s="109"/>
      <c r="SVX5" s="109"/>
      <c r="SVY5" s="109"/>
      <c r="SVZ5" s="109"/>
      <c r="SWA5" s="109"/>
      <c r="SWB5" s="109"/>
      <c r="SWC5" s="109"/>
      <c r="SWD5" s="109"/>
      <c r="SWE5" s="109"/>
      <c r="SWF5" s="109"/>
      <c r="SWG5" s="109"/>
      <c r="SWH5" s="109"/>
      <c r="SWI5" s="109"/>
      <c r="SWJ5" s="109"/>
      <c r="SWK5" s="109"/>
      <c r="SWL5" s="109"/>
      <c r="SWM5" s="109"/>
      <c r="SWN5" s="109"/>
      <c r="SWO5" s="109"/>
      <c r="SWP5" s="109"/>
      <c r="SWQ5" s="109"/>
      <c r="SWR5" s="109"/>
      <c r="SWS5" s="109"/>
      <c r="SWT5" s="109"/>
      <c r="SWU5" s="109"/>
      <c r="SWV5" s="109"/>
      <c r="SWW5" s="109"/>
      <c r="SWX5" s="109"/>
      <c r="SWY5" s="109"/>
      <c r="SWZ5" s="109"/>
      <c r="SXA5" s="109"/>
      <c r="SXB5" s="109"/>
      <c r="SXC5" s="109"/>
      <c r="SXD5" s="109"/>
      <c r="SXE5" s="109"/>
      <c r="SXF5" s="109"/>
      <c r="SXG5" s="109"/>
      <c r="SXH5" s="109"/>
      <c r="SXI5" s="109"/>
      <c r="SXJ5" s="109"/>
      <c r="SXK5" s="109"/>
      <c r="SXL5" s="109"/>
      <c r="SXM5" s="109"/>
      <c r="SXN5" s="109"/>
      <c r="SXO5" s="109"/>
      <c r="SXP5" s="109"/>
      <c r="SXQ5" s="109"/>
      <c r="SXR5" s="109"/>
      <c r="SXS5" s="109"/>
      <c r="SXT5" s="109"/>
      <c r="SXU5" s="109"/>
      <c r="SXV5" s="109"/>
      <c r="SXW5" s="109"/>
      <c r="SXX5" s="109"/>
      <c r="SXY5" s="109"/>
      <c r="SXZ5" s="109"/>
      <c r="SYA5" s="109"/>
      <c r="SYB5" s="109"/>
      <c r="SYC5" s="109"/>
      <c r="SYD5" s="109"/>
      <c r="SYE5" s="109"/>
      <c r="SYF5" s="109"/>
      <c r="SYG5" s="109"/>
      <c r="SYH5" s="109"/>
      <c r="SYI5" s="109"/>
      <c r="SYJ5" s="109"/>
      <c r="SYK5" s="109"/>
      <c r="SYL5" s="109"/>
      <c r="SYM5" s="109"/>
      <c r="SYN5" s="109"/>
      <c r="SYO5" s="109"/>
      <c r="SYP5" s="109"/>
      <c r="SYQ5" s="109"/>
      <c r="SYR5" s="109"/>
      <c r="SYS5" s="109"/>
      <c r="SYT5" s="109"/>
      <c r="SYU5" s="109"/>
      <c r="SYV5" s="109"/>
      <c r="SYW5" s="109"/>
      <c r="SYX5" s="109"/>
      <c r="SYY5" s="109"/>
      <c r="SYZ5" s="109"/>
      <c r="SZA5" s="109"/>
      <c r="SZB5" s="109"/>
      <c r="SZC5" s="109"/>
      <c r="SZD5" s="109"/>
      <c r="SZE5" s="109"/>
      <c r="SZF5" s="109"/>
      <c r="SZG5" s="109"/>
      <c r="SZH5" s="109"/>
      <c r="SZI5" s="109"/>
      <c r="SZJ5" s="109"/>
      <c r="SZK5" s="109"/>
      <c r="SZL5" s="109"/>
      <c r="SZM5" s="109"/>
      <c r="SZN5" s="109"/>
      <c r="SZO5" s="109"/>
      <c r="SZP5" s="109"/>
      <c r="SZQ5" s="109"/>
      <c r="SZR5" s="109"/>
      <c r="SZS5" s="109"/>
      <c r="SZT5" s="109"/>
      <c r="SZU5" s="109"/>
      <c r="SZV5" s="109"/>
      <c r="SZW5" s="109"/>
      <c r="SZX5" s="109"/>
      <c r="SZY5" s="109"/>
      <c r="SZZ5" s="109"/>
      <c r="TAA5" s="109"/>
      <c r="TAB5" s="109"/>
      <c r="TAC5" s="109"/>
      <c r="TAD5" s="109"/>
      <c r="TAE5" s="109"/>
      <c r="TAF5" s="109"/>
      <c r="TAG5" s="109"/>
      <c r="TAH5" s="109"/>
      <c r="TAI5" s="109"/>
      <c r="TAJ5" s="109"/>
      <c r="TAK5" s="109"/>
      <c r="TAL5" s="109"/>
      <c r="TAM5" s="109"/>
      <c r="TAN5" s="109"/>
      <c r="TAO5" s="109"/>
      <c r="TAP5" s="109"/>
      <c r="TAQ5" s="109"/>
      <c r="TAR5" s="109"/>
      <c r="TAS5" s="109"/>
      <c r="TAT5" s="109"/>
      <c r="TAU5" s="109"/>
      <c r="TAV5" s="109"/>
      <c r="TAW5" s="109"/>
      <c r="TAX5" s="109"/>
      <c r="TAY5" s="109"/>
      <c r="TAZ5" s="109"/>
      <c r="TBA5" s="109"/>
      <c r="TBB5" s="109"/>
      <c r="TBC5" s="109"/>
      <c r="TBD5" s="109"/>
      <c r="TBE5" s="109"/>
      <c r="TBF5" s="109"/>
      <c r="TBG5" s="109"/>
      <c r="TBH5" s="109"/>
      <c r="TBI5" s="109"/>
      <c r="TBJ5" s="109"/>
      <c r="TBK5" s="109"/>
      <c r="TBL5" s="109"/>
      <c r="TBM5" s="109"/>
      <c r="TBN5" s="109"/>
      <c r="TBO5" s="109"/>
      <c r="TBP5" s="109"/>
      <c r="TBQ5" s="109"/>
      <c r="TBR5" s="109"/>
      <c r="TBS5" s="109"/>
      <c r="TBT5" s="109"/>
      <c r="TBU5" s="109"/>
      <c r="TBV5" s="109"/>
      <c r="TBW5" s="109"/>
      <c r="TBX5" s="109"/>
      <c r="TBY5" s="109"/>
      <c r="TBZ5" s="109"/>
      <c r="TCA5" s="109"/>
      <c r="TCB5" s="109"/>
      <c r="TCC5" s="109"/>
      <c r="TCD5" s="109"/>
      <c r="TCE5" s="109"/>
      <c r="TCF5" s="109"/>
      <c r="TCG5" s="109"/>
      <c r="TCH5" s="109"/>
      <c r="TCI5" s="109"/>
      <c r="TCJ5" s="109"/>
      <c r="TCK5" s="109"/>
      <c r="TCL5" s="109"/>
      <c r="TCM5" s="109"/>
      <c r="TCN5" s="109"/>
      <c r="TCO5" s="109"/>
      <c r="TCP5" s="109"/>
      <c r="TCQ5" s="109"/>
      <c r="TCR5" s="109"/>
      <c r="TCS5" s="109"/>
      <c r="TCT5" s="109"/>
      <c r="TCU5" s="109"/>
      <c r="TCV5" s="109"/>
      <c r="TCW5" s="109"/>
      <c r="TCX5" s="109"/>
      <c r="TCY5" s="109"/>
      <c r="TCZ5" s="109"/>
      <c r="TDA5" s="109"/>
      <c r="TDB5" s="109"/>
      <c r="TDC5" s="109"/>
      <c r="TDD5" s="109"/>
      <c r="TDE5" s="109"/>
      <c r="TDF5" s="109"/>
      <c r="TDG5" s="109"/>
      <c r="TDH5" s="109"/>
      <c r="TDI5" s="109"/>
      <c r="TDJ5" s="109"/>
      <c r="TDK5" s="109"/>
      <c r="TDL5" s="109"/>
      <c r="TDM5" s="109"/>
      <c r="TDN5" s="109"/>
      <c r="TDO5" s="109"/>
      <c r="TDP5" s="109"/>
      <c r="TDQ5" s="109"/>
      <c r="TDR5" s="109"/>
      <c r="TDS5" s="109"/>
      <c r="TDT5" s="109"/>
      <c r="TDU5" s="109"/>
      <c r="TDV5" s="109"/>
      <c r="TDW5" s="109"/>
      <c r="TDX5" s="109"/>
      <c r="TDY5" s="109"/>
      <c r="TDZ5" s="109"/>
      <c r="TEA5" s="109"/>
      <c r="TEB5" s="109"/>
      <c r="TEC5" s="109"/>
      <c r="TED5" s="109"/>
      <c r="TEE5" s="109"/>
      <c r="TEF5" s="109"/>
      <c r="TEG5" s="109"/>
      <c r="TEH5" s="109"/>
      <c r="TEI5" s="109"/>
      <c r="TEJ5" s="109"/>
      <c r="TEK5" s="109"/>
      <c r="TEL5" s="109"/>
      <c r="TEM5" s="109"/>
      <c r="TEN5" s="109"/>
      <c r="TEO5" s="109"/>
      <c r="TEP5" s="109"/>
      <c r="TEQ5" s="109"/>
      <c r="TER5" s="109"/>
      <c r="TES5" s="109"/>
      <c r="TET5" s="109"/>
      <c r="TEU5" s="109"/>
      <c r="TEV5" s="109"/>
      <c r="TEW5" s="109"/>
      <c r="TEX5" s="109"/>
      <c r="TEY5" s="109"/>
      <c r="TEZ5" s="109"/>
      <c r="TFA5" s="109"/>
      <c r="TFB5" s="109"/>
      <c r="TFC5" s="109"/>
      <c r="TFD5" s="109"/>
      <c r="TFE5" s="109"/>
      <c r="TFF5" s="109"/>
      <c r="TFG5" s="109"/>
      <c r="TFH5" s="109"/>
      <c r="TFI5" s="109"/>
      <c r="TFJ5" s="109"/>
      <c r="TFK5" s="109"/>
      <c r="TFL5" s="109"/>
      <c r="TFM5" s="109"/>
      <c r="TFN5" s="109"/>
      <c r="TFO5" s="109"/>
      <c r="TFP5" s="109"/>
      <c r="TFQ5" s="109"/>
      <c r="TFR5" s="109"/>
      <c r="TFS5" s="109"/>
      <c r="TFT5" s="109"/>
      <c r="TFU5" s="109"/>
      <c r="TFV5" s="109"/>
      <c r="TFW5" s="109"/>
      <c r="TFX5" s="109"/>
      <c r="TFY5" s="109"/>
      <c r="TFZ5" s="109"/>
      <c r="TGA5" s="109"/>
      <c r="TGB5" s="109"/>
      <c r="TGC5" s="109"/>
      <c r="TGD5" s="109"/>
      <c r="TGE5" s="109"/>
      <c r="TGF5" s="109"/>
      <c r="TGG5" s="109"/>
      <c r="TGH5" s="109"/>
      <c r="TGI5" s="109"/>
      <c r="TGJ5" s="109"/>
      <c r="TGK5" s="109"/>
      <c r="TGL5" s="109"/>
      <c r="TGM5" s="109"/>
      <c r="TGN5" s="109"/>
      <c r="TGO5" s="109"/>
      <c r="TGP5" s="109"/>
      <c r="TGQ5" s="109"/>
      <c r="TGR5" s="109"/>
      <c r="TGS5" s="109"/>
      <c r="TGT5" s="109"/>
      <c r="TGU5" s="109"/>
      <c r="TGV5" s="109"/>
      <c r="TGW5" s="109"/>
      <c r="TGX5" s="109"/>
      <c r="TGY5" s="109"/>
      <c r="TGZ5" s="109"/>
      <c r="THA5" s="109"/>
      <c r="THB5" s="109"/>
      <c r="THC5" s="109"/>
      <c r="THD5" s="109"/>
      <c r="THE5" s="109"/>
      <c r="THF5" s="109"/>
      <c r="THG5" s="109"/>
      <c r="THH5" s="109"/>
      <c r="THI5" s="109"/>
      <c r="THJ5" s="109"/>
      <c r="THK5" s="109"/>
      <c r="THL5" s="109"/>
      <c r="THM5" s="109"/>
      <c r="THN5" s="109"/>
      <c r="THO5" s="109"/>
      <c r="THP5" s="109"/>
      <c r="THQ5" s="109"/>
      <c r="THR5" s="109"/>
      <c r="THS5" s="109"/>
      <c r="THT5" s="109"/>
      <c r="THU5" s="109"/>
      <c r="THV5" s="109"/>
      <c r="THW5" s="109"/>
      <c r="THX5" s="109"/>
      <c r="THY5" s="109"/>
      <c r="THZ5" s="109"/>
      <c r="TIA5" s="109"/>
      <c r="TIB5" s="109"/>
      <c r="TIC5" s="109"/>
      <c r="TID5" s="109"/>
      <c r="TIE5" s="109"/>
      <c r="TIF5" s="109"/>
      <c r="TIG5" s="109"/>
      <c r="TIH5" s="109"/>
      <c r="TII5" s="109"/>
      <c r="TIJ5" s="109"/>
      <c r="TIK5" s="109"/>
      <c r="TIL5" s="109"/>
      <c r="TIM5" s="109"/>
      <c r="TIN5" s="109"/>
      <c r="TIO5" s="109"/>
      <c r="TIP5" s="109"/>
      <c r="TIQ5" s="109"/>
      <c r="TIR5" s="109"/>
      <c r="TIS5" s="109"/>
      <c r="TIT5" s="109"/>
      <c r="TIU5" s="109"/>
      <c r="TIV5" s="109"/>
      <c r="TIW5" s="109"/>
      <c r="TIX5" s="109"/>
      <c r="TIY5" s="109"/>
      <c r="TIZ5" s="109"/>
      <c r="TJA5" s="109"/>
      <c r="TJB5" s="109"/>
      <c r="TJC5" s="109"/>
      <c r="TJD5" s="109"/>
      <c r="TJE5" s="109"/>
      <c r="TJF5" s="109"/>
      <c r="TJG5" s="109"/>
      <c r="TJH5" s="109"/>
      <c r="TJI5" s="109"/>
      <c r="TJJ5" s="109"/>
      <c r="TJK5" s="109"/>
      <c r="TJL5" s="109"/>
      <c r="TJM5" s="109"/>
      <c r="TJN5" s="109"/>
      <c r="TJO5" s="109"/>
      <c r="TJP5" s="109"/>
      <c r="TJQ5" s="109"/>
      <c r="TJR5" s="109"/>
      <c r="TJS5" s="109"/>
      <c r="TJT5" s="109"/>
      <c r="TJU5" s="109"/>
      <c r="TJV5" s="109"/>
      <c r="TJW5" s="109"/>
      <c r="TJX5" s="109"/>
      <c r="TJY5" s="109"/>
      <c r="TJZ5" s="109"/>
      <c r="TKA5" s="109"/>
      <c r="TKB5" s="109"/>
      <c r="TKC5" s="109"/>
      <c r="TKD5" s="109"/>
      <c r="TKE5" s="109"/>
      <c r="TKF5" s="109"/>
      <c r="TKG5" s="109"/>
      <c r="TKH5" s="109"/>
      <c r="TKI5" s="109"/>
      <c r="TKJ5" s="109"/>
      <c r="TKK5" s="109"/>
      <c r="TKL5" s="109"/>
      <c r="TKM5" s="109"/>
      <c r="TKN5" s="109"/>
      <c r="TKO5" s="109"/>
      <c r="TKP5" s="109"/>
      <c r="TKQ5" s="109"/>
      <c r="TKR5" s="109"/>
      <c r="TKS5" s="109"/>
      <c r="TKT5" s="109"/>
      <c r="TKU5" s="109"/>
      <c r="TKV5" s="109"/>
      <c r="TKW5" s="109"/>
      <c r="TKX5" s="109"/>
      <c r="TKY5" s="109"/>
      <c r="TKZ5" s="109"/>
      <c r="TLA5" s="109"/>
      <c r="TLB5" s="109"/>
      <c r="TLC5" s="109"/>
      <c r="TLD5" s="109"/>
      <c r="TLE5" s="109"/>
      <c r="TLF5" s="109"/>
      <c r="TLG5" s="109"/>
      <c r="TLH5" s="109"/>
      <c r="TLI5" s="109"/>
      <c r="TLJ5" s="109"/>
      <c r="TLK5" s="109"/>
      <c r="TLL5" s="109"/>
      <c r="TLM5" s="109"/>
      <c r="TLN5" s="109"/>
      <c r="TLO5" s="109"/>
      <c r="TLP5" s="109"/>
      <c r="TLQ5" s="109"/>
      <c r="TLR5" s="109"/>
      <c r="TLS5" s="109"/>
      <c r="TLT5" s="109"/>
      <c r="TLU5" s="109"/>
      <c r="TLV5" s="109"/>
      <c r="TLW5" s="109"/>
      <c r="TLX5" s="109"/>
      <c r="TLY5" s="109"/>
      <c r="TLZ5" s="109"/>
      <c r="TMA5" s="109"/>
      <c r="TMB5" s="109"/>
      <c r="TMC5" s="109"/>
      <c r="TMD5" s="109"/>
      <c r="TME5" s="109"/>
      <c r="TMF5" s="109"/>
      <c r="TMG5" s="109"/>
      <c r="TMH5" s="109"/>
      <c r="TMI5" s="109"/>
      <c r="TMJ5" s="109"/>
      <c r="TMK5" s="109"/>
      <c r="TML5" s="109"/>
      <c r="TMM5" s="109"/>
      <c r="TMN5" s="109"/>
      <c r="TMO5" s="109"/>
      <c r="TMP5" s="109"/>
      <c r="TMQ5" s="109"/>
      <c r="TMR5" s="109"/>
      <c r="TMS5" s="109"/>
      <c r="TMT5" s="109"/>
      <c r="TMU5" s="109"/>
      <c r="TMV5" s="109"/>
      <c r="TMW5" s="109"/>
      <c r="TMX5" s="109"/>
      <c r="TMY5" s="109"/>
      <c r="TMZ5" s="109"/>
      <c r="TNA5" s="109"/>
      <c r="TNB5" s="109"/>
      <c r="TNC5" s="109"/>
      <c r="TND5" s="109"/>
      <c r="TNE5" s="109"/>
      <c r="TNF5" s="109"/>
      <c r="TNG5" s="109"/>
      <c r="TNH5" s="109"/>
      <c r="TNI5" s="109"/>
      <c r="TNJ5" s="109"/>
      <c r="TNK5" s="109"/>
      <c r="TNL5" s="109"/>
      <c r="TNM5" s="109"/>
      <c r="TNN5" s="109"/>
      <c r="TNO5" s="109"/>
      <c r="TNP5" s="109"/>
      <c r="TNQ5" s="109"/>
      <c r="TNR5" s="109"/>
      <c r="TNS5" s="109"/>
      <c r="TNT5" s="109"/>
      <c r="TNU5" s="109"/>
      <c r="TNV5" s="109"/>
      <c r="TNW5" s="109"/>
      <c r="TNX5" s="109"/>
      <c r="TNY5" s="109"/>
      <c r="TNZ5" s="109"/>
      <c r="TOA5" s="109"/>
      <c r="TOB5" s="109"/>
      <c r="TOC5" s="109"/>
      <c r="TOD5" s="109"/>
      <c r="TOE5" s="109"/>
      <c r="TOF5" s="109"/>
      <c r="TOG5" s="109"/>
      <c r="TOH5" s="109"/>
      <c r="TOI5" s="109"/>
      <c r="TOJ5" s="109"/>
      <c r="TOK5" s="109"/>
      <c r="TOL5" s="109"/>
      <c r="TOM5" s="109"/>
      <c r="TON5" s="109"/>
      <c r="TOO5" s="109"/>
      <c r="TOP5" s="109"/>
      <c r="TOQ5" s="109"/>
      <c r="TOR5" s="109"/>
      <c r="TOS5" s="109"/>
      <c r="TOT5" s="109"/>
      <c r="TOU5" s="109"/>
      <c r="TOV5" s="109"/>
      <c r="TOW5" s="109"/>
      <c r="TOX5" s="109"/>
      <c r="TOY5" s="109"/>
      <c r="TOZ5" s="109"/>
      <c r="TPA5" s="109"/>
      <c r="TPB5" s="109"/>
      <c r="TPC5" s="109"/>
      <c r="TPD5" s="109"/>
      <c r="TPE5" s="109"/>
      <c r="TPF5" s="109"/>
      <c r="TPG5" s="109"/>
      <c r="TPH5" s="109"/>
      <c r="TPI5" s="109"/>
      <c r="TPJ5" s="109"/>
      <c r="TPK5" s="109"/>
      <c r="TPL5" s="109"/>
      <c r="TPM5" s="109"/>
      <c r="TPN5" s="109"/>
      <c r="TPO5" s="109"/>
      <c r="TPP5" s="109"/>
      <c r="TPQ5" s="109"/>
      <c r="TPR5" s="109"/>
      <c r="TPS5" s="109"/>
      <c r="TPT5" s="109"/>
      <c r="TPU5" s="109"/>
      <c r="TPV5" s="109"/>
      <c r="TPW5" s="109"/>
      <c r="TPX5" s="109"/>
      <c r="TPY5" s="109"/>
      <c r="TPZ5" s="109"/>
      <c r="TQA5" s="109"/>
      <c r="TQB5" s="109"/>
      <c r="TQC5" s="109"/>
      <c r="TQD5" s="109"/>
      <c r="TQE5" s="109"/>
      <c r="TQF5" s="109"/>
      <c r="TQG5" s="109"/>
      <c r="TQH5" s="109"/>
      <c r="TQI5" s="109"/>
      <c r="TQJ5" s="109"/>
      <c r="TQK5" s="109"/>
      <c r="TQL5" s="109"/>
      <c r="TQM5" s="109"/>
      <c r="TQN5" s="109"/>
      <c r="TQO5" s="109"/>
      <c r="TQP5" s="109"/>
      <c r="TQQ5" s="109"/>
      <c r="TQR5" s="109"/>
      <c r="TQS5" s="109"/>
      <c r="TQT5" s="109"/>
      <c r="TQU5" s="109"/>
      <c r="TQV5" s="109"/>
      <c r="TQW5" s="109"/>
      <c r="TQX5" s="109"/>
      <c r="TQY5" s="109"/>
      <c r="TQZ5" s="109"/>
      <c r="TRA5" s="109"/>
      <c r="TRB5" s="109"/>
      <c r="TRC5" s="109"/>
      <c r="TRD5" s="109"/>
      <c r="TRE5" s="109"/>
      <c r="TRF5" s="109"/>
      <c r="TRG5" s="109"/>
      <c r="TRH5" s="109"/>
      <c r="TRI5" s="109"/>
      <c r="TRJ5" s="109"/>
      <c r="TRK5" s="109"/>
      <c r="TRL5" s="109"/>
      <c r="TRM5" s="109"/>
      <c r="TRN5" s="109"/>
      <c r="TRO5" s="109"/>
      <c r="TRP5" s="109"/>
      <c r="TRQ5" s="109"/>
      <c r="TRR5" s="109"/>
      <c r="TRS5" s="109"/>
      <c r="TRT5" s="109"/>
      <c r="TRU5" s="109"/>
      <c r="TRV5" s="109"/>
      <c r="TRW5" s="109"/>
      <c r="TRX5" s="109"/>
      <c r="TRY5" s="109"/>
      <c r="TRZ5" s="109"/>
      <c r="TSA5" s="109"/>
      <c r="TSB5" s="109"/>
      <c r="TSC5" s="109"/>
      <c r="TSD5" s="109"/>
      <c r="TSE5" s="109"/>
      <c r="TSF5" s="109"/>
      <c r="TSG5" s="109"/>
      <c r="TSH5" s="109"/>
      <c r="TSI5" s="109"/>
      <c r="TSJ5" s="109"/>
      <c r="TSK5" s="109"/>
      <c r="TSL5" s="109"/>
      <c r="TSM5" s="109"/>
      <c r="TSN5" s="109"/>
      <c r="TSO5" s="109"/>
      <c r="TSP5" s="109"/>
      <c r="TSQ5" s="109"/>
      <c r="TSR5" s="109"/>
      <c r="TSS5" s="109"/>
      <c r="TST5" s="109"/>
      <c r="TSU5" s="109"/>
      <c r="TSV5" s="109"/>
      <c r="TSW5" s="109"/>
      <c r="TSX5" s="109"/>
      <c r="TSY5" s="109"/>
      <c r="TSZ5" s="109"/>
      <c r="TTA5" s="109"/>
      <c r="TTB5" s="109"/>
      <c r="TTC5" s="109"/>
      <c r="TTD5" s="109"/>
      <c r="TTE5" s="109"/>
      <c r="TTF5" s="109"/>
      <c r="TTG5" s="109"/>
      <c r="TTH5" s="109"/>
      <c r="TTI5" s="109"/>
      <c r="TTJ5" s="109"/>
      <c r="TTK5" s="109"/>
      <c r="TTL5" s="109"/>
      <c r="TTM5" s="109"/>
      <c r="TTN5" s="109"/>
      <c r="TTO5" s="109"/>
      <c r="TTP5" s="109"/>
      <c r="TTQ5" s="109"/>
      <c r="TTR5" s="109"/>
      <c r="TTS5" s="109"/>
      <c r="TTT5" s="109"/>
      <c r="TTU5" s="109"/>
      <c r="TTV5" s="109"/>
      <c r="TTW5" s="109"/>
      <c r="TTX5" s="109"/>
      <c r="TTY5" s="109"/>
      <c r="TTZ5" s="109"/>
      <c r="TUA5" s="109"/>
      <c r="TUB5" s="109"/>
      <c r="TUC5" s="109"/>
      <c r="TUD5" s="109"/>
      <c r="TUE5" s="109"/>
      <c r="TUF5" s="109"/>
      <c r="TUG5" s="109"/>
      <c r="TUH5" s="109"/>
      <c r="TUI5" s="109"/>
      <c r="TUJ5" s="109"/>
      <c r="TUK5" s="109"/>
      <c r="TUL5" s="109"/>
      <c r="TUM5" s="109"/>
      <c r="TUN5" s="109"/>
      <c r="TUO5" s="109"/>
      <c r="TUP5" s="109"/>
      <c r="TUQ5" s="109"/>
      <c r="TUR5" s="109"/>
      <c r="TUS5" s="109"/>
      <c r="TUT5" s="109"/>
      <c r="TUU5" s="109"/>
      <c r="TUV5" s="109"/>
      <c r="TUW5" s="109"/>
      <c r="TUX5" s="109"/>
      <c r="TUY5" s="109"/>
      <c r="TUZ5" s="109"/>
      <c r="TVA5" s="109"/>
      <c r="TVB5" s="109"/>
      <c r="TVC5" s="109"/>
      <c r="TVD5" s="109"/>
      <c r="TVE5" s="109"/>
      <c r="TVF5" s="109"/>
      <c r="TVG5" s="109"/>
      <c r="TVH5" s="109"/>
      <c r="TVI5" s="109"/>
      <c r="TVJ5" s="109"/>
      <c r="TVK5" s="109"/>
      <c r="TVL5" s="109"/>
      <c r="TVM5" s="109"/>
      <c r="TVN5" s="109"/>
      <c r="TVO5" s="109"/>
      <c r="TVP5" s="109"/>
      <c r="TVQ5" s="109"/>
      <c r="TVR5" s="109"/>
      <c r="TVS5" s="109"/>
      <c r="TVT5" s="109"/>
      <c r="TVU5" s="109"/>
      <c r="TVV5" s="109"/>
      <c r="TVW5" s="109"/>
      <c r="TVX5" s="109"/>
      <c r="TVY5" s="109"/>
      <c r="TVZ5" s="109"/>
      <c r="TWA5" s="109"/>
      <c r="TWB5" s="109"/>
      <c r="TWC5" s="109"/>
      <c r="TWD5" s="109"/>
      <c r="TWE5" s="109"/>
      <c r="TWF5" s="109"/>
      <c r="TWG5" s="109"/>
      <c r="TWH5" s="109"/>
      <c r="TWI5" s="109"/>
      <c r="TWJ5" s="109"/>
      <c r="TWK5" s="109"/>
      <c r="TWL5" s="109"/>
      <c r="TWM5" s="109"/>
      <c r="TWN5" s="109"/>
      <c r="TWO5" s="109"/>
      <c r="TWP5" s="109"/>
      <c r="TWQ5" s="109"/>
      <c r="TWR5" s="109"/>
      <c r="TWS5" s="109"/>
      <c r="TWT5" s="109"/>
      <c r="TWU5" s="109"/>
      <c r="TWV5" s="109"/>
      <c r="TWW5" s="109"/>
      <c r="TWX5" s="109"/>
      <c r="TWY5" s="109"/>
      <c r="TWZ5" s="109"/>
      <c r="TXA5" s="109"/>
      <c r="TXB5" s="109"/>
      <c r="TXC5" s="109"/>
      <c r="TXD5" s="109"/>
      <c r="TXE5" s="109"/>
      <c r="TXF5" s="109"/>
      <c r="TXG5" s="109"/>
      <c r="TXH5" s="109"/>
      <c r="TXI5" s="109"/>
      <c r="TXJ5" s="109"/>
      <c r="TXK5" s="109"/>
      <c r="TXL5" s="109"/>
      <c r="TXM5" s="109"/>
      <c r="TXN5" s="109"/>
      <c r="TXO5" s="109"/>
      <c r="TXP5" s="109"/>
      <c r="TXQ5" s="109"/>
      <c r="TXR5" s="109"/>
      <c r="TXS5" s="109"/>
      <c r="TXT5" s="109"/>
      <c r="TXU5" s="109"/>
      <c r="TXV5" s="109"/>
      <c r="TXW5" s="109"/>
      <c r="TXX5" s="109"/>
      <c r="TXY5" s="109"/>
      <c r="TXZ5" s="109"/>
      <c r="TYA5" s="109"/>
      <c r="TYB5" s="109"/>
      <c r="TYC5" s="109"/>
      <c r="TYD5" s="109"/>
      <c r="TYE5" s="109"/>
      <c r="TYF5" s="109"/>
      <c r="TYG5" s="109"/>
      <c r="TYH5" s="109"/>
      <c r="TYI5" s="109"/>
      <c r="TYJ5" s="109"/>
      <c r="TYK5" s="109"/>
      <c r="TYL5" s="109"/>
      <c r="TYM5" s="109"/>
      <c r="TYN5" s="109"/>
      <c r="TYO5" s="109"/>
      <c r="TYP5" s="109"/>
      <c r="TYQ5" s="109"/>
      <c r="TYR5" s="109"/>
      <c r="TYS5" s="109"/>
      <c r="TYT5" s="109"/>
      <c r="TYU5" s="109"/>
      <c r="TYV5" s="109"/>
      <c r="TYW5" s="109"/>
      <c r="TYX5" s="109"/>
      <c r="TYY5" s="109"/>
      <c r="TYZ5" s="109"/>
      <c r="TZA5" s="109"/>
      <c r="TZB5" s="109"/>
      <c r="TZC5" s="109"/>
      <c r="TZD5" s="109"/>
      <c r="TZE5" s="109"/>
      <c r="TZF5" s="109"/>
      <c r="TZG5" s="109"/>
      <c r="TZH5" s="109"/>
      <c r="TZI5" s="109"/>
      <c r="TZJ5" s="109"/>
      <c r="TZK5" s="109"/>
      <c r="TZL5" s="109"/>
      <c r="TZM5" s="109"/>
      <c r="TZN5" s="109"/>
      <c r="TZO5" s="109"/>
      <c r="TZP5" s="109"/>
      <c r="TZQ5" s="109"/>
      <c r="TZR5" s="109"/>
      <c r="TZS5" s="109"/>
      <c r="TZT5" s="109"/>
      <c r="TZU5" s="109"/>
      <c r="TZV5" s="109"/>
      <c r="TZW5" s="109"/>
      <c r="TZX5" s="109"/>
      <c r="TZY5" s="109"/>
      <c r="TZZ5" s="109"/>
      <c r="UAA5" s="109"/>
      <c r="UAB5" s="109"/>
      <c r="UAC5" s="109"/>
      <c r="UAD5" s="109"/>
      <c r="UAE5" s="109"/>
      <c r="UAF5" s="109"/>
      <c r="UAG5" s="109"/>
      <c r="UAH5" s="109"/>
      <c r="UAI5" s="109"/>
      <c r="UAJ5" s="109"/>
      <c r="UAK5" s="109"/>
      <c r="UAL5" s="109"/>
      <c r="UAM5" s="109"/>
      <c r="UAN5" s="109"/>
      <c r="UAO5" s="109"/>
      <c r="UAP5" s="109"/>
      <c r="UAQ5" s="109"/>
      <c r="UAR5" s="109"/>
      <c r="UAS5" s="109"/>
      <c r="UAT5" s="109"/>
      <c r="UAU5" s="109"/>
      <c r="UAV5" s="109"/>
      <c r="UAW5" s="109"/>
      <c r="UAX5" s="109"/>
      <c r="UAY5" s="109"/>
      <c r="UAZ5" s="109"/>
      <c r="UBA5" s="109"/>
      <c r="UBB5" s="109"/>
      <c r="UBC5" s="109"/>
      <c r="UBD5" s="109"/>
      <c r="UBE5" s="109"/>
      <c r="UBF5" s="109"/>
      <c r="UBG5" s="109"/>
      <c r="UBH5" s="109"/>
      <c r="UBI5" s="109"/>
      <c r="UBJ5" s="109"/>
      <c r="UBK5" s="109"/>
      <c r="UBL5" s="109"/>
      <c r="UBM5" s="109"/>
      <c r="UBN5" s="109"/>
      <c r="UBO5" s="109"/>
      <c r="UBP5" s="109"/>
      <c r="UBQ5" s="109"/>
      <c r="UBR5" s="109"/>
      <c r="UBS5" s="109"/>
      <c r="UBT5" s="109"/>
      <c r="UBU5" s="109"/>
      <c r="UBV5" s="109"/>
      <c r="UBW5" s="109"/>
      <c r="UBX5" s="109"/>
      <c r="UBY5" s="109"/>
      <c r="UBZ5" s="109"/>
      <c r="UCA5" s="109"/>
      <c r="UCB5" s="109"/>
      <c r="UCC5" s="109"/>
      <c r="UCD5" s="109"/>
      <c r="UCE5" s="109"/>
      <c r="UCF5" s="109"/>
      <c r="UCG5" s="109"/>
      <c r="UCH5" s="109"/>
      <c r="UCI5" s="109"/>
      <c r="UCJ5" s="109"/>
      <c r="UCK5" s="109"/>
      <c r="UCL5" s="109"/>
      <c r="UCM5" s="109"/>
      <c r="UCN5" s="109"/>
      <c r="UCO5" s="109"/>
      <c r="UCP5" s="109"/>
      <c r="UCQ5" s="109"/>
      <c r="UCR5" s="109"/>
      <c r="UCS5" s="109"/>
      <c r="UCT5" s="109"/>
      <c r="UCU5" s="109"/>
      <c r="UCV5" s="109"/>
      <c r="UCW5" s="109"/>
      <c r="UCX5" s="109"/>
      <c r="UCY5" s="109"/>
      <c r="UCZ5" s="109"/>
      <c r="UDA5" s="109"/>
      <c r="UDB5" s="109"/>
      <c r="UDC5" s="109"/>
      <c r="UDD5" s="109"/>
      <c r="UDE5" s="109"/>
      <c r="UDF5" s="109"/>
      <c r="UDG5" s="109"/>
      <c r="UDH5" s="109"/>
      <c r="UDI5" s="109"/>
      <c r="UDJ5" s="109"/>
      <c r="UDK5" s="109"/>
      <c r="UDL5" s="109"/>
      <c r="UDM5" s="109"/>
      <c r="UDN5" s="109"/>
      <c r="UDO5" s="109"/>
      <c r="UDP5" s="109"/>
      <c r="UDQ5" s="109"/>
      <c r="UDR5" s="109"/>
      <c r="UDS5" s="109"/>
      <c r="UDT5" s="109"/>
      <c r="UDU5" s="109"/>
      <c r="UDV5" s="109"/>
      <c r="UDW5" s="109"/>
      <c r="UDX5" s="109"/>
      <c r="UDY5" s="109"/>
      <c r="UDZ5" s="109"/>
      <c r="UEA5" s="109"/>
      <c r="UEB5" s="109"/>
      <c r="UEC5" s="109"/>
      <c r="UED5" s="109"/>
      <c r="UEE5" s="109"/>
      <c r="UEF5" s="109"/>
      <c r="UEG5" s="109"/>
      <c r="UEH5" s="109"/>
      <c r="UEI5" s="109"/>
      <c r="UEJ5" s="109"/>
      <c r="UEK5" s="109"/>
      <c r="UEL5" s="109"/>
      <c r="UEM5" s="109"/>
      <c r="UEN5" s="109"/>
      <c r="UEO5" s="109"/>
      <c r="UEP5" s="109"/>
      <c r="UEQ5" s="109"/>
      <c r="UER5" s="109"/>
      <c r="UES5" s="109"/>
      <c r="UET5" s="109"/>
      <c r="UEU5" s="109"/>
      <c r="UEV5" s="109"/>
      <c r="UEW5" s="109"/>
      <c r="UEX5" s="109"/>
      <c r="UEY5" s="109"/>
      <c r="UEZ5" s="109"/>
      <c r="UFA5" s="109"/>
      <c r="UFB5" s="109"/>
      <c r="UFC5" s="109"/>
      <c r="UFD5" s="109"/>
      <c r="UFE5" s="109"/>
      <c r="UFF5" s="109"/>
      <c r="UFG5" s="109"/>
      <c r="UFH5" s="109"/>
      <c r="UFI5" s="109"/>
      <c r="UFJ5" s="109"/>
      <c r="UFK5" s="109"/>
      <c r="UFL5" s="109"/>
      <c r="UFM5" s="109"/>
      <c r="UFN5" s="109"/>
      <c r="UFO5" s="109"/>
      <c r="UFP5" s="109"/>
      <c r="UFQ5" s="109"/>
      <c r="UFR5" s="109"/>
      <c r="UFS5" s="109"/>
      <c r="UFT5" s="109"/>
      <c r="UFU5" s="109"/>
      <c r="UFV5" s="109"/>
      <c r="UFW5" s="109"/>
      <c r="UFX5" s="109"/>
      <c r="UFY5" s="109"/>
      <c r="UFZ5" s="109"/>
      <c r="UGA5" s="109"/>
      <c r="UGB5" s="109"/>
      <c r="UGC5" s="109"/>
      <c r="UGD5" s="109"/>
      <c r="UGE5" s="109"/>
      <c r="UGF5" s="109"/>
      <c r="UGG5" s="109"/>
      <c r="UGH5" s="109"/>
      <c r="UGI5" s="109"/>
      <c r="UGJ5" s="109"/>
      <c r="UGK5" s="109"/>
      <c r="UGL5" s="109"/>
      <c r="UGM5" s="109"/>
      <c r="UGN5" s="109"/>
      <c r="UGO5" s="109"/>
      <c r="UGP5" s="109"/>
      <c r="UGQ5" s="109"/>
      <c r="UGR5" s="109"/>
      <c r="UGS5" s="109"/>
      <c r="UGT5" s="109"/>
      <c r="UGU5" s="109"/>
      <c r="UGV5" s="109"/>
      <c r="UGW5" s="109"/>
      <c r="UGX5" s="109"/>
      <c r="UGY5" s="109"/>
      <c r="UGZ5" s="109"/>
      <c r="UHA5" s="109"/>
      <c r="UHB5" s="109"/>
      <c r="UHC5" s="109"/>
      <c r="UHD5" s="109"/>
      <c r="UHE5" s="109"/>
      <c r="UHF5" s="109"/>
      <c r="UHG5" s="109"/>
      <c r="UHH5" s="109"/>
      <c r="UHI5" s="109"/>
      <c r="UHJ5" s="109"/>
      <c r="UHK5" s="109"/>
      <c r="UHL5" s="109"/>
      <c r="UHM5" s="109"/>
      <c r="UHN5" s="109"/>
      <c r="UHO5" s="109"/>
      <c r="UHP5" s="109"/>
      <c r="UHQ5" s="109"/>
      <c r="UHR5" s="109"/>
      <c r="UHS5" s="109"/>
      <c r="UHT5" s="109"/>
      <c r="UHU5" s="109"/>
      <c r="UHV5" s="109"/>
      <c r="UHW5" s="109"/>
      <c r="UHX5" s="109"/>
      <c r="UHY5" s="109"/>
      <c r="UHZ5" s="109"/>
      <c r="UIA5" s="109"/>
      <c r="UIB5" s="109"/>
      <c r="UIC5" s="109"/>
      <c r="UID5" s="109"/>
      <c r="UIE5" s="109"/>
      <c r="UIF5" s="109"/>
      <c r="UIG5" s="109"/>
      <c r="UIH5" s="109"/>
      <c r="UII5" s="109"/>
      <c r="UIJ5" s="109"/>
      <c r="UIK5" s="109"/>
      <c r="UIL5" s="109"/>
      <c r="UIM5" s="109"/>
      <c r="UIN5" s="109"/>
      <c r="UIO5" s="109"/>
      <c r="UIP5" s="109"/>
      <c r="UIQ5" s="109"/>
      <c r="UIR5" s="109"/>
      <c r="UIS5" s="109"/>
      <c r="UIT5" s="109"/>
      <c r="UIU5" s="109"/>
      <c r="UIV5" s="109"/>
      <c r="UIW5" s="109"/>
      <c r="UIX5" s="109"/>
      <c r="UIY5" s="109"/>
      <c r="UIZ5" s="109"/>
      <c r="UJA5" s="109"/>
      <c r="UJB5" s="109"/>
      <c r="UJC5" s="109"/>
      <c r="UJD5" s="109"/>
      <c r="UJE5" s="109"/>
      <c r="UJF5" s="109"/>
      <c r="UJG5" s="109"/>
      <c r="UJH5" s="109"/>
      <c r="UJI5" s="109"/>
      <c r="UJJ5" s="109"/>
      <c r="UJK5" s="109"/>
      <c r="UJL5" s="109"/>
      <c r="UJM5" s="109"/>
      <c r="UJN5" s="109"/>
      <c r="UJO5" s="109"/>
      <c r="UJP5" s="109"/>
      <c r="UJQ5" s="109"/>
      <c r="UJR5" s="109"/>
      <c r="UJS5" s="109"/>
      <c r="UJT5" s="109"/>
      <c r="UJU5" s="109"/>
      <c r="UJV5" s="109"/>
      <c r="UJW5" s="109"/>
      <c r="UJX5" s="109"/>
      <c r="UJY5" s="109"/>
      <c r="UJZ5" s="109"/>
      <c r="UKA5" s="109"/>
      <c r="UKB5" s="109"/>
      <c r="UKC5" s="109"/>
      <c r="UKD5" s="109"/>
      <c r="UKE5" s="109"/>
      <c r="UKF5" s="109"/>
      <c r="UKG5" s="109"/>
      <c r="UKH5" s="109"/>
      <c r="UKI5" s="109"/>
      <c r="UKJ5" s="109"/>
      <c r="UKK5" s="109"/>
      <c r="UKL5" s="109"/>
      <c r="UKM5" s="109"/>
      <c r="UKN5" s="109"/>
      <c r="UKO5" s="109"/>
      <c r="UKP5" s="109"/>
      <c r="UKQ5" s="109"/>
      <c r="UKR5" s="109"/>
      <c r="UKS5" s="109"/>
      <c r="UKT5" s="109"/>
      <c r="UKU5" s="109"/>
      <c r="UKV5" s="109"/>
      <c r="UKW5" s="109"/>
      <c r="UKX5" s="109"/>
      <c r="UKY5" s="109"/>
      <c r="UKZ5" s="109"/>
      <c r="ULA5" s="109"/>
      <c r="ULB5" s="109"/>
      <c r="ULC5" s="109"/>
      <c r="ULD5" s="109"/>
      <c r="ULE5" s="109"/>
      <c r="ULF5" s="109"/>
      <c r="ULG5" s="109"/>
      <c r="ULH5" s="109"/>
      <c r="ULI5" s="109"/>
      <c r="ULJ5" s="109"/>
      <c r="ULK5" s="109"/>
      <c r="ULL5" s="109"/>
      <c r="ULM5" s="109"/>
      <c r="ULN5" s="109"/>
      <c r="ULO5" s="109"/>
      <c r="ULP5" s="109"/>
      <c r="ULQ5" s="109"/>
      <c r="ULR5" s="109"/>
      <c r="ULS5" s="109"/>
      <c r="ULT5" s="109"/>
      <c r="ULU5" s="109"/>
      <c r="ULV5" s="109"/>
      <c r="ULW5" s="109"/>
      <c r="ULX5" s="109"/>
      <c r="ULY5" s="109"/>
      <c r="ULZ5" s="109"/>
      <c r="UMA5" s="109"/>
      <c r="UMB5" s="109"/>
      <c r="UMC5" s="109"/>
      <c r="UMD5" s="109"/>
      <c r="UME5" s="109"/>
      <c r="UMF5" s="109"/>
      <c r="UMG5" s="109"/>
      <c r="UMH5" s="109"/>
      <c r="UMI5" s="109"/>
      <c r="UMJ5" s="109"/>
      <c r="UMK5" s="109"/>
      <c r="UML5" s="109"/>
      <c r="UMM5" s="109"/>
      <c r="UMN5" s="109"/>
      <c r="UMO5" s="109"/>
      <c r="UMP5" s="109"/>
      <c r="UMQ5" s="109"/>
      <c r="UMR5" s="109"/>
      <c r="UMS5" s="109"/>
      <c r="UMT5" s="109"/>
      <c r="UMU5" s="109"/>
      <c r="UMV5" s="109"/>
      <c r="UMW5" s="109"/>
      <c r="UMX5" s="109"/>
      <c r="UMY5" s="109"/>
      <c r="UMZ5" s="109"/>
      <c r="UNA5" s="109"/>
      <c r="UNB5" s="109"/>
      <c r="UNC5" s="109"/>
      <c r="UND5" s="109"/>
      <c r="UNE5" s="109"/>
      <c r="UNF5" s="109"/>
      <c r="UNG5" s="109"/>
      <c r="UNH5" s="109"/>
      <c r="UNI5" s="109"/>
      <c r="UNJ5" s="109"/>
      <c r="UNK5" s="109"/>
      <c r="UNL5" s="109"/>
      <c r="UNM5" s="109"/>
      <c r="UNN5" s="109"/>
      <c r="UNO5" s="109"/>
      <c r="UNP5" s="109"/>
      <c r="UNQ5" s="109"/>
      <c r="UNR5" s="109"/>
      <c r="UNS5" s="109"/>
      <c r="UNT5" s="109"/>
      <c r="UNU5" s="109"/>
      <c r="UNV5" s="109"/>
      <c r="UNW5" s="109"/>
      <c r="UNX5" s="109"/>
      <c r="UNY5" s="109"/>
      <c r="UNZ5" s="109"/>
      <c r="UOA5" s="109"/>
      <c r="UOB5" s="109"/>
      <c r="UOC5" s="109"/>
      <c r="UOD5" s="109"/>
      <c r="UOE5" s="109"/>
      <c r="UOF5" s="109"/>
      <c r="UOG5" s="109"/>
      <c r="UOH5" s="109"/>
      <c r="UOI5" s="109"/>
      <c r="UOJ5" s="109"/>
      <c r="UOK5" s="109"/>
      <c r="UOL5" s="109"/>
      <c r="UOM5" s="109"/>
      <c r="UON5" s="109"/>
      <c r="UOO5" s="109"/>
      <c r="UOP5" s="109"/>
      <c r="UOQ5" s="109"/>
      <c r="UOR5" s="109"/>
      <c r="UOS5" s="109"/>
      <c r="UOT5" s="109"/>
      <c r="UOU5" s="109"/>
      <c r="UOV5" s="109"/>
      <c r="UOW5" s="109"/>
      <c r="UOX5" s="109"/>
      <c r="UOY5" s="109"/>
      <c r="UOZ5" s="109"/>
      <c r="UPA5" s="109"/>
      <c r="UPB5" s="109"/>
      <c r="UPC5" s="109"/>
      <c r="UPD5" s="109"/>
      <c r="UPE5" s="109"/>
      <c r="UPF5" s="109"/>
      <c r="UPG5" s="109"/>
      <c r="UPH5" s="109"/>
      <c r="UPI5" s="109"/>
      <c r="UPJ5" s="109"/>
      <c r="UPK5" s="109"/>
      <c r="UPL5" s="109"/>
      <c r="UPM5" s="109"/>
      <c r="UPN5" s="109"/>
      <c r="UPO5" s="109"/>
      <c r="UPP5" s="109"/>
      <c r="UPQ5" s="109"/>
      <c r="UPR5" s="109"/>
      <c r="UPS5" s="109"/>
      <c r="UPT5" s="109"/>
      <c r="UPU5" s="109"/>
      <c r="UPV5" s="109"/>
      <c r="UPW5" s="109"/>
      <c r="UPX5" s="109"/>
      <c r="UPY5" s="109"/>
      <c r="UPZ5" s="109"/>
      <c r="UQA5" s="109"/>
      <c r="UQB5" s="109"/>
      <c r="UQC5" s="109"/>
      <c r="UQD5" s="109"/>
      <c r="UQE5" s="109"/>
      <c r="UQF5" s="109"/>
      <c r="UQG5" s="109"/>
      <c r="UQH5" s="109"/>
      <c r="UQI5" s="109"/>
      <c r="UQJ5" s="109"/>
      <c r="UQK5" s="109"/>
      <c r="UQL5" s="109"/>
      <c r="UQM5" s="109"/>
      <c r="UQN5" s="109"/>
      <c r="UQO5" s="109"/>
      <c r="UQP5" s="109"/>
      <c r="UQQ5" s="109"/>
      <c r="UQR5" s="109"/>
      <c r="UQS5" s="109"/>
      <c r="UQT5" s="109"/>
      <c r="UQU5" s="109"/>
      <c r="UQV5" s="109"/>
      <c r="UQW5" s="109"/>
      <c r="UQX5" s="109"/>
      <c r="UQY5" s="109"/>
      <c r="UQZ5" s="109"/>
      <c r="URA5" s="109"/>
      <c r="URB5" s="109"/>
      <c r="URC5" s="109"/>
      <c r="URD5" s="109"/>
      <c r="URE5" s="109"/>
      <c r="URF5" s="109"/>
      <c r="URG5" s="109"/>
      <c r="URH5" s="109"/>
      <c r="URI5" s="109"/>
      <c r="URJ5" s="109"/>
      <c r="URK5" s="109"/>
      <c r="URL5" s="109"/>
      <c r="URM5" s="109"/>
      <c r="URN5" s="109"/>
      <c r="URO5" s="109"/>
      <c r="URP5" s="109"/>
      <c r="URQ5" s="109"/>
      <c r="URR5" s="109"/>
      <c r="URS5" s="109"/>
      <c r="URT5" s="109"/>
      <c r="URU5" s="109"/>
      <c r="URV5" s="109"/>
      <c r="URW5" s="109"/>
      <c r="URX5" s="109"/>
      <c r="URY5" s="109"/>
      <c r="URZ5" s="109"/>
      <c r="USA5" s="109"/>
      <c r="USB5" s="109"/>
      <c r="USC5" s="109"/>
      <c r="USD5" s="109"/>
      <c r="USE5" s="109"/>
      <c r="USF5" s="109"/>
      <c r="USG5" s="109"/>
      <c r="USH5" s="109"/>
      <c r="USI5" s="109"/>
      <c r="USJ5" s="109"/>
      <c r="USK5" s="109"/>
      <c r="USL5" s="109"/>
      <c r="USM5" s="109"/>
      <c r="USN5" s="109"/>
      <c r="USO5" s="109"/>
      <c r="USP5" s="109"/>
      <c r="USQ5" s="109"/>
      <c r="USR5" s="109"/>
      <c r="USS5" s="109"/>
      <c r="UST5" s="109"/>
      <c r="USU5" s="109"/>
      <c r="USV5" s="109"/>
      <c r="USW5" s="109"/>
      <c r="USX5" s="109"/>
      <c r="USY5" s="109"/>
      <c r="USZ5" s="109"/>
      <c r="UTA5" s="109"/>
      <c r="UTB5" s="109"/>
      <c r="UTC5" s="109"/>
      <c r="UTD5" s="109"/>
      <c r="UTE5" s="109"/>
      <c r="UTF5" s="109"/>
      <c r="UTG5" s="109"/>
      <c r="UTH5" s="109"/>
      <c r="UTI5" s="109"/>
      <c r="UTJ5" s="109"/>
      <c r="UTK5" s="109"/>
      <c r="UTL5" s="109"/>
      <c r="UTM5" s="109"/>
      <c r="UTN5" s="109"/>
      <c r="UTO5" s="109"/>
      <c r="UTP5" s="109"/>
      <c r="UTQ5" s="109"/>
      <c r="UTR5" s="109"/>
      <c r="UTS5" s="109"/>
      <c r="UTT5" s="109"/>
      <c r="UTU5" s="109"/>
      <c r="UTV5" s="109"/>
      <c r="UTW5" s="109"/>
      <c r="UTX5" s="109"/>
      <c r="UTY5" s="109"/>
      <c r="UTZ5" s="109"/>
      <c r="UUA5" s="109"/>
      <c r="UUB5" s="109"/>
      <c r="UUC5" s="109"/>
      <c r="UUD5" s="109"/>
      <c r="UUE5" s="109"/>
      <c r="UUF5" s="109"/>
      <c r="UUG5" s="109"/>
      <c r="UUH5" s="109"/>
      <c r="UUI5" s="109"/>
      <c r="UUJ5" s="109"/>
      <c r="UUK5" s="109"/>
      <c r="UUL5" s="109"/>
      <c r="UUM5" s="109"/>
      <c r="UUN5" s="109"/>
      <c r="UUO5" s="109"/>
      <c r="UUP5" s="109"/>
      <c r="UUQ5" s="109"/>
      <c r="UUR5" s="109"/>
      <c r="UUS5" s="109"/>
      <c r="UUT5" s="109"/>
      <c r="UUU5" s="109"/>
      <c r="UUV5" s="109"/>
      <c r="UUW5" s="109"/>
      <c r="UUX5" s="109"/>
      <c r="UUY5" s="109"/>
      <c r="UUZ5" s="109"/>
      <c r="UVA5" s="109"/>
      <c r="UVB5" s="109"/>
      <c r="UVC5" s="109"/>
      <c r="UVD5" s="109"/>
      <c r="UVE5" s="109"/>
      <c r="UVF5" s="109"/>
      <c r="UVG5" s="109"/>
      <c r="UVH5" s="109"/>
      <c r="UVI5" s="109"/>
      <c r="UVJ5" s="109"/>
      <c r="UVK5" s="109"/>
      <c r="UVL5" s="109"/>
      <c r="UVM5" s="109"/>
      <c r="UVN5" s="109"/>
      <c r="UVO5" s="109"/>
      <c r="UVP5" s="109"/>
      <c r="UVQ5" s="109"/>
      <c r="UVR5" s="109"/>
      <c r="UVS5" s="109"/>
      <c r="UVT5" s="109"/>
      <c r="UVU5" s="109"/>
      <c r="UVV5" s="109"/>
      <c r="UVW5" s="109"/>
      <c r="UVX5" s="109"/>
      <c r="UVY5" s="109"/>
      <c r="UVZ5" s="109"/>
      <c r="UWA5" s="109"/>
      <c r="UWB5" s="109"/>
      <c r="UWC5" s="109"/>
      <c r="UWD5" s="109"/>
      <c r="UWE5" s="109"/>
      <c r="UWF5" s="109"/>
      <c r="UWG5" s="109"/>
      <c r="UWH5" s="109"/>
      <c r="UWI5" s="109"/>
      <c r="UWJ5" s="109"/>
      <c r="UWK5" s="109"/>
      <c r="UWL5" s="109"/>
      <c r="UWM5" s="109"/>
      <c r="UWN5" s="109"/>
      <c r="UWO5" s="109"/>
      <c r="UWP5" s="109"/>
      <c r="UWQ5" s="109"/>
      <c r="UWR5" s="109"/>
      <c r="UWS5" s="109"/>
      <c r="UWT5" s="109"/>
      <c r="UWU5" s="109"/>
      <c r="UWV5" s="109"/>
      <c r="UWW5" s="109"/>
      <c r="UWX5" s="109"/>
      <c r="UWY5" s="109"/>
      <c r="UWZ5" s="109"/>
      <c r="UXA5" s="109"/>
      <c r="UXB5" s="109"/>
      <c r="UXC5" s="109"/>
      <c r="UXD5" s="109"/>
      <c r="UXE5" s="109"/>
      <c r="UXF5" s="109"/>
      <c r="UXG5" s="109"/>
      <c r="UXH5" s="109"/>
      <c r="UXI5" s="109"/>
      <c r="UXJ5" s="109"/>
      <c r="UXK5" s="109"/>
      <c r="UXL5" s="109"/>
      <c r="UXM5" s="109"/>
      <c r="UXN5" s="109"/>
      <c r="UXO5" s="109"/>
      <c r="UXP5" s="109"/>
      <c r="UXQ5" s="109"/>
      <c r="UXR5" s="109"/>
      <c r="UXS5" s="109"/>
      <c r="UXT5" s="109"/>
      <c r="UXU5" s="109"/>
      <c r="UXV5" s="109"/>
      <c r="UXW5" s="109"/>
      <c r="UXX5" s="109"/>
      <c r="UXY5" s="109"/>
      <c r="UXZ5" s="109"/>
      <c r="UYA5" s="109"/>
      <c r="UYB5" s="109"/>
      <c r="UYC5" s="109"/>
      <c r="UYD5" s="109"/>
      <c r="UYE5" s="109"/>
      <c r="UYF5" s="109"/>
      <c r="UYG5" s="109"/>
      <c r="UYH5" s="109"/>
      <c r="UYI5" s="109"/>
      <c r="UYJ5" s="109"/>
      <c r="UYK5" s="109"/>
      <c r="UYL5" s="109"/>
      <c r="UYM5" s="109"/>
      <c r="UYN5" s="109"/>
      <c r="UYO5" s="109"/>
      <c r="UYP5" s="109"/>
      <c r="UYQ5" s="109"/>
      <c r="UYR5" s="109"/>
      <c r="UYS5" s="109"/>
      <c r="UYT5" s="109"/>
      <c r="UYU5" s="109"/>
      <c r="UYV5" s="109"/>
      <c r="UYW5" s="109"/>
      <c r="UYX5" s="109"/>
      <c r="UYY5" s="109"/>
      <c r="UYZ5" s="109"/>
      <c r="UZA5" s="109"/>
      <c r="UZB5" s="109"/>
      <c r="UZC5" s="109"/>
      <c r="UZD5" s="109"/>
      <c r="UZE5" s="109"/>
      <c r="UZF5" s="109"/>
      <c r="UZG5" s="109"/>
      <c r="UZH5" s="109"/>
      <c r="UZI5" s="109"/>
      <c r="UZJ5" s="109"/>
      <c r="UZK5" s="109"/>
      <c r="UZL5" s="109"/>
      <c r="UZM5" s="109"/>
      <c r="UZN5" s="109"/>
      <c r="UZO5" s="109"/>
      <c r="UZP5" s="109"/>
      <c r="UZQ5" s="109"/>
      <c r="UZR5" s="109"/>
      <c r="UZS5" s="109"/>
      <c r="UZT5" s="109"/>
      <c r="UZU5" s="109"/>
      <c r="UZV5" s="109"/>
      <c r="UZW5" s="109"/>
      <c r="UZX5" s="109"/>
      <c r="UZY5" s="109"/>
      <c r="UZZ5" s="109"/>
      <c r="VAA5" s="109"/>
      <c r="VAB5" s="109"/>
      <c r="VAC5" s="109"/>
      <c r="VAD5" s="109"/>
      <c r="VAE5" s="109"/>
      <c r="VAF5" s="109"/>
      <c r="VAG5" s="109"/>
      <c r="VAH5" s="109"/>
      <c r="VAI5" s="109"/>
      <c r="VAJ5" s="109"/>
      <c r="VAK5" s="109"/>
      <c r="VAL5" s="109"/>
      <c r="VAM5" s="109"/>
      <c r="VAN5" s="109"/>
      <c r="VAO5" s="109"/>
      <c r="VAP5" s="109"/>
      <c r="VAQ5" s="109"/>
      <c r="VAR5" s="109"/>
      <c r="VAS5" s="109"/>
      <c r="VAT5" s="109"/>
      <c r="VAU5" s="109"/>
      <c r="VAV5" s="109"/>
      <c r="VAW5" s="109"/>
      <c r="VAX5" s="109"/>
      <c r="VAY5" s="109"/>
      <c r="VAZ5" s="109"/>
      <c r="VBA5" s="109"/>
      <c r="VBB5" s="109"/>
      <c r="VBC5" s="109"/>
      <c r="VBD5" s="109"/>
      <c r="VBE5" s="109"/>
      <c r="VBF5" s="109"/>
      <c r="VBG5" s="109"/>
      <c r="VBH5" s="109"/>
      <c r="VBI5" s="109"/>
      <c r="VBJ5" s="109"/>
      <c r="VBK5" s="109"/>
      <c r="VBL5" s="109"/>
      <c r="VBM5" s="109"/>
      <c r="VBN5" s="109"/>
      <c r="VBO5" s="109"/>
      <c r="VBP5" s="109"/>
      <c r="VBQ5" s="109"/>
      <c r="VBR5" s="109"/>
      <c r="VBS5" s="109"/>
      <c r="VBT5" s="109"/>
      <c r="VBU5" s="109"/>
      <c r="VBV5" s="109"/>
      <c r="VBW5" s="109"/>
      <c r="VBX5" s="109"/>
      <c r="VBY5" s="109"/>
      <c r="VBZ5" s="109"/>
      <c r="VCA5" s="109"/>
      <c r="VCB5" s="109"/>
      <c r="VCC5" s="109"/>
      <c r="VCD5" s="109"/>
      <c r="VCE5" s="109"/>
      <c r="VCF5" s="109"/>
      <c r="VCG5" s="109"/>
      <c r="VCH5" s="109"/>
      <c r="VCI5" s="109"/>
      <c r="VCJ5" s="109"/>
      <c r="VCK5" s="109"/>
      <c r="VCL5" s="109"/>
      <c r="VCM5" s="109"/>
      <c r="VCN5" s="109"/>
      <c r="VCO5" s="109"/>
      <c r="VCP5" s="109"/>
      <c r="VCQ5" s="109"/>
      <c r="VCR5" s="109"/>
      <c r="VCS5" s="109"/>
      <c r="VCT5" s="109"/>
      <c r="VCU5" s="109"/>
      <c r="VCV5" s="109"/>
      <c r="VCW5" s="109"/>
      <c r="VCX5" s="109"/>
      <c r="VCY5" s="109"/>
      <c r="VCZ5" s="109"/>
      <c r="VDA5" s="109"/>
      <c r="VDB5" s="109"/>
      <c r="VDC5" s="109"/>
      <c r="VDD5" s="109"/>
      <c r="VDE5" s="109"/>
      <c r="VDF5" s="109"/>
      <c r="VDG5" s="109"/>
      <c r="VDH5" s="109"/>
      <c r="VDI5" s="109"/>
      <c r="VDJ5" s="109"/>
      <c r="VDK5" s="109"/>
      <c r="VDL5" s="109"/>
      <c r="VDM5" s="109"/>
      <c r="VDN5" s="109"/>
      <c r="VDO5" s="109"/>
      <c r="VDP5" s="109"/>
      <c r="VDQ5" s="109"/>
      <c r="VDR5" s="109"/>
      <c r="VDS5" s="109"/>
      <c r="VDT5" s="109"/>
      <c r="VDU5" s="109"/>
      <c r="VDV5" s="109"/>
      <c r="VDW5" s="109"/>
      <c r="VDX5" s="109"/>
      <c r="VDY5" s="109"/>
      <c r="VDZ5" s="109"/>
      <c r="VEA5" s="109"/>
      <c r="VEB5" s="109"/>
      <c r="VEC5" s="109"/>
      <c r="VED5" s="109"/>
      <c r="VEE5" s="109"/>
      <c r="VEF5" s="109"/>
      <c r="VEG5" s="109"/>
      <c r="VEH5" s="109"/>
      <c r="VEI5" s="109"/>
      <c r="VEJ5" s="109"/>
      <c r="VEK5" s="109"/>
      <c r="VEL5" s="109"/>
      <c r="VEM5" s="109"/>
      <c r="VEN5" s="109"/>
      <c r="VEO5" s="109"/>
      <c r="VEP5" s="109"/>
      <c r="VEQ5" s="109"/>
      <c r="VER5" s="109"/>
      <c r="VES5" s="109"/>
      <c r="VET5" s="109"/>
      <c r="VEU5" s="109"/>
      <c r="VEV5" s="109"/>
      <c r="VEW5" s="109"/>
      <c r="VEX5" s="109"/>
      <c r="VEY5" s="109"/>
      <c r="VEZ5" s="109"/>
      <c r="VFA5" s="109"/>
      <c r="VFB5" s="109"/>
      <c r="VFC5" s="109"/>
      <c r="VFD5" s="109"/>
      <c r="VFE5" s="109"/>
      <c r="VFF5" s="109"/>
      <c r="VFG5" s="109"/>
      <c r="VFH5" s="109"/>
      <c r="VFI5" s="109"/>
      <c r="VFJ5" s="109"/>
      <c r="VFK5" s="109"/>
      <c r="VFL5" s="109"/>
      <c r="VFM5" s="109"/>
      <c r="VFN5" s="109"/>
      <c r="VFO5" s="109"/>
      <c r="VFP5" s="109"/>
      <c r="VFQ5" s="109"/>
      <c r="VFR5" s="109"/>
      <c r="VFS5" s="109"/>
      <c r="VFT5" s="109"/>
      <c r="VFU5" s="109"/>
      <c r="VFV5" s="109"/>
      <c r="VFW5" s="109"/>
      <c r="VFX5" s="109"/>
      <c r="VFY5" s="109"/>
      <c r="VFZ5" s="109"/>
      <c r="VGA5" s="109"/>
      <c r="VGB5" s="109"/>
      <c r="VGC5" s="109"/>
      <c r="VGD5" s="109"/>
      <c r="VGE5" s="109"/>
      <c r="VGF5" s="109"/>
      <c r="VGG5" s="109"/>
      <c r="VGH5" s="109"/>
      <c r="VGI5" s="109"/>
      <c r="VGJ5" s="109"/>
      <c r="VGK5" s="109"/>
      <c r="VGL5" s="109"/>
      <c r="VGM5" s="109"/>
      <c r="VGN5" s="109"/>
      <c r="VGO5" s="109"/>
      <c r="VGP5" s="109"/>
      <c r="VGQ5" s="109"/>
      <c r="VGR5" s="109"/>
      <c r="VGS5" s="109"/>
      <c r="VGT5" s="109"/>
      <c r="VGU5" s="109"/>
      <c r="VGV5" s="109"/>
      <c r="VGW5" s="109"/>
      <c r="VGX5" s="109"/>
      <c r="VGY5" s="109"/>
      <c r="VGZ5" s="109"/>
      <c r="VHA5" s="109"/>
      <c r="VHB5" s="109"/>
      <c r="VHC5" s="109"/>
      <c r="VHD5" s="109"/>
      <c r="VHE5" s="109"/>
      <c r="VHF5" s="109"/>
      <c r="VHG5" s="109"/>
      <c r="VHH5" s="109"/>
      <c r="VHI5" s="109"/>
      <c r="VHJ5" s="109"/>
      <c r="VHK5" s="109"/>
      <c r="VHL5" s="109"/>
      <c r="VHM5" s="109"/>
      <c r="VHN5" s="109"/>
      <c r="VHO5" s="109"/>
      <c r="VHP5" s="109"/>
      <c r="VHQ5" s="109"/>
      <c r="VHR5" s="109"/>
      <c r="VHS5" s="109"/>
      <c r="VHT5" s="109"/>
      <c r="VHU5" s="109"/>
      <c r="VHV5" s="109"/>
      <c r="VHW5" s="109"/>
      <c r="VHX5" s="109"/>
      <c r="VHY5" s="109"/>
      <c r="VHZ5" s="109"/>
      <c r="VIA5" s="109"/>
      <c r="VIB5" s="109"/>
      <c r="VIC5" s="109"/>
      <c r="VID5" s="109"/>
      <c r="VIE5" s="109"/>
      <c r="VIF5" s="109"/>
      <c r="VIG5" s="109"/>
      <c r="VIH5" s="109"/>
      <c r="VII5" s="109"/>
      <c r="VIJ5" s="109"/>
      <c r="VIK5" s="109"/>
      <c r="VIL5" s="109"/>
      <c r="VIM5" s="109"/>
      <c r="VIN5" s="109"/>
      <c r="VIO5" s="109"/>
      <c r="VIP5" s="109"/>
      <c r="VIQ5" s="109"/>
      <c r="VIR5" s="109"/>
      <c r="VIS5" s="109"/>
      <c r="VIT5" s="109"/>
      <c r="VIU5" s="109"/>
      <c r="VIV5" s="109"/>
      <c r="VIW5" s="109"/>
      <c r="VIX5" s="109"/>
      <c r="VIY5" s="109"/>
      <c r="VIZ5" s="109"/>
      <c r="VJA5" s="109"/>
      <c r="VJB5" s="109"/>
      <c r="VJC5" s="109"/>
      <c r="VJD5" s="109"/>
      <c r="VJE5" s="109"/>
      <c r="VJF5" s="109"/>
      <c r="VJG5" s="109"/>
      <c r="VJH5" s="109"/>
      <c r="VJI5" s="109"/>
      <c r="VJJ5" s="109"/>
      <c r="VJK5" s="109"/>
      <c r="VJL5" s="109"/>
      <c r="VJM5" s="109"/>
      <c r="VJN5" s="109"/>
      <c r="VJO5" s="109"/>
      <c r="VJP5" s="109"/>
      <c r="VJQ5" s="109"/>
      <c r="VJR5" s="109"/>
      <c r="VJS5" s="109"/>
      <c r="VJT5" s="109"/>
      <c r="VJU5" s="109"/>
      <c r="VJV5" s="109"/>
      <c r="VJW5" s="109"/>
      <c r="VJX5" s="109"/>
      <c r="VJY5" s="109"/>
      <c r="VJZ5" s="109"/>
      <c r="VKA5" s="109"/>
      <c r="VKB5" s="109"/>
      <c r="VKC5" s="109"/>
      <c r="VKD5" s="109"/>
      <c r="VKE5" s="109"/>
      <c r="VKF5" s="109"/>
      <c r="VKG5" s="109"/>
      <c r="VKH5" s="109"/>
      <c r="VKI5" s="109"/>
      <c r="VKJ5" s="109"/>
      <c r="VKK5" s="109"/>
      <c r="VKL5" s="109"/>
      <c r="VKM5" s="109"/>
      <c r="VKN5" s="109"/>
      <c r="VKO5" s="109"/>
      <c r="VKP5" s="109"/>
      <c r="VKQ5" s="109"/>
      <c r="VKR5" s="109"/>
      <c r="VKS5" s="109"/>
      <c r="VKT5" s="109"/>
      <c r="VKU5" s="109"/>
      <c r="VKV5" s="109"/>
      <c r="VKW5" s="109"/>
      <c r="VKX5" s="109"/>
      <c r="VKY5" s="109"/>
      <c r="VKZ5" s="109"/>
      <c r="VLA5" s="109"/>
      <c r="VLB5" s="109"/>
      <c r="VLC5" s="109"/>
      <c r="VLD5" s="109"/>
      <c r="VLE5" s="109"/>
      <c r="VLF5" s="109"/>
      <c r="VLG5" s="109"/>
      <c r="VLH5" s="109"/>
      <c r="VLI5" s="109"/>
      <c r="VLJ5" s="109"/>
      <c r="VLK5" s="109"/>
      <c r="VLL5" s="109"/>
      <c r="VLM5" s="109"/>
      <c r="VLN5" s="109"/>
      <c r="VLO5" s="109"/>
      <c r="VLP5" s="109"/>
      <c r="VLQ5" s="109"/>
      <c r="VLR5" s="109"/>
      <c r="VLS5" s="109"/>
      <c r="VLT5" s="109"/>
      <c r="VLU5" s="109"/>
      <c r="VLV5" s="109"/>
      <c r="VLW5" s="109"/>
      <c r="VLX5" s="109"/>
      <c r="VLY5" s="109"/>
      <c r="VLZ5" s="109"/>
      <c r="VMA5" s="109"/>
      <c r="VMB5" s="109"/>
      <c r="VMC5" s="109"/>
      <c r="VMD5" s="109"/>
      <c r="VME5" s="109"/>
      <c r="VMF5" s="109"/>
      <c r="VMG5" s="109"/>
      <c r="VMH5" s="109"/>
      <c r="VMI5" s="109"/>
      <c r="VMJ5" s="109"/>
      <c r="VMK5" s="109"/>
      <c r="VML5" s="109"/>
      <c r="VMM5" s="109"/>
      <c r="VMN5" s="109"/>
      <c r="VMO5" s="109"/>
      <c r="VMP5" s="109"/>
      <c r="VMQ5" s="109"/>
      <c r="VMR5" s="109"/>
      <c r="VMS5" s="109"/>
      <c r="VMT5" s="109"/>
      <c r="VMU5" s="109"/>
      <c r="VMV5" s="109"/>
      <c r="VMW5" s="109"/>
      <c r="VMX5" s="109"/>
      <c r="VMY5" s="109"/>
      <c r="VMZ5" s="109"/>
      <c r="VNA5" s="109"/>
      <c r="VNB5" s="109"/>
      <c r="VNC5" s="109"/>
      <c r="VND5" s="109"/>
      <c r="VNE5" s="109"/>
      <c r="VNF5" s="109"/>
      <c r="VNG5" s="109"/>
      <c r="VNH5" s="109"/>
      <c r="VNI5" s="109"/>
      <c r="VNJ5" s="109"/>
      <c r="VNK5" s="109"/>
      <c r="VNL5" s="109"/>
      <c r="VNM5" s="109"/>
      <c r="VNN5" s="109"/>
      <c r="VNO5" s="109"/>
      <c r="VNP5" s="109"/>
      <c r="VNQ5" s="109"/>
      <c r="VNR5" s="109"/>
      <c r="VNS5" s="109"/>
      <c r="VNT5" s="109"/>
      <c r="VNU5" s="109"/>
      <c r="VNV5" s="109"/>
      <c r="VNW5" s="109"/>
      <c r="VNX5" s="109"/>
      <c r="VNY5" s="109"/>
      <c r="VNZ5" s="109"/>
      <c r="VOA5" s="109"/>
      <c r="VOB5" s="109"/>
      <c r="VOC5" s="109"/>
      <c r="VOD5" s="109"/>
      <c r="VOE5" s="109"/>
      <c r="VOF5" s="109"/>
      <c r="VOG5" s="109"/>
      <c r="VOH5" s="109"/>
      <c r="VOI5" s="109"/>
      <c r="VOJ5" s="109"/>
      <c r="VOK5" s="109"/>
      <c r="VOL5" s="109"/>
      <c r="VOM5" s="109"/>
      <c r="VON5" s="109"/>
      <c r="VOO5" s="109"/>
      <c r="VOP5" s="109"/>
      <c r="VOQ5" s="109"/>
      <c r="VOR5" s="109"/>
      <c r="VOS5" s="109"/>
      <c r="VOT5" s="109"/>
      <c r="VOU5" s="109"/>
      <c r="VOV5" s="109"/>
      <c r="VOW5" s="109"/>
      <c r="VOX5" s="109"/>
      <c r="VOY5" s="109"/>
      <c r="VOZ5" s="109"/>
      <c r="VPA5" s="109"/>
      <c r="VPB5" s="109"/>
      <c r="VPC5" s="109"/>
      <c r="VPD5" s="109"/>
      <c r="VPE5" s="109"/>
      <c r="VPF5" s="109"/>
      <c r="VPG5" s="109"/>
      <c r="VPH5" s="109"/>
      <c r="VPI5" s="109"/>
      <c r="VPJ5" s="109"/>
      <c r="VPK5" s="109"/>
      <c r="VPL5" s="109"/>
      <c r="VPM5" s="109"/>
      <c r="VPN5" s="109"/>
      <c r="VPO5" s="109"/>
      <c r="VPP5" s="109"/>
      <c r="VPQ5" s="109"/>
      <c r="VPR5" s="109"/>
      <c r="VPS5" s="109"/>
      <c r="VPT5" s="109"/>
      <c r="VPU5" s="109"/>
      <c r="VPV5" s="109"/>
      <c r="VPW5" s="109"/>
      <c r="VPX5" s="109"/>
      <c r="VPY5" s="109"/>
      <c r="VPZ5" s="109"/>
      <c r="VQA5" s="109"/>
      <c r="VQB5" s="109"/>
      <c r="VQC5" s="109"/>
      <c r="VQD5" s="109"/>
      <c r="VQE5" s="109"/>
      <c r="VQF5" s="109"/>
      <c r="VQG5" s="109"/>
      <c r="VQH5" s="109"/>
      <c r="VQI5" s="109"/>
      <c r="VQJ5" s="109"/>
      <c r="VQK5" s="109"/>
      <c r="VQL5" s="109"/>
      <c r="VQM5" s="109"/>
      <c r="VQN5" s="109"/>
      <c r="VQO5" s="109"/>
      <c r="VQP5" s="109"/>
      <c r="VQQ5" s="109"/>
      <c r="VQR5" s="109"/>
      <c r="VQS5" s="109"/>
      <c r="VQT5" s="109"/>
      <c r="VQU5" s="109"/>
      <c r="VQV5" s="109"/>
      <c r="VQW5" s="109"/>
      <c r="VQX5" s="109"/>
      <c r="VQY5" s="109"/>
      <c r="VQZ5" s="109"/>
      <c r="VRA5" s="109"/>
      <c r="VRB5" s="109"/>
      <c r="VRC5" s="109"/>
      <c r="VRD5" s="109"/>
      <c r="VRE5" s="109"/>
      <c r="VRF5" s="109"/>
      <c r="VRG5" s="109"/>
      <c r="VRH5" s="109"/>
      <c r="VRI5" s="109"/>
      <c r="VRJ5" s="109"/>
      <c r="VRK5" s="109"/>
      <c r="VRL5" s="109"/>
      <c r="VRM5" s="109"/>
      <c r="VRN5" s="109"/>
      <c r="VRO5" s="109"/>
      <c r="VRP5" s="109"/>
      <c r="VRQ5" s="109"/>
      <c r="VRR5" s="109"/>
      <c r="VRS5" s="109"/>
      <c r="VRT5" s="109"/>
      <c r="VRU5" s="109"/>
      <c r="VRV5" s="109"/>
      <c r="VRW5" s="109"/>
      <c r="VRX5" s="109"/>
      <c r="VRY5" s="109"/>
      <c r="VRZ5" s="109"/>
      <c r="VSA5" s="109"/>
      <c r="VSB5" s="109"/>
      <c r="VSC5" s="109"/>
      <c r="VSD5" s="109"/>
      <c r="VSE5" s="109"/>
      <c r="VSF5" s="109"/>
      <c r="VSG5" s="109"/>
      <c r="VSH5" s="109"/>
      <c r="VSI5" s="109"/>
      <c r="VSJ5" s="109"/>
      <c r="VSK5" s="109"/>
      <c r="VSL5" s="109"/>
      <c r="VSM5" s="109"/>
      <c r="VSN5" s="109"/>
      <c r="VSO5" s="109"/>
      <c r="VSP5" s="109"/>
      <c r="VSQ5" s="109"/>
      <c r="VSR5" s="109"/>
      <c r="VSS5" s="109"/>
      <c r="VST5" s="109"/>
      <c r="VSU5" s="109"/>
      <c r="VSV5" s="109"/>
      <c r="VSW5" s="109"/>
      <c r="VSX5" s="109"/>
      <c r="VSY5" s="109"/>
      <c r="VSZ5" s="109"/>
      <c r="VTA5" s="109"/>
      <c r="VTB5" s="109"/>
      <c r="VTC5" s="109"/>
      <c r="VTD5" s="109"/>
      <c r="VTE5" s="109"/>
      <c r="VTF5" s="109"/>
      <c r="VTG5" s="109"/>
      <c r="VTH5" s="109"/>
      <c r="VTI5" s="109"/>
      <c r="VTJ5" s="109"/>
      <c r="VTK5" s="109"/>
      <c r="VTL5" s="109"/>
      <c r="VTM5" s="109"/>
      <c r="VTN5" s="109"/>
      <c r="VTO5" s="109"/>
      <c r="VTP5" s="109"/>
      <c r="VTQ5" s="109"/>
      <c r="VTR5" s="109"/>
      <c r="VTS5" s="109"/>
      <c r="VTT5" s="109"/>
      <c r="VTU5" s="109"/>
      <c r="VTV5" s="109"/>
      <c r="VTW5" s="109"/>
      <c r="VTX5" s="109"/>
      <c r="VTY5" s="109"/>
      <c r="VTZ5" s="109"/>
      <c r="VUA5" s="109"/>
      <c r="VUB5" s="109"/>
      <c r="VUC5" s="109"/>
      <c r="VUD5" s="109"/>
      <c r="VUE5" s="109"/>
      <c r="VUF5" s="109"/>
      <c r="VUG5" s="109"/>
      <c r="VUH5" s="109"/>
      <c r="VUI5" s="109"/>
      <c r="VUJ5" s="109"/>
      <c r="VUK5" s="109"/>
      <c r="VUL5" s="109"/>
      <c r="VUM5" s="109"/>
      <c r="VUN5" s="109"/>
      <c r="VUO5" s="109"/>
      <c r="VUP5" s="109"/>
      <c r="VUQ5" s="109"/>
      <c r="VUR5" s="109"/>
      <c r="VUS5" s="109"/>
      <c r="VUT5" s="109"/>
      <c r="VUU5" s="109"/>
      <c r="VUV5" s="109"/>
      <c r="VUW5" s="109"/>
      <c r="VUX5" s="109"/>
      <c r="VUY5" s="109"/>
      <c r="VUZ5" s="109"/>
      <c r="VVA5" s="109"/>
      <c r="VVB5" s="109"/>
      <c r="VVC5" s="109"/>
      <c r="VVD5" s="109"/>
      <c r="VVE5" s="109"/>
      <c r="VVF5" s="109"/>
      <c r="VVG5" s="109"/>
      <c r="VVH5" s="109"/>
      <c r="VVI5" s="109"/>
      <c r="VVJ5" s="109"/>
      <c r="VVK5" s="109"/>
      <c r="VVL5" s="109"/>
      <c r="VVM5" s="109"/>
      <c r="VVN5" s="109"/>
      <c r="VVO5" s="109"/>
      <c r="VVP5" s="109"/>
      <c r="VVQ5" s="109"/>
      <c r="VVR5" s="109"/>
      <c r="VVS5" s="109"/>
      <c r="VVT5" s="109"/>
      <c r="VVU5" s="109"/>
      <c r="VVV5" s="109"/>
      <c r="VVW5" s="109"/>
      <c r="VVX5" s="109"/>
      <c r="VVY5" s="109"/>
      <c r="VVZ5" s="109"/>
      <c r="VWA5" s="109"/>
      <c r="VWB5" s="109"/>
      <c r="VWC5" s="109"/>
      <c r="VWD5" s="109"/>
      <c r="VWE5" s="109"/>
      <c r="VWF5" s="109"/>
      <c r="VWG5" s="109"/>
      <c r="VWH5" s="109"/>
      <c r="VWI5" s="109"/>
      <c r="VWJ5" s="109"/>
      <c r="VWK5" s="109"/>
      <c r="VWL5" s="109"/>
      <c r="VWM5" s="109"/>
      <c r="VWN5" s="109"/>
      <c r="VWO5" s="109"/>
      <c r="VWP5" s="109"/>
      <c r="VWQ5" s="109"/>
      <c r="VWR5" s="109"/>
      <c r="VWS5" s="109"/>
      <c r="VWT5" s="109"/>
      <c r="VWU5" s="109"/>
      <c r="VWV5" s="109"/>
      <c r="VWW5" s="109"/>
      <c r="VWX5" s="109"/>
      <c r="VWY5" s="109"/>
      <c r="VWZ5" s="109"/>
      <c r="VXA5" s="109"/>
      <c r="VXB5" s="109"/>
      <c r="VXC5" s="109"/>
      <c r="VXD5" s="109"/>
      <c r="VXE5" s="109"/>
      <c r="VXF5" s="109"/>
      <c r="VXG5" s="109"/>
      <c r="VXH5" s="109"/>
      <c r="VXI5" s="109"/>
      <c r="VXJ5" s="109"/>
      <c r="VXK5" s="109"/>
      <c r="VXL5" s="109"/>
      <c r="VXM5" s="109"/>
      <c r="VXN5" s="109"/>
      <c r="VXO5" s="109"/>
      <c r="VXP5" s="109"/>
      <c r="VXQ5" s="109"/>
      <c r="VXR5" s="109"/>
      <c r="VXS5" s="109"/>
      <c r="VXT5" s="109"/>
      <c r="VXU5" s="109"/>
      <c r="VXV5" s="109"/>
      <c r="VXW5" s="109"/>
      <c r="VXX5" s="109"/>
      <c r="VXY5" s="109"/>
      <c r="VXZ5" s="109"/>
      <c r="VYA5" s="109"/>
      <c r="VYB5" s="109"/>
      <c r="VYC5" s="109"/>
      <c r="VYD5" s="109"/>
      <c r="VYE5" s="109"/>
      <c r="VYF5" s="109"/>
      <c r="VYG5" s="109"/>
      <c r="VYH5" s="109"/>
      <c r="VYI5" s="109"/>
      <c r="VYJ5" s="109"/>
      <c r="VYK5" s="109"/>
      <c r="VYL5" s="109"/>
      <c r="VYM5" s="109"/>
      <c r="VYN5" s="109"/>
      <c r="VYO5" s="109"/>
      <c r="VYP5" s="109"/>
      <c r="VYQ5" s="109"/>
      <c r="VYR5" s="109"/>
      <c r="VYS5" s="109"/>
      <c r="VYT5" s="109"/>
      <c r="VYU5" s="109"/>
      <c r="VYV5" s="109"/>
      <c r="VYW5" s="109"/>
      <c r="VYX5" s="109"/>
      <c r="VYY5" s="109"/>
      <c r="VYZ5" s="109"/>
      <c r="VZA5" s="109"/>
      <c r="VZB5" s="109"/>
      <c r="VZC5" s="109"/>
      <c r="VZD5" s="109"/>
      <c r="VZE5" s="109"/>
      <c r="VZF5" s="109"/>
      <c r="VZG5" s="109"/>
      <c r="VZH5" s="109"/>
      <c r="VZI5" s="109"/>
      <c r="VZJ5" s="109"/>
      <c r="VZK5" s="109"/>
      <c r="VZL5" s="109"/>
      <c r="VZM5" s="109"/>
      <c r="VZN5" s="109"/>
      <c r="VZO5" s="109"/>
      <c r="VZP5" s="109"/>
      <c r="VZQ5" s="109"/>
      <c r="VZR5" s="109"/>
      <c r="VZS5" s="109"/>
      <c r="VZT5" s="109"/>
      <c r="VZU5" s="109"/>
      <c r="VZV5" s="109"/>
      <c r="VZW5" s="109"/>
      <c r="VZX5" s="109"/>
      <c r="VZY5" s="109"/>
      <c r="VZZ5" s="109"/>
      <c r="WAA5" s="109"/>
      <c r="WAB5" s="109"/>
      <c r="WAC5" s="109"/>
      <c r="WAD5" s="109"/>
      <c r="WAE5" s="109"/>
      <c r="WAF5" s="109"/>
      <c r="WAG5" s="109"/>
      <c r="WAH5" s="109"/>
      <c r="WAI5" s="109"/>
      <c r="WAJ5" s="109"/>
      <c r="WAK5" s="109"/>
      <c r="WAL5" s="109"/>
      <c r="WAM5" s="109"/>
      <c r="WAN5" s="109"/>
      <c r="WAO5" s="109"/>
      <c r="WAP5" s="109"/>
      <c r="WAQ5" s="109"/>
      <c r="WAR5" s="109"/>
      <c r="WAS5" s="109"/>
      <c r="WAT5" s="109"/>
      <c r="WAU5" s="109"/>
      <c r="WAV5" s="109"/>
      <c r="WAW5" s="109"/>
      <c r="WAX5" s="109"/>
      <c r="WAY5" s="109"/>
      <c r="WAZ5" s="109"/>
      <c r="WBA5" s="109"/>
      <c r="WBB5" s="109"/>
      <c r="WBC5" s="109"/>
      <c r="WBD5" s="109"/>
      <c r="WBE5" s="109"/>
      <c r="WBF5" s="109"/>
      <c r="WBG5" s="109"/>
      <c r="WBH5" s="109"/>
      <c r="WBI5" s="109"/>
      <c r="WBJ5" s="109"/>
      <c r="WBK5" s="109"/>
      <c r="WBL5" s="109"/>
      <c r="WBM5" s="109"/>
      <c r="WBN5" s="109"/>
      <c r="WBO5" s="109"/>
      <c r="WBP5" s="109"/>
      <c r="WBQ5" s="109"/>
      <c r="WBR5" s="109"/>
      <c r="WBS5" s="109"/>
      <c r="WBT5" s="109"/>
      <c r="WBU5" s="109"/>
      <c r="WBV5" s="109"/>
      <c r="WBW5" s="109"/>
      <c r="WBX5" s="109"/>
      <c r="WBY5" s="109"/>
      <c r="WBZ5" s="109"/>
      <c r="WCA5" s="109"/>
      <c r="WCB5" s="109"/>
      <c r="WCC5" s="109"/>
      <c r="WCD5" s="109"/>
      <c r="WCE5" s="109"/>
      <c r="WCF5" s="109"/>
      <c r="WCG5" s="109"/>
      <c r="WCH5" s="109"/>
      <c r="WCI5" s="109"/>
      <c r="WCJ5" s="109"/>
      <c r="WCK5" s="109"/>
      <c r="WCL5" s="109"/>
      <c r="WCM5" s="109"/>
      <c r="WCN5" s="109"/>
      <c r="WCO5" s="109"/>
      <c r="WCP5" s="109"/>
      <c r="WCQ5" s="109"/>
      <c r="WCR5" s="109"/>
      <c r="WCS5" s="109"/>
      <c r="WCT5" s="109"/>
      <c r="WCU5" s="109"/>
      <c r="WCV5" s="109"/>
      <c r="WCW5" s="109"/>
      <c r="WCX5" s="109"/>
      <c r="WCY5" s="109"/>
      <c r="WCZ5" s="109"/>
      <c r="WDA5" s="109"/>
      <c r="WDB5" s="109"/>
      <c r="WDC5" s="109"/>
      <c r="WDD5" s="109"/>
      <c r="WDE5" s="109"/>
      <c r="WDF5" s="109"/>
      <c r="WDG5" s="109"/>
      <c r="WDH5" s="109"/>
      <c r="WDI5" s="109"/>
      <c r="WDJ5" s="109"/>
      <c r="WDK5" s="109"/>
      <c r="WDL5" s="109"/>
      <c r="WDM5" s="109"/>
      <c r="WDN5" s="109"/>
      <c r="WDO5" s="109"/>
      <c r="WDP5" s="109"/>
      <c r="WDQ5" s="109"/>
      <c r="WDR5" s="109"/>
      <c r="WDS5" s="109"/>
      <c r="WDT5" s="109"/>
      <c r="WDU5" s="109"/>
      <c r="WDV5" s="109"/>
      <c r="WDW5" s="109"/>
      <c r="WDX5" s="109"/>
      <c r="WDY5" s="109"/>
      <c r="WDZ5" s="109"/>
      <c r="WEA5" s="109"/>
      <c r="WEB5" s="109"/>
      <c r="WEC5" s="109"/>
      <c r="WED5" s="109"/>
      <c r="WEE5" s="109"/>
      <c r="WEF5" s="109"/>
      <c r="WEG5" s="109"/>
      <c r="WEH5" s="109"/>
      <c r="WEI5" s="109"/>
      <c r="WEJ5" s="109"/>
      <c r="WEK5" s="109"/>
      <c r="WEL5" s="109"/>
      <c r="WEM5" s="109"/>
      <c r="WEN5" s="109"/>
      <c r="WEO5" s="109"/>
      <c r="WEP5" s="109"/>
      <c r="WEQ5" s="109"/>
      <c r="WER5" s="109"/>
      <c r="WES5" s="109"/>
      <c r="WET5" s="109"/>
      <c r="WEU5" s="109"/>
      <c r="WEV5" s="109"/>
      <c r="WEW5" s="109"/>
      <c r="WEX5" s="109"/>
      <c r="WEY5" s="109"/>
      <c r="WEZ5" s="109"/>
      <c r="WFA5" s="109"/>
      <c r="WFB5" s="109"/>
      <c r="WFC5" s="109"/>
      <c r="WFD5" s="109"/>
      <c r="WFE5" s="109"/>
      <c r="WFF5" s="109"/>
      <c r="WFG5" s="109"/>
      <c r="WFH5" s="109"/>
      <c r="WFI5" s="109"/>
      <c r="WFJ5" s="109"/>
      <c r="WFK5" s="109"/>
      <c r="WFL5" s="109"/>
      <c r="WFM5" s="109"/>
      <c r="WFN5" s="109"/>
      <c r="WFO5" s="109"/>
      <c r="WFP5" s="109"/>
      <c r="WFQ5" s="109"/>
      <c r="WFR5" s="109"/>
      <c r="WFS5" s="109"/>
      <c r="WFT5" s="109"/>
      <c r="WFU5" s="109"/>
      <c r="WFV5" s="109"/>
      <c r="WFW5" s="109"/>
      <c r="WFX5" s="109"/>
      <c r="WFY5" s="109"/>
      <c r="WFZ5" s="109"/>
      <c r="WGA5" s="109"/>
      <c r="WGB5" s="109"/>
      <c r="WGC5" s="109"/>
      <c r="WGD5" s="109"/>
      <c r="WGE5" s="109"/>
      <c r="WGF5" s="109"/>
      <c r="WGG5" s="109"/>
      <c r="WGH5" s="109"/>
      <c r="WGI5" s="109"/>
      <c r="WGJ5" s="109"/>
      <c r="WGK5" s="109"/>
      <c r="WGL5" s="109"/>
      <c r="WGM5" s="109"/>
      <c r="WGN5" s="109"/>
      <c r="WGO5" s="109"/>
      <c r="WGP5" s="109"/>
      <c r="WGQ5" s="109"/>
      <c r="WGR5" s="109"/>
      <c r="WGS5" s="109"/>
      <c r="WGT5" s="109"/>
      <c r="WGU5" s="109"/>
      <c r="WGV5" s="109"/>
      <c r="WGW5" s="109"/>
      <c r="WGX5" s="109"/>
      <c r="WGY5" s="109"/>
      <c r="WGZ5" s="109"/>
      <c r="WHA5" s="109"/>
      <c r="WHB5" s="109"/>
      <c r="WHC5" s="109"/>
      <c r="WHD5" s="109"/>
      <c r="WHE5" s="109"/>
      <c r="WHF5" s="109"/>
      <c r="WHG5" s="109"/>
      <c r="WHH5" s="109"/>
      <c r="WHI5" s="109"/>
      <c r="WHJ5" s="109"/>
      <c r="WHK5" s="109"/>
      <c r="WHL5" s="109"/>
      <c r="WHM5" s="109"/>
      <c r="WHN5" s="109"/>
      <c r="WHO5" s="109"/>
      <c r="WHP5" s="109"/>
      <c r="WHQ5" s="109"/>
      <c r="WHR5" s="109"/>
      <c r="WHS5" s="109"/>
      <c r="WHT5" s="109"/>
      <c r="WHU5" s="109"/>
      <c r="WHV5" s="109"/>
      <c r="WHW5" s="109"/>
      <c r="WHX5" s="109"/>
      <c r="WHY5" s="109"/>
      <c r="WHZ5" s="109"/>
      <c r="WIA5" s="109"/>
      <c r="WIB5" s="109"/>
      <c r="WIC5" s="109"/>
      <c r="WID5" s="109"/>
      <c r="WIE5" s="109"/>
      <c r="WIF5" s="109"/>
      <c r="WIG5" s="109"/>
      <c r="WIH5" s="109"/>
      <c r="WII5" s="109"/>
      <c r="WIJ5" s="109"/>
      <c r="WIK5" s="109"/>
      <c r="WIL5" s="109"/>
      <c r="WIM5" s="109"/>
      <c r="WIN5" s="109"/>
      <c r="WIO5" s="109"/>
      <c r="WIP5" s="109"/>
      <c r="WIQ5" s="109"/>
      <c r="WIR5" s="109"/>
      <c r="WIS5" s="109"/>
      <c r="WIT5" s="109"/>
      <c r="WIU5" s="109"/>
      <c r="WIV5" s="109"/>
      <c r="WIW5" s="109"/>
      <c r="WIX5" s="109"/>
      <c r="WIY5" s="109"/>
      <c r="WIZ5" s="109"/>
      <c r="WJA5" s="109"/>
      <c r="WJB5" s="109"/>
      <c r="WJC5" s="109"/>
      <c r="WJD5" s="109"/>
      <c r="WJE5" s="109"/>
      <c r="WJF5" s="109"/>
      <c r="WJG5" s="109"/>
      <c r="WJH5" s="109"/>
      <c r="WJI5" s="109"/>
      <c r="WJJ5" s="109"/>
      <c r="WJK5" s="109"/>
      <c r="WJL5" s="109"/>
      <c r="WJM5" s="109"/>
      <c r="WJN5" s="109"/>
      <c r="WJO5" s="109"/>
      <c r="WJP5" s="109"/>
      <c r="WJQ5" s="109"/>
      <c r="WJR5" s="109"/>
      <c r="WJS5" s="109"/>
      <c r="WJT5" s="109"/>
      <c r="WJU5" s="109"/>
      <c r="WJV5" s="109"/>
      <c r="WJW5" s="109"/>
      <c r="WJX5" s="109"/>
      <c r="WJY5" s="109"/>
      <c r="WJZ5" s="109"/>
      <c r="WKA5" s="109"/>
      <c r="WKB5" s="109"/>
      <c r="WKC5" s="109"/>
      <c r="WKD5" s="109"/>
      <c r="WKE5" s="109"/>
      <c r="WKF5" s="109"/>
      <c r="WKG5" s="109"/>
      <c r="WKH5" s="109"/>
      <c r="WKI5" s="109"/>
      <c r="WKJ5" s="109"/>
      <c r="WKK5" s="109"/>
      <c r="WKL5" s="109"/>
      <c r="WKM5" s="109"/>
      <c r="WKN5" s="109"/>
      <c r="WKO5" s="109"/>
      <c r="WKP5" s="109"/>
      <c r="WKQ5" s="109"/>
      <c r="WKR5" s="109"/>
      <c r="WKS5" s="109"/>
      <c r="WKT5" s="109"/>
      <c r="WKU5" s="109"/>
      <c r="WKV5" s="109"/>
      <c r="WKW5" s="109"/>
      <c r="WKX5" s="109"/>
      <c r="WKY5" s="109"/>
      <c r="WKZ5" s="109"/>
      <c r="WLA5" s="109"/>
      <c r="WLB5" s="109"/>
      <c r="WLC5" s="109"/>
      <c r="WLD5" s="109"/>
      <c r="WLE5" s="109"/>
      <c r="WLF5" s="109"/>
      <c r="WLG5" s="109"/>
      <c r="WLH5" s="109"/>
      <c r="WLI5" s="109"/>
      <c r="WLJ5" s="109"/>
      <c r="WLK5" s="109"/>
      <c r="WLL5" s="109"/>
      <c r="WLM5" s="109"/>
      <c r="WLN5" s="109"/>
      <c r="WLO5" s="109"/>
      <c r="WLP5" s="109"/>
      <c r="WLQ5" s="109"/>
      <c r="WLR5" s="109"/>
      <c r="WLS5" s="109"/>
      <c r="WLT5" s="109"/>
      <c r="WLU5" s="109"/>
      <c r="WLV5" s="109"/>
      <c r="WLW5" s="109"/>
      <c r="WLX5" s="109"/>
      <c r="WLY5" s="109"/>
      <c r="WLZ5" s="109"/>
      <c r="WMA5" s="109"/>
      <c r="WMB5" s="109"/>
      <c r="WMC5" s="109"/>
      <c r="WMD5" s="109"/>
      <c r="WME5" s="109"/>
      <c r="WMF5" s="109"/>
      <c r="WMG5" s="109"/>
      <c r="WMH5" s="109"/>
      <c r="WMI5" s="109"/>
      <c r="WMJ5" s="109"/>
      <c r="WMK5" s="109"/>
      <c r="WML5" s="109"/>
      <c r="WMM5" s="109"/>
      <c r="WMN5" s="109"/>
      <c r="WMO5" s="109"/>
      <c r="WMP5" s="109"/>
      <c r="WMQ5" s="109"/>
      <c r="WMR5" s="109"/>
      <c r="WMS5" s="109"/>
      <c r="WMT5" s="109"/>
      <c r="WMU5" s="109"/>
      <c r="WMV5" s="109"/>
      <c r="WMW5" s="109"/>
      <c r="WMX5" s="109"/>
      <c r="WMY5" s="109"/>
      <c r="WMZ5" s="109"/>
      <c r="WNA5" s="109"/>
      <c r="WNB5" s="109"/>
      <c r="WNC5" s="109"/>
      <c r="WND5" s="109"/>
      <c r="WNE5" s="109"/>
      <c r="WNF5" s="109"/>
      <c r="WNG5" s="109"/>
      <c r="WNH5" s="109"/>
      <c r="WNI5" s="109"/>
      <c r="WNJ5" s="109"/>
      <c r="WNK5" s="109"/>
      <c r="WNL5" s="109"/>
      <c r="WNM5" s="109"/>
      <c r="WNN5" s="109"/>
      <c r="WNO5" s="109"/>
      <c r="WNP5" s="109"/>
      <c r="WNQ5" s="109"/>
      <c r="WNR5" s="109"/>
      <c r="WNS5" s="109"/>
      <c r="WNT5" s="109"/>
      <c r="WNU5" s="109"/>
      <c r="WNV5" s="109"/>
      <c r="WNW5" s="109"/>
      <c r="WNX5" s="109"/>
      <c r="WNY5" s="109"/>
      <c r="WNZ5" s="109"/>
      <c r="WOA5" s="109"/>
      <c r="WOB5" s="109"/>
      <c r="WOC5" s="109"/>
      <c r="WOD5" s="109"/>
      <c r="WOE5" s="109"/>
      <c r="WOF5" s="109"/>
      <c r="WOG5" s="109"/>
      <c r="WOH5" s="109"/>
      <c r="WOI5" s="109"/>
      <c r="WOJ5" s="109"/>
      <c r="WOK5" s="109"/>
      <c r="WOL5" s="109"/>
      <c r="WOM5" s="109"/>
      <c r="WON5" s="109"/>
      <c r="WOO5" s="109"/>
      <c r="WOP5" s="109"/>
      <c r="WOQ5" s="109"/>
      <c r="WOR5" s="109"/>
      <c r="WOS5" s="109"/>
      <c r="WOT5" s="109"/>
      <c r="WOU5" s="109"/>
      <c r="WOV5" s="109"/>
      <c r="WOW5" s="109"/>
      <c r="WOX5" s="109"/>
      <c r="WOY5" s="109"/>
      <c r="WOZ5" s="109"/>
      <c r="WPA5" s="109"/>
      <c r="WPB5" s="109"/>
      <c r="WPC5" s="109"/>
      <c r="WPD5" s="109"/>
      <c r="WPE5" s="109"/>
      <c r="WPF5" s="109"/>
      <c r="WPG5" s="109"/>
      <c r="WPH5" s="109"/>
      <c r="WPI5" s="109"/>
      <c r="WPJ5" s="109"/>
      <c r="WPK5" s="109"/>
      <c r="WPL5" s="109"/>
      <c r="WPM5" s="109"/>
      <c r="WPN5" s="109"/>
      <c r="WPO5" s="109"/>
      <c r="WPP5" s="109"/>
      <c r="WPQ5" s="109"/>
      <c r="WPR5" s="109"/>
      <c r="WPS5" s="109"/>
      <c r="WPT5" s="109"/>
      <c r="WPU5" s="109"/>
      <c r="WPV5" s="109"/>
      <c r="WPW5" s="109"/>
      <c r="WPX5" s="109"/>
      <c r="WPY5" s="109"/>
      <c r="WPZ5" s="109"/>
      <c r="WQA5" s="109"/>
      <c r="WQB5" s="109"/>
      <c r="WQC5" s="109"/>
      <c r="WQD5" s="109"/>
      <c r="WQE5" s="109"/>
      <c r="WQF5" s="109"/>
      <c r="WQG5" s="109"/>
      <c r="WQH5" s="109"/>
      <c r="WQI5" s="109"/>
      <c r="WQJ5" s="109"/>
      <c r="WQK5" s="109"/>
      <c r="WQL5" s="109"/>
      <c r="WQM5" s="109"/>
      <c r="WQN5" s="109"/>
      <c r="WQO5" s="109"/>
      <c r="WQP5" s="109"/>
      <c r="WQQ5" s="109"/>
      <c r="WQR5" s="109"/>
      <c r="WQS5" s="109"/>
      <c r="WQT5" s="109"/>
      <c r="WQU5" s="109"/>
      <c r="WQV5" s="109"/>
      <c r="WQW5" s="109"/>
      <c r="WQX5" s="109"/>
      <c r="WQY5" s="109"/>
      <c r="WQZ5" s="109"/>
      <c r="WRA5" s="109"/>
      <c r="WRB5" s="109"/>
      <c r="WRC5" s="109"/>
      <c r="WRD5" s="109"/>
      <c r="WRE5" s="109"/>
      <c r="WRF5" s="109"/>
      <c r="WRG5" s="109"/>
      <c r="WRH5" s="109"/>
      <c r="WRI5" s="109"/>
      <c r="WRJ5" s="109"/>
      <c r="WRK5" s="109"/>
      <c r="WRL5" s="109"/>
      <c r="WRM5" s="109"/>
      <c r="WRN5" s="109"/>
      <c r="WRO5" s="109"/>
      <c r="WRP5" s="109"/>
      <c r="WRQ5" s="109"/>
      <c r="WRR5" s="109"/>
      <c r="WRS5" s="109"/>
      <c r="WRT5" s="109"/>
      <c r="WRU5" s="109"/>
      <c r="WRV5" s="109"/>
      <c r="WRW5" s="109"/>
      <c r="WRX5" s="109"/>
      <c r="WRY5" s="109"/>
      <c r="WRZ5" s="109"/>
      <c r="WSA5" s="109"/>
      <c r="WSB5" s="109"/>
      <c r="WSC5" s="109"/>
      <c r="WSD5" s="109"/>
      <c r="WSE5" s="109"/>
      <c r="WSF5" s="109"/>
      <c r="WSG5" s="109"/>
      <c r="WSH5" s="109"/>
      <c r="WSI5" s="109"/>
      <c r="WSJ5" s="109"/>
      <c r="WSK5" s="109"/>
      <c r="WSL5" s="109"/>
      <c r="WSM5" s="109"/>
      <c r="WSN5" s="109"/>
      <c r="WSO5" s="109"/>
      <c r="WSP5" s="109"/>
      <c r="WSQ5" s="109"/>
      <c r="WSR5" s="109"/>
      <c r="WSS5" s="109"/>
      <c r="WST5" s="109"/>
      <c r="WSU5" s="109"/>
      <c r="WSV5" s="109"/>
      <c r="WSW5" s="109"/>
      <c r="WSX5" s="109"/>
      <c r="WSY5" s="109"/>
      <c r="WSZ5" s="109"/>
      <c r="WTA5" s="109"/>
      <c r="WTB5" s="109"/>
      <c r="WTC5" s="109"/>
      <c r="WTD5" s="109"/>
      <c r="WTE5" s="109"/>
      <c r="WTF5" s="109"/>
      <c r="WTG5" s="109"/>
      <c r="WTH5" s="109"/>
      <c r="WTI5" s="109"/>
      <c r="WTJ5" s="109"/>
      <c r="WTK5" s="109"/>
      <c r="WTL5" s="109"/>
      <c r="WTM5" s="109"/>
      <c r="WTN5" s="109"/>
      <c r="WTO5" s="109"/>
      <c r="WTP5" s="109"/>
      <c r="WTQ5" s="109"/>
      <c r="WTR5" s="109"/>
      <c r="WTS5" s="109"/>
      <c r="WTT5" s="109"/>
      <c r="WTU5" s="109"/>
      <c r="WTV5" s="109"/>
      <c r="WTW5" s="109"/>
      <c r="WTX5" s="109"/>
      <c r="WTY5" s="109"/>
      <c r="WTZ5" s="109"/>
      <c r="WUA5" s="109"/>
      <c r="WUB5" s="109"/>
      <c r="WUC5" s="109"/>
      <c r="WUD5" s="109"/>
      <c r="WUE5" s="109"/>
      <c r="WUF5" s="109"/>
      <c r="WUG5" s="109"/>
      <c r="WUH5" s="109"/>
      <c r="WUI5" s="109"/>
      <c r="WUJ5" s="109"/>
      <c r="WUK5" s="109"/>
      <c r="WUL5" s="109"/>
      <c r="WUM5" s="109"/>
      <c r="WUN5" s="109"/>
      <c r="WUO5" s="109"/>
      <c r="WUP5" s="109"/>
      <c r="WUQ5" s="109"/>
      <c r="WUR5" s="109"/>
      <c r="WUS5" s="109"/>
      <c r="WUT5" s="109"/>
      <c r="WUU5" s="109"/>
      <c r="WUV5" s="109"/>
      <c r="WUW5" s="109"/>
      <c r="WUX5" s="109"/>
      <c r="WUY5" s="109"/>
      <c r="WUZ5" s="109"/>
      <c r="WVA5" s="109"/>
      <c r="WVB5" s="109"/>
      <c r="WVC5" s="109"/>
      <c r="WVD5" s="109"/>
      <c r="WVE5" s="109"/>
      <c r="WVF5" s="109"/>
      <c r="WVG5" s="109"/>
      <c r="WVH5" s="109"/>
      <c r="WVI5" s="109"/>
      <c r="WVJ5" s="109"/>
      <c r="WVK5" s="109"/>
      <c r="WVL5" s="109"/>
      <c r="WVM5" s="109"/>
      <c r="WVN5" s="109"/>
      <c r="WVO5" s="109"/>
      <c r="WVP5" s="109"/>
      <c r="WVQ5" s="109"/>
      <c r="WVR5" s="109"/>
      <c r="WVS5" s="109"/>
      <c r="WVT5" s="109"/>
      <c r="WVU5" s="109"/>
      <c r="WVV5" s="109"/>
      <c r="WVW5" s="109"/>
      <c r="WVX5" s="109"/>
      <c r="WVY5" s="109"/>
      <c r="WVZ5" s="109"/>
      <c r="WWA5" s="109"/>
      <c r="WWB5" s="109"/>
      <c r="WWC5" s="109"/>
      <c r="WWD5" s="109"/>
      <c r="WWE5" s="109"/>
      <c r="WWF5" s="109"/>
      <c r="WWG5" s="109"/>
      <c r="WWH5" s="109"/>
      <c r="WWI5" s="109"/>
      <c r="WWJ5" s="109"/>
      <c r="WWK5" s="109"/>
      <c r="WWL5" s="109"/>
      <c r="WWM5" s="109"/>
      <c r="WWN5" s="109"/>
      <c r="WWO5" s="109"/>
      <c r="WWP5" s="109"/>
      <c r="WWQ5" s="109"/>
      <c r="WWR5" s="109"/>
      <c r="WWS5" s="109"/>
      <c r="WWT5" s="109"/>
      <c r="WWU5" s="109"/>
      <c r="WWV5" s="109"/>
      <c r="WWW5" s="109"/>
      <c r="WWX5" s="109"/>
      <c r="WWY5" s="109"/>
      <c r="WWZ5" s="109"/>
      <c r="WXA5" s="109"/>
      <c r="WXB5" s="109"/>
      <c r="WXC5" s="109"/>
      <c r="WXD5" s="109"/>
      <c r="WXE5" s="109"/>
      <c r="WXF5" s="109"/>
      <c r="WXG5" s="109"/>
      <c r="WXH5" s="109"/>
      <c r="WXI5" s="109"/>
      <c r="WXJ5" s="109"/>
      <c r="WXK5" s="109"/>
      <c r="WXL5" s="109"/>
      <c r="WXM5" s="109"/>
      <c r="WXN5" s="109"/>
      <c r="WXO5" s="109"/>
      <c r="WXP5" s="109"/>
      <c r="WXQ5" s="109"/>
      <c r="WXR5" s="109"/>
      <c r="WXS5" s="109"/>
      <c r="WXT5" s="109"/>
      <c r="WXU5" s="109"/>
      <c r="WXV5" s="109"/>
      <c r="WXW5" s="109"/>
      <c r="WXX5" s="109"/>
      <c r="WXY5" s="109"/>
      <c r="WXZ5" s="109"/>
      <c r="WYA5" s="109"/>
      <c r="WYB5" s="109"/>
      <c r="WYC5" s="109"/>
      <c r="WYD5" s="109"/>
      <c r="WYE5" s="109"/>
      <c r="WYF5" s="109"/>
      <c r="WYG5" s="109"/>
      <c r="WYH5" s="109"/>
      <c r="WYI5" s="109"/>
      <c r="WYJ5" s="109"/>
      <c r="WYK5" s="109"/>
      <c r="WYL5" s="109"/>
      <c r="WYM5" s="109"/>
      <c r="WYN5" s="109"/>
      <c r="WYO5" s="109"/>
      <c r="WYP5" s="109"/>
      <c r="WYQ5" s="109"/>
      <c r="WYR5" s="109"/>
      <c r="WYS5" s="109"/>
      <c r="WYT5" s="109"/>
      <c r="WYU5" s="109"/>
      <c r="WYV5" s="109"/>
      <c r="WYW5" s="109"/>
      <c r="WYX5" s="109"/>
      <c r="WYY5" s="109"/>
      <c r="WYZ5" s="109"/>
      <c r="WZA5" s="109"/>
      <c r="WZB5" s="109"/>
      <c r="WZC5" s="109"/>
      <c r="WZD5" s="109"/>
      <c r="WZE5" s="109"/>
      <c r="WZF5" s="109"/>
      <c r="WZG5" s="109"/>
      <c r="WZH5" s="109"/>
      <c r="WZI5" s="109"/>
      <c r="WZJ5" s="109"/>
      <c r="WZK5" s="109"/>
      <c r="WZL5" s="109"/>
      <c r="WZM5" s="109"/>
      <c r="WZN5" s="109"/>
      <c r="WZO5" s="109"/>
      <c r="WZP5" s="109"/>
      <c r="WZQ5" s="109"/>
      <c r="WZR5" s="109"/>
      <c r="WZS5" s="109"/>
      <c r="WZT5" s="109"/>
      <c r="WZU5" s="109"/>
      <c r="WZV5" s="109"/>
      <c r="WZW5" s="109"/>
      <c r="WZX5" s="109"/>
      <c r="WZY5" s="109"/>
      <c r="WZZ5" s="109"/>
      <c r="XAA5" s="109"/>
      <c r="XAB5" s="109"/>
      <c r="XAC5" s="109"/>
      <c r="XAD5" s="109"/>
      <c r="XAE5" s="109"/>
      <c r="XAF5" s="109"/>
      <c r="XAG5" s="109"/>
      <c r="XAH5" s="109"/>
      <c r="XAI5" s="109"/>
      <c r="XAJ5" s="109"/>
      <c r="XAK5" s="109"/>
      <c r="XAL5" s="109"/>
      <c r="XAM5" s="109"/>
      <c r="XAN5" s="109"/>
      <c r="XAO5" s="109"/>
      <c r="XAP5" s="109"/>
      <c r="XAQ5" s="109"/>
      <c r="XAR5" s="109"/>
      <c r="XAS5" s="109"/>
      <c r="XAT5" s="109"/>
      <c r="XAU5" s="109"/>
      <c r="XAV5" s="109"/>
      <c r="XAW5" s="109"/>
      <c r="XAX5" s="109"/>
      <c r="XAY5" s="109"/>
      <c r="XAZ5" s="109"/>
      <c r="XBA5" s="109"/>
      <c r="XBB5" s="109"/>
      <c r="XBC5" s="109"/>
      <c r="XBD5" s="109"/>
      <c r="XBE5" s="109"/>
      <c r="XBF5" s="109"/>
      <c r="XBG5" s="109"/>
      <c r="XBH5" s="109"/>
      <c r="XBI5" s="109"/>
      <c r="XBJ5" s="109"/>
      <c r="XBK5" s="109"/>
      <c r="XBL5" s="109"/>
      <c r="XBM5" s="109"/>
      <c r="XBN5" s="109"/>
      <c r="XBO5" s="109"/>
      <c r="XBP5" s="109"/>
      <c r="XBQ5" s="109"/>
      <c r="XBR5" s="109"/>
      <c r="XBS5" s="109"/>
      <c r="XBT5" s="109"/>
      <c r="XBU5" s="109"/>
      <c r="XBV5" s="109"/>
      <c r="XBW5" s="109"/>
      <c r="XBX5" s="109"/>
      <c r="XBY5" s="109"/>
      <c r="XBZ5" s="109"/>
      <c r="XCA5" s="109"/>
      <c r="XCB5" s="109"/>
      <c r="XCC5" s="109"/>
      <c r="XCD5" s="109"/>
      <c r="XCE5" s="109"/>
      <c r="XCF5" s="109"/>
      <c r="XCG5" s="109"/>
      <c r="XCH5" s="109"/>
      <c r="XCI5" s="109"/>
      <c r="XCJ5" s="109"/>
      <c r="XCK5" s="109"/>
      <c r="XCL5" s="109"/>
      <c r="XCM5" s="109"/>
      <c r="XCN5" s="109"/>
      <c r="XCO5" s="109"/>
      <c r="XCP5" s="109"/>
      <c r="XCQ5" s="109"/>
      <c r="XCR5" s="109"/>
      <c r="XCS5" s="109"/>
      <c r="XCT5" s="109"/>
      <c r="XCU5" s="109"/>
      <c r="XCV5" s="109"/>
      <c r="XCW5" s="109"/>
      <c r="XCX5" s="109"/>
      <c r="XCY5" s="109"/>
      <c r="XCZ5" s="109"/>
      <c r="XDA5" s="109"/>
      <c r="XDB5" s="109"/>
      <c r="XDC5" s="109"/>
      <c r="XDD5" s="109"/>
      <c r="XDE5" s="109"/>
      <c r="XDF5" s="109"/>
      <c r="XDG5" s="109"/>
      <c r="XDH5" s="109"/>
      <c r="XDI5" s="109"/>
      <c r="XDJ5" s="109"/>
      <c r="XDK5" s="109"/>
      <c r="XDL5" s="109"/>
      <c r="XDM5" s="109"/>
      <c r="XDN5" s="109"/>
      <c r="XDO5" s="109"/>
      <c r="XDP5" s="109"/>
      <c r="XDQ5" s="109"/>
      <c r="XDR5" s="109"/>
      <c r="XDS5" s="109"/>
      <c r="XDT5" s="109"/>
      <c r="XDU5" s="109"/>
      <c r="XDV5" s="109"/>
      <c r="XDW5" s="109"/>
      <c r="XDX5" s="109"/>
      <c r="XDY5" s="109"/>
      <c r="XDZ5" s="109"/>
      <c r="XEA5" s="109"/>
      <c r="XEB5" s="109"/>
      <c r="XEC5" s="109"/>
      <c r="XED5" s="109"/>
      <c r="XEE5" s="109"/>
      <c r="XEF5" s="109"/>
      <c r="XEG5" s="109"/>
      <c r="XEH5" s="109"/>
      <c r="XEI5" s="109"/>
      <c r="XEJ5" s="109"/>
      <c r="XEK5" s="109"/>
      <c r="XEL5" s="109"/>
      <c r="XEM5" s="109"/>
      <c r="XEN5" s="109"/>
      <c r="XEO5" s="109"/>
      <c r="XEP5" s="109"/>
      <c r="XEQ5" s="109"/>
      <c r="XER5" s="109"/>
      <c r="XES5" s="109"/>
      <c r="XET5" s="109"/>
      <c r="XEU5" s="109"/>
      <c r="XEV5" s="109"/>
      <c r="XEW5" s="109"/>
      <c r="XEX5" s="109"/>
      <c r="XEY5" s="109"/>
      <c r="XEZ5" s="109"/>
      <c r="XFA5" s="109"/>
    </row>
    <row r="6" spans="1:16381" s="110" customFormat="1">
      <c r="A6" s="116" t="s">
        <v>130</v>
      </c>
      <c r="B6" s="105">
        <v>4</v>
      </c>
      <c r="C6" s="106">
        <f>'9月OMS订单汇总-不含税'!B6+'9月OMS订单汇总-不含税'!C6</f>
        <v>0</v>
      </c>
      <c r="D6" s="106">
        <f>'9月OMS订单汇总-不含税'!D6+'9月OMS订单汇总-不含税'!E6</f>
        <v>0</v>
      </c>
      <c r="E6" s="106">
        <f>'9月OMS订单汇总-不含税'!F6</f>
        <v>0</v>
      </c>
      <c r="F6" s="106">
        <f>'9月OMS订单汇总-不含税'!G6</f>
        <v>0</v>
      </c>
      <c r="G6" s="106">
        <f>'9月OMS订单汇总-不含税'!H6</f>
        <v>0</v>
      </c>
      <c r="H6" s="106">
        <f>'9月OMS订单汇总-不含税'!I6</f>
        <v>0</v>
      </c>
      <c r="I6" s="106">
        <f>'9月OMS订单汇总-不含税'!J6</f>
        <v>0</v>
      </c>
      <c r="J6" s="106">
        <f>'9月OMS订单汇总-不含税'!K6</f>
        <v>0</v>
      </c>
      <c r="K6" s="106">
        <f>'9月OMS订单汇总-不含税'!L6+'9月OMS订单汇总-不含税'!M6+'9月OMS订单汇总-不含税'!N6</f>
        <v>0</v>
      </c>
      <c r="L6" s="106">
        <f>'9月OMS订单汇总-不含税'!R6</f>
        <v>0</v>
      </c>
      <c r="M6" s="106">
        <f>'9月OMS订单汇总-不含税'!Q6</f>
        <v>0</v>
      </c>
      <c r="N6" s="107"/>
      <c r="O6" s="108">
        <f t="shared" si="0"/>
        <v>0</v>
      </c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09"/>
      <c r="EI6" s="109"/>
      <c r="EJ6" s="109"/>
      <c r="EK6" s="109"/>
      <c r="EL6" s="109"/>
      <c r="EM6" s="109"/>
      <c r="EN6" s="109"/>
      <c r="EO6" s="109"/>
      <c r="EP6" s="109"/>
      <c r="EQ6" s="109"/>
      <c r="ER6" s="109"/>
      <c r="ES6" s="109"/>
      <c r="ET6" s="109"/>
      <c r="EU6" s="109"/>
      <c r="EV6" s="109"/>
      <c r="EW6" s="109"/>
      <c r="EX6" s="109"/>
      <c r="EY6" s="109"/>
      <c r="EZ6" s="109"/>
      <c r="FA6" s="109"/>
      <c r="FB6" s="109"/>
      <c r="FC6" s="109"/>
      <c r="FD6" s="109"/>
      <c r="FE6" s="109"/>
      <c r="FF6" s="109"/>
      <c r="FG6" s="109"/>
      <c r="FH6" s="109"/>
      <c r="FI6" s="109"/>
      <c r="FJ6" s="109"/>
      <c r="FK6" s="109"/>
      <c r="FL6" s="109"/>
      <c r="FM6" s="109"/>
      <c r="FN6" s="109"/>
      <c r="FO6" s="109"/>
      <c r="FP6" s="109"/>
      <c r="FQ6" s="109"/>
      <c r="FR6" s="109"/>
      <c r="FS6" s="109"/>
      <c r="FT6" s="109"/>
      <c r="FU6" s="109"/>
      <c r="FV6" s="109"/>
      <c r="FW6" s="109"/>
      <c r="FX6" s="109"/>
      <c r="FY6" s="109"/>
      <c r="FZ6" s="109"/>
      <c r="GA6" s="109"/>
      <c r="GB6" s="109"/>
      <c r="GC6" s="109"/>
      <c r="GD6" s="109"/>
      <c r="GE6" s="109"/>
      <c r="GF6" s="109"/>
      <c r="GG6" s="109"/>
      <c r="GH6" s="109"/>
      <c r="GI6" s="109"/>
      <c r="GJ6" s="109"/>
      <c r="GK6" s="109"/>
      <c r="GL6" s="109"/>
      <c r="GM6" s="109"/>
      <c r="GN6" s="109"/>
      <c r="GO6" s="109"/>
      <c r="GP6" s="109"/>
      <c r="GQ6" s="109"/>
      <c r="GR6" s="109"/>
      <c r="GS6" s="109"/>
      <c r="GT6" s="109"/>
      <c r="GU6" s="109"/>
      <c r="GV6" s="109"/>
      <c r="GW6" s="109"/>
      <c r="GX6" s="109"/>
      <c r="GY6" s="109"/>
      <c r="GZ6" s="109"/>
      <c r="HA6" s="109"/>
      <c r="HB6" s="109"/>
      <c r="HC6" s="109"/>
      <c r="HD6" s="109"/>
      <c r="HE6" s="109"/>
      <c r="HF6" s="109"/>
      <c r="HG6" s="109"/>
      <c r="HH6" s="109"/>
      <c r="HI6" s="109"/>
      <c r="HJ6" s="109"/>
      <c r="HK6" s="109"/>
      <c r="HL6" s="109"/>
      <c r="HM6" s="109"/>
      <c r="HN6" s="109"/>
      <c r="HO6" s="109"/>
      <c r="HP6" s="109"/>
      <c r="HQ6" s="109"/>
      <c r="HR6" s="109"/>
      <c r="HS6" s="109"/>
      <c r="HT6" s="109"/>
      <c r="HU6" s="109"/>
      <c r="HV6" s="109"/>
      <c r="HW6" s="109"/>
      <c r="HX6" s="109"/>
      <c r="HY6" s="109"/>
      <c r="HZ6" s="109"/>
      <c r="IA6" s="109"/>
      <c r="IB6" s="109"/>
      <c r="IC6" s="109"/>
      <c r="ID6" s="109"/>
      <c r="IE6" s="109"/>
      <c r="IF6" s="109"/>
      <c r="IG6" s="109"/>
      <c r="IH6" s="109"/>
      <c r="II6" s="109"/>
      <c r="IJ6" s="109"/>
      <c r="IK6" s="109"/>
      <c r="IL6" s="109"/>
      <c r="IM6" s="109"/>
      <c r="IN6" s="109"/>
      <c r="IO6" s="109"/>
      <c r="IP6" s="109"/>
      <c r="IQ6" s="109"/>
      <c r="IR6" s="109"/>
      <c r="IS6" s="109"/>
      <c r="IT6" s="109"/>
      <c r="IU6" s="109"/>
      <c r="IV6" s="109"/>
      <c r="IW6" s="109"/>
      <c r="IX6" s="109"/>
      <c r="IY6" s="109"/>
      <c r="IZ6" s="109"/>
      <c r="JA6" s="109"/>
      <c r="JB6" s="109"/>
      <c r="JC6" s="109"/>
      <c r="JD6" s="109"/>
      <c r="JE6" s="109"/>
      <c r="JF6" s="109"/>
      <c r="JG6" s="109"/>
      <c r="JH6" s="109"/>
      <c r="JI6" s="109"/>
      <c r="JJ6" s="109"/>
      <c r="JK6" s="109"/>
      <c r="JL6" s="109"/>
      <c r="JM6" s="109"/>
      <c r="JN6" s="109"/>
      <c r="JO6" s="109"/>
      <c r="JP6" s="109"/>
      <c r="JQ6" s="109"/>
      <c r="JR6" s="109"/>
      <c r="JS6" s="109"/>
      <c r="JT6" s="109"/>
      <c r="JU6" s="109"/>
      <c r="JV6" s="109"/>
      <c r="JW6" s="109"/>
      <c r="JX6" s="109"/>
      <c r="JY6" s="109"/>
      <c r="JZ6" s="109"/>
      <c r="KA6" s="109"/>
      <c r="KB6" s="109"/>
      <c r="KC6" s="109"/>
      <c r="KD6" s="109"/>
      <c r="KE6" s="109"/>
      <c r="KF6" s="109"/>
      <c r="KG6" s="109"/>
      <c r="KH6" s="109"/>
      <c r="KI6" s="109"/>
      <c r="KJ6" s="109"/>
      <c r="KK6" s="109"/>
      <c r="KL6" s="109"/>
      <c r="KM6" s="109"/>
      <c r="KN6" s="109"/>
      <c r="KO6" s="109"/>
      <c r="KP6" s="109"/>
      <c r="KQ6" s="109"/>
      <c r="KR6" s="109"/>
      <c r="KS6" s="109"/>
      <c r="KT6" s="109"/>
      <c r="KU6" s="109"/>
      <c r="KV6" s="109"/>
      <c r="KW6" s="109"/>
      <c r="KX6" s="109"/>
      <c r="KY6" s="109"/>
      <c r="KZ6" s="109"/>
      <c r="LA6" s="109"/>
      <c r="LB6" s="109"/>
      <c r="LC6" s="109"/>
      <c r="LD6" s="109"/>
      <c r="LE6" s="109"/>
      <c r="LF6" s="109"/>
      <c r="LG6" s="109"/>
      <c r="LH6" s="109"/>
      <c r="LI6" s="109"/>
      <c r="LJ6" s="109"/>
      <c r="LK6" s="109"/>
      <c r="LL6" s="109"/>
      <c r="LM6" s="109"/>
      <c r="LN6" s="109"/>
      <c r="LO6" s="109"/>
      <c r="LP6" s="109"/>
      <c r="LQ6" s="109"/>
      <c r="LR6" s="109"/>
      <c r="LS6" s="109"/>
      <c r="LT6" s="109"/>
      <c r="LU6" s="109"/>
      <c r="LV6" s="109"/>
      <c r="LW6" s="109"/>
      <c r="LX6" s="109"/>
      <c r="LY6" s="109"/>
      <c r="LZ6" s="109"/>
      <c r="MA6" s="109"/>
      <c r="MB6" s="109"/>
      <c r="MC6" s="109"/>
      <c r="MD6" s="109"/>
      <c r="ME6" s="109"/>
      <c r="MF6" s="109"/>
      <c r="MG6" s="109"/>
      <c r="MH6" s="109"/>
      <c r="MI6" s="109"/>
      <c r="MJ6" s="109"/>
      <c r="MK6" s="109"/>
      <c r="ML6" s="109"/>
      <c r="MM6" s="109"/>
      <c r="MN6" s="109"/>
      <c r="MO6" s="109"/>
      <c r="MP6" s="109"/>
      <c r="MQ6" s="109"/>
      <c r="MR6" s="109"/>
      <c r="MS6" s="109"/>
      <c r="MT6" s="109"/>
      <c r="MU6" s="109"/>
      <c r="MV6" s="109"/>
      <c r="MW6" s="109"/>
      <c r="MX6" s="109"/>
      <c r="MY6" s="109"/>
      <c r="MZ6" s="109"/>
      <c r="NA6" s="109"/>
      <c r="NB6" s="109"/>
      <c r="NC6" s="109"/>
      <c r="ND6" s="109"/>
      <c r="NE6" s="109"/>
      <c r="NF6" s="109"/>
      <c r="NG6" s="109"/>
      <c r="NH6" s="109"/>
      <c r="NI6" s="109"/>
      <c r="NJ6" s="109"/>
      <c r="NK6" s="109"/>
      <c r="NL6" s="109"/>
      <c r="NM6" s="109"/>
      <c r="NN6" s="109"/>
      <c r="NO6" s="109"/>
      <c r="NP6" s="109"/>
      <c r="NQ6" s="109"/>
      <c r="NR6" s="109"/>
      <c r="NS6" s="109"/>
      <c r="NT6" s="109"/>
      <c r="NU6" s="109"/>
      <c r="NV6" s="109"/>
      <c r="NW6" s="109"/>
      <c r="NX6" s="109"/>
      <c r="NY6" s="109"/>
      <c r="NZ6" s="109"/>
      <c r="OA6" s="109"/>
      <c r="OB6" s="109"/>
      <c r="OC6" s="109"/>
      <c r="OD6" s="109"/>
      <c r="OE6" s="109"/>
      <c r="OF6" s="109"/>
      <c r="OG6" s="109"/>
      <c r="OH6" s="109"/>
      <c r="OI6" s="109"/>
      <c r="OJ6" s="109"/>
      <c r="OK6" s="109"/>
      <c r="OL6" s="109"/>
      <c r="OM6" s="109"/>
      <c r="ON6" s="109"/>
      <c r="OO6" s="109"/>
      <c r="OP6" s="109"/>
      <c r="OQ6" s="109"/>
      <c r="OR6" s="109"/>
      <c r="OS6" s="109"/>
      <c r="OT6" s="109"/>
      <c r="OU6" s="109"/>
      <c r="OV6" s="109"/>
      <c r="OW6" s="109"/>
      <c r="OX6" s="109"/>
      <c r="OY6" s="109"/>
      <c r="OZ6" s="109"/>
      <c r="PA6" s="109"/>
      <c r="PB6" s="109"/>
      <c r="PC6" s="109"/>
      <c r="PD6" s="109"/>
      <c r="PE6" s="109"/>
      <c r="PF6" s="109"/>
      <c r="PG6" s="109"/>
      <c r="PH6" s="109"/>
      <c r="PI6" s="109"/>
      <c r="PJ6" s="109"/>
      <c r="PK6" s="109"/>
      <c r="PL6" s="109"/>
      <c r="PM6" s="109"/>
      <c r="PN6" s="109"/>
      <c r="PO6" s="109"/>
      <c r="PP6" s="109"/>
      <c r="PQ6" s="109"/>
      <c r="PR6" s="109"/>
      <c r="PS6" s="109"/>
      <c r="PT6" s="109"/>
      <c r="PU6" s="109"/>
      <c r="PV6" s="109"/>
      <c r="PW6" s="109"/>
      <c r="PX6" s="109"/>
      <c r="PY6" s="109"/>
      <c r="PZ6" s="109"/>
      <c r="QA6" s="109"/>
      <c r="QB6" s="109"/>
      <c r="QC6" s="109"/>
      <c r="QD6" s="109"/>
      <c r="QE6" s="109"/>
      <c r="QF6" s="109"/>
      <c r="QG6" s="109"/>
      <c r="QH6" s="109"/>
      <c r="QI6" s="109"/>
      <c r="QJ6" s="109"/>
      <c r="QK6" s="109"/>
      <c r="QL6" s="109"/>
      <c r="QM6" s="109"/>
      <c r="QN6" s="109"/>
      <c r="QO6" s="109"/>
      <c r="QP6" s="109"/>
      <c r="QQ6" s="109"/>
      <c r="QR6" s="109"/>
      <c r="QS6" s="109"/>
      <c r="QT6" s="109"/>
      <c r="QU6" s="109"/>
      <c r="QV6" s="109"/>
      <c r="QW6" s="109"/>
      <c r="QX6" s="109"/>
      <c r="QY6" s="109"/>
      <c r="QZ6" s="109"/>
      <c r="RA6" s="109"/>
      <c r="RB6" s="109"/>
      <c r="RC6" s="109"/>
      <c r="RD6" s="109"/>
      <c r="RE6" s="109"/>
      <c r="RF6" s="109"/>
      <c r="RG6" s="109"/>
      <c r="RH6" s="109"/>
      <c r="RI6" s="109"/>
      <c r="RJ6" s="109"/>
      <c r="RK6" s="109"/>
      <c r="RL6" s="109"/>
      <c r="RM6" s="109"/>
      <c r="RN6" s="109"/>
      <c r="RO6" s="109"/>
      <c r="RP6" s="109"/>
      <c r="RQ6" s="109"/>
      <c r="RR6" s="109"/>
      <c r="RS6" s="109"/>
      <c r="RT6" s="109"/>
      <c r="RU6" s="109"/>
      <c r="RV6" s="109"/>
      <c r="RW6" s="109"/>
      <c r="RX6" s="109"/>
      <c r="RY6" s="109"/>
      <c r="RZ6" s="109"/>
      <c r="SA6" s="109"/>
      <c r="SB6" s="109"/>
      <c r="SC6" s="109"/>
      <c r="SD6" s="109"/>
      <c r="SE6" s="109"/>
      <c r="SF6" s="109"/>
      <c r="SG6" s="109"/>
      <c r="SH6" s="109"/>
      <c r="SI6" s="109"/>
      <c r="SJ6" s="109"/>
      <c r="SK6" s="109"/>
      <c r="SL6" s="109"/>
      <c r="SM6" s="109"/>
      <c r="SN6" s="109"/>
      <c r="SO6" s="109"/>
      <c r="SP6" s="109"/>
      <c r="SQ6" s="109"/>
      <c r="SR6" s="109"/>
      <c r="SS6" s="109"/>
      <c r="ST6" s="109"/>
      <c r="SU6" s="109"/>
      <c r="SV6" s="109"/>
      <c r="SW6" s="109"/>
      <c r="SX6" s="109"/>
      <c r="SY6" s="109"/>
      <c r="SZ6" s="109"/>
      <c r="TA6" s="109"/>
      <c r="TB6" s="109"/>
      <c r="TC6" s="109"/>
      <c r="TD6" s="109"/>
      <c r="TE6" s="109"/>
      <c r="TF6" s="109"/>
      <c r="TG6" s="109"/>
      <c r="TH6" s="109"/>
      <c r="TI6" s="109"/>
      <c r="TJ6" s="109"/>
      <c r="TK6" s="109"/>
      <c r="TL6" s="109"/>
      <c r="TM6" s="109"/>
      <c r="TN6" s="109"/>
      <c r="TO6" s="109"/>
      <c r="TP6" s="109"/>
      <c r="TQ6" s="109"/>
      <c r="TR6" s="109"/>
      <c r="TS6" s="109"/>
      <c r="TT6" s="109"/>
      <c r="TU6" s="109"/>
      <c r="TV6" s="109"/>
      <c r="TW6" s="109"/>
      <c r="TX6" s="109"/>
      <c r="TY6" s="109"/>
      <c r="TZ6" s="109"/>
      <c r="UA6" s="109"/>
      <c r="UB6" s="109"/>
      <c r="UC6" s="109"/>
      <c r="UD6" s="109"/>
      <c r="UE6" s="109"/>
      <c r="UF6" s="109"/>
      <c r="UG6" s="109"/>
      <c r="UH6" s="109"/>
      <c r="UI6" s="109"/>
      <c r="UJ6" s="109"/>
      <c r="UK6" s="109"/>
      <c r="UL6" s="109"/>
      <c r="UM6" s="109"/>
      <c r="UN6" s="109"/>
      <c r="UO6" s="109"/>
      <c r="UP6" s="109"/>
      <c r="UQ6" s="109"/>
      <c r="UR6" s="109"/>
      <c r="US6" s="109"/>
      <c r="UT6" s="109"/>
      <c r="UU6" s="109"/>
      <c r="UV6" s="109"/>
      <c r="UW6" s="109"/>
      <c r="UX6" s="109"/>
      <c r="UY6" s="109"/>
      <c r="UZ6" s="109"/>
      <c r="VA6" s="109"/>
      <c r="VB6" s="109"/>
      <c r="VC6" s="109"/>
      <c r="VD6" s="109"/>
      <c r="VE6" s="109"/>
      <c r="VF6" s="109"/>
      <c r="VG6" s="109"/>
      <c r="VH6" s="109"/>
      <c r="VI6" s="109"/>
      <c r="VJ6" s="109"/>
      <c r="VK6" s="109"/>
      <c r="VL6" s="109"/>
      <c r="VM6" s="109"/>
      <c r="VN6" s="109"/>
      <c r="VO6" s="109"/>
      <c r="VP6" s="109"/>
      <c r="VQ6" s="109"/>
      <c r="VR6" s="109"/>
      <c r="VS6" s="109"/>
      <c r="VT6" s="109"/>
      <c r="VU6" s="109"/>
      <c r="VV6" s="109"/>
      <c r="VW6" s="109"/>
      <c r="VX6" s="109"/>
      <c r="VY6" s="109"/>
      <c r="VZ6" s="109"/>
      <c r="WA6" s="109"/>
      <c r="WB6" s="109"/>
      <c r="WC6" s="109"/>
      <c r="WD6" s="109"/>
      <c r="WE6" s="109"/>
      <c r="WF6" s="109"/>
      <c r="WG6" s="109"/>
      <c r="WH6" s="109"/>
      <c r="WI6" s="109"/>
      <c r="WJ6" s="109"/>
      <c r="WK6" s="109"/>
      <c r="WL6" s="109"/>
      <c r="WM6" s="109"/>
      <c r="WN6" s="109"/>
      <c r="WO6" s="109"/>
      <c r="WP6" s="109"/>
      <c r="WQ6" s="109"/>
      <c r="WR6" s="109"/>
      <c r="WS6" s="109"/>
      <c r="WT6" s="109"/>
      <c r="WU6" s="109"/>
      <c r="WV6" s="109"/>
      <c r="WW6" s="109"/>
      <c r="WX6" s="109"/>
      <c r="WY6" s="109"/>
      <c r="WZ6" s="109"/>
      <c r="XA6" s="109"/>
      <c r="XB6" s="109"/>
      <c r="XC6" s="109"/>
      <c r="XD6" s="109"/>
      <c r="XE6" s="109"/>
      <c r="XF6" s="109"/>
      <c r="XG6" s="109"/>
      <c r="XH6" s="109"/>
      <c r="XI6" s="109"/>
      <c r="XJ6" s="109"/>
      <c r="XK6" s="109"/>
      <c r="XL6" s="109"/>
      <c r="XM6" s="109"/>
      <c r="XN6" s="109"/>
      <c r="XO6" s="109"/>
      <c r="XP6" s="109"/>
      <c r="XQ6" s="109"/>
      <c r="XR6" s="109"/>
      <c r="XS6" s="109"/>
      <c r="XT6" s="109"/>
      <c r="XU6" s="109"/>
      <c r="XV6" s="109"/>
      <c r="XW6" s="109"/>
      <c r="XX6" s="109"/>
      <c r="XY6" s="109"/>
      <c r="XZ6" s="109"/>
      <c r="YA6" s="109"/>
      <c r="YB6" s="109"/>
      <c r="YC6" s="109"/>
      <c r="YD6" s="109"/>
      <c r="YE6" s="109"/>
      <c r="YF6" s="109"/>
      <c r="YG6" s="109"/>
      <c r="YH6" s="109"/>
      <c r="YI6" s="109"/>
      <c r="YJ6" s="109"/>
      <c r="YK6" s="109"/>
      <c r="YL6" s="109"/>
      <c r="YM6" s="109"/>
      <c r="YN6" s="109"/>
      <c r="YO6" s="109"/>
      <c r="YP6" s="109"/>
      <c r="YQ6" s="109"/>
      <c r="YR6" s="109"/>
      <c r="YS6" s="109"/>
      <c r="YT6" s="109"/>
      <c r="YU6" s="109"/>
      <c r="YV6" s="109"/>
      <c r="YW6" s="109"/>
      <c r="YX6" s="109"/>
      <c r="YY6" s="109"/>
      <c r="YZ6" s="109"/>
      <c r="ZA6" s="109"/>
      <c r="ZB6" s="109"/>
      <c r="ZC6" s="109"/>
      <c r="ZD6" s="109"/>
      <c r="ZE6" s="109"/>
      <c r="ZF6" s="109"/>
      <c r="ZG6" s="109"/>
      <c r="ZH6" s="109"/>
      <c r="ZI6" s="109"/>
      <c r="ZJ6" s="109"/>
      <c r="ZK6" s="109"/>
      <c r="ZL6" s="109"/>
      <c r="ZM6" s="109"/>
      <c r="ZN6" s="109"/>
      <c r="ZO6" s="109"/>
      <c r="ZP6" s="109"/>
      <c r="ZQ6" s="109"/>
      <c r="ZR6" s="109"/>
      <c r="ZS6" s="109"/>
      <c r="ZT6" s="109"/>
      <c r="ZU6" s="109"/>
      <c r="ZV6" s="109"/>
      <c r="ZW6" s="109"/>
      <c r="ZX6" s="109"/>
      <c r="ZY6" s="109"/>
      <c r="ZZ6" s="109"/>
      <c r="AAA6" s="109"/>
      <c r="AAB6" s="109"/>
      <c r="AAC6" s="109"/>
      <c r="AAD6" s="109"/>
      <c r="AAE6" s="109"/>
      <c r="AAF6" s="109"/>
      <c r="AAG6" s="109"/>
      <c r="AAH6" s="109"/>
      <c r="AAI6" s="109"/>
      <c r="AAJ6" s="109"/>
      <c r="AAK6" s="109"/>
      <c r="AAL6" s="109"/>
      <c r="AAM6" s="109"/>
      <c r="AAN6" s="109"/>
      <c r="AAO6" s="109"/>
      <c r="AAP6" s="109"/>
      <c r="AAQ6" s="109"/>
      <c r="AAR6" s="109"/>
      <c r="AAS6" s="109"/>
      <c r="AAT6" s="109"/>
      <c r="AAU6" s="109"/>
      <c r="AAV6" s="109"/>
      <c r="AAW6" s="109"/>
      <c r="AAX6" s="109"/>
      <c r="AAY6" s="109"/>
      <c r="AAZ6" s="109"/>
      <c r="ABA6" s="109"/>
      <c r="ABB6" s="109"/>
      <c r="ABC6" s="109"/>
      <c r="ABD6" s="109"/>
      <c r="ABE6" s="109"/>
      <c r="ABF6" s="109"/>
      <c r="ABG6" s="109"/>
      <c r="ABH6" s="109"/>
      <c r="ABI6" s="109"/>
      <c r="ABJ6" s="109"/>
      <c r="ABK6" s="109"/>
      <c r="ABL6" s="109"/>
      <c r="ABM6" s="109"/>
      <c r="ABN6" s="109"/>
      <c r="ABO6" s="109"/>
      <c r="ABP6" s="109"/>
      <c r="ABQ6" s="109"/>
      <c r="ABR6" s="109"/>
      <c r="ABS6" s="109"/>
      <c r="ABT6" s="109"/>
      <c r="ABU6" s="109"/>
      <c r="ABV6" s="109"/>
      <c r="ABW6" s="109"/>
      <c r="ABX6" s="109"/>
      <c r="ABY6" s="109"/>
      <c r="ABZ6" s="109"/>
      <c r="ACA6" s="109"/>
      <c r="ACB6" s="109"/>
      <c r="ACC6" s="109"/>
      <c r="ACD6" s="109"/>
      <c r="ACE6" s="109"/>
      <c r="ACF6" s="109"/>
      <c r="ACG6" s="109"/>
      <c r="ACH6" s="109"/>
      <c r="ACI6" s="109"/>
      <c r="ACJ6" s="109"/>
      <c r="ACK6" s="109"/>
      <c r="ACL6" s="109"/>
      <c r="ACM6" s="109"/>
      <c r="ACN6" s="109"/>
      <c r="ACO6" s="109"/>
      <c r="ACP6" s="109"/>
      <c r="ACQ6" s="109"/>
      <c r="ACR6" s="109"/>
      <c r="ACS6" s="109"/>
      <c r="ACT6" s="109"/>
      <c r="ACU6" s="109"/>
      <c r="ACV6" s="109"/>
      <c r="ACW6" s="109"/>
      <c r="ACX6" s="109"/>
      <c r="ACY6" s="109"/>
      <c r="ACZ6" s="109"/>
      <c r="ADA6" s="109"/>
      <c r="ADB6" s="109"/>
      <c r="ADC6" s="109"/>
      <c r="ADD6" s="109"/>
      <c r="ADE6" s="109"/>
      <c r="ADF6" s="109"/>
      <c r="ADG6" s="109"/>
      <c r="ADH6" s="109"/>
      <c r="ADI6" s="109"/>
      <c r="ADJ6" s="109"/>
      <c r="ADK6" s="109"/>
      <c r="ADL6" s="109"/>
      <c r="ADM6" s="109"/>
      <c r="ADN6" s="109"/>
      <c r="ADO6" s="109"/>
      <c r="ADP6" s="109"/>
      <c r="ADQ6" s="109"/>
      <c r="ADR6" s="109"/>
      <c r="ADS6" s="109"/>
      <c r="ADT6" s="109"/>
      <c r="ADU6" s="109"/>
      <c r="ADV6" s="109"/>
      <c r="ADW6" s="109"/>
      <c r="ADX6" s="109"/>
      <c r="ADY6" s="109"/>
      <c r="ADZ6" s="109"/>
      <c r="AEA6" s="109"/>
      <c r="AEB6" s="109"/>
      <c r="AEC6" s="109"/>
      <c r="AED6" s="109"/>
      <c r="AEE6" s="109"/>
      <c r="AEF6" s="109"/>
      <c r="AEG6" s="109"/>
      <c r="AEH6" s="109"/>
      <c r="AEI6" s="109"/>
      <c r="AEJ6" s="109"/>
      <c r="AEK6" s="109"/>
      <c r="AEL6" s="109"/>
      <c r="AEM6" s="109"/>
      <c r="AEN6" s="109"/>
      <c r="AEO6" s="109"/>
      <c r="AEP6" s="109"/>
      <c r="AEQ6" s="109"/>
      <c r="AER6" s="109"/>
      <c r="AES6" s="109"/>
      <c r="AET6" s="109"/>
      <c r="AEU6" s="109"/>
      <c r="AEV6" s="109"/>
      <c r="AEW6" s="109"/>
      <c r="AEX6" s="109"/>
      <c r="AEY6" s="109"/>
      <c r="AEZ6" s="109"/>
      <c r="AFA6" s="109"/>
      <c r="AFB6" s="109"/>
      <c r="AFC6" s="109"/>
      <c r="AFD6" s="109"/>
      <c r="AFE6" s="109"/>
      <c r="AFF6" s="109"/>
      <c r="AFG6" s="109"/>
      <c r="AFH6" s="109"/>
      <c r="AFI6" s="109"/>
      <c r="AFJ6" s="109"/>
      <c r="AFK6" s="109"/>
      <c r="AFL6" s="109"/>
      <c r="AFM6" s="109"/>
      <c r="AFN6" s="109"/>
      <c r="AFO6" s="109"/>
      <c r="AFP6" s="109"/>
      <c r="AFQ6" s="109"/>
      <c r="AFR6" s="109"/>
      <c r="AFS6" s="109"/>
      <c r="AFT6" s="109"/>
      <c r="AFU6" s="109"/>
      <c r="AFV6" s="109"/>
      <c r="AFW6" s="109"/>
      <c r="AFX6" s="109"/>
      <c r="AFY6" s="109"/>
      <c r="AFZ6" s="109"/>
      <c r="AGA6" s="109"/>
      <c r="AGB6" s="109"/>
      <c r="AGC6" s="109"/>
      <c r="AGD6" s="109"/>
      <c r="AGE6" s="109"/>
      <c r="AGF6" s="109"/>
      <c r="AGG6" s="109"/>
      <c r="AGH6" s="109"/>
      <c r="AGI6" s="109"/>
      <c r="AGJ6" s="109"/>
      <c r="AGK6" s="109"/>
      <c r="AGL6" s="109"/>
      <c r="AGM6" s="109"/>
      <c r="AGN6" s="109"/>
      <c r="AGO6" s="109"/>
      <c r="AGP6" s="109"/>
      <c r="AGQ6" s="109"/>
      <c r="AGR6" s="109"/>
      <c r="AGS6" s="109"/>
      <c r="AGT6" s="109"/>
      <c r="AGU6" s="109"/>
      <c r="AGV6" s="109"/>
      <c r="AGW6" s="109"/>
      <c r="AGX6" s="109"/>
      <c r="AGY6" s="109"/>
      <c r="AGZ6" s="109"/>
      <c r="AHA6" s="109"/>
      <c r="AHB6" s="109"/>
      <c r="AHC6" s="109"/>
      <c r="AHD6" s="109"/>
      <c r="AHE6" s="109"/>
      <c r="AHF6" s="109"/>
      <c r="AHG6" s="109"/>
      <c r="AHH6" s="109"/>
      <c r="AHI6" s="109"/>
      <c r="AHJ6" s="109"/>
      <c r="AHK6" s="109"/>
      <c r="AHL6" s="109"/>
      <c r="AHM6" s="109"/>
      <c r="AHN6" s="109"/>
      <c r="AHO6" s="109"/>
      <c r="AHP6" s="109"/>
      <c r="AHQ6" s="109"/>
      <c r="AHR6" s="109"/>
      <c r="AHS6" s="109"/>
      <c r="AHT6" s="109"/>
      <c r="AHU6" s="109"/>
      <c r="AHV6" s="109"/>
      <c r="AHW6" s="109"/>
      <c r="AHX6" s="109"/>
      <c r="AHY6" s="109"/>
      <c r="AHZ6" s="109"/>
      <c r="AIA6" s="109"/>
      <c r="AIB6" s="109"/>
      <c r="AIC6" s="109"/>
      <c r="AID6" s="109"/>
      <c r="AIE6" s="109"/>
      <c r="AIF6" s="109"/>
      <c r="AIG6" s="109"/>
      <c r="AIH6" s="109"/>
      <c r="AII6" s="109"/>
      <c r="AIJ6" s="109"/>
      <c r="AIK6" s="109"/>
      <c r="AIL6" s="109"/>
      <c r="AIM6" s="109"/>
      <c r="AIN6" s="109"/>
      <c r="AIO6" s="109"/>
      <c r="AIP6" s="109"/>
      <c r="AIQ6" s="109"/>
      <c r="AIR6" s="109"/>
      <c r="AIS6" s="109"/>
      <c r="AIT6" s="109"/>
      <c r="AIU6" s="109"/>
      <c r="AIV6" s="109"/>
      <c r="AIW6" s="109"/>
      <c r="AIX6" s="109"/>
      <c r="AIY6" s="109"/>
      <c r="AIZ6" s="109"/>
      <c r="AJA6" s="109"/>
      <c r="AJB6" s="109"/>
      <c r="AJC6" s="109"/>
      <c r="AJD6" s="109"/>
      <c r="AJE6" s="109"/>
      <c r="AJF6" s="109"/>
      <c r="AJG6" s="109"/>
      <c r="AJH6" s="109"/>
      <c r="AJI6" s="109"/>
      <c r="AJJ6" s="109"/>
      <c r="AJK6" s="109"/>
      <c r="AJL6" s="109"/>
      <c r="AJM6" s="109"/>
      <c r="AJN6" s="109"/>
      <c r="AJO6" s="109"/>
      <c r="AJP6" s="109"/>
      <c r="AJQ6" s="109"/>
      <c r="AJR6" s="109"/>
      <c r="AJS6" s="109"/>
      <c r="AJT6" s="109"/>
      <c r="AJU6" s="109"/>
      <c r="AJV6" s="109"/>
      <c r="AJW6" s="109"/>
      <c r="AJX6" s="109"/>
      <c r="AJY6" s="109"/>
      <c r="AJZ6" s="109"/>
      <c r="AKA6" s="109"/>
      <c r="AKB6" s="109"/>
      <c r="AKC6" s="109"/>
      <c r="AKD6" s="109"/>
      <c r="AKE6" s="109"/>
      <c r="AKF6" s="109"/>
      <c r="AKG6" s="109"/>
      <c r="AKH6" s="109"/>
      <c r="AKI6" s="109"/>
      <c r="AKJ6" s="109"/>
      <c r="AKK6" s="109"/>
      <c r="AKL6" s="109"/>
      <c r="AKM6" s="109"/>
      <c r="AKN6" s="109"/>
      <c r="AKO6" s="109"/>
      <c r="AKP6" s="109"/>
      <c r="AKQ6" s="109"/>
      <c r="AKR6" s="109"/>
      <c r="AKS6" s="109"/>
      <c r="AKT6" s="109"/>
      <c r="AKU6" s="109"/>
      <c r="AKV6" s="109"/>
      <c r="AKW6" s="109"/>
      <c r="AKX6" s="109"/>
      <c r="AKY6" s="109"/>
      <c r="AKZ6" s="109"/>
      <c r="ALA6" s="109"/>
      <c r="ALB6" s="109"/>
      <c r="ALC6" s="109"/>
      <c r="ALD6" s="109"/>
      <c r="ALE6" s="109"/>
      <c r="ALF6" s="109"/>
      <c r="ALG6" s="109"/>
      <c r="ALH6" s="109"/>
      <c r="ALI6" s="109"/>
      <c r="ALJ6" s="109"/>
      <c r="ALK6" s="109"/>
      <c r="ALL6" s="109"/>
      <c r="ALM6" s="109"/>
      <c r="ALN6" s="109"/>
      <c r="ALO6" s="109"/>
      <c r="ALP6" s="109"/>
      <c r="ALQ6" s="109"/>
      <c r="ALR6" s="109"/>
      <c r="ALS6" s="109"/>
      <c r="ALT6" s="109"/>
      <c r="ALU6" s="109"/>
      <c r="ALV6" s="109"/>
      <c r="ALW6" s="109"/>
      <c r="ALX6" s="109"/>
      <c r="ALY6" s="109"/>
      <c r="ALZ6" s="109"/>
      <c r="AMA6" s="109"/>
      <c r="AMB6" s="109"/>
      <c r="AMC6" s="109"/>
      <c r="AMD6" s="109"/>
      <c r="AME6" s="109"/>
      <c r="AMF6" s="109"/>
      <c r="AMG6" s="109"/>
      <c r="AMH6" s="109"/>
      <c r="AMI6" s="109"/>
      <c r="AMJ6" s="109"/>
      <c r="AMK6" s="109"/>
      <c r="AML6" s="109"/>
      <c r="AMM6" s="109"/>
      <c r="AMN6" s="109"/>
      <c r="AMO6" s="109"/>
      <c r="AMP6" s="109"/>
      <c r="AMQ6" s="109"/>
      <c r="AMR6" s="109"/>
      <c r="AMS6" s="109"/>
      <c r="AMT6" s="109"/>
      <c r="AMU6" s="109"/>
      <c r="AMV6" s="109"/>
      <c r="AMW6" s="109"/>
      <c r="AMX6" s="109"/>
      <c r="AMY6" s="109"/>
      <c r="AMZ6" s="109"/>
      <c r="ANA6" s="109"/>
      <c r="ANB6" s="109"/>
      <c r="ANC6" s="109"/>
      <c r="AND6" s="109"/>
      <c r="ANE6" s="109"/>
      <c r="ANF6" s="109"/>
      <c r="ANG6" s="109"/>
      <c r="ANH6" s="109"/>
      <c r="ANI6" s="109"/>
      <c r="ANJ6" s="109"/>
      <c r="ANK6" s="109"/>
      <c r="ANL6" s="109"/>
      <c r="ANM6" s="109"/>
      <c r="ANN6" s="109"/>
      <c r="ANO6" s="109"/>
      <c r="ANP6" s="109"/>
      <c r="ANQ6" s="109"/>
      <c r="ANR6" s="109"/>
      <c r="ANS6" s="109"/>
      <c r="ANT6" s="109"/>
      <c r="ANU6" s="109"/>
      <c r="ANV6" s="109"/>
      <c r="ANW6" s="109"/>
      <c r="ANX6" s="109"/>
      <c r="ANY6" s="109"/>
      <c r="ANZ6" s="109"/>
      <c r="AOA6" s="109"/>
      <c r="AOB6" s="109"/>
      <c r="AOC6" s="109"/>
      <c r="AOD6" s="109"/>
      <c r="AOE6" s="109"/>
      <c r="AOF6" s="109"/>
      <c r="AOG6" s="109"/>
      <c r="AOH6" s="109"/>
      <c r="AOI6" s="109"/>
      <c r="AOJ6" s="109"/>
      <c r="AOK6" s="109"/>
      <c r="AOL6" s="109"/>
      <c r="AOM6" s="109"/>
      <c r="AON6" s="109"/>
      <c r="AOO6" s="109"/>
      <c r="AOP6" s="109"/>
      <c r="AOQ6" s="109"/>
      <c r="AOR6" s="109"/>
      <c r="AOS6" s="109"/>
      <c r="AOT6" s="109"/>
      <c r="AOU6" s="109"/>
      <c r="AOV6" s="109"/>
      <c r="AOW6" s="109"/>
      <c r="AOX6" s="109"/>
      <c r="AOY6" s="109"/>
      <c r="AOZ6" s="109"/>
      <c r="APA6" s="109"/>
      <c r="APB6" s="109"/>
      <c r="APC6" s="109"/>
      <c r="APD6" s="109"/>
      <c r="APE6" s="109"/>
      <c r="APF6" s="109"/>
      <c r="APG6" s="109"/>
      <c r="APH6" s="109"/>
      <c r="API6" s="109"/>
      <c r="APJ6" s="109"/>
      <c r="APK6" s="109"/>
      <c r="APL6" s="109"/>
      <c r="APM6" s="109"/>
      <c r="APN6" s="109"/>
      <c r="APO6" s="109"/>
      <c r="APP6" s="109"/>
      <c r="APQ6" s="109"/>
      <c r="APR6" s="109"/>
      <c r="APS6" s="109"/>
      <c r="APT6" s="109"/>
      <c r="APU6" s="109"/>
      <c r="APV6" s="109"/>
      <c r="APW6" s="109"/>
      <c r="APX6" s="109"/>
      <c r="APY6" s="109"/>
      <c r="APZ6" s="109"/>
      <c r="AQA6" s="109"/>
      <c r="AQB6" s="109"/>
      <c r="AQC6" s="109"/>
      <c r="AQD6" s="109"/>
      <c r="AQE6" s="109"/>
      <c r="AQF6" s="109"/>
      <c r="AQG6" s="109"/>
      <c r="AQH6" s="109"/>
      <c r="AQI6" s="109"/>
      <c r="AQJ6" s="109"/>
      <c r="AQK6" s="109"/>
      <c r="AQL6" s="109"/>
      <c r="AQM6" s="109"/>
      <c r="AQN6" s="109"/>
      <c r="AQO6" s="109"/>
      <c r="AQP6" s="109"/>
      <c r="AQQ6" s="109"/>
      <c r="AQR6" s="109"/>
      <c r="AQS6" s="109"/>
      <c r="AQT6" s="109"/>
      <c r="AQU6" s="109"/>
      <c r="AQV6" s="109"/>
      <c r="AQW6" s="109"/>
      <c r="AQX6" s="109"/>
      <c r="AQY6" s="109"/>
      <c r="AQZ6" s="109"/>
      <c r="ARA6" s="109"/>
      <c r="ARB6" s="109"/>
      <c r="ARC6" s="109"/>
      <c r="ARD6" s="109"/>
      <c r="ARE6" s="109"/>
      <c r="ARF6" s="109"/>
      <c r="ARG6" s="109"/>
      <c r="ARH6" s="109"/>
      <c r="ARI6" s="109"/>
      <c r="ARJ6" s="109"/>
      <c r="ARK6" s="109"/>
      <c r="ARL6" s="109"/>
      <c r="ARM6" s="109"/>
      <c r="ARN6" s="109"/>
      <c r="ARO6" s="109"/>
      <c r="ARP6" s="109"/>
      <c r="ARQ6" s="109"/>
      <c r="ARR6" s="109"/>
      <c r="ARS6" s="109"/>
      <c r="ART6" s="109"/>
      <c r="ARU6" s="109"/>
      <c r="ARV6" s="109"/>
      <c r="ARW6" s="109"/>
      <c r="ARX6" s="109"/>
      <c r="ARY6" s="109"/>
      <c r="ARZ6" s="109"/>
      <c r="ASA6" s="109"/>
      <c r="ASB6" s="109"/>
      <c r="ASC6" s="109"/>
      <c r="ASD6" s="109"/>
      <c r="ASE6" s="109"/>
      <c r="ASF6" s="109"/>
      <c r="ASG6" s="109"/>
      <c r="ASH6" s="109"/>
      <c r="ASI6" s="109"/>
      <c r="ASJ6" s="109"/>
      <c r="ASK6" s="109"/>
      <c r="ASL6" s="109"/>
      <c r="ASM6" s="109"/>
      <c r="ASN6" s="109"/>
      <c r="ASO6" s="109"/>
      <c r="ASP6" s="109"/>
      <c r="ASQ6" s="109"/>
      <c r="ASR6" s="109"/>
      <c r="ASS6" s="109"/>
      <c r="AST6" s="109"/>
      <c r="ASU6" s="109"/>
      <c r="ASV6" s="109"/>
      <c r="ASW6" s="109"/>
      <c r="ASX6" s="109"/>
      <c r="ASY6" s="109"/>
      <c r="ASZ6" s="109"/>
      <c r="ATA6" s="109"/>
      <c r="ATB6" s="109"/>
      <c r="ATC6" s="109"/>
      <c r="ATD6" s="109"/>
      <c r="ATE6" s="109"/>
      <c r="ATF6" s="109"/>
      <c r="ATG6" s="109"/>
      <c r="ATH6" s="109"/>
      <c r="ATI6" s="109"/>
      <c r="ATJ6" s="109"/>
      <c r="ATK6" s="109"/>
      <c r="ATL6" s="109"/>
      <c r="ATM6" s="109"/>
      <c r="ATN6" s="109"/>
      <c r="ATO6" s="109"/>
      <c r="ATP6" s="109"/>
      <c r="ATQ6" s="109"/>
      <c r="ATR6" s="109"/>
      <c r="ATS6" s="109"/>
      <c r="ATT6" s="109"/>
      <c r="ATU6" s="109"/>
      <c r="ATV6" s="109"/>
      <c r="ATW6" s="109"/>
      <c r="ATX6" s="109"/>
      <c r="ATY6" s="109"/>
      <c r="ATZ6" s="109"/>
      <c r="AUA6" s="109"/>
      <c r="AUB6" s="109"/>
      <c r="AUC6" s="109"/>
      <c r="AUD6" s="109"/>
      <c r="AUE6" s="109"/>
      <c r="AUF6" s="109"/>
      <c r="AUG6" s="109"/>
      <c r="AUH6" s="109"/>
      <c r="AUI6" s="109"/>
      <c r="AUJ6" s="109"/>
      <c r="AUK6" s="109"/>
      <c r="AUL6" s="109"/>
      <c r="AUM6" s="109"/>
      <c r="AUN6" s="109"/>
      <c r="AUO6" s="109"/>
      <c r="AUP6" s="109"/>
      <c r="AUQ6" s="109"/>
      <c r="AUR6" s="109"/>
      <c r="AUS6" s="109"/>
      <c r="AUT6" s="109"/>
      <c r="AUU6" s="109"/>
      <c r="AUV6" s="109"/>
      <c r="AUW6" s="109"/>
      <c r="AUX6" s="109"/>
      <c r="AUY6" s="109"/>
      <c r="AUZ6" s="109"/>
      <c r="AVA6" s="109"/>
      <c r="AVB6" s="109"/>
      <c r="AVC6" s="109"/>
      <c r="AVD6" s="109"/>
      <c r="AVE6" s="109"/>
      <c r="AVF6" s="109"/>
      <c r="AVG6" s="109"/>
      <c r="AVH6" s="109"/>
      <c r="AVI6" s="109"/>
      <c r="AVJ6" s="109"/>
      <c r="AVK6" s="109"/>
      <c r="AVL6" s="109"/>
      <c r="AVM6" s="109"/>
      <c r="AVN6" s="109"/>
      <c r="AVO6" s="109"/>
      <c r="AVP6" s="109"/>
      <c r="AVQ6" s="109"/>
      <c r="AVR6" s="109"/>
      <c r="AVS6" s="109"/>
      <c r="AVT6" s="109"/>
      <c r="AVU6" s="109"/>
      <c r="AVV6" s="109"/>
      <c r="AVW6" s="109"/>
      <c r="AVX6" s="109"/>
      <c r="AVY6" s="109"/>
      <c r="AVZ6" s="109"/>
      <c r="AWA6" s="109"/>
      <c r="AWB6" s="109"/>
      <c r="AWC6" s="109"/>
      <c r="AWD6" s="109"/>
      <c r="AWE6" s="109"/>
      <c r="AWF6" s="109"/>
      <c r="AWG6" s="109"/>
      <c r="AWH6" s="109"/>
      <c r="AWI6" s="109"/>
      <c r="AWJ6" s="109"/>
      <c r="AWK6" s="109"/>
      <c r="AWL6" s="109"/>
      <c r="AWM6" s="109"/>
      <c r="AWN6" s="109"/>
      <c r="AWO6" s="109"/>
      <c r="AWP6" s="109"/>
      <c r="AWQ6" s="109"/>
      <c r="AWR6" s="109"/>
      <c r="AWS6" s="109"/>
      <c r="AWT6" s="109"/>
      <c r="AWU6" s="109"/>
      <c r="AWV6" s="109"/>
      <c r="AWW6" s="109"/>
      <c r="AWX6" s="109"/>
      <c r="AWY6" s="109"/>
      <c r="AWZ6" s="109"/>
      <c r="AXA6" s="109"/>
      <c r="AXB6" s="109"/>
      <c r="AXC6" s="109"/>
      <c r="AXD6" s="109"/>
      <c r="AXE6" s="109"/>
      <c r="AXF6" s="109"/>
      <c r="AXG6" s="109"/>
      <c r="AXH6" s="109"/>
      <c r="AXI6" s="109"/>
      <c r="AXJ6" s="109"/>
      <c r="AXK6" s="109"/>
      <c r="AXL6" s="109"/>
      <c r="AXM6" s="109"/>
      <c r="AXN6" s="109"/>
      <c r="AXO6" s="109"/>
      <c r="AXP6" s="109"/>
      <c r="AXQ6" s="109"/>
      <c r="AXR6" s="109"/>
      <c r="AXS6" s="109"/>
      <c r="AXT6" s="109"/>
      <c r="AXU6" s="109"/>
      <c r="AXV6" s="109"/>
      <c r="AXW6" s="109"/>
      <c r="AXX6" s="109"/>
      <c r="AXY6" s="109"/>
      <c r="AXZ6" s="109"/>
      <c r="AYA6" s="109"/>
      <c r="AYB6" s="109"/>
      <c r="AYC6" s="109"/>
      <c r="AYD6" s="109"/>
      <c r="AYE6" s="109"/>
      <c r="AYF6" s="109"/>
      <c r="AYG6" s="109"/>
      <c r="AYH6" s="109"/>
      <c r="AYI6" s="109"/>
      <c r="AYJ6" s="109"/>
      <c r="AYK6" s="109"/>
      <c r="AYL6" s="109"/>
      <c r="AYM6" s="109"/>
      <c r="AYN6" s="109"/>
      <c r="AYO6" s="109"/>
      <c r="AYP6" s="109"/>
      <c r="AYQ6" s="109"/>
      <c r="AYR6" s="109"/>
      <c r="AYS6" s="109"/>
      <c r="AYT6" s="109"/>
      <c r="AYU6" s="109"/>
      <c r="AYV6" s="109"/>
      <c r="AYW6" s="109"/>
      <c r="AYX6" s="109"/>
      <c r="AYY6" s="109"/>
      <c r="AYZ6" s="109"/>
      <c r="AZA6" s="109"/>
      <c r="AZB6" s="109"/>
      <c r="AZC6" s="109"/>
      <c r="AZD6" s="109"/>
      <c r="AZE6" s="109"/>
      <c r="AZF6" s="109"/>
      <c r="AZG6" s="109"/>
      <c r="AZH6" s="109"/>
      <c r="AZI6" s="109"/>
      <c r="AZJ6" s="109"/>
      <c r="AZK6" s="109"/>
      <c r="AZL6" s="109"/>
      <c r="AZM6" s="109"/>
      <c r="AZN6" s="109"/>
      <c r="AZO6" s="109"/>
      <c r="AZP6" s="109"/>
      <c r="AZQ6" s="109"/>
      <c r="AZR6" s="109"/>
      <c r="AZS6" s="109"/>
      <c r="AZT6" s="109"/>
      <c r="AZU6" s="109"/>
      <c r="AZV6" s="109"/>
      <c r="AZW6" s="109"/>
      <c r="AZX6" s="109"/>
      <c r="AZY6" s="109"/>
      <c r="AZZ6" s="109"/>
      <c r="BAA6" s="109"/>
      <c r="BAB6" s="109"/>
      <c r="BAC6" s="109"/>
      <c r="BAD6" s="109"/>
      <c r="BAE6" s="109"/>
      <c r="BAF6" s="109"/>
      <c r="BAG6" s="109"/>
      <c r="BAH6" s="109"/>
      <c r="BAI6" s="109"/>
      <c r="BAJ6" s="109"/>
      <c r="BAK6" s="109"/>
      <c r="BAL6" s="109"/>
      <c r="BAM6" s="109"/>
      <c r="BAN6" s="109"/>
      <c r="BAO6" s="109"/>
      <c r="BAP6" s="109"/>
      <c r="BAQ6" s="109"/>
      <c r="BAR6" s="109"/>
      <c r="BAS6" s="109"/>
      <c r="BAT6" s="109"/>
      <c r="BAU6" s="109"/>
      <c r="BAV6" s="109"/>
      <c r="BAW6" s="109"/>
      <c r="BAX6" s="109"/>
      <c r="BAY6" s="109"/>
      <c r="BAZ6" s="109"/>
      <c r="BBA6" s="109"/>
      <c r="BBB6" s="109"/>
      <c r="BBC6" s="109"/>
      <c r="BBD6" s="109"/>
      <c r="BBE6" s="109"/>
      <c r="BBF6" s="109"/>
      <c r="BBG6" s="109"/>
      <c r="BBH6" s="109"/>
      <c r="BBI6" s="109"/>
      <c r="BBJ6" s="109"/>
      <c r="BBK6" s="109"/>
      <c r="BBL6" s="109"/>
      <c r="BBM6" s="109"/>
      <c r="BBN6" s="109"/>
      <c r="BBO6" s="109"/>
      <c r="BBP6" s="109"/>
      <c r="BBQ6" s="109"/>
      <c r="BBR6" s="109"/>
      <c r="BBS6" s="109"/>
      <c r="BBT6" s="109"/>
      <c r="BBU6" s="109"/>
      <c r="BBV6" s="109"/>
      <c r="BBW6" s="109"/>
      <c r="BBX6" s="109"/>
      <c r="BBY6" s="109"/>
      <c r="BBZ6" s="109"/>
      <c r="BCA6" s="109"/>
      <c r="BCB6" s="109"/>
      <c r="BCC6" s="109"/>
      <c r="BCD6" s="109"/>
      <c r="BCE6" s="109"/>
      <c r="BCF6" s="109"/>
      <c r="BCG6" s="109"/>
      <c r="BCH6" s="109"/>
      <c r="BCI6" s="109"/>
      <c r="BCJ6" s="109"/>
      <c r="BCK6" s="109"/>
      <c r="BCL6" s="109"/>
      <c r="BCM6" s="109"/>
      <c r="BCN6" s="109"/>
      <c r="BCO6" s="109"/>
      <c r="BCP6" s="109"/>
      <c r="BCQ6" s="109"/>
      <c r="BCR6" s="109"/>
      <c r="BCS6" s="109"/>
      <c r="BCT6" s="109"/>
      <c r="BCU6" s="109"/>
      <c r="BCV6" s="109"/>
      <c r="BCW6" s="109"/>
      <c r="BCX6" s="109"/>
      <c r="BCY6" s="109"/>
      <c r="BCZ6" s="109"/>
      <c r="BDA6" s="109"/>
      <c r="BDB6" s="109"/>
      <c r="BDC6" s="109"/>
      <c r="BDD6" s="109"/>
      <c r="BDE6" s="109"/>
      <c r="BDF6" s="109"/>
      <c r="BDG6" s="109"/>
      <c r="BDH6" s="109"/>
      <c r="BDI6" s="109"/>
      <c r="BDJ6" s="109"/>
      <c r="BDK6" s="109"/>
      <c r="BDL6" s="109"/>
      <c r="BDM6" s="109"/>
      <c r="BDN6" s="109"/>
      <c r="BDO6" s="109"/>
      <c r="BDP6" s="109"/>
      <c r="BDQ6" s="109"/>
      <c r="BDR6" s="109"/>
      <c r="BDS6" s="109"/>
      <c r="BDT6" s="109"/>
      <c r="BDU6" s="109"/>
      <c r="BDV6" s="109"/>
      <c r="BDW6" s="109"/>
      <c r="BDX6" s="109"/>
      <c r="BDY6" s="109"/>
      <c r="BDZ6" s="109"/>
      <c r="BEA6" s="109"/>
      <c r="BEB6" s="109"/>
      <c r="BEC6" s="109"/>
      <c r="BED6" s="109"/>
      <c r="BEE6" s="109"/>
      <c r="BEF6" s="109"/>
      <c r="BEG6" s="109"/>
      <c r="BEH6" s="109"/>
      <c r="BEI6" s="109"/>
      <c r="BEJ6" s="109"/>
      <c r="BEK6" s="109"/>
      <c r="BEL6" s="109"/>
      <c r="BEM6" s="109"/>
      <c r="BEN6" s="109"/>
      <c r="BEO6" s="109"/>
      <c r="BEP6" s="109"/>
      <c r="BEQ6" s="109"/>
      <c r="BER6" s="109"/>
      <c r="BES6" s="109"/>
      <c r="BET6" s="109"/>
      <c r="BEU6" s="109"/>
      <c r="BEV6" s="109"/>
      <c r="BEW6" s="109"/>
      <c r="BEX6" s="109"/>
      <c r="BEY6" s="109"/>
      <c r="BEZ6" s="109"/>
      <c r="BFA6" s="109"/>
      <c r="BFB6" s="109"/>
      <c r="BFC6" s="109"/>
      <c r="BFD6" s="109"/>
      <c r="BFE6" s="109"/>
      <c r="BFF6" s="109"/>
      <c r="BFG6" s="109"/>
      <c r="BFH6" s="109"/>
      <c r="BFI6" s="109"/>
      <c r="BFJ6" s="109"/>
      <c r="BFK6" s="109"/>
      <c r="BFL6" s="109"/>
      <c r="BFM6" s="109"/>
      <c r="BFN6" s="109"/>
      <c r="BFO6" s="109"/>
      <c r="BFP6" s="109"/>
      <c r="BFQ6" s="109"/>
      <c r="BFR6" s="109"/>
      <c r="BFS6" s="109"/>
      <c r="BFT6" s="109"/>
      <c r="BFU6" s="109"/>
      <c r="BFV6" s="109"/>
      <c r="BFW6" s="109"/>
      <c r="BFX6" s="109"/>
      <c r="BFY6" s="109"/>
      <c r="BFZ6" s="109"/>
      <c r="BGA6" s="109"/>
      <c r="BGB6" s="109"/>
      <c r="BGC6" s="109"/>
      <c r="BGD6" s="109"/>
      <c r="BGE6" s="109"/>
      <c r="BGF6" s="109"/>
      <c r="BGG6" s="109"/>
      <c r="BGH6" s="109"/>
      <c r="BGI6" s="109"/>
      <c r="BGJ6" s="109"/>
      <c r="BGK6" s="109"/>
      <c r="BGL6" s="109"/>
      <c r="BGM6" s="109"/>
      <c r="BGN6" s="109"/>
      <c r="BGO6" s="109"/>
      <c r="BGP6" s="109"/>
      <c r="BGQ6" s="109"/>
      <c r="BGR6" s="109"/>
      <c r="BGS6" s="109"/>
      <c r="BGT6" s="109"/>
      <c r="BGU6" s="109"/>
      <c r="BGV6" s="109"/>
      <c r="BGW6" s="109"/>
      <c r="BGX6" s="109"/>
      <c r="BGY6" s="109"/>
      <c r="BGZ6" s="109"/>
      <c r="BHA6" s="109"/>
      <c r="BHB6" s="109"/>
      <c r="BHC6" s="109"/>
      <c r="BHD6" s="109"/>
      <c r="BHE6" s="109"/>
      <c r="BHF6" s="109"/>
      <c r="BHG6" s="109"/>
      <c r="BHH6" s="109"/>
      <c r="BHI6" s="109"/>
      <c r="BHJ6" s="109"/>
      <c r="BHK6" s="109"/>
      <c r="BHL6" s="109"/>
      <c r="BHM6" s="109"/>
      <c r="BHN6" s="109"/>
      <c r="BHO6" s="109"/>
      <c r="BHP6" s="109"/>
      <c r="BHQ6" s="109"/>
      <c r="BHR6" s="109"/>
      <c r="BHS6" s="109"/>
      <c r="BHT6" s="109"/>
      <c r="BHU6" s="109"/>
      <c r="BHV6" s="109"/>
      <c r="BHW6" s="109"/>
      <c r="BHX6" s="109"/>
      <c r="BHY6" s="109"/>
      <c r="BHZ6" s="109"/>
      <c r="BIA6" s="109"/>
      <c r="BIB6" s="109"/>
      <c r="BIC6" s="109"/>
      <c r="BID6" s="109"/>
      <c r="BIE6" s="109"/>
      <c r="BIF6" s="109"/>
      <c r="BIG6" s="109"/>
      <c r="BIH6" s="109"/>
      <c r="BII6" s="109"/>
      <c r="BIJ6" s="109"/>
      <c r="BIK6" s="109"/>
      <c r="BIL6" s="109"/>
      <c r="BIM6" s="109"/>
      <c r="BIN6" s="109"/>
      <c r="BIO6" s="109"/>
      <c r="BIP6" s="109"/>
      <c r="BIQ6" s="109"/>
      <c r="BIR6" s="109"/>
      <c r="BIS6" s="109"/>
      <c r="BIT6" s="109"/>
      <c r="BIU6" s="109"/>
      <c r="BIV6" s="109"/>
      <c r="BIW6" s="109"/>
      <c r="BIX6" s="109"/>
      <c r="BIY6" s="109"/>
      <c r="BIZ6" s="109"/>
      <c r="BJA6" s="109"/>
      <c r="BJB6" s="109"/>
      <c r="BJC6" s="109"/>
      <c r="BJD6" s="109"/>
      <c r="BJE6" s="109"/>
      <c r="BJF6" s="109"/>
      <c r="BJG6" s="109"/>
      <c r="BJH6" s="109"/>
      <c r="BJI6" s="109"/>
      <c r="BJJ6" s="109"/>
      <c r="BJK6" s="109"/>
      <c r="BJL6" s="109"/>
      <c r="BJM6" s="109"/>
      <c r="BJN6" s="109"/>
      <c r="BJO6" s="109"/>
      <c r="BJP6" s="109"/>
      <c r="BJQ6" s="109"/>
      <c r="BJR6" s="109"/>
      <c r="BJS6" s="109"/>
      <c r="BJT6" s="109"/>
      <c r="BJU6" s="109"/>
      <c r="BJV6" s="109"/>
      <c r="BJW6" s="109"/>
      <c r="BJX6" s="109"/>
      <c r="BJY6" s="109"/>
      <c r="BJZ6" s="109"/>
      <c r="BKA6" s="109"/>
      <c r="BKB6" s="109"/>
      <c r="BKC6" s="109"/>
      <c r="BKD6" s="109"/>
      <c r="BKE6" s="109"/>
      <c r="BKF6" s="109"/>
      <c r="BKG6" s="109"/>
      <c r="BKH6" s="109"/>
      <c r="BKI6" s="109"/>
      <c r="BKJ6" s="109"/>
      <c r="BKK6" s="109"/>
      <c r="BKL6" s="109"/>
      <c r="BKM6" s="109"/>
      <c r="BKN6" s="109"/>
      <c r="BKO6" s="109"/>
      <c r="BKP6" s="109"/>
      <c r="BKQ6" s="109"/>
      <c r="BKR6" s="109"/>
      <c r="BKS6" s="109"/>
      <c r="BKT6" s="109"/>
      <c r="BKU6" s="109"/>
      <c r="BKV6" s="109"/>
      <c r="BKW6" s="109"/>
      <c r="BKX6" s="109"/>
      <c r="BKY6" s="109"/>
      <c r="BKZ6" s="109"/>
      <c r="BLA6" s="109"/>
      <c r="BLB6" s="109"/>
      <c r="BLC6" s="109"/>
      <c r="BLD6" s="109"/>
      <c r="BLE6" s="109"/>
      <c r="BLF6" s="109"/>
      <c r="BLG6" s="109"/>
      <c r="BLH6" s="109"/>
      <c r="BLI6" s="109"/>
      <c r="BLJ6" s="109"/>
      <c r="BLK6" s="109"/>
      <c r="BLL6" s="109"/>
      <c r="BLM6" s="109"/>
      <c r="BLN6" s="109"/>
      <c r="BLO6" s="109"/>
      <c r="BLP6" s="109"/>
      <c r="BLQ6" s="109"/>
      <c r="BLR6" s="109"/>
      <c r="BLS6" s="109"/>
      <c r="BLT6" s="109"/>
      <c r="BLU6" s="109"/>
      <c r="BLV6" s="109"/>
      <c r="BLW6" s="109"/>
      <c r="BLX6" s="109"/>
      <c r="BLY6" s="109"/>
      <c r="BLZ6" s="109"/>
      <c r="BMA6" s="109"/>
      <c r="BMB6" s="109"/>
      <c r="BMC6" s="109"/>
      <c r="BMD6" s="109"/>
      <c r="BME6" s="109"/>
      <c r="BMF6" s="109"/>
      <c r="BMG6" s="109"/>
      <c r="BMH6" s="109"/>
      <c r="BMI6" s="109"/>
      <c r="BMJ6" s="109"/>
      <c r="BMK6" s="109"/>
      <c r="BML6" s="109"/>
      <c r="BMM6" s="109"/>
      <c r="BMN6" s="109"/>
      <c r="BMO6" s="109"/>
      <c r="BMP6" s="109"/>
      <c r="BMQ6" s="109"/>
      <c r="BMR6" s="109"/>
      <c r="BMS6" s="109"/>
      <c r="BMT6" s="109"/>
      <c r="BMU6" s="109"/>
      <c r="BMV6" s="109"/>
      <c r="BMW6" s="109"/>
      <c r="BMX6" s="109"/>
      <c r="BMY6" s="109"/>
      <c r="BMZ6" s="109"/>
      <c r="BNA6" s="109"/>
      <c r="BNB6" s="109"/>
      <c r="BNC6" s="109"/>
      <c r="BND6" s="109"/>
      <c r="BNE6" s="109"/>
      <c r="BNF6" s="109"/>
      <c r="BNG6" s="109"/>
      <c r="BNH6" s="109"/>
      <c r="BNI6" s="109"/>
      <c r="BNJ6" s="109"/>
      <c r="BNK6" s="109"/>
      <c r="BNL6" s="109"/>
      <c r="BNM6" s="109"/>
      <c r="BNN6" s="109"/>
      <c r="BNO6" s="109"/>
      <c r="BNP6" s="109"/>
      <c r="BNQ6" s="109"/>
      <c r="BNR6" s="109"/>
      <c r="BNS6" s="109"/>
      <c r="BNT6" s="109"/>
      <c r="BNU6" s="109"/>
      <c r="BNV6" s="109"/>
      <c r="BNW6" s="109"/>
      <c r="BNX6" s="109"/>
      <c r="BNY6" s="109"/>
      <c r="BNZ6" s="109"/>
      <c r="BOA6" s="109"/>
      <c r="BOB6" s="109"/>
      <c r="BOC6" s="109"/>
      <c r="BOD6" s="109"/>
      <c r="BOE6" s="109"/>
      <c r="BOF6" s="109"/>
      <c r="BOG6" s="109"/>
      <c r="BOH6" s="109"/>
      <c r="BOI6" s="109"/>
      <c r="BOJ6" s="109"/>
      <c r="BOK6" s="109"/>
      <c r="BOL6" s="109"/>
      <c r="BOM6" s="109"/>
      <c r="BON6" s="109"/>
      <c r="BOO6" s="109"/>
      <c r="BOP6" s="109"/>
      <c r="BOQ6" s="109"/>
      <c r="BOR6" s="109"/>
      <c r="BOS6" s="109"/>
      <c r="BOT6" s="109"/>
      <c r="BOU6" s="109"/>
      <c r="BOV6" s="109"/>
      <c r="BOW6" s="109"/>
      <c r="BOX6" s="109"/>
      <c r="BOY6" s="109"/>
      <c r="BOZ6" s="109"/>
      <c r="BPA6" s="109"/>
      <c r="BPB6" s="109"/>
      <c r="BPC6" s="109"/>
      <c r="BPD6" s="109"/>
      <c r="BPE6" s="109"/>
      <c r="BPF6" s="109"/>
      <c r="BPG6" s="109"/>
      <c r="BPH6" s="109"/>
      <c r="BPI6" s="109"/>
      <c r="BPJ6" s="109"/>
      <c r="BPK6" s="109"/>
      <c r="BPL6" s="109"/>
      <c r="BPM6" s="109"/>
      <c r="BPN6" s="109"/>
      <c r="BPO6" s="109"/>
      <c r="BPP6" s="109"/>
      <c r="BPQ6" s="109"/>
      <c r="BPR6" s="109"/>
      <c r="BPS6" s="109"/>
      <c r="BPT6" s="109"/>
      <c r="BPU6" s="109"/>
      <c r="BPV6" s="109"/>
      <c r="BPW6" s="109"/>
      <c r="BPX6" s="109"/>
      <c r="BPY6" s="109"/>
      <c r="BPZ6" s="109"/>
      <c r="BQA6" s="109"/>
      <c r="BQB6" s="109"/>
      <c r="BQC6" s="109"/>
      <c r="BQD6" s="109"/>
      <c r="BQE6" s="109"/>
      <c r="BQF6" s="109"/>
      <c r="BQG6" s="109"/>
      <c r="BQH6" s="109"/>
      <c r="BQI6" s="109"/>
      <c r="BQJ6" s="109"/>
      <c r="BQK6" s="109"/>
      <c r="BQL6" s="109"/>
      <c r="BQM6" s="109"/>
      <c r="BQN6" s="109"/>
      <c r="BQO6" s="109"/>
      <c r="BQP6" s="109"/>
      <c r="BQQ6" s="109"/>
      <c r="BQR6" s="109"/>
      <c r="BQS6" s="109"/>
      <c r="BQT6" s="109"/>
      <c r="BQU6" s="109"/>
      <c r="BQV6" s="109"/>
      <c r="BQW6" s="109"/>
      <c r="BQX6" s="109"/>
      <c r="BQY6" s="109"/>
      <c r="BQZ6" s="109"/>
      <c r="BRA6" s="109"/>
      <c r="BRB6" s="109"/>
      <c r="BRC6" s="109"/>
      <c r="BRD6" s="109"/>
      <c r="BRE6" s="109"/>
      <c r="BRF6" s="109"/>
      <c r="BRG6" s="109"/>
      <c r="BRH6" s="109"/>
      <c r="BRI6" s="109"/>
      <c r="BRJ6" s="109"/>
      <c r="BRK6" s="109"/>
      <c r="BRL6" s="109"/>
      <c r="BRM6" s="109"/>
      <c r="BRN6" s="109"/>
      <c r="BRO6" s="109"/>
      <c r="BRP6" s="109"/>
      <c r="BRQ6" s="109"/>
      <c r="BRR6" s="109"/>
      <c r="BRS6" s="109"/>
      <c r="BRT6" s="109"/>
      <c r="BRU6" s="109"/>
      <c r="BRV6" s="109"/>
      <c r="BRW6" s="109"/>
      <c r="BRX6" s="109"/>
      <c r="BRY6" s="109"/>
      <c r="BRZ6" s="109"/>
      <c r="BSA6" s="109"/>
      <c r="BSB6" s="109"/>
      <c r="BSC6" s="109"/>
      <c r="BSD6" s="109"/>
      <c r="BSE6" s="109"/>
      <c r="BSF6" s="109"/>
      <c r="BSG6" s="109"/>
      <c r="BSH6" s="109"/>
      <c r="BSI6" s="109"/>
      <c r="BSJ6" s="109"/>
      <c r="BSK6" s="109"/>
      <c r="BSL6" s="109"/>
      <c r="BSM6" s="109"/>
      <c r="BSN6" s="109"/>
      <c r="BSO6" s="109"/>
      <c r="BSP6" s="109"/>
      <c r="BSQ6" s="109"/>
      <c r="BSR6" s="109"/>
      <c r="BSS6" s="109"/>
      <c r="BST6" s="109"/>
      <c r="BSU6" s="109"/>
      <c r="BSV6" s="109"/>
      <c r="BSW6" s="109"/>
      <c r="BSX6" s="109"/>
      <c r="BSY6" s="109"/>
      <c r="BSZ6" s="109"/>
      <c r="BTA6" s="109"/>
      <c r="BTB6" s="109"/>
      <c r="BTC6" s="109"/>
      <c r="BTD6" s="109"/>
      <c r="BTE6" s="109"/>
      <c r="BTF6" s="109"/>
      <c r="BTG6" s="109"/>
      <c r="BTH6" s="109"/>
      <c r="BTI6" s="109"/>
      <c r="BTJ6" s="109"/>
      <c r="BTK6" s="109"/>
      <c r="BTL6" s="109"/>
      <c r="BTM6" s="109"/>
      <c r="BTN6" s="109"/>
      <c r="BTO6" s="109"/>
      <c r="BTP6" s="109"/>
      <c r="BTQ6" s="109"/>
      <c r="BTR6" s="109"/>
      <c r="BTS6" s="109"/>
      <c r="BTT6" s="109"/>
      <c r="BTU6" s="109"/>
      <c r="BTV6" s="109"/>
      <c r="BTW6" s="109"/>
      <c r="BTX6" s="109"/>
      <c r="BTY6" s="109"/>
      <c r="BTZ6" s="109"/>
      <c r="BUA6" s="109"/>
      <c r="BUB6" s="109"/>
      <c r="BUC6" s="109"/>
      <c r="BUD6" s="109"/>
      <c r="BUE6" s="109"/>
      <c r="BUF6" s="109"/>
      <c r="BUG6" s="109"/>
      <c r="BUH6" s="109"/>
      <c r="BUI6" s="109"/>
      <c r="BUJ6" s="109"/>
      <c r="BUK6" s="109"/>
      <c r="BUL6" s="109"/>
      <c r="BUM6" s="109"/>
      <c r="BUN6" s="109"/>
      <c r="BUO6" s="109"/>
      <c r="BUP6" s="109"/>
      <c r="BUQ6" s="109"/>
      <c r="BUR6" s="109"/>
      <c r="BUS6" s="109"/>
      <c r="BUT6" s="109"/>
      <c r="BUU6" s="109"/>
      <c r="BUV6" s="109"/>
      <c r="BUW6" s="109"/>
      <c r="BUX6" s="109"/>
      <c r="BUY6" s="109"/>
      <c r="BUZ6" s="109"/>
      <c r="BVA6" s="109"/>
      <c r="BVB6" s="109"/>
      <c r="BVC6" s="109"/>
      <c r="BVD6" s="109"/>
      <c r="BVE6" s="109"/>
      <c r="BVF6" s="109"/>
      <c r="BVG6" s="109"/>
      <c r="BVH6" s="109"/>
      <c r="BVI6" s="109"/>
      <c r="BVJ6" s="109"/>
      <c r="BVK6" s="109"/>
      <c r="BVL6" s="109"/>
      <c r="BVM6" s="109"/>
      <c r="BVN6" s="109"/>
      <c r="BVO6" s="109"/>
      <c r="BVP6" s="109"/>
      <c r="BVQ6" s="109"/>
      <c r="BVR6" s="109"/>
      <c r="BVS6" s="109"/>
      <c r="BVT6" s="109"/>
      <c r="BVU6" s="109"/>
      <c r="BVV6" s="109"/>
      <c r="BVW6" s="109"/>
      <c r="BVX6" s="109"/>
      <c r="BVY6" s="109"/>
      <c r="BVZ6" s="109"/>
      <c r="BWA6" s="109"/>
      <c r="BWB6" s="109"/>
      <c r="BWC6" s="109"/>
      <c r="BWD6" s="109"/>
      <c r="BWE6" s="109"/>
      <c r="BWF6" s="109"/>
      <c r="BWG6" s="109"/>
      <c r="BWH6" s="109"/>
      <c r="BWI6" s="109"/>
      <c r="BWJ6" s="109"/>
      <c r="BWK6" s="109"/>
      <c r="BWL6" s="109"/>
      <c r="BWM6" s="109"/>
      <c r="BWN6" s="109"/>
      <c r="BWO6" s="109"/>
      <c r="BWP6" s="109"/>
      <c r="BWQ6" s="109"/>
      <c r="BWR6" s="109"/>
      <c r="BWS6" s="109"/>
      <c r="BWT6" s="109"/>
      <c r="BWU6" s="109"/>
      <c r="BWV6" s="109"/>
      <c r="BWW6" s="109"/>
      <c r="BWX6" s="109"/>
      <c r="BWY6" s="109"/>
      <c r="BWZ6" s="109"/>
      <c r="BXA6" s="109"/>
      <c r="BXB6" s="109"/>
      <c r="BXC6" s="109"/>
      <c r="BXD6" s="109"/>
      <c r="BXE6" s="109"/>
      <c r="BXF6" s="109"/>
      <c r="BXG6" s="109"/>
      <c r="BXH6" s="109"/>
      <c r="BXI6" s="109"/>
      <c r="BXJ6" s="109"/>
      <c r="BXK6" s="109"/>
      <c r="BXL6" s="109"/>
      <c r="BXM6" s="109"/>
      <c r="BXN6" s="109"/>
      <c r="BXO6" s="109"/>
      <c r="BXP6" s="109"/>
      <c r="BXQ6" s="109"/>
      <c r="BXR6" s="109"/>
      <c r="BXS6" s="109"/>
      <c r="BXT6" s="109"/>
      <c r="BXU6" s="109"/>
      <c r="BXV6" s="109"/>
      <c r="BXW6" s="109"/>
      <c r="BXX6" s="109"/>
      <c r="BXY6" s="109"/>
      <c r="BXZ6" s="109"/>
      <c r="BYA6" s="109"/>
      <c r="BYB6" s="109"/>
      <c r="BYC6" s="109"/>
      <c r="BYD6" s="109"/>
      <c r="BYE6" s="109"/>
      <c r="BYF6" s="109"/>
      <c r="BYG6" s="109"/>
      <c r="BYH6" s="109"/>
      <c r="BYI6" s="109"/>
      <c r="BYJ6" s="109"/>
      <c r="BYK6" s="109"/>
      <c r="BYL6" s="109"/>
      <c r="BYM6" s="109"/>
      <c r="BYN6" s="109"/>
      <c r="BYO6" s="109"/>
      <c r="BYP6" s="109"/>
      <c r="BYQ6" s="109"/>
      <c r="BYR6" s="109"/>
      <c r="BYS6" s="109"/>
      <c r="BYT6" s="109"/>
      <c r="BYU6" s="109"/>
      <c r="BYV6" s="109"/>
      <c r="BYW6" s="109"/>
      <c r="BYX6" s="109"/>
      <c r="BYY6" s="109"/>
      <c r="BYZ6" s="109"/>
      <c r="BZA6" s="109"/>
      <c r="BZB6" s="109"/>
      <c r="BZC6" s="109"/>
      <c r="BZD6" s="109"/>
      <c r="BZE6" s="109"/>
      <c r="BZF6" s="109"/>
      <c r="BZG6" s="109"/>
      <c r="BZH6" s="109"/>
      <c r="BZI6" s="109"/>
      <c r="BZJ6" s="109"/>
      <c r="BZK6" s="109"/>
      <c r="BZL6" s="109"/>
      <c r="BZM6" s="109"/>
      <c r="BZN6" s="109"/>
      <c r="BZO6" s="109"/>
      <c r="BZP6" s="109"/>
      <c r="BZQ6" s="109"/>
      <c r="BZR6" s="109"/>
      <c r="BZS6" s="109"/>
      <c r="BZT6" s="109"/>
      <c r="BZU6" s="109"/>
      <c r="BZV6" s="109"/>
      <c r="BZW6" s="109"/>
      <c r="BZX6" s="109"/>
      <c r="BZY6" s="109"/>
      <c r="BZZ6" s="109"/>
      <c r="CAA6" s="109"/>
      <c r="CAB6" s="109"/>
      <c r="CAC6" s="109"/>
      <c r="CAD6" s="109"/>
      <c r="CAE6" s="109"/>
      <c r="CAF6" s="109"/>
      <c r="CAG6" s="109"/>
      <c r="CAH6" s="109"/>
      <c r="CAI6" s="109"/>
      <c r="CAJ6" s="109"/>
      <c r="CAK6" s="109"/>
      <c r="CAL6" s="109"/>
      <c r="CAM6" s="109"/>
      <c r="CAN6" s="109"/>
      <c r="CAO6" s="109"/>
      <c r="CAP6" s="109"/>
      <c r="CAQ6" s="109"/>
      <c r="CAR6" s="109"/>
      <c r="CAS6" s="109"/>
      <c r="CAT6" s="109"/>
      <c r="CAU6" s="109"/>
      <c r="CAV6" s="109"/>
      <c r="CAW6" s="109"/>
      <c r="CAX6" s="109"/>
      <c r="CAY6" s="109"/>
      <c r="CAZ6" s="109"/>
      <c r="CBA6" s="109"/>
      <c r="CBB6" s="109"/>
      <c r="CBC6" s="109"/>
      <c r="CBD6" s="109"/>
      <c r="CBE6" s="109"/>
      <c r="CBF6" s="109"/>
      <c r="CBG6" s="109"/>
      <c r="CBH6" s="109"/>
      <c r="CBI6" s="109"/>
      <c r="CBJ6" s="109"/>
      <c r="CBK6" s="109"/>
      <c r="CBL6" s="109"/>
      <c r="CBM6" s="109"/>
      <c r="CBN6" s="109"/>
      <c r="CBO6" s="109"/>
      <c r="CBP6" s="109"/>
      <c r="CBQ6" s="109"/>
      <c r="CBR6" s="109"/>
      <c r="CBS6" s="109"/>
      <c r="CBT6" s="109"/>
      <c r="CBU6" s="109"/>
      <c r="CBV6" s="109"/>
      <c r="CBW6" s="109"/>
      <c r="CBX6" s="109"/>
      <c r="CBY6" s="109"/>
      <c r="CBZ6" s="109"/>
      <c r="CCA6" s="109"/>
      <c r="CCB6" s="109"/>
      <c r="CCC6" s="109"/>
      <c r="CCD6" s="109"/>
      <c r="CCE6" s="109"/>
      <c r="CCF6" s="109"/>
      <c r="CCG6" s="109"/>
      <c r="CCH6" s="109"/>
      <c r="CCI6" s="109"/>
      <c r="CCJ6" s="109"/>
      <c r="CCK6" s="109"/>
      <c r="CCL6" s="109"/>
      <c r="CCM6" s="109"/>
      <c r="CCN6" s="109"/>
      <c r="CCO6" s="109"/>
      <c r="CCP6" s="109"/>
      <c r="CCQ6" s="109"/>
      <c r="CCR6" s="109"/>
      <c r="CCS6" s="109"/>
      <c r="CCT6" s="109"/>
      <c r="CCU6" s="109"/>
      <c r="CCV6" s="109"/>
      <c r="CCW6" s="109"/>
      <c r="CCX6" s="109"/>
      <c r="CCY6" s="109"/>
      <c r="CCZ6" s="109"/>
      <c r="CDA6" s="109"/>
      <c r="CDB6" s="109"/>
      <c r="CDC6" s="109"/>
      <c r="CDD6" s="109"/>
      <c r="CDE6" s="109"/>
      <c r="CDF6" s="109"/>
      <c r="CDG6" s="109"/>
      <c r="CDH6" s="109"/>
      <c r="CDI6" s="109"/>
      <c r="CDJ6" s="109"/>
      <c r="CDK6" s="109"/>
      <c r="CDL6" s="109"/>
      <c r="CDM6" s="109"/>
      <c r="CDN6" s="109"/>
      <c r="CDO6" s="109"/>
      <c r="CDP6" s="109"/>
      <c r="CDQ6" s="109"/>
      <c r="CDR6" s="109"/>
      <c r="CDS6" s="109"/>
      <c r="CDT6" s="109"/>
      <c r="CDU6" s="109"/>
      <c r="CDV6" s="109"/>
      <c r="CDW6" s="109"/>
      <c r="CDX6" s="109"/>
      <c r="CDY6" s="109"/>
      <c r="CDZ6" s="109"/>
      <c r="CEA6" s="109"/>
      <c r="CEB6" s="109"/>
      <c r="CEC6" s="109"/>
      <c r="CED6" s="109"/>
      <c r="CEE6" s="109"/>
      <c r="CEF6" s="109"/>
      <c r="CEG6" s="109"/>
      <c r="CEH6" s="109"/>
      <c r="CEI6" s="109"/>
      <c r="CEJ6" s="109"/>
      <c r="CEK6" s="109"/>
      <c r="CEL6" s="109"/>
      <c r="CEM6" s="109"/>
      <c r="CEN6" s="109"/>
      <c r="CEO6" s="109"/>
      <c r="CEP6" s="109"/>
      <c r="CEQ6" s="109"/>
      <c r="CER6" s="109"/>
      <c r="CES6" s="109"/>
      <c r="CET6" s="109"/>
      <c r="CEU6" s="109"/>
      <c r="CEV6" s="109"/>
      <c r="CEW6" s="109"/>
      <c r="CEX6" s="109"/>
      <c r="CEY6" s="109"/>
      <c r="CEZ6" s="109"/>
      <c r="CFA6" s="109"/>
      <c r="CFB6" s="109"/>
      <c r="CFC6" s="109"/>
      <c r="CFD6" s="109"/>
      <c r="CFE6" s="109"/>
      <c r="CFF6" s="109"/>
      <c r="CFG6" s="109"/>
      <c r="CFH6" s="109"/>
      <c r="CFI6" s="109"/>
      <c r="CFJ6" s="109"/>
      <c r="CFK6" s="109"/>
      <c r="CFL6" s="109"/>
      <c r="CFM6" s="109"/>
      <c r="CFN6" s="109"/>
      <c r="CFO6" s="109"/>
      <c r="CFP6" s="109"/>
      <c r="CFQ6" s="109"/>
      <c r="CFR6" s="109"/>
      <c r="CFS6" s="109"/>
      <c r="CFT6" s="109"/>
      <c r="CFU6" s="109"/>
      <c r="CFV6" s="109"/>
      <c r="CFW6" s="109"/>
      <c r="CFX6" s="109"/>
      <c r="CFY6" s="109"/>
      <c r="CFZ6" s="109"/>
      <c r="CGA6" s="109"/>
      <c r="CGB6" s="109"/>
      <c r="CGC6" s="109"/>
      <c r="CGD6" s="109"/>
      <c r="CGE6" s="109"/>
      <c r="CGF6" s="109"/>
      <c r="CGG6" s="109"/>
      <c r="CGH6" s="109"/>
      <c r="CGI6" s="109"/>
      <c r="CGJ6" s="109"/>
      <c r="CGK6" s="109"/>
      <c r="CGL6" s="109"/>
      <c r="CGM6" s="109"/>
      <c r="CGN6" s="109"/>
      <c r="CGO6" s="109"/>
      <c r="CGP6" s="109"/>
      <c r="CGQ6" s="109"/>
      <c r="CGR6" s="109"/>
      <c r="CGS6" s="109"/>
      <c r="CGT6" s="109"/>
      <c r="CGU6" s="109"/>
      <c r="CGV6" s="109"/>
      <c r="CGW6" s="109"/>
      <c r="CGX6" s="109"/>
      <c r="CGY6" s="109"/>
      <c r="CGZ6" s="109"/>
      <c r="CHA6" s="109"/>
      <c r="CHB6" s="109"/>
      <c r="CHC6" s="109"/>
      <c r="CHD6" s="109"/>
      <c r="CHE6" s="109"/>
      <c r="CHF6" s="109"/>
      <c r="CHG6" s="109"/>
      <c r="CHH6" s="109"/>
      <c r="CHI6" s="109"/>
      <c r="CHJ6" s="109"/>
      <c r="CHK6" s="109"/>
      <c r="CHL6" s="109"/>
      <c r="CHM6" s="109"/>
      <c r="CHN6" s="109"/>
      <c r="CHO6" s="109"/>
      <c r="CHP6" s="109"/>
      <c r="CHQ6" s="109"/>
      <c r="CHR6" s="109"/>
      <c r="CHS6" s="109"/>
      <c r="CHT6" s="109"/>
      <c r="CHU6" s="109"/>
      <c r="CHV6" s="109"/>
      <c r="CHW6" s="109"/>
      <c r="CHX6" s="109"/>
      <c r="CHY6" s="109"/>
      <c r="CHZ6" s="109"/>
      <c r="CIA6" s="109"/>
      <c r="CIB6" s="109"/>
      <c r="CIC6" s="109"/>
      <c r="CID6" s="109"/>
      <c r="CIE6" s="109"/>
      <c r="CIF6" s="109"/>
      <c r="CIG6" s="109"/>
      <c r="CIH6" s="109"/>
      <c r="CII6" s="109"/>
      <c r="CIJ6" s="109"/>
      <c r="CIK6" s="109"/>
      <c r="CIL6" s="109"/>
      <c r="CIM6" s="109"/>
      <c r="CIN6" s="109"/>
      <c r="CIO6" s="109"/>
      <c r="CIP6" s="109"/>
      <c r="CIQ6" s="109"/>
      <c r="CIR6" s="109"/>
      <c r="CIS6" s="109"/>
      <c r="CIT6" s="109"/>
      <c r="CIU6" s="109"/>
      <c r="CIV6" s="109"/>
      <c r="CIW6" s="109"/>
      <c r="CIX6" s="109"/>
      <c r="CIY6" s="109"/>
      <c r="CIZ6" s="109"/>
      <c r="CJA6" s="109"/>
      <c r="CJB6" s="109"/>
      <c r="CJC6" s="109"/>
      <c r="CJD6" s="109"/>
      <c r="CJE6" s="109"/>
      <c r="CJF6" s="109"/>
      <c r="CJG6" s="109"/>
      <c r="CJH6" s="109"/>
      <c r="CJI6" s="109"/>
      <c r="CJJ6" s="109"/>
      <c r="CJK6" s="109"/>
      <c r="CJL6" s="109"/>
      <c r="CJM6" s="109"/>
      <c r="CJN6" s="109"/>
      <c r="CJO6" s="109"/>
      <c r="CJP6" s="109"/>
      <c r="CJQ6" s="109"/>
      <c r="CJR6" s="109"/>
      <c r="CJS6" s="109"/>
      <c r="CJT6" s="109"/>
      <c r="CJU6" s="109"/>
      <c r="CJV6" s="109"/>
      <c r="CJW6" s="109"/>
      <c r="CJX6" s="109"/>
      <c r="CJY6" s="109"/>
      <c r="CJZ6" s="109"/>
      <c r="CKA6" s="109"/>
      <c r="CKB6" s="109"/>
      <c r="CKC6" s="109"/>
      <c r="CKD6" s="109"/>
      <c r="CKE6" s="109"/>
      <c r="CKF6" s="109"/>
      <c r="CKG6" s="109"/>
      <c r="CKH6" s="109"/>
      <c r="CKI6" s="109"/>
      <c r="CKJ6" s="109"/>
      <c r="CKK6" s="109"/>
      <c r="CKL6" s="109"/>
      <c r="CKM6" s="109"/>
      <c r="CKN6" s="109"/>
      <c r="CKO6" s="109"/>
      <c r="CKP6" s="109"/>
      <c r="CKQ6" s="109"/>
      <c r="CKR6" s="109"/>
      <c r="CKS6" s="109"/>
      <c r="CKT6" s="109"/>
      <c r="CKU6" s="109"/>
      <c r="CKV6" s="109"/>
      <c r="CKW6" s="109"/>
      <c r="CKX6" s="109"/>
      <c r="CKY6" s="109"/>
      <c r="CKZ6" s="109"/>
      <c r="CLA6" s="109"/>
      <c r="CLB6" s="109"/>
      <c r="CLC6" s="109"/>
      <c r="CLD6" s="109"/>
      <c r="CLE6" s="109"/>
      <c r="CLF6" s="109"/>
      <c r="CLG6" s="109"/>
      <c r="CLH6" s="109"/>
      <c r="CLI6" s="109"/>
      <c r="CLJ6" s="109"/>
      <c r="CLK6" s="109"/>
      <c r="CLL6" s="109"/>
      <c r="CLM6" s="109"/>
      <c r="CLN6" s="109"/>
      <c r="CLO6" s="109"/>
      <c r="CLP6" s="109"/>
      <c r="CLQ6" s="109"/>
      <c r="CLR6" s="109"/>
      <c r="CLS6" s="109"/>
      <c r="CLT6" s="109"/>
      <c r="CLU6" s="109"/>
      <c r="CLV6" s="109"/>
      <c r="CLW6" s="109"/>
      <c r="CLX6" s="109"/>
      <c r="CLY6" s="109"/>
      <c r="CLZ6" s="109"/>
      <c r="CMA6" s="109"/>
      <c r="CMB6" s="109"/>
      <c r="CMC6" s="109"/>
      <c r="CMD6" s="109"/>
      <c r="CME6" s="109"/>
      <c r="CMF6" s="109"/>
      <c r="CMG6" s="109"/>
      <c r="CMH6" s="109"/>
      <c r="CMI6" s="109"/>
      <c r="CMJ6" s="109"/>
      <c r="CMK6" s="109"/>
      <c r="CML6" s="109"/>
      <c r="CMM6" s="109"/>
      <c r="CMN6" s="109"/>
      <c r="CMO6" s="109"/>
      <c r="CMP6" s="109"/>
      <c r="CMQ6" s="109"/>
      <c r="CMR6" s="109"/>
      <c r="CMS6" s="109"/>
      <c r="CMT6" s="109"/>
      <c r="CMU6" s="109"/>
      <c r="CMV6" s="109"/>
      <c r="CMW6" s="109"/>
      <c r="CMX6" s="109"/>
      <c r="CMY6" s="109"/>
      <c r="CMZ6" s="109"/>
      <c r="CNA6" s="109"/>
      <c r="CNB6" s="109"/>
      <c r="CNC6" s="109"/>
      <c r="CND6" s="109"/>
      <c r="CNE6" s="109"/>
      <c r="CNF6" s="109"/>
      <c r="CNG6" s="109"/>
      <c r="CNH6" s="109"/>
      <c r="CNI6" s="109"/>
      <c r="CNJ6" s="109"/>
      <c r="CNK6" s="109"/>
      <c r="CNL6" s="109"/>
      <c r="CNM6" s="109"/>
      <c r="CNN6" s="109"/>
      <c r="CNO6" s="109"/>
      <c r="CNP6" s="109"/>
      <c r="CNQ6" s="109"/>
      <c r="CNR6" s="109"/>
      <c r="CNS6" s="109"/>
      <c r="CNT6" s="109"/>
      <c r="CNU6" s="109"/>
      <c r="CNV6" s="109"/>
      <c r="CNW6" s="109"/>
      <c r="CNX6" s="109"/>
      <c r="CNY6" s="109"/>
      <c r="CNZ6" s="109"/>
      <c r="COA6" s="109"/>
      <c r="COB6" s="109"/>
      <c r="COC6" s="109"/>
      <c r="COD6" s="109"/>
      <c r="COE6" s="109"/>
      <c r="COF6" s="109"/>
      <c r="COG6" s="109"/>
      <c r="COH6" s="109"/>
      <c r="COI6" s="109"/>
      <c r="COJ6" s="109"/>
      <c r="COK6" s="109"/>
      <c r="COL6" s="109"/>
      <c r="COM6" s="109"/>
      <c r="CON6" s="109"/>
      <c r="COO6" s="109"/>
      <c r="COP6" s="109"/>
      <c r="COQ6" s="109"/>
      <c r="COR6" s="109"/>
      <c r="COS6" s="109"/>
      <c r="COT6" s="109"/>
      <c r="COU6" s="109"/>
      <c r="COV6" s="109"/>
      <c r="COW6" s="109"/>
      <c r="COX6" s="109"/>
      <c r="COY6" s="109"/>
      <c r="COZ6" s="109"/>
      <c r="CPA6" s="109"/>
      <c r="CPB6" s="109"/>
      <c r="CPC6" s="109"/>
      <c r="CPD6" s="109"/>
      <c r="CPE6" s="109"/>
      <c r="CPF6" s="109"/>
      <c r="CPG6" s="109"/>
      <c r="CPH6" s="109"/>
      <c r="CPI6" s="109"/>
      <c r="CPJ6" s="109"/>
      <c r="CPK6" s="109"/>
      <c r="CPL6" s="109"/>
      <c r="CPM6" s="109"/>
      <c r="CPN6" s="109"/>
      <c r="CPO6" s="109"/>
      <c r="CPP6" s="109"/>
      <c r="CPQ6" s="109"/>
      <c r="CPR6" s="109"/>
      <c r="CPS6" s="109"/>
      <c r="CPT6" s="109"/>
      <c r="CPU6" s="109"/>
      <c r="CPV6" s="109"/>
      <c r="CPW6" s="109"/>
      <c r="CPX6" s="109"/>
      <c r="CPY6" s="109"/>
      <c r="CPZ6" s="109"/>
      <c r="CQA6" s="109"/>
      <c r="CQB6" s="109"/>
      <c r="CQC6" s="109"/>
      <c r="CQD6" s="109"/>
      <c r="CQE6" s="109"/>
      <c r="CQF6" s="109"/>
      <c r="CQG6" s="109"/>
      <c r="CQH6" s="109"/>
      <c r="CQI6" s="109"/>
      <c r="CQJ6" s="109"/>
      <c r="CQK6" s="109"/>
      <c r="CQL6" s="109"/>
      <c r="CQM6" s="109"/>
      <c r="CQN6" s="109"/>
      <c r="CQO6" s="109"/>
      <c r="CQP6" s="109"/>
      <c r="CQQ6" s="109"/>
      <c r="CQR6" s="109"/>
      <c r="CQS6" s="109"/>
      <c r="CQT6" s="109"/>
      <c r="CQU6" s="109"/>
      <c r="CQV6" s="109"/>
      <c r="CQW6" s="109"/>
      <c r="CQX6" s="109"/>
      <c r="CQY6" s="109"/>
      <c r="CQZ6" s="109"/>
      <c r="CRA6" s="109"/>
      <c r="CRB6" s="109"/>
      <c r="CRC6" s="109"/>
      <c r="CRD6" s="109"/>
      <c r="CRE6" s="109"/>
      <c r="CRF6" s="109"/>
      <c r="CRG6" s="109"/>
      <c r="CRH6" s="109"/>
      <c r="CRI6" s="109"/>
      <c r="CRJ6" s="109"/>
      <c r="CRK6" s="109"/>
      <c r="CRL6" s="109"/>
      <c r="CRM6" s="109"/>
      <c r="CRN6" s="109"/>
      <c r="CRO6" s="109"/>
      <c r="CRP6" s="109"/>
      <c r="CRQ6" s="109"/>
      <c r="CRR6" s="109"/>
      <c r="CRS6" s="109"/>
      <c r="CRT6" s="109"/>
      <c r="CRU6" s="109"/>
      <c r="CRV6" s="109"/>
      <c r="CRW6" s="109"/>
      <c r="CRX6" s="109"/>
      <c r="CRY6" s="109"/>
      <c r="CRZ6" s="109"/>
      <c r="CSA6" s="109"/>
      <c r="CSB6" s="109"/>
      <c r="CSC6" s="109"/>
      <c r="CSD6" s="109"/>
      <c r="CSE6" s="109"/>
      <c r="CSF6" s="109"/>
      <c r="CSG6" s="109"/>
      <c r="CSH6" s="109"/>
      <c r="CSI6" s="109"/>
      <c r="CSJ6" s="109"/>
      <c r="CSK6" s="109"/>
      <c r="CSL6" s="109"/>
      <c r="CSM6" s="109"/>
      <c r="CSN6" s="109"/>
      <c r="CSO6" s="109"/>
      <c r="CSP6" s="109"/>
      <c r="CSQ6" s="109"/>
      <c r="CSR6" s="109"/>
      <c r="CSS6" s="109"/>
      <c r="CST6" s="109"/>
      <c r="CSU6" s="109"/>
      <c r="CSV6" s="109"/>
      <c r="CSW6" s="109"/>
      <c r="CSX6" s="109"/>
      <c r="CSY6" s="109"/>
      <c r="CSZ6" s="109"/>
      <c r="CTA6" s="109"/>
      <c r="CTB6" s="109"/>
      <c r="CTC6" s="109"/>
      <c r="CTD6" s="109"/>
      <c r="CTE6" s="109"/>
      <c r="CTF6" s="109"/>
      <c r="CTG6" s="109"/>
      <c r="CTH6" s="109"/>
      <c r="CTI6" s="109"/>
      <c r="CTJ6" s="109"/>
      <c r="CTK6" s="109"/>
      <c r="CTL6" s="109"/>
      <c r="CTM6" s="109"/>
      <c r="CTN6" s="109"/>
      <c r="CTO6" s="109"/>
      <c r="CTP6" s="109"/>
      <c r="CTQ6" s="109"/>
      <c r="CTR6" s="109"/>
      <c r="CTS6" s="109"/>
      <c r="CTT6" s="109"/>
      <c r="CTU6" s="109"/>
      <c r="CTV6" s="109"/>
      <c r="CTW6" s="109"/>
      <c r="CTX6" s="109"/>
      <c r="CTY6" s="109"/>
      <c r="CTZ6" s="109"/>
      <c r="CUA6" s="109"/>
      <c r="CUB6" s="109"/>
      <c r="CUC6" s="109"/>
      <c r="CUD6" s="109"/>
      <c r="CUE6" s="109"/>
      <c r="CUF6" s="109"/>
      <c r="CUG6" s="109"/>
      <c r="CUH6" s="109"/>
      <c r="CUI6" s="109"/>
      <c r="CUJ6" s="109"/>
      <c r="CUK6" s="109"/>
      <c r="CUL6" s="109"/>
      <c r="CUM6" s="109"/>
      <c r="CUN6" s="109"/>
      <c r="CUO6" s="109"/>
      <c r="CUP6" s="109"/>
      <c r="CUQ6" s="109"/>
      <c r="CUR6" s="109"/>
      <c r="CUS6" s="109"/>
      <c r="CUT6" s="109"/>
      <c r="CUU6" s="109"/>
      <c r="CUV6" s="109"/>
      <c r="CUW6" s="109"/>
      <c r="CUX6" s="109"/>
      <c r="CUY6" s="109"/>
      <c r="CUZ6" s="109"/>
      <c r="CVA6" s="109"/>
      <c r="CVB6" s="109"/>
      <c r="CVC6" s="109"/>
      <c r="CVD6" s="109"/>
      <c r="CVE6" s="109"/>
      <c r="CVF6" s="109"/>
      <c r="CVG6" s="109"/>
      <c r="CVH6" s="109"/>
      <c r="CVI6" s="109"/>
      <c r="CVJ6" s="109"/>
      <c r="CVK6" s="109"/>
      <c r="CVL6" s="109"/>
      <c r="CVM6" s="109"/>
      <c r="CVN6" s="109"/>
      <c r="CVO6" s="109"/>
      <c r="CVP6" s="109"/>
      <c r="CVQ6" s="109"/>
      <c r="CVR6" s="109"/>
      <c r="CVS6" s="109"/>
      <c r="CVT6" s="109"/>
      <c r="CVU6" s="109"/>
      <c r="CVV6" s="109"/>
      <c r="CVW6" s="109"/>
      <c r="CVX6" s="109"/>
      <c r="CVY6" s="109"/>
      <c r="CVZ6" s="109"/>
      <c r="CWA6" s="109"/>
      <c r="CWB6" s="109"/>
      <c r="CWC6" s="109"/>
      <c r="CWD6" s="109"/>
      <c r="CWE6" s="109"/>
      <c r="CWF6" s="109"/>
      <c r="CWG6" s="109"/>
      <c r="CWH6" s="109"/>
      <c r="CWI6" s="109"/>
      <c r="CWJ6" s="109"/>
      <c r="CWK6" s="109"/>
      <c r="CWL6" s="109"/>
      <c r="CWM6" s="109"/>
      <c r="CWN6" s="109"/>
      <c r="CWO6" s="109"/>
      <c r="CWP6" s="109"/>
      <c r="CWQ6" s="109"/>
      <c r="CWR6" s="109"/>
      <c r="CWS6" s="109"/>
      <c r="CWT6" s="109"/>
      <c r="CWU6" s="109"/>
      <c r="CWV6" s="109"/>
      <c r="CWW6" s="109"/>
      <c r="CWX6" s="109"/>
      <c r="CWY6" s="109"/>
      <c r="CWZ6" s="109"/>
      <c r="CXA6" s="109"/>
      <c r="CXB6" s="109"/>
      <c r="CXC6" s="109"/>
      <c r="CXD6" s="109"/>
      <c r="CXE6" s="109"/>
      <c r="CXF6" s="109"/>
      <c r="CXG6" s="109"/>
      <c r="CXH6" s="109"/>
      <c r="CXI6" s="109"/>
      <c r="CXJ6" s="109"/>
      <c r="CXK6" s="109"/>
      <c r="CXL6" s="109"/>
      <c r="CXM6" s="109"/>
      <c r="CXN6" s="109"/>
      <c r="CXO6" s="109"/>
      <c r="CXP6" s="109"/>
      <c r="CXQ6" s="109"/>
      <c r="CXR6" s="109"/>
      <c r="CXS6" s="109"/>
      <c r="CXT6" s="109"/>
      <c r="CXU6" s="109"/>
      <c r="CXV6" s="109"/>
      <c r="CXW6" s="109"/>
      <c r="CXX6" s="109"/>
      <c r="CXY6" s="109"/>
      <c r="CXZ6" s="109"/>
      <c r="CYA6" s="109"/>
      <c r="CYB6" s="109"/>
      <c r="CYC6" s="109"/>
      <c r="CYD6" s="109"/>
      <c r="CYE6" s="109"/>
      <c r="CYF6" s="109"/>
      <c r="CYG6" s="109"/>
      <c r="CYH6" s="109"/>
      <c r="CYI6" s="109"/>
      <c r="CYJ6" s="109"/>
      <c r="CYK6" s="109"/>
      <c r="CYL6" s="109"/>
      <c r="CYM6" s="109"/>
      <c r="CYN6" s="109"/>
      <c r="CYO6" s="109"/>
      <c r="CYP6" s="109"/>
      <c r="CYQ6" s="109"/>
      <c r="CYR6" s="109"/>
      <c r="CYS6" s="109"/>
      <c r="CYT6" s="109"/>
      <c r="CYU6" s="109"/>
      <c r="CYV6" s="109"/>
      <c r="CYW6" s="109"/>
      <c r="CYX6" s="109"/>
      <c r="CYY6" s="109"/>
      <c r="CYZ6" s="109"/>
      <c r="CZA6" s="109"/>
      <c r="CZB6" s="109"/>
      <c r="CZC6" s="109"/>
      <c r="CZD6" s="109"/>
      <c r="CZE6" s="109"/>
      <c r="CZF6" s="109"/>
      <c r="CZG6" s="109"/>
      <c r="CZH6" s="109"/>
      <c r="CZI6" s="109"/>
      <c r="CZJ6" s="109"/>
      <c r="CZK6" s="109"/>
      <c r="CZL6" s="109"/>
      <c r="CZM6" s="109"/>
      <c r="CZN6" s="109"/>
      <c r="CZO6" s="109"/>
      <c r="CZP6" s="109"/>
      <c r="CZQ6" s="109"/>
      <c r="CZR6" s="109"/>
      <c r="CZS6" s="109"/>
      <c r="CZT6" s="109"/>
      <c r="CZU6" s="109"/>
      <c r="CZV6" s="109"/>
      <c r="CZW6" s="109"/>
      <c r="CZX6" s="109"/>
      <c r="CZY6" s="109"/>
      <c r="CZZ6" s="109"/>
      <c r="DAA6" s="109"/>
      <c r="DAB6" s="109"/>
      <c r="DAC6" s="109"/>
      <c r="DAD6" s="109"/>
      <c r="DAE6" s="109"/>
      <c r="DAF6" s="109"/>
      <c r="DAG6" s="109"/>
      <c r="DAH6" s="109"/>
      <c r="DAI6" s="109"/>
      <c r="DAJ6" s="109"/>
      <c r="DAK6" s="109"/>
      <c r="DAL6" s="109"/>
      <c r="DAM6" s="109"/>
      <c r="DAN6" s="109"/>
      <c r="DAO6" s="109"/>
      <c r="DAP6" s="109"/>
      <c r="DAQ6" s="109"/>
      <c r="DAR6" s="109"/>
      <c r="DAS6" s="109"/>
      <c r="DAT6" s="109"/>
      <c r="DAU6" s="109"/>
      <c r="DAV6" s="109"/>
      <c r="DAW6" s="109"/>
      <c r="DAX6" s="109"/>
      <c r="DAY6" s="109"/>
      <c r="DAZ6" s="109"/>
      <c r="DBA6" s="109"/>
      <c r="DBB6" s="109"/>
      <c r="DBC6" s="109"/>
      <c r="DBD6" s="109"/>
      <c r="DBE6" s="109"/>
      <c r="DBF6" s="109"/>
      <c r="DBG6" s="109"/>
      <c r="DBH6" s="109"/>
      <c r="DBI6" s="109"/>
      <c r="DBJ6" s="109"/>
      <c r="DBK6" s="109"/>
      <c r="DBL6" s="109"/>
      <c r="DBM6" s="109"/>
      <c r="DBN6" s="109"/>
      <c r="DBO6" s="109"/>
      <c r="DBP6" s="109"/>
      <c r="DBQ6" s="109"/>
      <c r="DBR6" s="109"/>
      <c r="DBS6" s="109"/>
      <c r="DBT6" s="109"/>
      <c r="DBU6" s="109"/>
      <c r="DBV6" s="109"/>
      <c r="DBW6" s="109"/>
      <c r="DBX6" s="109"/>
      <c r="DBY6" s="109"/>
      <c r="DBZ6" s="109"/>
      <c r="DCA6" s="109"/>
      <c r="DCB6" s="109"/>
      <c r="DCC6" s="109"/>
      <c r="DCD6" s="109"/>
      <c r="DCE6" s="109"/>
      <c r="DCF6" s="109"/>
      <c r="DCG6" s="109"/>
      <c r="DCH6" s="109"/>
      <c r="DCI6" s="109"/>
      <c r="DCJ6" s="109"/>
      <c r="DCK6" s="109"/>
      <c r="DCL6" s="109"/>
      <c r="DCM6" s="109"/>
      <c r="DCN6" s="109"/>
      <c r="DCO6" s="109"/>
      <c r="DCP6" s="109"/>
      <c r="DCQ6" s="109"/>
      <c r="DCR6" s="109"/>
      <c r="DCS6" s="109"/>
      <c r="DCT6" s="109"/>
      <c r="DCU6" s="109"/>
      <c r="DCV6" s="109"/>
      <c r="DCW6" s="109"/>
      <c r="DCX6" s="109"/>
      <c r="DCY6" s="109"/>
      <c r="DCZ6" s="109"/>
      <c r="DDA6" s="109"/>
      <c r="DDB6" s="109"/>
      <c r="DDC6" s="109"/>
      <c r="DDD6" s="109"/>
      <c r="DDE6" s="109"/>
      <c r="DDF6" s="109"/>
      <c r="DDG6" s="109"/>
      <c r="DDH6" s="109"/>
      <c r="DDI6" s="109"/>
      <c r="DDJ6" s="109"/>
      <c r="DDK6" s="109"/>
      <c r="DDL6" s="109"/>
      <c r="DDM6" s="109"/>
      <c r="DDN6" s="109"/>
      <c r="DDO6" s="109"/>
      <c r="DDP6" s="109"/>
      <c r="DDQ6" s="109"/>
      <c r="DDR6" s="109"/>
      <c r="DDS6" s="109"/>
      <c r="DDT6" s="109"/>
      <c r="DDU6" s="109"/>
      <c r="DDV6" s="109"/>
      <c r="DDW6" s="109"/>
      <c r="DDX6" s="109"/>
      <c r="DDY6" s="109"/>
      <c r="DDZ6" s="109"/>
      <c r="DEA6" s="109"/>
      <c r="DEB6" s="109"/>
      <c r="DEC6" s="109"/>
      <c r="DED6" s="109"/>
      <c r="DEE6" s="109"/>
      <c r="DEF6" s="109"/>
      <c r="DEG6" s="109"/>
      <c r="DEH6" s="109"/>
      <c r="DEI6" s="109"/>
      <c r="DEJ6" s="109"/>
      <c r="DEK6" s="109"/>
      <c r="DEL6" s="109"/>
      <c r="DEM6" s="109"/>
      <c r="DEN6" s="109"/>
      <c r="DEO6" s="109"/>
      <c r="DEP6" s="109"/>
      <c r="DEQ6" s="109"/>
      <c r="DER6" s="109"/>
      <c r="DES6" s="109"/>
      <c r="DET6" s="109"/>
      <c r="DEU6" s="109"/>
      <c r="DEV6" s="109"/>
      <c r="DEW6" s="109"/>
      <c r="DEX6" s="109"/>
      <c r="DEY6" s="109"/>
      <c r="DEZ6" s="109"/>
      <c r="DFA6" s="109"/>
      <c r="DFB6" s="109"/>
      <c r="DFC6" s="109"/>
      <c r="DFD6" s="109"/>
      <c r="DFE6" s="109"/>
      <c r="DFF6" s="109"/>
      <c r="DFG6" s="109"/>
      <c r="DFH6" s="109"/>
      <c r="DFI6" s="109"/>
      <c r="DFJ6" s="109"/>
      <c r="DFK6" s="109"/>
      <c r="DFL6" s="109"/>
      <c r="DFM6" s="109"/>
      <c r="DFN6" s="109"/>
      <c r="DFO6" s="109"/>
      <c r="DFP6" s="109"/>
      <c r="DFQ6" s="109"/>
      <c r="DFR6" s="109"/>
      <c r="DFS6" s="109"/>
      <c r="DFT6" s="109"/>
      <c r="DFU6" s="109"/>
      <c r="DFV6" s="109"/>
      <c r="DFW6" s="109"/>
      <c r="DFX6" s="109"/>
      <c r="DFY6" s="109"/>
      <c r="DFZ6" s="109"/>
      <c r="DGA6" s="109"/>
      <c r="DGB6" s="109"/>
      <c r="DGC6" s="109"/>
      <c r="DGD6" s="109"/>
      <c r="DGE6" s="109"/>
      <c r="DGF6" s="109"/>
      <c r="DGG6" s="109"/>
      <c r="DGH6" s="109"/>
      <c r="DGI6" s="109"/>
      <c r="DGJ6" s="109"/>
      <c r="DGK6" s="109"/>
      <c r="DGL6" s="109"/>
      <c r="DGM6" s="109"/>
      <c r="DGN6" s="109"/>
      <c r="DGO6" s="109"/>
      <c r="DGP6" s="109"/>
      <c r="DGQ6" s="109"/>
      <c r="DGR6" s="109"/>
      <c r="DGS6" s="109"/>
      <c r="DGT6" s="109"/>
      <c r="DGU6" s="109"/>
      <c r="DGV6" s="109"/>
      <c r="DGW6" s="109"/>
      <c r="DGX6" s="109"/>
      <c r="DGY6" s="109"/>
      <c r="DGZ6" s="109"/>
      <c r="DHA6" s="109"/>
      <c r="DHB6" s="109"/>
      <c r="DHC6" s="109"/>
      <c r="DHD6" s="109"/>
      <c r="DHE6" s="109"/>
      <c r="DHF6" s="109"/>
      <c r="DHG6" s="109"/>
      <c r="DHH6" s="109"/>
      <c r="DHI6" s="109"/>
      <c r="DHJ6" s="109"/>
      <c r="DHK6" s="109"/>
      <c r="DHL6" s="109"/>
      <c r="DHM6" s="109"/>
      <c r="DHN6" s="109"/>
      <c r="DHO6" s="109"/>
      <c r="DHP6" s="109"/>
      <c r="DHQ6" s="109"/>
      <c r="DHR6" s="109"/>
      <c r="DHS6" s="109"/>
      <c r="DHT6" s="109"/>
      <c r="DHU6" s="109"/>
      <c r="DHV6" s="109"/>
      <c r="DHW6" s="109"/>
      <c r="DHX6" s="109"/>
      <c r="DHY6" s="109"/>
      <c r="DHZ6" s="109"/>
      <c r="DIA6" s="109"/>
      <c r="DIB6" s="109"/>
      <c r="DIC6" s="109"/>
      <c r="DID6" s="109"/>
      <c r="DIE6" s="109"/>
      <c r="DIF6" s="109"/>
      <c r="DIG6" s="109"/>
      <c r="DIH6" s="109"/>
      <c r="DII6" s="109"/>
      <c r="DIJ6" s="109"/>
      <c r="DIK6" s="109"/>
      <c r="DIL6" s="109"/>
      <c r="DIM6" s="109"/>
      <c r="DIN6" s="109"/>
      <c r="DIO6" s="109"/>
      <c r="DIP6" s="109"/>
      <c r="DIQ6" s="109"/>
      <c r="DIR6" s="109"/>
      <c r="DIS6" s="109"/>
      <c r="DIT6" s="109"/>
      <c r="DIU6" s="109"/>
      <c r="DIV6" s="109"/>
      <c r="DIW6" s="109"/>
      <c r="DIX6" s="109"/>
      <c r="DIY6" s="109"/>
      <c r="DIZ6" s="109"/>
      <c r="DJA6" s="109"/>
      <c r="DJB6" s="109"/>
      <c r="DJC6" s="109"/>
      <c r="DJD6" s="109"/>
      <c r="DJE6" s="109"/>
      <c r="DJF6" s="109"/>
      <c r="DJG6" s="109"/>
      <c r="DJH6" s="109"/>
      <c r="DJI6" s="109"/>
      <c r="DJJ6" s="109"/>
      <c r="DJK6" s="109"/>
      <c r="DJL6" s="109"/>
      <c r="DJM6" s="109"/>
      <c r="DJN6" s="109"/>
      <c r="DJO6" s="109"/>
      <c r="DJP6" s="109"/>
      <c r="DJQ6" s="109"/>
      <c r="DJR6" s="109"/>
      <c r="DJS6" s="109"/>
      <c r="DJT6" s="109"/>
      <c r="DJU6" s="109"/>
      <c r="DJV6" s="109"/>
      <c r="DJW6" s="109"/>
      <c r="DJX6" s="109"/>
      <c r="DJY6" s="109"/>
      <c r="DJZ6" s="109"/>
      <c r="DKA6" s="109"/>
      <c r="DKB6" s="109"/>
      <c r="DKC6" s="109"/>
      <c r="DKD6" s="109"/>
      <c r="DKE6" s="109"/>
      <c r="DKF6" s="109"/>
      <c r="DKG6" s="109"/>
      <c r="DKH6" s="109"/>
      <c r="DKI6" s="109"/>
      <c r="DKJ6" s="109"/>
      <c r="DKK6" s="109"/>
      <c r="DKL6" s="109"/>
      <c r="DKM6" s="109"/>
      <c r="DKN6" s="109"/>
      <c r="DKO6" s="109"/>
      <c r="DKP6" s="109"/>
      <c r="DKQ6" s="109"/>
      <c r="DKR6" s="109"/>
      <c r="DKS6" s="109"/>
      <c r="DKT6" s="109"/>
      <c r="DKU6" s="109"/>
      <c r="DKV6" s="109"/>
      <c r="DKW6" s="109"/>
      <c r="DKX6" s="109"/>
      <c r="DKY6" s="109"/>
      <c r="DKZ6" s="109"/>
      <c r="DLA6" s="109"/>
      <c r="DLB6" s="109"/>
      <c r="DLC6" s="109"/>
      <c r="DLD6" s="109"/>
      <c r="DLE6" s="109"/>
      <c r="DLF6" s="109"/>
      <c r="DLG6" s="109"/>
      <c r="DLH6" s="109"/>
      <c r="DLI6" s="109"/>
      <c r="DLJ6" s="109"/>
      <c r="DLK6" s="109"/>
      <c r="DLL6" s="109"/>
      <c r="DLM6" s="109"/>
      <c r="DLN6" s="109"/>
      <c r="DLO6" s="109"/>
      <c r="DLP6" s="109"/>
      <c r="DLQ6" s="109"/>
      <c r="DLR6" s="109"/>
      <c r="DLS6" s="109"/>
      <c r="DLT6" s="109"/>
      <c r="DLU6" s="109"/>
      <c r="DLV6" s="109"/>
      <c r="DLW6" s="109"/>
      <c r="DLX6" s="109"/>
      <c r="DLY6" s="109"/>
      <c r="DLZ6" s="109"/>
      <c r="DMA6" s="109"/>
      <c r="DMB6" s="109"/>
      <c r="DMC6" s="109"/>
      <c r="DMD6" s="109"/>
      <c r="DME6" s="109"/>
      <c r="DMF6" s="109"/>
      <c r="DMG6" s="109"/>
      <c r="DMH6" s="109"/>
      <c r="DMI6" s="109"/>
      <c r="DMJ6" s="109"/>
      <c r="DMK6" s="109"/>
      <c r="DML6" s="109"/>
      <c r="DMM6" s="109"/>
      <c r="DMN6" s="109"/>
      <c r="DMO6" s="109"/>
      <c r="DMP6" s="109"/>
      <c r="DMQ6" s="109"/>
      <c r="DMR6" s="109"/>
      <c r="DMS6" s="109"/>
      <c r="DMT6" s="109"/>
      <c r="DMU6" s="109"/>
      <c r="DMV6" s="109"/>
      <c r="DMW6" s="109"/>
      <c r="DMX6" s="109"/>
      <c r="DMY6" s="109"/>
      <c r="DMZ6" s="109"/>
      <c r="DNA6" s="109"/>
      <c r="DNB6" s="109"/>
      <c r="DNC6" s="109"/>
      <c r="DND6" s="109"/>
      <c r="DNE6" s="109"/>
      <c r="DNF6" s="109"/>
      <c r="DNG6" s="109"/>
      <c r="DNH6" s="109"/>
      <c r="DNI6" s="109"/>
      <c r="DNJ6" s="109"/>
      <c r="DNK6" s="109"/>
      <c r="DNL6" s="109"/>
      <c r="DNM6" s="109"/>
      <c r="DNN6" s="109"/>
      <c r="DNO6" s="109"/>
      <c r="DNP6" s="109"/>
      <c r="DNQ6" s="109"/>
      <c r="DNR6" s="109"/>
      <c r="DNS6" s="109"/>
      <c r="DNT6" s="109"/>
      <c r="DNU6" s="109"/>
      <c r="DNV6" s="109"/>
      <c r="DNW6" s="109"/>
      <c r="DNX6" s="109"/>
      <c r="DNY6" s="109"/>
      <c r="DNZ6" s="109"/>
      <c r="DOA6" s="109"/>
      <c r="DOB6" s="109"/>
      <c r="DOC6" s="109"/>
      <c r="DOD6" s="109"/>
      <c r="DOE6" s="109"/>
      <c r="DOF6" s="109"/>
      <c r="DOG6" s="109"/>
      <c r="DOH6" s="109"/>
      <c r="DOI6" s="109"/>
      <c r="DOJ6" s="109"/>
      <c r="DOK6" s="109"/>
      <c r="DOL6" s="109"/>
      <c r="DOM6" s="109"/>
      <c r="DON6" s="109"/>
      <c r="DOO6" s="109"/>
      <c r="DOP6" s="109"/>
      <c r="DOQ6" s="109"/>
      <c r="DOR6" s="109"/>
      <c r="DOS6" s="109"/>
      <c r="DOT6" s="109"/>
      <c r="DOU6" s="109"/>
      <c r="DOV6" s="109"/>
      <c r="DOW6" s="109"/>
      <c r="DOX6" s="109"/>
      <c r="DOY6" s="109"/>
      <c r="DOZ6" s="109"/>
      <c r="DPA6" s="109"/>
      <c r="DPB6" s="109"/>
      <c r="DPC6" s="109"/>
      <c r="DPD6" s="109"/>
      <c r="DPE6" s="109"/>
      <c r="DPF6" s="109"/>
      <c r="DPG6" s="109"/>
      <c r="DPH6" s="109"/>
      <c r="DPI6" s="109"/>
      <c r="DPJ6" s="109"/>
      <c r="DPK6" s="109"/>
      <c r="DPL6" s="109"/>
      <c r="DPM6" s="109"/>
      <c r="DPN6" s="109"/>
      <c r="DPO6" s="109"/>
      <c r="DPP6" s="109"/>
      <c r="DPQ6" s="109"/>
      <c r="DPR6" s="109"/>
      <c r="DPS6" s="109"/>
      <c r="DPT6" s="109"/>
      <c r="DPU6" s="109"/>
      <c r="DPV6" s="109"/>
      <c r="DPW6" s="109"/>
      <c r="DPX6" s="109"/>
      <c r="DPY6" s="109"/>
      <c r="DPZ6" s="109"/>
      <c r="DQA6" s="109"/>
      <c r="DQB6" s="109"/>
      <c r="DQC6" s="109"/>
      <c r="DQD6" s="109"/>
      <c r="DQE6" s="109"/>
      <c r="DQF6" s="109"/>
      <c r="DQG6" s="109"/>
      <c r="DQH6" s="109"/>
      <c r="DQI6" s="109"/>
      <c r="DQJ6" s="109"/>
      <c r="DQK6" s="109"/>
      <c r="DQL6" s="109"/>
      <c r="DQM6" s="109"/>
      <c r="DQN6" s="109"/>
      <c r="DQO6" s="109"/>
      <c r="DQP6" s="109"/>
      <c r="DQQ6" s="109"/>
      <c r="DQR6" s="109"/>
      <c r="DQS6" s="109"/>
      <c r="DQT6" s="109"/>
      <c r="DQU6" s="109"/>
      <c r="DQV6" s="109"/>
      <c r="DQW6" s="109"/>
      <c r="DQX6" s="109"/>
      <c r="DQY6" s="109"/>
      <c r="DQZ6" s="109"/>
      <c r="DRA6" s="109"/>
      <c r="DRB6" s="109"/>
      <c r="DRC6" s="109"/>
      <c r="DRD6" s="109"/>
      <c r="DRE6" s="109"/>
      <c r="DRF6" s="109"/>
      <c r="DRG6" s="109"/>
      <c r="DRH6" s="109"/>
      <c r="DRI6" s="109"/>
      <c r="DRJ6" s="109"/>
      <c r="DRK6" s="109"/>
      <c r="DRL6" s="109"/>
      <c r="DRM6" s="109"/>
      <c r="DRN6" s="109"/>
      <c r="DRO6" s="109"/>
      <c r="DRP6" s="109"/>
      <c r="DRQ6" s="109"/>
      <c r="DRR6" s="109"/>
      <c r="DRS6" s="109"/>
      <c r="DRT6" s="109"/>
      <c r="DRU6" s="109"/>
      <c r="DRV6" s="109"/>
      <c r="DRW6" s="109"/>
      <c r="DRX6" s="109"/>
      <c r="DRY6" s="109"/>
      <c r="DRZ6" s="109"/>
      <c r="DSA6" s="109"/>
      <c r="DSB6" s="109"/>
      <c r="DSC6" s="109"/>
      <c r="DSD6" s="109"/>
      <c r="DSE6" s="109"/>
      <c r="DSF6" s="109"/>
      <c r="DSG6" s="109"/>
      <c r="DSH6" s="109"/>
      <c r="DSI6" s="109"/>
      <c r="DSJ6" s="109"/>
      <c r="DSK6" s="109"/>
      <c r="DSL6" s="109"/>
      <c r="DSM6" s="109"/>
      <c r="DSN6" s="109"/>
      <c r="DSO6" s="109"/>
      <c r="DSP6" s="109"/>
      <c r="DSQ6" s="109"/>
      <c r="DSR6" s="109"/>
      <c r="DSS6" s="109"/>
      <c r="DST6" s="109"/>
      <c r="DSU6" s="109"/>
      <c r="DSV6" s="109"/>
      <c r="DSW6" s="109"/>
      <c r="DSX6" s="109"/>
      <c r="DSY6" s="109"/>
      <c r="DSZ6" s="109"/>
      <c r="DTA6" s="109"/>
      <c r="DTB6" s="109"/>
      <c r="DTC6" s="109"/>
      <c r="DTD6" s="109"/>
      <c r="DTE6" s="109"/>
      <c r="DTF6" s="109"/>
      <c r="DTG6" s="109"/>
      <c r="DTH6" s="109"/>
      <c r="DTI6" s="109"/>
      <c r="DTJ6" s="109"/>
      <c r="DTK6" s="109"/>
      <c r="DTL6" s="109"/>
      <c r="DTM6" s="109"/>
      <c r="DTN6" s="109"/>
      <c r="DTO6" s="109"/>
      <c r="DTP6" s="109"/>
      <c r="DTQ6" s="109"/>
      <c r="DTR6" s="109"/>
      <c r="DTS6" s="109"/>
      <c r="DTT6" s="109"/>
      <c r="DTU6" s="109"/>
      <c r="DTV6" s="109"/>
      <c r="DTW6" s="109"/>
      <c r="DTX6" s="109"/>
      <c r="DTY6" s="109"/>
      <c r="DTZ6" s="109"/>
      <c r="DUA6" s="109"/>
      <c r="DUB6" s="109"/>
      <c r="DUC6" s="109"/>
      <c r="DUD6" s="109"/>
      <c r="DUE6" s="109"/>
      <c r="DUF6" s="109"/>
      <c r="DUG6" s="109"/>
      <c r="DUH6" s="109"/>
      <c r="DUI6" s="109"/>
      <c r="DUJ6" s="109"/>
      <c r="DUK6" s="109"/>
      <c r="DUL6" s="109"/>
      <c r="DUM6" s="109"/>
      <c r="DUN6" s="109"/>
      <c r="DUO6" s="109"/>
      <c r="DUP6" s="109"/>
      <c r="DUQ6" s="109"/>
      <c r="DUR6" s="109"/>
      <c r="DUS6" s="109"/>
      <c r="DUT6" s="109"/>
      <c r="DUU6" s="109"/>
      <c r="DUV6" s="109"/>
      <c r="DUW6" s="109"/>
      <c r="DUX6" s="109"/>
      <c r="DUY6" s="109"/>
      <c r="DUZ6" s="109"/>
      <c r="DVA6" s="109"/>
      <c r="DVB6" s="109"/>
      <c r="DVC6" s="109"/>
      <c r="DVD6" s="109"/>
      <c r="DVE6" s="109"/>
      <c r="DVF6" s="109"/>
      <c r="DVG6" s="109"/>
      <c r="DVH6" s="109"/>
      <c r="DVI6" s="109"/>
      <c r="DVJ6" s="109"/>
      <c r="DVK6" s="109"/>
      <c r="DVL6" s="109"/>
      <c r="DVM6" s="109"/>
      <c r="DVN6" s="109"/>
      <c r="DVO6" s="109"/>
      <c r="DVP6" s="109"/>
      <c r="DVQ6" s="109"/>
      <c r="DVR6" s="109"/>
      <c r="DVS6" s="109"/>
      <c r="DVT6" s="109"/>
      <c r="DVU6" s="109"/>
      <c r="DVV6" s="109"/>
      <c r="DVW6" s="109"/>
      <c r="DVX6" s="109"/>
      <c r="DVY6" s="109"/>
      <c r="DVZ6" s="109"/>
      <c r="DWA6" s="109"/>
      <c r="DWB6" s="109"/>
      <c r="DWC6" s="109"/>
      <c r="DWD6" s="109"/>
      <c r="DWE6" s="109"/>
      <c r="DWF6" s="109"/>
      <c r="DWG6" s="109"/>
      <c r="DWH6" s="109"/>
      <c r="DWI6" s="109"/>
      <c r="DWJ6" s="109"/>
      <c r="DWK6" s="109"/>
      <c r="DWL6" s="109"/>
      <c r="DWM6" s="109"/>
      <c r="DWN6" s="109"/>
      <c r="DWO6" s="109"/>
      <c r="DWP6" s="109"/>
      <c r="DWQ6" s="109"/>
      <c r="DWR6" s="109"/>
      <c r="DWS6" s="109"/>
      <c r="DWT6" s="109"/>
      <c r="DWU6" s="109"/>
      <c r="DWV6" s="109"/>
      <c r="DWW6" s="109"/>
      <c r="DWX6" s="109"/>
      <c r="DWY6" s="109"/>
      <c r="DWZ6" s="109"/>
      <c r="DXA6" s="109"/>
      <c r="DXB6" s="109"/>
      <c r="DXC6" s="109"/>
      <c r="DXD6" s="109"/>
      <c r="DXE6" s="109"/>
      <c r="DXF6" s="109"/>
      <c r="DXG6" s="109"/>
      <c r="DXH6" s="109"/>
      <c r="DXI6" s="109"/>
      <c r="DXJ6" s="109"/>
      <c r="DXK6" s="109"/>
      <c r="DXL6" s="109"/>
      <c r="DXM6" s="109"/>
      <c r="DXN6" s="109"/>
      <c r="DXO6" s="109"/>
      <c r="DXP6" s="109"/>
      <c r="DXQ6" s="109"/>
      <c r="DXR6" s="109"/>
      <c r="DXS6" s="109"/>
      <c r="DXT6" s="109"/>
      <c r="DXU6" s="109"/>
      <c r="DXV6" s="109"/>
      <c r="DXW6" s="109"/>
      <c r="DXX6" s="109"/>
      <c r="DXY6" s="109"/>
      <c r="DXZ6" s="109"/>
      <c r="DYA6" s="109"/>
      <c r="DYB6" s="109"/>
      <c r="DYC6" s="109"/>
      <c r="DYD6" s="109"/>
      <c r="DYE6" s="109"/>
      <c r="DYF6" s="109"/>
      <c r="DYG6" s="109"/>
      <c r="DYH6" s="109"/>
      <c r="DYI6" s="109"/>
      <c r="DYJ6" s="109"/>
      <c r="DYK6" s="109"/>
      <c r="DYL6" s="109"/>
      <c r="DYM6" s="109"/>
      <c r="DYN6" s="109"/>
      <c r="DYO6" s="109"/>
      <c r="DYP6" s="109"/>
      <c r="DYQ6" s="109"/>
      <c r="DYR6" s="109"/>
      <c r="DYS6" s="109"/>
      <c r="DYT6" s="109"/>
      <c r="DYU6" s="109"/>
      <c r="DYV6" s="109"/>
      <c r="DYW6" s="109"/>
      <c r="DYX6" s="109"/>
      <c r="DYY6" s="109"/>
      <c r="DYZ6" s="109"/>
      <c r="DZA6" s="109"/>
      <c r="DZB6" s="109"/>
      <c r="DZC6" s="109"/>
      <c r="DZD6" s="109"/>
      <c r="DZE6" s="109"/>
      <c r="DZF6" s="109"/>
      <c r="DZG6" s="109"/>
      <c r="DZH6" s="109"/>
      <c r="DZI6" s="109"/>
      <c r="DZJ6" s="109"/>
      <c r="DZK6" s="109"/>
      <c r="DZL6" s="109"/>
      <c r="DZM6" s="109"/>
      <c r="DZN6" s="109"/>
      <c r="DZO6" s="109"/>
      <c r="DZP6" s="109"/>
      <c r="DZQ6" s="109"/>
      <c r="DZR6" s="109"/>
      <c r="DZS6" s="109"/>
      <c r="DZT6" s="109"/>
      <c r="DZU6" s="109"/>
      <c r="DZV6" s="109"/>
      <c r="DZW6" s="109"/>
      <c r="DZX6" s="109"/>
      <c r="DZY6" s="109"/>
      <c r="DZZ6" s="109"/>
      <c r="EAA6" s="109"/>
      <c r="EAB6" s="109"/>
      <c r="EAC6" s="109"/>
      <c r="EAD6" s="109"/>
      <c r="EAE6" s="109"/>
      <c r="EAF6" s="109"/>
      <c r="EAG6" s="109"/>
      <c r="EAH6" s="109"/>
      <c r="EAI6" s="109"/>
      <c r="EAJ6" s="109"/>
      <c r="EAK6" s="109"/>
      <c r="EAL6" s="109"/>
      <c r="EAM6" s="109"/>
      <c r="EAN6" s="109"/>
      <c r="EAO6" s="109"/>
      <c r="EAP6" s="109"/>
      <c r="EAQ6" s="109"/>
      <c r="EAR6" s="109"/>
      <c r="EAS6" s="109"/>
      <c r="EAT6" s="109"/>
      <c r="EAU6" s="109"/>
      <c r="EAV6" s="109"/>
      <c r="EAW6" s="109"/>
      <c r="EAX6" s="109"/>
      <c r="EAY6" s="109"/>
      <c r="EAZ6" s="109"/>
      <c r="EBA6" s="109"/>
      <c r="EBB6" s="109"/>
      <c r="EBC6" s="109"/>
      <c r="EBD6" s="109"/>
      <c r="EBE6" s="109"/>
      <c r="EBF6" s="109"/>
      <c r="EBG6" s="109"/>
      <c r="EBH6" s="109"/>
      <c r="EBI6" s="109"/>
      <c r="EBJ6" s="109"/>
      <c r="EBK6" s="109"/>
      <c r="EBL6" s="109"/>
      <c r="EBM6" s="109"/>
      <c r="EBN6" s="109"/>
      <c r="EBO6" s="109"/>
      <c r="EBP6" s="109"/>
      <c r="EBQ6" s="109"/>
      <c r="EBR6" s="109"/>
      <c r="EBS6" s="109"/>
      <c r="EBT6" s="109"/>
      <c r="EBU6" s="109"/>
      <c r="EBV6" s="109"/>
      <c r="EBW6" s="109"/>
      <c r="EBX6" s="109"/>
      <c r="EBY6" s="109"/>
      <c r="EBZ6" s="109"/>
      <c r="ECA6" s="109"/>
      <c r="ECB6" s="109"/>
      <c r="ECC6" s="109"/>
      <c r="ECD6" s="109"/>
      <c r="ECE6" s="109"/>
      <c r="ECF6" s="109"/>
      <c r="ECG6" s="109"/>
      <c r="ECH6" s="109"/>
      <c r="ECI6" s="109"/>
      <c r="ECJ6" s="109"/>
      <c r="ECK6" s="109"/>
      <c r="ECL6" s="109"/>
      <c r="ECM6" s="109"/>
      <c r="ECN6" s="109"/>
      <c r="ECO6" s="109"/>
      <c r="ECP6" s="109"/>
      <c r="ECQ6" s="109"/>
      <c r="ECR6" s="109"/>
      <c r="ECS6" s="109"/>
      <c r="ECT6" s="109"/>
      <c r="ECU6" s="109"/>
      <c r="ECV6" s="109"/>
      <c r="ECW6" s="109"/>
      <c r="ECX6" s="109"/>
      <c r="ECY6" s="109"/>
      <c r="ECZ6" s="109"/>
      <c r="EDA6" s="109"/>
      <c r="EDB6" s="109"/>
      <c r="EDC6" s="109"/>
      <c r="EDD6" s="109"/>
      <c r="EDE6" s="109"/>
      <c r="EDF6" s="109"/>
      <c r="EDG6" s="109"/>
      <c r="EDH6" s="109"/>
      <c r="EDI6" s="109"/>
      <c r="EDJ6" s="109"/>
      <c r="EDK6" s="109"/>
      <c r="EDL6" s="109"/>
      <c r="EDM6" s="109"/>
      <c r="EDN6" s="109"/>
      <c r="EDO6" s="109"/>
      <c r="EDP6" s="109"/>
      <c r="EDQ6" s="109"/>
      <c r="EDR6" s="109"/>
      <c r="EDS6" s="109"/>
      <c r="EDT6" s="109"/>
      <c r="EDU6" s="109"/>
      <c r="EDV6" s="109"/>
      <c r="EDW6" s="109"/>
      <c r="EDX6" s="109"/>
      <c r="EDY6" s="109"/>
      <c r="EDZ6" s="109"/>
      <c r="EEA6" s="109"/>
      <c r="EEB6" s="109"/>
      <c r="EEC6" s="109"/>
      <c r="EED6" s="109"/>
      <c r="EEE6" s="109"/>
      <c r="EEF6" s="109"/>
      <c r="EEG6" s="109"/>
      <c r="EEH6" s="109"/>
      <c r="EEI6" s="109"/>
      <c r="EEJ6" s="109"/>
      <c r="EEK6" s="109"/>
      <c r="EEL6" s="109"/>
      <c r="EEM6" s="109"/>
      <c r="EEN6" s="109"/>
      <c r="EEO6" s="109"/>
      <c r="EEP6" s="109"/>
      <c r="EEQ6" s="109"/>
      <c r="EER6" s="109"/>
      <c r="EES6" s="109"/>
      <c r="EET6" s="109"/>
      <c r="EEU6" s="109"/>
      <c r="EEV6" s="109"/>
      <c r="EEW6" s="109"/>
      <c r="EEX6" s="109"/>
      <c r="EEY6" s="109"/>
      <c r="EEZ6" s="109"/>
      <c r="EFA6" s="109"/>
      <c r="EFB6" s="109"/>
      <c r="EFC6" s="109"/>
      <c r="EFD6" s="109"/>
      <c r="EFE6" s="109"/>
      <c r="EFF6" s="109"/>
      <c r="EFG6" s="109"/>
      <c r="EFH6" s="109"/>
      <c r="EFI6" s="109"/>
      <c r="EFJ6" s="109"/>
      <c r="EFK6" s="109"/>
      <c r="EFL6" s="109"/>
      <c r="EFM6" s="109"/>
      <c r="EFN6" s="109"/>
      <c r="EFO6" s="109"/>
      <c r="EFP6" s="109"/>
      <c r="EFQ6" s="109"/>
      <c r="EFR6" s="109"/>
      <c r="EFS6" s="109"/>
      <c r="EFT6" s="109"/>
      <c r="EFU6" s="109"/>
      <c r="EFV6" s="109"/>
      <c r="EFW6" s="109"/>
      <c r="EFX6" s="109"/>
      <c r="EFY6" s="109"/>
      <c r="EFZ6" s="109"/>
      <c r="EGA6" s="109"/>
      <c r="EGB6" s="109"/>
      <c r="EGC6" s="109"/>
      <c r="EGD6" s="109"/>
      <c r="EGE6" s="109"/>
      <c r="EGF6" s="109"/>
      <c r="EGG6" s="109"/>
      <c r="EGH6" s="109"/>
      <c r="EGI6" s="109"/>
      <c r="EGJ6" s="109"/>
      <c r="EGK6" s="109"/>
      <c r="EGL6" s="109"/>
      <c r="EGM6" s="109"/>
      <c r="EGN6" s="109"/>
      <c r="EGO6" s="109"/>
      <c r="EGP6" s="109"/>
      <c r="EGQ6" s="109"/>
      <c r="EGR6" s="109"/>
      <c r="EGS6" s="109"/>
      <c r="EGT6" s="109"/>
      <c r="EGU6" s="109"/>
      <c r="EGV6" s="109"/>
      <c r="EGW6" s="109"/>
      <c r="EGX6" s="109"/>
      <c r="EGY6" s="109"/>
      <c r="EGZ6" s="109"/>
      <c r="EHA6" s="109"/>
      <c r="EHB6" s="109"/>
      <c r="EHC6" s="109"/>
      <c r="EHD6" s="109"/>
      <c r="EHE6" s="109"/>
      <c r="EHF6" s="109"/>
      <c r="EHG6" s="109"/>
      <c r="EHH6" s="109"/>
      <c r="EHI6" s="109"/>
      <c r="EHJ6" s="109"/>
      <c r="EHK6" s="109"/>
      <c r="EHL6" s="109"/>
      <c r="EHM6" s="109"/>
      <c r="EHN6" s="109"/>
      <c r="EHO6" s="109"/>
      <c r="EHP6" s="109"/>
      <c r="EHQ6" s="109"/>
      <c r="EHR6" s="109"/>
      <c r="EHS6" s="109"/>
      <c r="EHT6" s="109"/>
      <c r="EHU6" s="109"/>
      <c r="EHV6" s="109"/>
      <c r="EHW6" s="109"/>
      <c r="EHX6" s="109"/>
      <c r="EHY6" s="109"/>
      <c r="EHZ6" s="109"/>
      <c r="EIA6" s="109"/>
      <c r="EIB6" s="109"/>
      <c r="EIC6" s="109"/>
      <c r="EID6" s="109"/>
      <c r="EIE6" s="109"/>
      <c r="EIF6" s="109"/>
      <c r="EIG6" s="109"/>
      <c r="EIH6" s="109"/>
      <c r="EII6" s="109"/>
      <c r="EIJ6" s="109"/>
      <c r="EIK6" s="109"/>
      <c r="EIL6" s="109"/>
      <c r="EIM6" s="109"/>
      <c r="EIN6" s="109"/>
      <c r="EIO6" s="109"/>
      <c r="EIP6" s="109"/>
      <c r="EIQ6" s="109"/>
      <c r="EIR6" s="109"/>
      <c r="EIS6" s="109"/>
      <c r="EIT6" s="109"/>
      <c r="EIU6" s="109"/>
      <c r="EIV6" s="109"/>
      <c r="EIW6" s="109"/>
      <c r="EIX6" s="109"/>
      <c r="EIY6" s="109"/>
      <c r="EIZ6" s="109"/>
      <c r="EJA6" s="109"/>
      <c r="EJB6" s="109"/>
      <c r="EJC6" s="109"/>
      <c r="EJD6" s="109"/>
      <c r="EJE6" s="109"/>
      <c r="EJF6" s="109"/>
      <c r="EJG6" s="109"/>
      <c r="EJH6" s="109"/>
      <c r="EJI6" s="109"/>
      <c r="EJJ6" s="109"/>
      <c r="EJK6" s="109"/>
      <c r="EJL6" s="109"/>
      <c r="EJM6" s="109"/>
      <c r="EJN6" s="109"/>
      <c r="EJO6" s="109"/>
      <c r="EJP6" s="109"/>
      <c r="EJQ6" s="109"/>
      <c r="EJR6" s="109"/>
      <c r="EJS6" s="109"/>
      <c r="EJT6" s="109"/>
      <c r="EJU6" s="109"/>
      <c r="EJV6" s="109"/>
      <c r="EJW6" s="109"/>
      <c r="EJX6" s="109"/>
      <c r="EJY6" s="109"/>
      <c r="EJZ6" s="109"/>
      <c r="EKA6" s="109"/>
      <c r="EKB6" s="109"/>
      <c r="EKC6" s="109"/>
      <c r="EKD6" s="109"/>
      <c r="EKE6" s="109"/>
      <c r="EKF6" s="109"/>
      <c r="EKG6" s="109"/>
      <c r="EKH6" s="109"/>
      <c r="EKI6" s="109"/>
      <c r="EKJ6" s="109"/>
      <c r="EKK6" s="109"/>
      <c r="EKL6" s="109"/>
      <c r="EKM6" s="109"/>
      <c r="EKN6" s="109"/>
      <c r="EKO6" s="109"/>
      <c r="EKP6" s="109"/>
      <c r="EKQ6" s="109"/>
      <c r="EKR6" s="109"/>
      <c r="EKS6" s="109"/>
      <c r="EKT6" s="109"/>
      <c r="EKU6" s="109"/>
      <c r="EKV6" s="109"/>
      <c r="EKW6" s="109"/>
      <c r="EKX6" s="109"/>
      <c r="EKY6" s="109"/>
      <c r="EKZ6" s="109"/>
      <c r="ELA6" s="109"/>
      <c r="ELB6" s="109"/>
      <c r="ELC6" s="109"/>
      <c r="ELD6" s="109"/>
      <c r="ELE6" s="109"/>
      <c r="ELF6" s="109"/>
      <c r="ELG6" s="109"/>
      <c r="ELH6" s="109"/>
      <c r="ELI6" s="109"/>
      <c r="ELJ6" s="109"/>
      <c r="ELK6" s="109"/>
      <c r="ELL6" s="109"/>
      <c r="ELM6" s="109"/>
      <c r="ELN6" s="109"/>
      <c r="ELO6" s="109"/>
      <c r="ELP6" s="109"/>
      <c r="ELQ6" s="109"/>
      <c r="ELR6" s="109"/>
      <c r="ELS6" s="109"/>
      <c r="ELT6" s="109"/>
      <c r="ELU6" s="109"/>
      <c r="ELV6" s="109"/>
      <c r="ELW6" s="109"/>
      <c r="ELX6" s="109"/>
      <c r="ELY6" s="109"/>
      <c r="ELZ6" s="109"/>
      <c r="EMA6" s="109"/>
      <c r="EMB6" s="109"/>
      <c r="EMC6" s="109"/>
      <c r="EMD6" s="109"/>
      <c r="EME6" s="109"/>
      <c r="EMF6" s="109"/>
      <c r="EMG6" s="109"/>
      <c r="EMH6" s="109"/>
      <c r="EMI6" s="109"/>
      <c r="EMJ6" s="109"/>
      <c r="EMK6" s="109"/>
      <c r="EML6" s="109"/>
      <c r="EMM6" s="109"/>
      <c r="EMN6" s="109"/>
      <c r="EMO6" s="109"/>
      <c r="EMP6" s="109"/>
      <c r="EMQ6" s="109"/>
      <c r="EMR6" s="109"/>
      <c r="EMS6" s="109"/>
      <c r="EMT6" s="109"/>
      <c r="EMU6" s="109"/>
      <c r="EMV6" s="109"/>
      <c r="EMW6" s="109"/>
      <c r="EMX6" s="109"/>
      <c r="EMY6" s="109"/>
      <c r="EMZ6" s="109"/>
      <c r="ENA6" s="109"/>
      <c r="ENB6" s="109"/>
      <c r="ENC6" s="109"/>
      <c r="END6" s="109"/>
      <c r="ENE6" s="109"/>
      <c r="ENF6" s="109"/>
      <c r="ENG6" s="109"/>
      <c r="ENH6" s="109"/>
      <c r="ENI6" s="109"/>
      <c r="ENJ6" s="109"/>
      <c r="ENK6" s="109"/>
      <c r="ENL6" s="109"/>
      <c r="ENM6" s="109"/>
      <c r="ENN6" s="109"/>
      <c r="ENO6" s="109"/>
      <c r="ENP6" s="109"/>
      <c r="ENQ6" s="109"/>
      <c r="ENR6" s="109"/>
      <c r="ENS6" s="109"/>
      <c r="ENT6" s="109"/>
      <c r="ENU6" s="109"/>
      <c r="ENV6" s="109"/>
      <c r="ENW6" s="109"/>
      <c r="ENX6" s="109"/>
      <c r="ENY6" s="109"/>
      <c r="ENZ6" s="109"/>
      <c r="EOA6" s="109"/>
      <c r="EOB6" s="109"/>
      <c r="EOC6" s="109"/>
      <c r="EOD6" s="109"/>
      <c r="EOE6" s="109"/>
      <c r="EOF6" s="109"/>
      <c r="EOG6" s="109"/>
      <c r="EOH6" s="109"/>
      <c r="EOI6" s="109"/>
      <c r="EOJ6" s="109"/>
      <c r="EOK6" s="109"/>
      <c r="EOL6" s="109"/>
      <c r="EOM6" s="109"/>
      <c r="EON6" s="109"/>
      <c r="EOO6" s="109"/>
      <c r="EOP6" s="109"/>
      <c r="EOQ6" s="109"/>
      <c r="EOR6" s="109"/>
      <c r="EOS6" s="109"/>
      <c r="EOT6" s="109"/>
      <c r="EOU6" s="109"/>
      <c r="EOV6" s="109"/>
      <c r="EOW6" s="109"/>
      <c r="EOX6" s="109"/>
      <c r="EOY6" s="109"/>
      <c r="EOZ6" s="109"/>
      <c r="EPA6" s="109"/>
      <c r="EPB6" s="109"/>
      <c r="EPC6" s="109"/>
      <c r="EPD6" s="109"/>
      <c r="EPE6" s="109"/>
      <c r="EPF6" s="109"/>
      <c r="EPG6" s="109"/>
      <c r="EPH6" s="109"/>
      <c r="EPI6" s="109"/>
      <c r="EPJ6" s="109"/>
      <c r="EPK6" s="109"/>
      <c r="EPL6" s="109"/>
      <c r="EPM6" s="109"/>
      <c r="EPN6" s="109"/>
      <c r="EPO6" s="109"/>
      <c r="EPP6" s="109"/>
      <c r="EPQ6" s="109"/>
      <c r="EPR6" s="109"/>
      <c r="EPS6" s="109"/>
      <c r="EPT6" s="109"/>
      <c r="EPU6" s="109"/>
      <c r="EPV6" s="109"/>
      <c r="EPW6" s="109"/>
      <c r="EPX6" s="109"/>
      <c r="EPY6" s="109"/>
      <c r="EPZ6" s="109"/>
      <c r="EQA6" s="109"/>
      <c r="EQB6" s="109"/>
      <c r="EQC6" s="109"/>
      <c r="EQD6" s="109"/>
      <c r="EQE6" s="109"/>
      <c r="EQF6" s="109"/>
      <c r="EQG6" s="109"/>
      <c r="EQH6" s="109"/>
      <c r="EQI6" s="109"/>
      <c r="EQJ6" s="109"/>
      <c r="EQK6" s="109"/>
      <c r="EQL6" s="109"/>
      <c r="EQM6" s="109"/>
      <c r="EQN6" s="109"/>
      <c r="EQO6" s="109"/>
      <c r="EQP6" s="109"/>
      <c r="EQQ6" s="109"/>
      <c r="EQR6" s="109"/>
      <c r="EQS6" s="109"/>
      <c r="EQT6" s="109"/>
      <c r="EQU6" s="109"/>
      <c r="EQV6" s="109"/>
      <c r="EQW6" s="109"/>
      <c r="EQX6" s="109"/>
      <c r="EQY6" s="109"/>
      <c r="EQZ6" s="109"/>
      <c r="ERA6" s="109"/>
      <c r="ERB6" s="109"/>
      <c r="ERC6" s="109"/>
      <c r="ERD6" s="109"/>
      <c r="ERE6" s="109"/>
      <c r="ERF6" s="109"/>
      <c r="ERG6" s="109"/>
      <c r="ERH6" s="109"/>
      <c r="ERI6" s="109"/>
      <c r="ERJ6" s="109"/>
      <c r="ERK6" s="109"/>
      <c r="ERL6" s="109"/>
      <c r="ERM6" s="109"/>
      <c r="ERN6" s="109"/>
      <c r="ERO6" s="109"/>
      <c r="ERP6" s="109"/>
      <c r="ERQ6" s="109"/>
      <c r="ERR6" s="109"/>
      <c r="ERS6" s="109"/>
      <c r="ERT6" s="109"/>
      <c r="ERU6" s="109"/>
      <c r="ERV6" s="109"/>
      <c r="ERW6" s="109"/>
      <c r="ERX6" s="109"/>
      <c r="ERY6" s="109"/>
      <c r="ERZ6" s="109"/>
      <c r="ESA6" s="109"/>
      <c r="ESB6" s="109"/>
      <c r="ESC6" s="109"/>
      <c r="ESD6" s="109"/>
      <c r="ESE6" s="109"/>
      <c r="ESF6" s="109"/>
      <c r="ESG6" s="109"/>
      <c r="ESH6" s="109"/>
      <c r="ESI6" s="109"/>
      <c r="ESJ6" s="109"/>
      <c r="ESK6" s="109"/>
      <c r="ESL6" s="109"/>
      <c r="ESM6" s="109"/>
      <c r="ESN6" s="109"/>
      <c r="ESO6" s="109"/>
      <c r="ESP6" s="109"/>
      <c r="ESQ6" s="109"/>
      <c r="ESR6" s="109"/>
      <c r="ESS6" s="109"/>
      <c r="EST6" s="109"/>
      <c r="ESU6" s="109"/>
      <c r="ESV6" s="109"/>
      <c r="ESW6" s="109"/>
      <c r="ESX6" s="109"/>
      <c r="ESY6" s="109"/>
      <c r="ESZ6" s="109"/>
      <c r="ETA6" s="109"/>
      <c r="ETB6" s="109"/>
      <c r="ETC6" s="109"/>
      <c r="ETD6" s="109"/>
      <c r="ETE6" s="109"/>
      <c r="ETF6" s="109"/>
      <c r="ETG6" s="109"/>
      <c r="ETH6" s="109"/>
      <c r="ETI6" s="109"/>
      <c r="ETJ6" s="109"/>
      <c r="ETK6" s="109"/>
      <c r="ETL6" s="109"/>
      <c r="ETM6" s="109"/>
      <c r="ETN6" s="109"/>
      <c r="ETO6" s="109"/>
      <c r="ETP6" s="109"/>
      <c r="ETQ6" s="109"/>
      <c r="ETR6" s="109"/>
      <c r="ETS6" s="109"/>
      <c r="ETT6" s="109"/>
      <c r="ETU6" s="109"/>
      <c r="ETV6" s="109"/>
      <c r="ETW6" s="109"/>
      <c r="ETX6" s="109"/>
      <c r="ETY6" s="109"/>
      <c r="ETZ6" s="109"/>
      <c r="EUA6" s="109"/>
      <c r="EUB6" s="109"/>
      <c r="EUC6" s="109"/>
      <c r="EUD6" s="109"/>
      <c r="EUE6" s="109"/>
      <c r="EUF6" s="109"/>
      <c r="EUG6" s="109"/>
      <c r="EUH6" s="109"/>
      <c r="EUI6" s="109"/>
      <c r="EUJ6" s="109"/>
      <c r="EUK6" s="109"/>
      <c r="EUL6" s="109"/>
      <c r="EUM6" s="109"/>
      <c r="EUN6" s="109"/>
      <c r="EUO6" s="109"/>
      <c r="EUP6" s="109"/>
      <c r="EUQ6" s="109"/>
      <c r="EUR6" s="109"/>
      <c r="EUS6" s="109"/>
      <c r="EUT6" s="109"/>
      <c r="EUU6" s="109"/>
      <c r="EUV6" s="109"/>
      <c r="EUW6" s="109"/>
      <c r="EUX6" s="109"/>
      <c r="EUY6" s="109"/>
      <c r="EUZ6" s="109"/>
      <c r="EVA6" s="109"/>
      <c r="EVB6" s="109"/>
      <c r="EVC6" s="109"/>
      <c r="EVD6" s="109"/>
      <c r="EVE6" s="109"/>
      <c r="EVF6" s="109"/>
      <c r="EVG6" s="109"/>
      <c r="EVH6" s="109"/>
      <c r="EVI6" s="109"/>
      <c r="EVJ6" s="109"/>
      <c r="EVK6" s="109"/>
      <c r="EVL6" s="109"/>
      <c r="EVM6" s="109"/>
      <c r="EVN6" s="109"/>
      <c r="EVO6" s="109"/>
      <c r="EVP6" s="109"/>
      <c r="EVQ6" s="109"/>
      <c r="EVR6" s="109"/>
      <c r="EVS6" s="109"/>
      <c r="EVT6" s="109"/>
      <c r="EVU6" s="109"/>
      <c r="EVV6" s="109"/>
      <c r="EVW6" s="109"/>
      <c r="EVX6" s="109"/>
      <c r="EVY6" s="109"/>
      <c r="EVZ6" s="109"/>
      <c r="EWA6" s="109"/>
      <c r="EWB6" s="109"/>
      <c r="EWC6" s="109"/>
      <c r="EWD6" s="109"/>
      <c r="EWE6" s="109"/>
      <c r="EWF6" s="109"/>
      <c r="EWG6" s="109"/>
      <c r="EWH6" s="109"/>
      <c r="EWI6" s="109"/>
      <c r="EWJ6" s="109"/>
      <c r="EWK6" s="109"/>
      <c r="EWL6" s="109"/>
      <c r="EWM6" s="109"/>
      <c r="EWN6" s="109"/>
      <c r="EWO6" s="109"/>
      <c r="EWP6" s="109"/>
      <c r="EWQ6" s="109"/>
      <c r="EWR6" s="109"/>
      <c r="EWS6" s="109"/>
      <c r="EWT6" s="109"/>
      <c r="EWU6" s="109"/>
      <c r="EWV6" s="109"/>
      <c r="EWW6" s="109"/>
      <c r="EWX6" s="109"/>
      <c r="EWY6" s="109"/>
      <c r="EWZ6" s="109"/>
      <c r="EXA6" s="109"/>
      <c r="EXB6" s="109"/>
      <c r="EXC6" s="109"/>
      <c r="EXD6" s="109"/>
      <c r="EXE6" s="109"/>
      <c r="EXF6" s="109"/>
      <c r="EXG6" s="109"/>
      <c r="EXH6" s="109"/>
      <c r="EXI6" s="109"/>
      <c r="EXJ6" s="109"/>
      <c r="EXK6" s="109"/>
      <c r="EXL6" s="109"/>
      <c r="EXM6" s="109"/>
      <c r="EXN6" s="109"/>
      <c r="EXO6" s="109"/>
      <c r="EXP6" s="109"/>
      <c r="EXQ6" s="109"/>
      <c r="EXR6" s="109"/>
      <c r="EXS6" s="109"/>
      <c r="EXT6" s="109"/>
      <c r="EXU6" s="109"/>
      <c r="EXV6" s="109"/>
      <c r="EXW6" s="109"/>
      <c r="EXX6" s="109"/>
      <c r="EXY6" s="109"/>
      <c r="EXZ6" s="109"/>
      <c r="EYA6" s="109"/>
      <c r="EYB6" s="109"/>
      <c r="EYC6" s="109"/>
      <c r="EYD6" s="109"/>
      <c r="EYE6" s="109"/>
      <c r="EYF6" s="109"/>
      <c r="EYG6" s="109"/>
      <c r="EYH6" s="109"/>
      <c r="EYI6" s="109"/>
      <c r="EYJ6" s="109"/>
      <c r="EYK6" s="109"/>
      <c r="EYL6" s="109"/>
      <c r="EYM6" s="109"/>
      <c r="EYN6" s="109"/>
      <c r="EYO6" s="109"/>
      <c r="EYP6" s="109"/>
      <c r="EYQ6" s="109"/>
      <c r="EYR6" s="109"/>
      <c r="EYS6" s="109"/>
      <c r="EYT6" s="109"/>
      <c r="EYU6" s="109"/>
      <c r="EYV6" s="109"/>
      <c r="EYW6" s="109"/>
      <c r="EYX6" s="109"/>
      <c r="EYY6" s="109"/>
      <c r="EYZ6" s="109"/>
      <c r="EZA6" s="109"/>
      <c r="EZB6" s="109"/>
      <c r="EZC6" s="109"/>
      <c r="EZD6" s="109"/>
      <c r="EZE6" s="109"/>
      <c r="EZF6" s="109"/>
      <c r="EZG6" s="109"/>
      <c r="EZH6" s="109"/>
      <c r="EZI6" s="109"/>
      <c r="EZJ6" s="109"/>
      <c r="EZK6" s="109"/>
      <c r="EZL6" s="109"/>
      <c r="EZM6" s="109"/>
      <c r="EZN6" s="109"/>
      <c r="EZO6" s="109"/>
      <c r="EZP6" s="109"/>
      <c r="EZQ6" s="109"/>
      <c r="EZR6" s="109"/>
      <c r="EZS6" s="109"/>
      <c r="EZT6" s="109"/>
      <c r="EZU6" s="109"/>
      <c r="EZV6" s="109"/>
      <c r="EZW6" s="109"/>
      <c r="EZX6" s="109"/>
      <c r="EZY6" s="109"/>
      <c r="EZZ6" s="109"/>
      <c r="FAA6" s="109"/>
      <c r="FAB6" s="109"/>
      <c r="FAC6" s="109"/>
      <c r="FAD6" s="109"/>
      <c r="FAE6" s="109"/>
      <c r="FAF6" s="109"/>
      <c r="FAG6" s="109"/>
      <c r="FAH6" s="109"/>
      <c r="FAI6" s="109"/>
      <c r="FAJ6" s="109"/>
      <c r="FAK6" s="109"/>
      <c r="FAL6" s="109"/>
      <c r="FAM6" s="109"/>
      <c r="FAN6" s="109"/>
      <c r="FAO6" s="109"/>
      <c r="FAP6" s="109"/>
      <c r="FAQ6" s="109"/>
      <c r="FAR6" s="109"/>
      <c r="FAS6" s="109"/>
      <c r="FAT6" s="109"/>
      <c r="FAU6" s="109"/>
      <c r="FAV6" s="109"/>
      <c r="FAW6" s="109"/>
      <c r="FAX6" s="109"/>
      <c r="FAY6" s="109"/>
      <c r="FAZ6" s="109"/>
      <c r="FBA6" s="109"/>
      <c r="FBB6" s="109"/>
      <c r="FBC6" s="109"/>
      <c r="FBD6" s="109"/>
      <c r="FBE6" s="109"/>
      <c r="FBF6" s="109"/>
      <c r="FBG6" s="109"/>
      <c r="FBH6" s="109"/>
      <c r="FBI6" s="109"/>
      <c r="FBJ6" s="109"/>
      <c r="FBK6" s="109"/>
      <c r="FBL6" s="109"/>
      <c r="FBM6" s="109"/>
      <c r="FBN6" s="109"/>
      <c r="FBO6" s="109"/>
      <c r="FBP6" s="109"/>
      <c r="FBQ6" s="109"/>
      <c r="FBR6" s="109"/>
      <c r="FBS6" s="109"/>
      <c r="FBT6" s="109"/>
      <c r="FBU6" s="109"/>
      <c r="FBV6" s="109"/>
      <c r="FBW6" s="109"/>
      <c r="FBX6" s="109"/>
      <c r="FBY6" s="109"/>
      <c r="FBZ6" s="109"/>
      <c r="FCA6" s="109"/>
      <c r="FCB6" s="109"/>
      <c r="FCC6" s="109"/>
      <c r="FCD6" s="109"/>
      <c r="FCE6" s="109"/>
      <c r="FCF6" s="109"/>
      <c r="FCG6" s="109"/>
      <c r="FCH6" s="109"/>
      <c r="FCI6" s="109"/>
      <c r="FCJ6" s="109"/>
      <c r="FCK6" s="109"/>
      <c r="FCL6" s="109"/>
      <c r="FCM6" s="109"/>
      <c r="FCN6" s="109"/>
      <c r="FCO6" s="109"/>
      <c r="FCP6" s="109"/>
      <c r="FCQ6" s="109"/>
      <c r="FCR6" s="109"/>
      <c r="FCS6" s="109"/>
      <c r="FCT6" s="109"/>
      <c r="FCU6" s="109"/>
      <c r="FCV6" s="109"/>
      <c r="FCW6" s="109"/>
      <c r="FCX6" s="109"/>
      <c r="FCY6" s="109"/>
      <c r="FCZ6" s="109"/>
      <c r="FDA6" s="109"/>
      <c r="FDB6" s="109"/>
      <c r="FDC6" s="109"/>
      <c r="FDD6" s="109"/>
      <c r="FDE6" s="109"/>
      <c r="FDF6" s="109"/>
      <c r="FDG6" s="109"/>
      <c r="FDH6" s="109"/>
      <c r="FDI6" s="109"/>
      <c r="FDJ6" s="109"/>
      <c r="FDK6" s="109"/>
      <c r="FDL6" s="109"/>
      <c r="FDM6" s="109"/>
      <c r="FDN6" s="109"/>
      <c r="FDO6" s="109"/>
      <c r="FDP6" s="109"/>
      <c r="FDQ6" s="109"/>
      <c r="FDR6" s="109"/>
      <c r="FDS6" s="109"/>
      <c r="FDT6" s="109"/>
      <c r="FDU6" s="109"/>
      <c r="FDV6" s="109"/>
      <c r="FDW6" s="109"/>
      <c r="FDX6" s="109"/>
      <c r="FDY6" s="109"/>
      <c r="FDZ6" s="109"/>
      <c r="FEA6" s="109"/>
      <c r="FEB6" s="109"/>
      <c r="FEC6" s="109"/>
      <c r="FED6" s="109"/>
      <c r="FEE6" s="109"/>
      <c r="FEF6" s="109"/>
      <c r="FEG6" s="109"/>
      <c r="FEH6" s="109"/>
      <c r="FEI6" s="109"/>
      <c r="FEJ6" s="109"/>
      <c r="FEK6" s="109"/>
      <c r="FEL6" s="109"/>
      <c r="FEM6" s="109"/>
      <c r="FEN6" s="109"/>
      <c r="FEO6" s="109"/>
      <c r="FEP6" s="109"/>
      <c r="FEQ6" s="109"/>
      <c r="FER6" s="109"/>
      <c r="FES6" s="109"/>
      <c r="FET6" s="109"/>
      <c r="FEU6" s="109"/>
      <c r="FEV6" s="109"/>
      <c r="FEW6" s="109"/>
      <c r="FEX6" s="109"/>
      <c r="FEY6" s="109"/>
      <c r="FEZ6" s="109"/>
      <c r="FFA6" s="109"/>
      <c r="FFB6" s="109"/>
      <c r="FFC6" s="109"/>
      <c r="FFD6" s="109"/>
      <c r="FFE6" s="109"/>
      <c r="FFF6" s="109"/>
      <c r="FFG6" s="109"/>
      <c r="FFH6" s="109"/>
      <c r="FFI6" s="109"/>
      <c r="FFJ6" s="109"/>
      <c r="FFK6" s="109"/>
      <c r="FFL6" s="109"/>
      <c r="FFM6" s="109"/>
      <c r="FFN6" s="109"/>
      <c r="FFO6" s="109"/>
      <c r="FFP6" s="109"/>
      <c r="FFQ6" s="109"/>
      <c r="FFR6" s="109"/>
      <c r="FFS6" s="109"/>
      <c r="FFT6" s="109"/>
      <c r="FFU6" s="109"/>
      <c r="FFV6" s="109"/>
      <c r="FFW6" s="109"/>
      <c r="FFX6" s="109"/>
      <c r="FFY6" s="109"/>
      <c r="FFZ6" s="109"/>
      <c r="FGA6" s="109"/>
      <c r="FGB6" s="109"/>
      <c r="FGC6" s="109"/>
      <c r="FGD6" s="109"/>
      <c r="FGE6" s="109"/>
      <c r="FGF6" s="109"/>
      <c r="FGG6" s="109"/>
      <c r="FGH6" s="109"/>
      <c r="FGI6" s="109"/>
      <c r="FGJ6" s="109"/>
      <c r="FGK6" s="109"/>
      <c r="FGL6" s="109"/>
      <c r="FGM6" s="109"/>
      <c r="FGN6" s="109"/>
      <c r="FGO6" s="109"/>
      <c r="FGP6" s="109"/>
      <c r="FGQ6" s="109"/>
      <c r="FGR6" s="109"/>
      <c r="FGS6" s="109"/>
      <c r="FGT6" s="109"/>
      <c r="FGU6" s="109"/>
      <c r="FGV6" s="109"/>
      <c r="FGW6" s="109"/>
      <c r="FGX6" s="109"/>
      <c r="FGY6" s="109"/>
      <c r="FGZ6" s="109"/>
      <c r="FHA6" s="109"/>
      <c r="FHB6" s="109"/>
      <c r="FHC6" s="109"/>
      <c r="FHD6" s="109"/>
      <c r="FHE6" s="109"/>
      <c r="FHF6" s="109"/>
      <c r="FHG6" s="109"/>
      <c r="FHH6" s="109"/>
      <c r="FHI6" s="109"/>
      <c r="FHJ6" s="109"/>
      <c r="FHK6" s="109"/>
      <c r="FHL6" s="109"/>
      <c r="FHM6" s="109"/>
      <c r="FHN6" s="109"/>
      <c r="FHO6" s="109"/>
      <c r="FHP6" s="109"/>
      <c r="FHQ6" s="109"/>
      <c r="FHR6" s="109"/>
      <c r="FHS6" s="109"/>
      <c r="FHT6" s="109"/>
      <c r="FHU6" s="109"/>
      <c r="FHV6" s="109"/>
      <c r="FHW6" s="109"/>
      <c r="FHX6" s="109"/>
      <c r="FHY6" s="109"/>
      <c r="FHZ6" s="109"/>
      <c r="FIA6" s="109"/>
      <c r="FIB6" s="109"/>
      <c r="FIC6" s="109"/>
      <c r="FID6" s="109"/>
      <c r="FIE6" s="109"/>
      <c r="FIF6" s="109"/>
      <c r="FIG6" s="109"/>
      <c r="FIH6" s="109"/>
      <c r="FII6" s="109"/>
      <c r="FIJ6" s="109"/>
      <c r="FIK6" s="109"/>
      <c r="FIL6" s="109"/>
      <c r="FIM6" s="109"/>
      <c r="FIN6" s="109"/>
      <c r="FIO6" s="109"/>
      <c r="FIP6" s="109"/>
      <c r="FIQ6" s="109"/>
      <c r="FIR6" s="109"/>
      <c r="FIS6" s="109"/>
      <c r="FIT6" s="109"/>
      <c r="FIU6" s="109"/>
      <c r="FIV6" s="109"/>
      <c r="FIW6" s="109"/>
      <c r="FIX6" s="109"/>
      <c r="FIY6" s="109"/>
      <c r="FIZ6" s="109"/>
      <c r="FJA6" s="109"/>
      <c r="FJB6" s="109"/>
      <c r="FJC6" s="109"/>
      <c r="FJD6" s="109"/>
      <c r="FJE6" s="109"/>
      <c r="FJF6" s="109"/>
      <c r="FJG6" s="109"/>
      <c r="FJH6" s="109"/>
      <c r="FJI6" s="109"/>
      <c r="FJJ6" s="109"/>
      <c r="FJK6" s="109"/>
      <c r="FJL6" s="109"/>
      <c r="FJM6" s="109"/>
      <c r="FJN6" s="109"/>
      <c r="FJO6" s="109"/>
      <c r="FJP6" s="109"/>
      <c r="FJQ6" s="109"/>
      <c r="FJR6" s="109"/>
      <c r="FJS6" s="109"/>
      <c r="FJT6" s="109"/>
      <c r="FJU6" s="109"/>
      <c r="FJV6" s="109"/>
      <c r="FJW6" s="109"/>
      <c r="FJX6" s="109"/>
      <c r="FJY6" s="109"/>
      <c r="FJZ6" s="109"/>
      <c r="FKA6" s="109"/>
      <c r="FKB6" s="109"/>
      <c r="FKC6" s="109"/>
      <c r="FKD6" s="109"/>
      <c r="FKE6" s="109"/>
      <c r="FKF6" s="109"/>
      <c r="FKG6" s="109"/>
      <c r="FKH6" s="109"/>
      <c r="FKI6" s="109"/>
      <c r="FKJ6" s="109"/>
      <c r="FKK6" s="109"/>
      <c r="FKL6" s="109"/>
      <c r="FKM6" s="109"/>
      <c r="FKN6" s="109"/>
      <c r="FKO6" s="109"/>
      <c r="FKP6" s="109"/>
      <c r="FKQ6" s="109"/>
      <c r="FKR6" s="109"/>
      <c r="FKS6" s="109"/>
      <c r="FKT6" s="109"/>
      <c r="FKU6" s="109"/>
      <c r="FKV6" s="109"/>
      <c r="FKW6" s="109"/>
      <c r="FKX6" s="109"/>
      <c r="FKY6" s="109"/>
      <c r="FKZ6" s="109"/>
      <c r="FLA6" s="109"/>
      <c r="FLB6" s="109"/>
      <c r="FLC6" s="109"/>
      <c r="FLD6" s="109"/>
      <c r="FLE6" s="109"/>
      <c r="FLF6" s="109"/>
      <c r="FLG6" s="109"/>
      <c r="FLH6" s="109"/>
      <c r="FLI6" s="109"/>
      <c r="FLJ6" s="109"/>
      <c r="FLK6" s="109"/>
      <c r="FLL6" s="109"/>
      <c r="FLM6" s="109"/>
      <c r="FLN6" s="109"/>
      <c r="FLO6" s="109"/>
      <c r="FLP6" s="109"/>
      <c r="FLQ6" s="109"/>
      <c r="FLR6" s="109"/>
      <c r="FLS6" s="109"/>
      <c r="FLT6" s="109"/>
      <c r="FLU6" s="109"/>
      <c r="FLV6" s="109"/>
      <c r="FLW6" s="109"/>
      <c r="FLX6" s="109"/>
      <c r="FLY6" s="109"/>
      <c r="FLZ6" s="109"/>
      <c r="FMA6" s="109"/>
      <c r="FMB6" s="109"/>
      <c r="FMC6" s="109"/>
      <c r="FMD6" s="109"/>
      <c r="FME6" s="109"/>
      <c r="FMF6" s="109"/>
      <c r="FMG6" s="109"/>
      <c r="FMH6" s="109"/>
      <c r="FMI6" s="109"/>
      <c r="FMJ6" s="109"/>
      <c r="FMK6" s="109"/>
      <c r="FML6" s="109"/>
      <c r="FMM6" s="109"/>
      <c r="FMN6" s="109"/>
      <c r="FMO6" s="109"/>
      <c r="FMP6" s="109"/>
      <c r="FMQ6" s="109"/>
      <c r="FMR6" s="109"/>
      <c r="FMS6" s="109"/>
      <c r="FMT6" s="109"/>
      <c r="FMU6" s="109"/>
      <c r="FMV6" s="109"/>
      <c r="FMW6" s="109"/>
      <c r="FMX6" s="109"/>
      <c r="FMY6" s="109"/>
      <c r="FMZ6" s="109"/>
      <c r="FNA6" s="109"/>
      <c r="FNB6" s="109"/>
      <c r="FNC6" s="109"/>
      <c r="FND6" s="109"/>
      <c r="FNE6" s="109"/>
      <c r="FNF6" s="109"/>
      <c r="FNG6" s="109"/>
      <c r="FNH6" s="109"/>
      <c r="FNI6" s="109"/>
      <c r="FNJ6" s="109"/>
      <c r="FNK6" s="109"/>
      <c r="FNL6" s="109"/>
      <c r="FNM6" s="109"/>
      <c r="FNN6" s="109"/>
      <c r="FNO6" s="109"/>
      <c r="FNP6" s="109"/>
      <c r="FNQ6" s="109"/>
      <c r="FNR6" s="109"/>
      <c r="FNS6" s="109"/>
      <c r="FNT6" s="109"/>
      <c r="FNU6" s="109"/>
      <c r="FNV6" s="109"/>
      <c r="FNW6" s="109"/>
      <c r="FNX6" s="109"/>
      <c r="FNY6" s="109"/>
      <c r="FNZ6" s="109"/>
      <c r="FOA6" s="109"/>
      <c r="FOB6" s="109"/>
      <c r="FOC6" s="109"/>
      <c r="FOD6" s="109"/>
      <c r="FOE6" s="109"/>
      <c r="FOF6" s="109"/>
      <c r="FOG6" s="109"/>
      <c r="FOH6" s="109"/>
      <c r="FOI6" s="109"/>
      <c r="FOJ6" s="109"/>
      <c r="FOK6" s="109"/>
      <c r="FOL6" s="109"/>
      <c r="FOM6" s="109"/>
      <c r="FON6" s="109"/>
      <c r="FOO6" s="109"/>
      <c r="FOP6" s="109"/>
      <c r="FOQ6" s="109"/>
      <c r="FOR6" s="109"/>
      <c r="FOS6" s="109"/>
      <c r="FOT6" s="109"/>
      <c r="FOU6" s="109"/>
      <c r="FOV6" s="109"/>
      <c r="FOW6" s="109"/>
      <c r="FOX6" s="109"/>
      <c r="FOY6" s="109"/>
      <c r="FOZ6" s="109"/>
      <c r="FPA6" s="109"/>
      <c r="FPB6" s="109"/>
      <c r="FPC6" s="109"/>
      <c r="FPD6" s="109"/>
      <c r="FPE6" s="109"/>
      <c r="FPF6" s="109"/>
      <c r="FPG6" s="109"/>
      <c r="FPH6" s="109"/>
      <c r="FPI6" s="109"/>
      <c r="FPJ6" s="109"/>
      <c r="FPK6" s="109"/>
      <c r="FPL6" s="109"/>
      <c r="FPM6" s="109"/>
      <c r="FPN6" s="109"/>
      <c r="FPO6" s="109"/>
      <c r="FPP6" s="109"/>
      <c r="FPQ6" s="109"/>
      <c r="FPR6" s="109"/>
      <c r="FPS6" s="109"/>
      <c r="FPT6" s="109"/>
      <c r="FPU6" s="109"/>
      <c r="FPV6" s="109"/>
      <c r="FPW6" s="109"/>
      <c r="FPX6" s="109"/>
      <c r="FPY6" s="109"/>
      <c r="FPZ6" s="109"/>
      <c r="FQA6" s="109"/>
      <c r="FQB6" s="109"/>
      <c r="FQC6" s="109"/>
      <c r="FQD6" s="109"/>
      <c r="FQE6" s="109"/>
      <c r="FQF6" s="109"/>
      <c r="FQG6" s="109"/>
      <c r="FQH6" s="109"/>
      <c r="FQI6" s="109"/>
      <c r="FQJ6" s="109"/>
      <c r="FQK6" s="109"/>
      <c r="FQL6" s="109"/>
      <c r="FQM6" s="109"/>
      <c r="FQN6" s="109"/>
      <c r="FQO6" s="109"/>
      <c r="FQP6" s="109"/>
      <c r="FQQ6" s="109"/>
      <c r="FQR6" s="109"/>
      <c r="FQS6" s="109"/>
      <c r="FQT6" s="109"/>
      <c r="FQU6" s="109"/>
      <c r="FQV6" s="109"/>
      <c r="FQW6" s="109"/>
      <c r="FQX6" s="109"/>
      <c r="FQY6" s="109"/>
      <c r="FQZ6" s="109"/>
      <c r="FRA6" s="109"/>
      <c r="FRB6" s="109"/>
      <c r="FRC6" s="109"/>
      <c r="FRD6" s="109"/>
      <c r="FRE6" s="109"/>
      <c r="FRF6" s="109"/>
      <c r="FRG6" s="109"/>
      <c r="FRH6" s="109"/>
      <c r="FRI6" s="109"/>
      <c r="FRJ6" s="109"/>
      <c r="FRK6" s="109"/>
      <c r="FRL6" s="109"/>
      <c r="FRM6" s="109"/>
      <c r="FRN6" s="109"/>
      <c r="FRO6" s="109"/>
      <c r="FRP6" s="109"/>
      <c r="FRQ6" s="109"/>
      <c r="FRR6" s="109"/>
      <c r="FRS6" s="109"/>
      <c r="FRT6" s="109"/>
      <c r="FRU6" s="109"/>
      <c r="FRV6" s="109"/>
      <c r="FRW6" s="109"/>
      <c r="FRX6" s="109"/>
      <c r="FRY6" s="109"/>
      <c r="FRZ6" s="109"/>
      <c r="FSA6" s="109"/>
      <c r="FSB6" s="109"/>
      <c r="FSC6" s="109"/>
      <c r="FSD6" s="109"/>
      <c r="FSE6" s="109"/>
      <c r="FSF6" s="109"/>
      <c r="FSG6" s="109"/>
      <c r="FSH6" s="109"/>
      <c r="FSI6" s="109"/>
      <c r="FSJ6" s="109"/>
      <c r="FSK6" s="109"/>
      <c r="FSL6" s="109"/>
      <c r="FSM6" s="109"/>
      <c r="FSN6" s="109"/>
      <c r="FSO6" s="109"/>
      <c r="FSP6" s="109"/>
      <c r="FSQ6" s="109"/>
      <c r="FSR6" s="109"/>
      <c r="FSS6" s="109"/>
      <c r="FST6" s="109"/>
      <c r="FSU6" s="109"/>
      <c r="FSV6" s="109"/>
      <c r="FSW6" s="109"/>
      <c r="FSX6" s="109"/>
      <c r="FSY6" s="109"/>
      <c r="FSZ6" s="109"/>
      <c r="FTA6" s="109"/>
      <c r="FTB6" s="109"/>
      <c r="FTC6" s="109"/>
      <c r="FTD6" s="109"/>
      <c r="FTE6" s="109"/>
      <c r="FTF6" s="109"/>
      <c r="FTG6" s="109"/>
      <c r="FTH6" s="109"/>
      <c r="FTI6" s="109"/>
      <c r="FTJ6" s="109"/>
      <c r="FTK6" s="109"/>
      <c r="FTL6" s="109"/>
      <c r="FTM6" s="109"/>
      <c r="FTN6" s="109"/>
      <c r="FTO6" s="109"/>
      <c r="FTP6" s="109"/>
      <c r="FTQ6" s="109"/>
      <c r="FTR6" s="109"/>
      <c r="FTS6" s="109"/>
      <c r="FTT6" s="109"/>
      <c r="FTU6" s="109"/>
      <c r="FTV6" s="109"/>
      <c r="FTW6" s="109"/>
      <c r="FTX6" s="109"/>
      <c r="FTY6" s="109"/>
      <c r="FTZ6" s="109"/>
      <c r="FUA6" s="109"/>
      <c r="FUB6" s="109"/>
      <c r="FUC6" s="109"/>
      <c r="FUD6" s="109"/>
      <c r="FUE6" s="109"/>
      <c r="FUF6" s="109"/>
      <c r="FUG6" s="109"/>
      <c r="FUH6" s="109"/>
      <c r="FUI6" s="109"/>
      <c r="FUJ6" s="109"/>
      <c r="FUK6" s="109"/>
      <c r="FUL6" s="109"/>
      <c r="FUM6" s="109"/>
      <c r="FUN6" s="109"/>
      <c r="FUO6" s="109"/>
      <c r="FUP6" s="109"/>
      <c r="FUQ6" s="109"/>
      <c r="FUR6" s="109"/>
      <c r="FUS6" s="109"/>
      <c r="FUT6" s="109"/>
      <c r="FUU6" s="109"/>
      <c r="FUV6" s="109"/>
      <c r="FUW6" s="109"/>
      <c r="FUX6" s="109"/>
      <c r="FUY6" s="109"/>
      <c r="FUZ6" s="109"/>
      <c r="FVA6" s="109"/>
      <c r="FVB6" s="109"/>
      <c r="FVC6" s="109"/>
      <c r="FVD6" s="109"/>
      <c r="FVE6" s="109"/>
      <c r="FVF6" s="109"/>
      <c r="FVG6" s="109"/>
      <c r="FVH6" s="109"/>
      <c r="FVI6" s="109"/>
      <c r="FVJ6" s="109"/>
      <c r="FVK6" s="109"/>
      <c r="FVL6" s="109"/>
      <c r="FVM6" s="109"/>
      <c r="FVN6" s="109"/>
      <c r="FVO6" s="109"/>
      <c r="FVP6" s="109"/>
      <c r="FVQ6" s="109"/>
      <c r="FVR6" s="109"/>
      <c r="FVS6" s="109"/>
      <c r="FVT6" s="109"/>
      <c r="FVU6" s="109"/>
      <c r="FVV6" s="109"/>
      <c r="FVW6" s="109"/>
      <c r="FVX6" s="109"/>
      <c r="FVY6" s="109"/>
      <c r="FVZ6" s="109"/>
      <c r="FWA6" s="109"/>
      <c r="FWB6" s="109"/>
      <c r="FWC6" s="109"/>
      <c r="FWD6" s="109"/>
      <c r="FWE6" s="109"/>
      <c r="FWF6" s="109"/>
      <c r="FWG6" s="109"/>
      <c r="FWH6" s="109"/>
      <c r="FWI6" s="109"/>
      <c r="FWJ6" s="109"/>
      <c r="FWK6" s="109"/>
      <c r="FWL6" s="109"/>
      <c r="FWM6" s="109"/>
      <c r="FWN6" s="109"/>
      <c r="FWO6" s="109"/>
      <c r="FWP6" s="109"/>
      <c r="FWQ6" s="109"/>
      <c r="FWR6" s="109"/>
      <c r="FWS6" s="109"/>
      <c r="FWT6" s="109"/>
      <c r="FWU6" s="109"/>
      <c r="FWV6" s="109"/>
      <c r="FWW6" s="109"/>
      <c r="FWX6" s="109"/>
      <c r="FWY6" s="109"/>
      <c r="FWZ6" s="109"/>
      <c r="FXA6" s="109"/>
      <c r="FXB6" s="109"/>
      <c r="FXC6" s="109"/>
      <c r="FXD6" s="109"/>
      <c r="FXE6" s="109"/>
      <c r="FXF6" s="109"/>
      <c r="FXG6" s="109"/>
      <c r="FXH6" s="109"/>
      <c r="FXI6" s="109"/>
      <c r="FXJ6" s="109"/>
      <c r="FXK6" s="109"/>
      <c r="FXL6" s="109"/>
      <c r="FXM6" s="109"/>
      <c r="FXN6" s="109"/>
      <c r="FXO6" s="109"/>
      <c r="FXP6" s="109"/>
      <c r="FXQ6" s="109"/>
      <c r="FXR6" s="109"/>
      <c r="FXS6" s="109"/>
      <c r="FXT6" s="109"/>
      <c r="FXU6" s="109"/>
      <c r="FXV6" s="109"/>
      <c r="FXW6" s="109"/>
      <c r="FXX6" s="109"/>
      <c r="FXY6" s="109"/>
      <c r="FXZ6" s="109"/>
      <c r="FYA6" s="109"/>
      <c r="FYB6" s="109"/>
      <c r="FYC6" s="109"/>
      <c r="FYD6" s="109"/>
      <c r="FYE6" s="109"/>
      <c r="FYF6" s="109"/>
      <c r="FYG6" s="109"/>
      <c r="FYH6" s="109"/>
      <c r="FYI6" s="109"/>
      <c r="FYJ6" s="109"/>
      <c r="FYK6" s="109"/>
      <c r="FYL6" s="109"/>
      <c r="FYM6" s="109"/>
      <c r="FYN6" s="109"/>
      <c r="FYO6" s="109"/>
      <c r="FYP6" s="109"/>
      <c r="FYQ6" s="109"/>
      <c r="FYR6" s="109"/>
      <c r="FYS6" s="109"/>
      <c r="FYT6" s="109"/>
      <c r="FYU6" s="109"/>
      <c r="FYV6" s="109"/>
      <c r="FYW6" s="109"/>
      <c r="FYX6" s="109"/>
      <c r="FYY6" s="109"/>
      <c r="FYZ6" s="109"/>
      <c r="FZA6" s="109"/>
      <c r="FZB6" s="109"/>
      <c r="FZC6" s="109"/>
      <c r="FZD6" s="109"/>
      <c r="FZE6" s="109"/>
      <c r="FZF6" s="109"/>
      <c r="FZG6" s="109"/>
      <c r="FZH6" s="109"/>
      <c r="FZI6" s="109"/>
      <c r="FZJ6" s="109"/>
      <c r="FZK6" s="109"/>
      <c r="FZL6" s="109"/>
      <c r="FZM6" s="109"/>
      <c r="FZN6" s="109"/>
      <c r="FZO6" s="109"/>
      <c r="FZP6" s="109"/>
      <c r="FZQ6" s="109"/>
      <c r="FZR6" s="109"/>
      <c r="FZS6" s="109"/>
      <c r="FZT6" s="109"/>
      <c r="FZU6" s="109"/>
      <c r="FZV6" s="109"/>
      <c r="FZW6" s="109"/>
      <c r="FZX6" s="109"/>
      <c r="FZY6" s="109"/>
      <c r="FZZ6" s="109"/>
      <c r="GAA6" s="109"/>
      <c r="GAB6" s="109"/>
      <c r="GAC6" s="109"/>
      <c r="GAD6" s="109"/>
      <c r="GAE6" s="109"/>
      <c r="GAF6" s="109"/>
      <c r="GAG6" s="109"/>
      <c r="GAH6" s="109"/>
      <c r="GAI6" s="109"/>
      <c r="GAJ6" s="109"/>
      <c r="GAK6" s="109"/>
      <c r="GAL6" s="109"/>
      <c r="GAM6" s="109"/>
      <c r="GAN6" s="109"/>
      <c r="GAO6" s="109"/>
      <c r="GAP6" s="109"/>
      <c r="GAQ6" s="109"/>
      <c r="GAR6" s="109"/>
      <c r="GAS6" s="109"/>
      <c r="GAT6" s="109"/>
      <c r="GAU6" s="109"/>
      <c r="GAV6" s="109"/>
      <c r="GAW6" s="109"/>
      <c r="GAX6" s="109"/>
      <c r="GAY6" s="109"/>
      <c r="GAZ6" s="109"/>
      <c r="GBA6" s="109"/>
      <c r="GBB6" s="109"/>
      <c r="GBC6" s="109"/>
      <c r="GBD6" s="109"/>
      <c r="GBE6" s="109"/>
      <c r="GBF6" s="109"/>
      <c r="GBG6" s="109"/>
      <c r="GBH6" s="109"/>
      <c r="GBI6" s="109"/>
      <c r="GBJ6" s="109"/>
      <c r="GBK6" s="109"/>
      <c r="GBL6" s="109"/>
      <c r="GBM6" s="109"/>
      <c r="GBN6" s="109"/>
      <c r="GBO6" s="109"/>
      <c r="GBP6" s="109"/>
      <c r="GBQ6" s="109"/>
      <c r="GBR6" s="109"/>
      <c r="GBS6" s="109"/>
      <c r="GBT6" s="109"/>
      <c r="GBU6" s="109"/>
      <c r="GBV6" s="109"/>
      <c r="GBW6" s="109"/>
      <c r="GBX6" s="109"/>
      <c r="GBY6" s="109"/>
      <c r="GBZ6" s="109"/>
      <c r="GCA6" s="109"/>
      <c r="GCB6" s="109"/>
      <c r="GCC6" s="109"/>
      <c r="GCD6" s="109"/>
      <c r="GCE6" s="109"/>
      <c r="GCF6" s="109"/>
      <c r="GCG6" s="109"/>
      <c r="GCH6" s="109"/>
      <c r="GCI6" s="109"/>
      <c r="GCJ6" s="109"/>
      <c r="GCK6" s="109"/>
      <c r="GCL6" s="109"/>
      <c r="GCM6" s="109"/>
      <c r="GCN6" s="109"/>
      <c r="GCO6" s="109"/>
      <c r="GCP6" s="109"/>
      <c r="GCQ6" s="109"/>
      <c r="GCR6" s="109"/>
      <c r="GCS6" s="109"/>
      <c r="GCT6" s="109"/>
      <c r="GCU6" s="109"/>
      <c r="GCV6" s="109"/>
      <c r="GCW6" s="109"/>
      <c r="GCX6" s="109"/>
      <c r="GCY6" s="109"/>
      <c r="GCZ6" s="109"/>
      <c r="GDA6" s="109"/>
      <c r="GDB6" s="109"/>
      <c r="GDC6" s="109"/>
      <c r="GDD6" s="109"/>
      <c r="GDE6" s="109"/>
      <c r="GDF6" s="109"/>
      <c r="GDG6" s="109"/>
      <c r="GDH6" s="109"/>
      <c r="GDI6" s="109"/>
      <c r="GDJ6" s="109"/>
      <c r="GDK6" s="109"/>
      <c r="GDL6" s="109"/>
      <c r="GDM6" s="109"/>
      <c r="GDN6" s="109"/>
      <c r="GDO6" s="109"/>
      <c r="GDP6" s="109"/>
      <c r="GDQ6" s="109"/>
      <c r="GDR6" s="109"/>
      <c r="GDS6" s="109"/>
      <c r="GDT6" s="109"/>
      <c r="GDU6" s="109"/>
      <c r="GDV6" s="109"/>
      <c r="GDW6" s="109"/>
      <c r="GDX6" s="109"/>
      <c r="GDY6" s="109"/>
      <c r="GDZ6" s="109"/>
      <c r="GEA6" s="109"/>
      <c r="GEB6" s="109"/>
      <c r="GEC6" s="109"/>
      <c r="GED6" s="109"/>
      <c r="GEE6" s="109"/>
      <c r="GEF6" s="109"/>
      <c r="GEG6" s="109"/>
      <c r="GEH6" s="109"/>
      <c r="GEI6" s="109"/>
      <c r="GEJ6" s="109"/>
      <c r="GEK6" s="109"/>
      <c r="GEL6" s="109"/>
      <c r="GEM6" s="109"/>
      <c r="GEN6" s="109"/>
      <c r="GEO6" s="109"/>
      <c r="GEP6" s="109"/>
      <c r="GEQ6" s="109"/>
      <c r="GER6" s="109"/>
      <c r="GES6" s="109"/>
      <c r="GET6" s="109"/>
      <c r="GEU6" s="109"/>
      <c r="GEV6" s="109"/>
      <c r="GEW6" s="109"/>
      <c r="GEX6" s="109"/>
      <c r="GEY6" s="109"/>
      <c r="GEZ6" s="109"/>
      <c r="GFA6" s="109"/>
      <c r="GFB6" s="109"/>
      <c r="GFC6" s="109"/>
      <c r="GFD6" s="109"/>
      <c r="GFE6" s="109"/>
      <c r="GFF6" s="109"/>
      <c r="GFG6" s="109"/>
      <c r="GFH6" s="109"/>
      <c r="GFI6" s="109"/>
      <c r="GFJ6" s="109"/>
      <c r="GFK6" s="109"/>
      <c r="GFL6" s="109"/>
      <c r="GFM6" s="109"/>
      <c r="GFN6" s="109"/>
      <c r="GFO6" s="109"/>
      <c r="GFP6" s="109"/>
      <c r="GFQ6" s="109"/>
      <c r="GFR6" s="109"/>
      <c r="GFS6" s="109"/>
      <c r="GFT6" s="109"/>
      <c r="GFU6" s="109"/>
      <c r="GFV6" s="109"/>
      <c r="GFW6" s="109"/>
      <c r="GFX6" s="109"/>
      <c r="GFY6" s="109"/>
      <c r="GFZ6" s="109"/>
      <c r="GGA6" s="109"/>
      <c r="GGB6" s="109"/>
      <c r="GGC6" s="109"/>
      <c r="GGD6" s="109"/>
      <c r="GGE6" s="109"/>
      <c r="GGF6" s="109"/>
      <c r="GGG6" s="109"/>
      <c r="GGH6" s="109"/>
      <c r="GGI6" s="109"/>
      <c r="GGJ6" s="109"/>
      <c r="GGK6" s="109"/>
      <c r="GGL6" s="109"/>
      <c r="GGM6" s="109"/>
      <c r="GGN6" s="109"/>
      <c r="GGO6" s="109"/>
      <c r="GGP6" s="109"/>
      <c r="GGQ6" s="109"/>
      <c r="GGR6" s="109"/>
      <c r="GGS6" s="109"/>
      <c r="GGT6" s="109"/>
      <c r="GGU6" s="109"/>
      <c r="GGV6" s="109"/>
      <c r="GGW6" s="109"/>
      <c r="GGX6" s="109"/>
      <c r="GGY6" s="109"/>
      <c r="GGZ6" s="109"/>
      <c r="GHA6" s="109"/>
      <c r="GHB6" s="109"/>
      <c r="GHC6" s="109"/>
      <c r="GHD6" s="109"/>
      <c r="GHE6" s="109"/>
      <c r="GHF6" s="109"/>
      <c r="GHG6" s="109"/>
      <c r="GHH6" s="109"/>
      <c r="GHI6" s="109"/>
      <c r="GHJ6" s="109"/>
      <c r="GHK6" s="109"/>
      <c r="GHL6" s="109"/>
      <c r="GHM6" s="109"/>
      <c r="GHN6" s="109"/>
      <c r="GHO6" s="109"/>
      <c r="GHP6" s="109"/>
      <c r="GHQ6" s="109"/>
      <c r="GHR6" s="109"/>
      <c r="GHS6" s="109"/>
      <c r="GHT6" s="109"/>
      <c r="GHU6" s="109"/>
      <c r="GHV6" s="109"/>
      <c r="GHW6" s="109"/>
      <c r="GHX6" s="109"/>
      <c r="GHY6" s="109"/>
      <c r="GHZ6" s="109"/>
      <c r="GIA6" s="109"/>
      <c r="GIB6" s="109"/>
      <c r="GIC6" s="109"/>
      <c r="GID6" s="109"/>
      <c r="GIE6" s="109"/>
      <c r="GIF6" s="109"/>
      <c r="GIG6" s="109"/>
      <c r="GIH6" s="109"/>
      <c r="GII6" s="109"/>
      <c r="GIJ6" s="109"/>
      <c r="GIK6" s="109"/>
      <c r="GIL6" s="109"/>
      <c r="GIM6" s="109"/>
      <c r="GIN6" s="109"/>
      <c r="GIO6" s="109"/>
      <c r="GIP6" s="109"/>
      <c r="GIQ6" s="109"/>
      <c r="GIR6" s="109"/>
      <c r="GIS6" s="109"/>
      <c r="GIT6" s="109"/>
      <c r="GIU6" s="109"/>
      <c r="GIV6" s="109"/>
      <c r="GIW6" s="109"/>
      <c r="GIX6" s="109"/>
      <c r="GIY6" s="109"/>
      <c r="GIZ6" s="109"/>
      <c r="GJA6" s="109"/>
      <c r="GJB6" s="109"/>
      <c r="GJC6" s="109"/>
      <c r="GJD6" s="109"/>
      <c r="GJE6" s="109"/>
      <c r="GJF6" s="109"/>
      <c r="GJG6" s="109"/>
      <c r="GJH6" s="109"/>
      <c r="GJI6" s="109"/>
      <c r="GJJ6" s="109"/>
      <c r="GJK6" s="109"/>
      <c r="GJL6" s="109"/>
      <c r="GJM6" s="109"/>
      <c r="GJN6" s="109"/>
      <c r="GJO6" s="109"/>
      <c r="GJP6" s="109"/>
      <c r="GJQ6" s="109"/>
      <c r="GJR6" s="109"/>
      <c r="GJS6" s="109"/>
      <c r="GJT6" s="109"/>
      <c r="GJU6" s="109"/>
      <c r="GJV6" s="109"/>
      <c r="GJW6" s="109"/>
      <c r="GJX6" s="109"/>
      <c r="GJY6" s="109"/>
      <c r="GJZ6" s="109"/>
      <c r="GKA6" s="109"/>
      <c r="GKB6" s="109"/>
      <c r="GKC6" s="109"/>
      <c r="GKD6" s="109"/>
      <c r="GKE6" s="109"/>
      <c r="GKF6" s="109"/>
      <c r="GKG6" s="109"/>
      <c r="GKH6" s="109"/>
      <c r="GKI6" s="109"/>
      <c r="GKJ6" s="109"/>
      <c r="GKK6" s="109"/>
      <c r="GKL6" s="109"/>
      <c r="GKM6" s="109"/>
      <c r="GKN6" s="109"/>
      <c r="GKO6" s="109"/>
      <c r="GKP6" s="109"/>
      <c r="GKQ6" s="109"/>
      <c r="GKR6" s="109"/>
      <c r="GKS6" s="109"/>
      <c r="GKT6" s="109"/>
      <c r="GKU6" s="109"/>
      <c r="GKV6" s="109"/>
      <c r="GKW6" s="109"/>
      <c r="GKX6" s="109"/>
      <c r="GKY6" s="109"/>
      <c r="GKZ6" s="109"/>
      <c r="GLA6" s="109"/>
      <c r="GLB6" s="109"/>
      <c r="GLC6" s="109"/>
      <c r="GLD6" s="109"/>
      <c r="GLE6" s="109"/>
      <c r="GLF6" s="109"/>
      <c r="GLG6" s="109"/>
      <c r="GLH6" s="109"/>
      <c r="GLI6" s="109"/>
      <c r="GLJ6" s="109"/>
      <c r="GLK6" s="109"/>
      <c r="GLL6" s="109"/>
      <c r="GLM6" s="109"/>
      <c r="GLN6" s="109"/>
      <c r="GLO6" s="109"/>
      <c r="GLP6" s="109"/>
      <c r="GLQ6" s="109"/>
      <c r="GLR6" s="109"/>
      <c r="GLS6" s="109"/>
      <c r="GLT6" s="109"/>
      <c r="GLU6" s="109"/>
      <c r="GLV6" s="109"/>
      <c r="GLW6" s="109"/>
      <c r="GLX6" s="109"/>
      <c r="GLY6" s="109"/>
      <c r="GLZ6" s="109"/>
      <c r="GMA6" s="109"/>
      <c r="GMB6" s="109"/>
      <c r="GMC6" s="109"/>
      <c r="GMD6" s="109"/>
      <c r="GME6" s="109"/>
      <c r="GMF6" s="109"/>
      <c r="GMG6" s="109"/>
      <c r="GMH6" s="109"/>
      <c r="GMI6" s="109"/>
      <c r="GMJ6" s="109"/>
      <c r="GMK6" s="109"/>
      <c r="GML6" s="109"/>
      <c r="GMM6" s="109"/>
      <c r="GMN6" s="109"/>
      <c r="GMO6" s="109"/>
      <c r="GMP6" s="109"/>
      <c r="GMQ6" s="109"/>
      <c r="GMR6" s="109"/>
      <c r="GMS6" s="109"/>
      <c r="GMT6" s="109"/>
      <c r="GMU6" s="109"/>
      <c r="GMV6" s="109"/>
      <c r="GMW6" s="109"/>
      <c r="GMX6" s="109"/>
      <c r="GMY6" s="109"/>
      <c r="GMZ6" s="109"/>
      <c r="GNA6" s="109"/>
      <c r="GNB6" s="109"/>
      <c r="GNC6" s="109"/>
      <c r="GND6" s="109"/>
      <c r="GNE6" s="109"/>
      <c r="GNF6" s="109"/>
      <c r="GNG6" s="109"/>
      <c r="GNH6" s="109"/>
      <c r="GNI6" s="109"/>
      <c r="GNJ6" s="109"/>
      <c r="GNK6" s="109"/>
      <c r="GNL6" s="109"/>
      <c r="GNM6" s="109"/>
      <c r="GNN6" s="109"/>
      <c r="GNO6" s="109"/>
      <c r="GNP6" s="109"/>
      <c r="GNQ6" s="109"/>
      <c r="GNR6" s="109"/>
      <c r="GNS6" s="109"/>
      <c r="GNT6" s="109"/>
      <c r="GNU6" s="109"/>
      <c r="GNV6" s="109"/>
      <c r="GNW6" s="109"/>
      <c r="GNX6" s="109"/>
      <c r="GNY6" s="109"/>
      <c r="GNZ6" s="109"/>
      <c r="GOA6" s="109"/>
      <c r="GOB6" s="109"/>
      <c r="GOC6" s="109"/>
      <c r="GOD6" s="109"/>
      <c r="GOE6" s="109"/>
      <c r="GOF6" s="109"/>
      <c r="GOG6" s="109"/>
      <c r="GOH6" s="109"/>
      <c r="GOI6" s="109"/>
      <c r="GOJ6" s="109"/>
      <c r="GOK6" s="109"/>
      <c r="GOL6" s="109"/>
      <c r="GOM6" s="109"/>
      <c r="GON6" s="109"/>
      <c r="GOO6" s="109"/>
      <c r="GOP6" s="109"/>
      <c r="GOQ6" s="109"/>
      <c r="GOR6" s="109"/>
      <c r="GOS6" s="109"/>
      <c r="GOT6" s="109"/>
      <c r="GOU6" s="109"/>
      <c r="GOV6" s="109"/>
      <c r="GOW6" s="109"/>
      <c r="GOX6" s="109"/>
      <c r="GOY6" s="109"/>
      <c r="GOZ6" s="109"/>
      <c r="GPA6" s="109"/>
      <c r="GPB6" s="109"/>
      <c r="GPC6" s="109"/>
      <c r="GPD6" s="109"/>
      <c r="GPE6" s="109"/>
      <c r="GPF6" s="109"/>
      <c r="GPG6" s="109"/>
      <c r="GPH6" s="109"/>
      <c r="GPI6" s="109"/>
      <c r="GPJ6" s="109"/>
      <c r="GPK6" s="109"/>
      <c r="GPL6" s="109"/>
      <c r="GPM6" s="109"/>
      <c r="GPN6" s="109"/>
      <c r="GPO6" s="109"/>
      <c r="GPP6" s="109"/>
      <c r="GPQ6" s="109"/>
      <c r="GPR6" s="109"/>
      <c r="GPS6" s="109"/>
      <c r="GPT6" s="109"/>
      <c r="GPU6" s="109"/>
      <c r="GPV6" s="109"/>
      <c r="GPW6" s="109"/>
      <c r="GPX6" s="109"/>
      <c r="GPY6" s="109"/>
      <c r="GPZ6" s="109"/>
      <c r="GQA6" s="109"/>
      <c r="GQB6" s="109"/>
      <c r="GQC6" s="109"/>
      <c r="GQD6" s="109"/>
      <c r="GQE6" s="109"/>
      <c r="GQF6" s="109"/>
      <c r="GQG6" s="109"/>
      <c r="GQH6" s="109"/>
      <c r="GQI6" s="109"/>
      <c r="GQJ6" s="109"/>
      <c r="GQK6" s="109"/>
      <c r="GQL6" s="109"/>
      <c r="GQM6" s="109"/>
      <c r="GQN6" s="109"/>
      <c r="GQO6" s="109"/>
      <c r="GQP6" s="109"/>
      <c r="GQQ6" s="109"/>
      <c r="GQR6" s="109"/>
      <c r="GQS6" s="109"/>
      <c r="GQT6" s="109"/>
      <c r="GQU6" s="109"/>
      <c r="GQV6" s="109"/>
      <c r="GQW6" s="109"/>
      <c r="GQX6" s="109"/>
      <c r="GQY6" s="109"/>
      <c r="GQZ6" s="109"/>
      <c r="GRA6" s="109"/>
      <c r="GRB6" s="109"/>
      <c r="GRC6" s="109"/>
      <c r="GRD6" s="109"/>
      <c r="GRE6" s="109"/>
      <c r="GRF6" s="109"/>
      <c r="GRG6" s="109"/>
      <c r="GRH6" s="109"/>
      <c r="GRI6" s="109"/>
      <c r="GRJ6" s="109"/>
      <c r="GRK6" s="109"/>
      <c r="GRL6" s="109"/>
      <c r="GRM6" s="109"/>
      <c r="GRN6" s="109"/>
      <c r="GRO6" s="109"/>
      <c r="GRP6" s="109"/>
      <c r="GRQ6" s="109"/>
      <c r="GRR6" s="109"/>
      <c r="GRS6" s="109"/>
      <c r="GRT6" s="109"/>
      <c r="GRU6" s="109"/>
      <c r="GRV6" s="109"/>
      <c r="GRW6" s="109"/>
      <c r="GRX6" s="109"/>
      <c r="GRY6" s="109"/>
      <c r="GRZ6" s="109"/>
      <c r="GSA6" s="109"/>
      <c r="GSB6" s="109"/>
      <c r="GSC6" s="109"/>
      <c r="GSD6" s="109"/>
      <c r="GSE6" s="109"/>
      <c r="GSF6" s="109"/>
      <c r="GSG6" s="109"/>
      <c r="GSH6" s="109"/>
      <c r="GSI6" s="109"/>
      <c r="GSJ6" s="109"/>
      <c r="GSK6" s="109"/>
      <c r="GSL6" s="109"/>
      <c r="GSM6" s="109"/>
      <c r="GSN6" s="109"/>
      <c r="GSO6" s="109"/>
      <c r="GSP6" s="109"/>
      <c r="GSQ6" s="109"/>
      <c r="GSR6" s="109"/>
      <c r="GSS6" s="109"/>
      <c r="GST6" s="109"/>
      <c r="GSU6" s="109"/>
      <c r="GSV6" s="109"/>
      <c r="GSW6" s="109"/>
      <c r="GSX6" s="109"/>
      <c r="GSY6" s="109"/>
      <c r="GSZ6" s="109"/>
      <c r="GTA6" s="109"/>
      <c r="GTB6" s="109"/>
      <c r="GTC6" s="109"/>
      <c r="GTD6" s="109"/>
      <c r="GTE6" s="109"/>
      <c r="GTF6" s="109"/>
      <c r="GTG6" s="109"/>
      <c r="GTH6" s="109"/>
      <c r="GTI6" s="109"/>
      <c r="GTJ6" s="109"/>
      <c r="GTK6" s="109"/>
      <c r="GTL6" s="109"/>
      <c r="GTM6" s="109"/>
      <c r="GTN6" s="109"/>
      <c r="GTO6" s="109"/>
      <c r="GTP6" s="109"/>
      <c r="GTQ6" s="109"/>
      <c r="GTR6" s="109"/>
      <c r="GTS6" s="109"/>
      <c r="GTT6" s="109"/>
      <c r="GTU6" s="109"/>
      <c r="GTV6" s="109"/>
      <c r="GTW6" s="109"/>
      <c r="GTX6" s="109"/>
      <c r="GTY6" s="109"/>
      <c r="GTZ6" s="109"/>
      <c r="GUA6" s="109"/>
      <c r="GUB6" s="109"/>
      <c r="GUC6" s="109"/>
      <c r="GUD6" s="109"/>
      <c r="GUE6" s="109"/>
      <c r="GUF6" s="109"/>
      <c r="GUG6" s="109"/>
      <c r="GUH6" s="109"/>
      <c r="GUI6" s="109"/>
      <c r="GUJ6" s="109"/>
      <c r="GUK6" s="109"/>
      <c r="GUL6" s="109"/>
      <c r="GUM6" s="109"/>
      <c r="GUN6" s="109"/>
      <c r="GUO6" s="109"/>
      <c r="GUP6" s="109"/>
      <c r="GUQ6" s="109"/>
      <c r="GUR6" s="109"/>
      <c r="GUS6" s="109"/>
      <c r="GUT6" s="109"/>
      <c r="GUU6" s="109"/>
      <c r="GUV6" s="109"/>
      <c r="GUW6" s="109"/>
      <c r="GUX6" s="109"/>
      <c r="GUY6" s="109"/>
      <c r="GUZ6" s="109"/>
      <c r="GVA6" s="109"/>
      <c r="GVB6" s="109"/>
      <c r="GVC6" s="109"/>
      <c r="GVD6" s="109"/>
      <c r="GVE6" s="109"/>
      <c r="GVF6" s="109"/>
      <c r="GVG6" s="109"/>
      <c r="GVH6" s="109"/>
      <c r="GVI6" s="109"/>
      <c r="GVJ6" s="109"/>
      <c r="GVK6" s="109"/>
      <c r="GVL6" s="109"/>
      <c r="GVM6" s="109"/>
      <c r="GVN6" s="109"/>
      <c r="GVO6" s="109"/>
      <c r="GVP6" s="109"/>
      <c r="GVQ6" s="109"/>
      <c r="GVR6" s="109"/>
      <c r="GVS6" s="109"/>
      <c r="GVT6" s="109"/>
      <c r="GVU6" s="109"/>
      <c r="GVV6" s="109"/>
      <c r="GVW6" s="109"/>
      <c r="GVX6" s="109"/>
      <c r="GVY6" s="109"/>
      <c r="GVZ6" s="109"/>
      <c r="GWA6" s="109"/>
      <c r="GWB6" s="109"/>
      <c r="GWC6" s="109"/>
      <c r="GWD6" s="109"/>
      <c r="GWE6" s="109"/>
      <c r="GWF6" s="109"/>
      <c r="GWG6" s="109"/>
      <c r="GWH6" s="109"/>
      <c r="GWI6" s="109"/>
      <c r="GWJ6" s="109"/>
      <c r="GWK6" s="109"/>
      <c r="GWL6" s="109"/>
      <c r="GWM6" s="109"/>
      <c r="GWN6" s="109"/>
      <c r="GWO6" s="109"/>
      <c r="GWP6" s="109"/>
      <c r="GWQ6" s="109"/>
      <c r="GWR6" s="109"/>
      <c r="GWS6" s="109"/>
      <c r="GWT6" s="109"/>
      <c r="GWU6" s="109"/>
      <c r="GWV6" s="109"/>
      <c r="GWW6" s="109"/>
      <c r="GWX6" s="109"/>
      <c r="GWY6" s="109"/>
      <c r="GWZ6" s="109"/>
      <c r="GXA6" s="109"/>
      <c r="GXB6" s="109"/>
      <c r="GXC6" s="109"/>
      <c r="GXD6" s="109"/>
      <c r="GXE6" s="109"/>
      <c r="GXF6" s="109"/>
      <c r="GXG6" s="109"/>
      <c r="GXH6" s="109"/>
      <c r="GXI6" s="109"/>
      <c r="GXJ6" s="109"/>
      <c r="GXK6" s="109"/>
      <c r="GXL6" s="109"/>
      <c r="GXM6" s="109"/>
      <c r="GXN6" s="109"/>
      <c r="GXO6" s="109"/>
      <c r="GXP6" s="109"/>
      <c r="GXQ6" s="109"/>
      <c r="GXR6" s="109"/>
      <c r="GXS6" s="109"/>
      <c r="GXT6" s="109"/>
      <c r="GXU6" s="109"/>
      <c r="GXV6" s="109"/>
      <c r="GXW6" s="109"/>
      <c r="GXX6" s="109"/>
      <c r="GXY6" s="109"/>
      <c r="GXZ6" s="109"/>
      <c r="GYA6" s="109"/>
      <c r="GYB6" s="109"/>
      <c r="GYC6" s="109"/>
      <c r="GYD6" s="109"/>
      <c r="GYE6" s="109"/>
      <c r="GYF6" s="109"/>
      <c r="GYG6" s="109"/>
      <c r="GYH6" s="109"/>
      <c r="GYI6" s="109"/>
      <c r="GYJ6" s="109"/>
      <c r="GYK6" s="109"/>
      <c r="GYL6" s="109"/>
      <c r="GYM6" s="109"/>
      <c r="GYN6" s="109"/>
      <c r="GYO6" s="109"/>
      <c r="GYP6" s="109"/>
      <c r="GYQ6" s="109"/>
      <c r="GYR6" s="109"/>
      <c r="GYS6" s="109"/>
      <c r="GYT6" s="109"/>
      <c r="GYU6" s="109"/>
      <c r="GYV6" s="109"/>
      <c r="GYW6" s="109"/>
      <c r="GYX6" s="109"/>
      <c r="GYY6" s="109"/>
      <c r="GYZ6" s="109"/>
      <c r="GZA6" s="109"/>
      <c r="GZB6" s="109"/>
      <c r="GZC6" s="109"/>
      <c r="GZD6" s="109"/>
      <c r="GZE6" s="109"/>
      <c r="GZF6" s="109"/>
      <c r="GZG6" s="109"/>
      <c r="GZH6" s="109"/>
      <c r="GZI6" s="109"/>
      <c r="GZJ6" s="109"/>
      <c r="GZK6" s="109"/>
      <c r="GZL6" s="109"/>
      <c r="GZM6" s="109"/>
      <c r="GZN6" s="109"/>
      <c r="GZO6" s="109"/>
      <c r="GZP6" s="109"/>
      <c r="GZQ6" s="109"/>
      <c r="GZR6" s="109"/>
      <c r="GZS6" s="109"/>
      <c r="GZT6" s="109"/>
      <c r="GZU6" s="109"/>
      <c r="GZV6" s="109"/>
      <c r="GZW6" s="109"/>
      <c r="GZX6" s="109"/>
      <c r="GZY6" s="109"/>
      <c r="GZZ6" s="109"/>
      <c r="HAA6" s="109"/>
      <c r="HAB6" s="109"/>
      <c r="HAC6" s="109"/>
      <c r="HAD6" s="109"/>
      <c r="HAE6" s="109"/>
      <c r="HAF6" s="109"/>
      <c r="HAG6" s="109"/>
      <c r="HAH6" s="109"/>
      <c r="HAI6" s="109"/>
      <c r="HAJ6" s="109"/>
      <c r="HAK6" s="109"/>
      <c r="HAL6" s="109"/>
      <c r="HAM6" s="109"/>
      <c r="HAN6" s="109"/>
      <c r="HAO6" s="109"/>
      <c r="HAP6" s="109"/>
      <c r="HAQ6" s="109"/>
      <c r="HAR6" s="109"/>
      <c r="HAS6" s="109"/>
      <c r="HAT6" s="109"/>
      <c r="HAU6" s="109"/>
      <c r="HAV6" s="109"/>
      <c r="HAW6" s="109"/>
      <c r="HAX6" s="109"/>
      <c r="HAY6" s="109"/>
      <c r="HAZ6" s="109"/>
      <c r="HBA6" s="109"/>
      <c r="HBB6" s="109"/>
      <c r="HBC6" s="109"/>
      <c r="HBD6" s="109"/>
      <c r="HBE6" s="109"/>
      <c r="HBF6" s="109"/>
      <c r="HBG6" s="109"/>
      <c r="HBH6" s="109"/>
      <c r="HBI6" s="109"/>
      <c r="HBJ6" s="109"/>
      <c r="HBK6" s="109"/>
      <c r="HBL6" s="109"/>
      <c r="HBM6" s="109"/>
      <c r="HBN6" s="109"/>
      <c r="HBO6" s="109"/>
      <c r="HBP6" s="109"/>
      <c r="HBQ6" s="109"/>
      <c r="HBR6" s="109"/>
      <c r="HBS6" s="109"/>
      <c r="HBT6" s="109"/>
      <c r="HBU6" s="109"/>
      <c r="HBV6" s="109"/>
      <c r="HBW6" s="109"/>
      <c r="HBX6" s="109"/>
      <c r="HBY6" s="109"/>
      <c r="HBZ6" s="109"/>
      <c r="HCA6" s="109"/>
      <c r="HCB6" s="109"/>
      <c r="HCC6" s="109"/>
      <c r="HCD6" s="109"/>
      <c r="HCE6" s="109"/>
      <c r="HCF6" s="109"/>
      <c r="HCG6" s="109"/>
      <c r="HCH6" s="109"/>
      <c r="HCI6" s="109"/>
      <c r="HCJ6" s="109"/>
      <c r="HCK6" s="109"/>
      <c r="HCL6" s="109"/>
      <c r="HCM6" s="109"/>
      <c r="HCN6" s="109"/>
      <c r="HCO6" s="109"/>
      <c r="HCP6" s="109"/>
      <c r="HCQ6" s="109"/>
      <c r="HCR6" s="109"/>
      <c r="HCS6" s="109"/>
      <c r="HCT6" s="109"/>
      <c r="HCU6" s="109"/>
      <c r="HCV6" s="109"/>
      <c r="HCW6" s="109"/>
      <c r="HCX6" s="109"/>
      <c r="HCY6" s="109"/>
      <c r="HCZ6" s="109"/>
      <c r="HDA6" s="109"/>
      <c r="HDB6" s="109"/>
      <c r="HDC6" s="109"/>
      <c r="HDD6" s="109"/>
      <c r="HDE6" s="109"/>
      <c r="HDF6" s="109"/>
      <c r="HDG6" s="109"/>
      <c r="HDH6" s="109"/>
      <c r="HDI6" s="109"/>
      <c r="HDJ6" s="109"/>
      <c r="HDK6" s="109"/>
      <c r="HDL6" s="109"/>
      <c r="HDM6" s="109"/>
      <c r="HDN6" s="109"/>
      <c r="HDO6" s="109"/>
      <c r="HDP6" s="109"/>
      <c r="HDQ6" s="109"/>
      <c r="HDR6" s="109"/>
      <c r="HDS6" s="109"/>
      <c r="HDT6" s="109"/>
      <c r="HDU6" s="109"/>
      <c r="HDV6" s="109"/>
      <c r="HDW6" s="109"/>
      <c r="HDX6" s="109"/>
      <c r="HDY6" s="109"/>
      <c r="HDZ6" s="109"/>
      <c r="HEA6" s="109"/>
      <c r="HEB6" s="109"/>
      <c r="HEC6" s="109"/>
      <c r="HED6" s="109"/>
      <c r="HEE6" s="109"/>
      <c r="HEF6" s="109"/>
      <c r="HEG6" s="109"/>
      <c r="HEH6" s="109"/>
      <c r="HEI6" s="109"/>
      <c r="HEJ6" s="109"/>
      <c r="HEK6" s="109"/>
      <c r="HEL6" s="109"/>
      <c r="HEM6" s="109"/>
      <c r="HEN6" s="109"/>
      <c r="HEO6" s="109"/>
      <c r="HEP6" s="109"/>
      <c r="HEQ6" s="109"/>
      <c r="HER6" s="109"/>
      <c r="HES6" s="109"/>
      <c r="HET6" s="109"/>
      <c r="HEU6" s="109"/>
      <c r="HEV6" s="109"/>
      <c r="HEW6" s="109"/>
      <c r="HEX6" s="109"/>
      <c r="HEY6" s="109"/>
      <c r="HEZ6" s="109"/>
      <c r="HFA6" s="109"/>
      <c r="HFB6" s="109"/>
      <c r="HFC6" s="109"/>
      <c r="HFD6" s="109"/>
      <c r="HFE6" s="109"/>
      <c r="HFF6" s="109"/>
      <c r="HFG6" s="109"/>
      <c r="HFH6" s="109"/>
      <c r="HFI6" s="109"/>
      <c r="HFJ6" s="109"/>
      <c r="HFK6" s="109"/>
      <c r="HFL6" s="109"/>
      <c r="HFM6" s="109"/>
      <c r="HFN6" s="109"/>
      <c r="HFO6" s="109"/>
      <c r="HFP6" s="109"/>
      <c r="HFQ6" s="109"/>
      <c r="HFR6" s="109"/>
      <c r="HFS6" s="109"/>
      <c r="HFT6" s="109"/>
      <c r="HFU6" s="109"/>
      <c r="HFV6" s="109"/>
      <c r="HFW6" s="109"/>
      <c r="HFX6" s="109"/>
      <c r="HFY6" s="109"/>
      <c r="HFZ6" s="109"/>
      <c r="HGA6" s="109"/>
      <c r="HGB6" s="109"/>
      <c r="HGC6" s="109"/>
      <c r="HGD6" s="109"/>
      <c r="HGE6" s="109"/>
      <c r="HGF6" s="109"/>
      <c r="HGG6" s="109"/>
      <c r="HGH6" s="109"/>
      <c r="HGI6" s="109"/>
      <c r="HGJ6" s="109"/>
      <c r="HGK6" s="109"/>
      <c r="HGL6" s="109"/>
      <c r="HGM6" s="109"/>
      <c r="HGN6" s="109"/>
      <c r="HGO6" s="109"/>
      <c r="HGP6" s="109"/>
      <c r="HGQ6" s="109"/>
      <c r="HGR6" s="109"/>
      <c r="HGS6" s="109"/>
      <c r="HGT6" s="109"/>
      <c r="HGU6" s="109"/>
      <c r="HGV6" s="109"/>
      <c r="HGW6" s="109"/>
      <c r="HGX6" s="109"/>
      <c r="HGY6" s="109"/>
      <c r="HGZ6" s="109"/>
      <c r="HHA6" s="109"/>
      <c r="HHB6" s="109"/>
      <c r="HHC6" s="109"/>
      <c r="HHD6" s="109"/>
      <c r="HHE6" s="109"/>
      <c r="HHF6" s="109"/>
      <c r="HHG6" s="109"/>
      <c r="HHH6" s="109"/>
      <c r="HHI6" s="109"/>
      <c r="HHJ6" s="109"/>
      <c r="HHK6" s="109"/>
      <c r="HHL6" s="109"/>
      <c r="HHM6" s="109"/>
      <c r="HHN6" s="109"/>
      <c r="HHO6" s="109"/>
      <c r="HHP6" s="109"/>
      <c r="HHQ6" s="109"/>
      <c r="HHR6" s="109"/>
      <c r="HHS6" s="109"/>
      <c r="HHT6" s="109"/>
      <c r="HHU6" s="109"/>
      <c r="HHV6" s="109"/>
      <c r="HHW6" s="109"/>
      <c r="HHX6" s="109"/>
      <c r="HHY6" s="109"/>
      <c r="HHZ6" s="109"/>
      <c r="HIA6" s="109"/>
      <c r="HIB6" s="109"/>
      <c r="HIC6" s="109"/>
      <c r="HID6" s="109"/>
      <c r="HIE6" s="109"/>
      <c r="HIF6" s="109"/>
      <c r="HIG6" s="109"/>
      <c r="HIH6" s="109"/>
      <c r="HII6" s="109"/>
      <c r="HIJ6" s="109"/>
      <c r="HIK6" s="109"/>
      <c r="HIL6" s="109"/>
      <c r="HIM6" s="109"/>
      <c r="HIN6" s="109"/>
      <c r="HIO6" s="109"/>
      <c r="HIP6" s="109"/>
      <c r="HIQ6" s="109"/>
      <c r="HIR6" s="109"/>
      <c r="HIS6" s="109"/>
      <c r="HIT6" s="109"/>
      <c r="HIU6" s="109"/>
      <c r="HIV6" s="109"/>
      <c r="HIW6" s="109"/>
      <c r="HIX6" s="109"/>
      <c r="HIY6" s="109"/>
      <c r="HIZ6" s="109"/>
      <c r="HJA6" s="109"/>
      <c r="HJB6" s="109"/>
      <c r="HJC6" s="109"/>
      <c r="HJD6" s="109"/>
      <c r="HJE6" s="109"/>
      <c r="HJF6" s="109"/>
      <c r="HJG6" s="109"/>
      <c r="HJH6" s="109"/>
      <c r="HJI6" s="109"/>
      <c r="HJJ6" s="109"/>
      <c r="HJK6" s="109"/>
      <c r="HJL6" s="109"/>
      <c r="HJM6" s="109"/>
      <c r="HJN6" s="109"/>
      <c r="HJO6" s="109"/>
      <c r="HJP6" s="109"/>
      <c r="HJQ6" s="109"/>
      <c r="HJR6" s="109"/>
      <c r="HJS6" s="109"/>
      <c r="HJT6" s="109"/>
      <c r="HJU6" s="109"/>
      <c r="HJV6" s="109"/>
      <c r="HJW6" s="109"/>
      <c r="HJX6" s="109"/>
      <c r="HJY6" s="109"/>
      <c r="HJZ6" s="109"/>
      <c r="HKA6" s="109"/>
      <c r="HKB6" s="109"/>
      <c r="HKC6" s="109"/>
      <c r="HKD6" s="109"/>
      <c r="HKE6" s="109"/>
      <c r="HKF6" s="109"/>
      <c r="HKG6" s="109"/>
      <c r="HKH6" s="109"/>
      <c r="HKI6" s="109"/>
      <c r="HKJ6" s="109"/>
      <c r="HKK6" s="109"/>
      <c r="HKL6" s="109"/>
      <c r="HKM6" s="109"/>
      <c r="HKN6" s="109"/>
      <c r="HKO6" s="109"/>
      <c r="HKP6" s="109"/>
      <c r="HKQ6" s="109"/>
      <c r="HKR6" s="109"/>
      <c r="HKS6" s="109"/>
      <c r="HKT6" s="109"/>
      <c r="HKU6" s="109"/>
      <c r="HKV6" s="109"/>
      <c r="HKW6" s="109"/>
      <c r="HKX6" s="109"/>
      <c r="HKY6" s="109"/>
      <c r="HKZ6" s="109"/>
      <c r="HLA6" s="109"/>
      <c r="HLB6" s="109"/>
      <c r="HLC6" s="109"/>
      <c r="HLD6" s="109"/>
      <c r="HLE6" s="109"/>
      <c r="HLF6" s="109"/>
      <c r="HLG6" s="109"/>
      <c r="HLH6" s="109"/>
      <c r="HLI6" s="109"/>
      <c r="HLJ6" s="109"/>
      <c r="HLK6" s="109"/>
      <c r="HLL6" s="109"/>
      <c r="HLM6" s="109"/>
      <c r="HLN6" s="109"/>
      <c r="HLO6" s="109"/>
      <c r="HLP6" s="109"/>
      <c r="HLQ6" s="109"/>
      <c r="HLR6" s="109"/>
      <c r="HLS6" s="109"/>
      <c r="HLT6" s="109"/>
      <c r="HLU6" s="109"/>
      <c r="HLV6" s="109"/>
      <c r="HLW6" s="109"/>
      <c r="HLX6" s="109"/>
      <c r="HLY6" s="109"/>
      <c r="HLZ6" s="109"/>
      <c r="HMA6" s="109"/>
      <c r="HMB6" s="109"/>
      <c r="HMC6" s="109"/>
      <c r="HMD6" s="109"/>
      <c r="HME6" s="109"/>
      <c r="HMF6" s="109"/>
      <c r="HMG6" s="109"/>
      <c r="HMH6" s="109"/>
      <c r="HMI6" s="109"/>
      <c r="HMJ6" s="109"/>
      <c r="HMK6" s="109"/>
      <c r="HML6" s="109"/>
      <c r="HMM6" s="109"/>
      <c r="HMN6" s="109"/>
      <c r="HMO6" s="109"/>
      <c r="HMP6" s="109"/>
      <c r="HMQ6" s="109"/>
      <c r="HMR6" s="109"/>
      <c r="HMS6" s="109"/>
      <c r="HMT6" s="109"/>
      <c r="HMU6" s="109"/>
      <c r="HMV6" s="109"/>
      <c r="HMW6" s="109"/>
      <c r="HMX6" s="109"/>
      <c r="HMY6" s="109"/>
      <c r="HMZ6" s="109"/>
      <c r="HNA6" s="109"/>
      <c r="HNB6" s="109"/>
      <c r="HNC6" s="109"/>
      <c r="HND6" s="109"/>
      <c r="HNE6" s="109"/>
      <c r="HNF6" s="109"/>
      <c r="HNG6" s="109"/>
      <c r="HNH6" s="109"/>
      <c r="HNI6" s="109"/>
      <c r="HNJ6" s="109"/>
      <c r="HNK6" s="109"/>
      <c r="HNL6" s="109"/>
      <c r="HNM6" s="109"/>
      <c r="HNN6" s="109"/>
      <c r="HNO6" s="109"/>
      <c r="HNP6" s="109"/>
      <c r="HNQ6" s="109"/>
      <c r="HNR6" s="109"/>
      <c r="HNS6" s="109"/>
      <c r="HNT6" s="109"/>
      <c r="HNU6" s="109"/>
      <c r="HNV6" s="109"/>
      <c r="HNW6" s="109"/>
      <c r="HNX6" s="109"/>
      <c r="HNY6" s="109"/>
      <c r="HNZ6" s="109"/>
      <c r="HOA6" s="109"/>
      <c r="HOB6" s="109"/>
      <c r="HOC6" s="109"/>
      <c r="HOD6" s="109"/>
      <c r="HOE6" s="109"/>
      <c r="HOF6" s="109"/>
      <c r="HOG6" s="109"/>
      <c r="HOH6" s="109"/>
      <c r="HOI6" s="109"/>
      <c r="HOJ6" s="109"/>
      <c r="HOK6" s="109"/>
      <c r="HOL6" s="109"/>
      <c r="HOM6" s="109"/>
      <c r="HON6" s="109"/>
      <c r="HOO6" s="109"/>
      <c r="HOP6" s="109"/>
      <c r="HOQ6" s="109"/>
      <c r="HOR6" s="109"/>
      <c r="HOS6" s="109"/>
      <c r="HOT6" s="109"/>
      <c r="HOU6" s="109"/>
      <c r="HOV6" s="109"/>
      <c r="HOW6" s="109"/>
      <c r="HOX6" s="109"/>
      <c r="HOY6" s="109"/>
      <c r="HOZ6" s="109"/>
      <c r="HPA6" s="109"/>
      <c r="HPB6" s="109"/>
      <c r="HPC6" s="109"/>
      <c r="HPD6" s="109"/>
      <c r="HPE6" s="109"/>
      <c r="HPF6" s="109"/>
      <c r="HPG6" s="109"/>
      <c r="HPH6" s="109"/>
      <c r="HPI6" s="109"/>
      <c r="HPJ6" s="109"/>
      <c r="HPK6" s="109"/>
      <c r="HPL6" s="109"/>
      <c r="HPM6" s="109"/>
      <c r="HPN6" s="109"/>
      <c r="HPO6" s="109"/>
      <c r="HPP6" s="109"/>
      <c r="HPQ6" s="109"/>
      <c r="HPR6" s="109"/>
      <c r="HPS6" s="109"/>
      <c r="HPT6" s="109"/>
      <c r="HPU6" s="109"/>
      <c r="HPV6" s="109"/>
      <c r="HPW6" s="109"/>
      <c r="HPX6" s="109"/>
      <c r="HPY6" s="109"/>
      <c r="HPZ6" s="109"/>
      <c r="HQA6" s="109"/>
      <c r="HQB6" s="109"/>
      <c r="HQC6" s="109"/>
      <c r="HQD6" s="109"/>
      <c r="HQE6" s="109"/>
      <c r="HQF6" s="109"/>
      <c r="HQG6" s="109"/>
      <c r="HQH6" s="109"/>
      <c r="HQI6" s="109"/>
      <c r="HQJ6" s="109"/>
      <c r="HQK6" s="109"/>
      <c r="HQL6" s="109"/>
      <c r="HQM6" s="109"/>
      <c r="HQN6" s="109"/>
      <c r="HQO6" s="109"/>
      <c r="HQP6" s="109"/>
      <c r="HQQ6" s="109"/>
      <c r="HQR6" s="109"/>
      <c r="HQS6" s="109"/>
      <c r="HQT6" s="109"/>
      <c r="HQU6" s="109"/>
      <c r="HQV6" s="109"/>
      <c r="HQW6" s="109"/>
      <c r="HQX6" s="109"/>
      <c r="HQY6" s="109"/>
      <c r="HQZ6" s="109"/>
      <c r="HRA6" s="109"/>
      <c r="HRB6" s="109"/>
      <c r="HRC6" s="109"/>
      <c r="HRD6" s="109"/>
      <c r="HRE6" s="109"/>
      <c r="HRF6" s="109"/>
      <c r="HRG6" s="109"/>
      <c r="HRH6" s="109"/>
      <c r="HRI6" s="109"/>
      <c r="HRJ6" s="109"/>
      <c r="HRK6" s="109"/>
      <c r="HRL6" s="109"/>
      <c r="HRM6" s="109"/>
      <c r="HRN6" s="109"/>
      <c r="HRO6" s="109"/>
      <c r="HRP6" s="109"/>
      <c r="HRQ6" s="109"/>
      <c r="HRR6" s="109"/>
      <c r="HRS6" s="109"/>
      <c r="HRT6" s="109"/>
      <c r="HRU6" s="109"/>
      <c r="HRV6" s="109"/>
      <c r="HRW6" s="109"/>
      <c r="HRX6" s="109"/>
      <c r="HRY6" s="109"/>
      <c r="HRZ6" s="109"/>
      <c r="HSA6" s="109"/>
      <c r="HSB6" s="109"/>
      <c r="HSC6" s="109"/>
      <c r="HSD6" s="109"/>
      <c r="HSE6" s="109"/>
      <c r="HSF6" s="109"/>
      <c r="HSG6" s="109"/>
      <c r="HSH6" s="109"/>
      <c r="HSI6" s="109"/>
      <c r="HSJ6" s="109"/>
      <c r="HSK6" s="109"/>
      <c r="HSL6" s="109"/>
      <c r="HSM6" s="109"/>
      <c r="HSN6" s="109"/>
      <c r="HSO6" s="109"/>
      <c r="HSP6" s="109"/>
      <c r="HSQ6" s="109"/>
      <c r="HSR6" s="109"/>
      <c r="HSS6" s="109"/>
      <c r="HST6" s="109"/>
      <c r="HSU6" s="109"/>
      <c r="HSV6" s="109"/>
      <c r="HSW6" s="109"/>
      <c r="HSX6" s="109"/>
      <c r="HSY6" s="109"/>
      <c r="HSZ6" s="109"/>
      <c r="HTA6" s="109"/>
      <c r="HTB6" s="109"/>
      <c r="HTC6" s="109"/>
      <c r="HTD6" s="109"/>
      <c r="HTE6" s="109"/>
      <c r="HTF6" s="109"/>
      <c r="HTG6" s="109"/>
      <c r="HTH6" s="109"/>
      <c r="HTI6" s="109"/>
      <c r="HTJ6" s="109"/>
      <c r="HTK6" s="109"/>
      <c r="HTL6" s="109"/>
      <c r="HTM6" s="109"/>
      <c r="HTN6" s="109"/>
      <c r="HTO6" s="109"/>
      <c r="HTP6" s="109"/>
      <c r="HTQ6" s="109"/>
      <c r="HTR6" s="109"/>
      <c r="HTS6" s="109"/>
      <c r="HTT6" s="109"/>
      <c r="HTU6" s="109"/>
      <c r="HTV6" s="109"/>
      <c r="HTW6" s="109"/>
      <c r="HTX6" s="109"/>
      <c r="HTY6" s="109"/>
      <c r="HTZ6" s="109"/>
      <c r="HUA6" s="109"/>
      <c r="HUB6" s="109"/>
      <c r="HUC6" s="109"/>
      <c r="HUD6" s="109"/>
      <c r="HUE6" s="109"/>
      <c r="HUF6" s="109"/>
      <c r="HUG6" s="109"/>
      <c r="HUH6" s="109"/>
      <c r="HUI6" s="109"/>
      <c r="HUJ6" s="109"/>
      <c r="HUK6" s="109"/>
      <c r="HUL6" s="109"/>
      <c r="HUM6" s="109"/>
      <c r="HUN6" s="109"/>
      <c r="HUO6" s="109"/>
      <c r="HUP6" s="109"/>
      <c r="HUQ6" s="109"/>
      <c r="HUR6" s="109"/>
      <c r="HUS6" s="109"/>
      <c r="HUT6" s="109"/>
      <c r="HUU6" s="109"/>
      <c r="HUV6" s="109"/>
      <c r="HUW6" s="109"/>
      <c r="HUX6" s="109"/>
      <c r="HUY6" s="109"/>
      <c r="HUZ6" s="109"/>
      <c r="HVA6" s="109"/>
      <c r="HVB6" s="109"/>
      <c r="HVC6" s="109"/>
      <c r="HVD6" s="109"/>
      <c r="HVE6" s="109"/>
      <c r="HVF6" s="109"/>
      <c r="HVG6" s="109"/>
      <c r="HVH6" s="109"/>
      <c r="HVI6" s="109"/>
      <c r="HVJ6" s="109"/>
      <c r="HVK6" s="109"/>
      <c r="HVL6" s="109"/>
      <c r="HVM6" s="109"/>
      <c r="HVN6" s="109"/>
      <c r="HVO6" s="109"/>
      <c r="HVP6" s="109"/>
      <c r="HVQ6" s="109"/>
      <c r="HVR6" s="109"/>
      <c r="HVS6" s="109"/>
      <c r="HVT6" s="109"/>
      <c r="HVU6" s="109"/>
      <c r="HVV6" s="109"/>
      <c r="HVW6" s="109"/>
      <c r="HVX6" s="109"/>
      <c r="HVY6" s="109"/>
      <c r="HVZ6" s="109"/>
      <c r="HWA6" s="109"/>
      <c r="HWB6" s="109"/>
      <c r="HWC6" s="109"/>
      <c r="HWD6" s="109"/>
      <c r="HWE6" s="109"/>
      <c r="HWF6" s="109"/>
      <c r="HWG6" s="109"/>
      <c r="HWH6" s="109"/>
      <c r="HWI6" s="109"/>
      <c r="HWJ6" s="109"/>
      <c r="HWK6" s="109"/>
      <c r="HWL6" s="109"/>
      <c r="HWM6" s="109"/>
      <c r="HWN6" s="109"/>
      <c r="HWO6" s="109"/>
      <c r="HWP6" s="109"/>
      <c r="HWQ6" s="109"/>
      <c r="HWR6" s="109"/>
      <c r="HWS6" s="109"/>
      <c r="HWT6" s="109"/>
      <c r="HWU6" s="109"/>
      <c r="HWV6" s="109"/>
      <c r="HWW6" s="109"/>
      <c r="HWX6" s="109"/>
      <c r="HWY6" s="109"/>
      <c r="HWZ6" s="109"/>
      <c r="HXA6" s="109"/>
      <c r="HXB6" s="109"/>
      <c r="HXC6" s="109"/>
      <c r="HXD6" s="109"/>
      <c r="HXE6" s="109"/>
      <c r="HXF6" s="109"/>
      <c r="HXG6" s="109"/>
      <c r="HXH6" s="109"/>
      <c r="HXI6" s="109"/>
      <c r="HXJ6" s="109"/>
      <c r="HXK6" s="109"/>
      <c r="HXL6" s="109"/>
      <c r="HXM6" s="109"/>
      <c r="HXN6" s="109"/>
      <c r="HXO6" s="109"/>
      <c r="HXP6" s="109"/>
      <c r="HXQ6" s="109"/>
      <c r="HXR6" s="109"/>
      <c r="HXS6" s="109"/>
      <c r="HXT6" s="109"/>
      <c r="HXU6" s="109"/>
      <c r="HXV6" s="109"/>
      <c r="HXW6" s="109"/>
      <c r="HXX6" s="109"/>
      <c r="HXY6" s="109"/>
      <c r="HXZ6" s="109"/>
      <c r="HYA6" s="109"/>
      <c r="HYB6" s="109"/>
      <c r="HYC6" s="109"/>
      <c r="HYD6" s="109"/>
      <c r="HYE6" s="109"/>
      <c r="HYF6" s="109"/>
      <c r="HYG6" s="109"/>
      <c r="HYH6" s="109"/>
      <c r="HYI6" s="109"/>
      <c r="HYJ6" s="109"/>
      <c r="HYK6" s="109"/>
      <c r="HYL6" s="109"/>
      <c r="HYM6" s="109"/>
      <c r="HYN6" s="109"/>
      <c r="HYO6" s="109"/>
      <c r="HYP6" s="109"/>
      <c r="HYQ6" s="109"/>
      <c r="HYR6" s="109"/>
      <c r="HYS6" s="109"/>
      <c r="HYT6" s="109"/>
      <c r="HYU6" s="109"/>
      <c r="HYV6" s="109"/>
      <c r="HYW6" s="109"/>
      <c r="HYX6" s="109"/>
      <c r="HYY6" s="109"/>
      <c r="HYZ6" s="109"/>
      <c r="HZA6" s="109"/>
      <c r="HZB6" s="109"/>
      <c r="HZC6" s="109"/>
      <c r="HZD6" s="109"/>
      <c r="HZE6" s="109"/>
      <c r="HZF6" s="109"/>
      <c r="HZG6" s="109"/>
      <c r="HZH6" s="109"/>
      <c r="HZI6" s="109"/>
      <c r="HZJ6" s="109"/>
      <c r="HZK6" s="109"/>
      <c r="HZL6" s="109"/>
      <c r="HZM6" s="109"/>
      <c r="HZN6" s="109"/>
      <c r="HZO6" s="109"/>
      <c r="HZP6" s="109"/>
      <c r="HZQ6" s="109"/>
      <c r="HZR6" s="109"/>
      <c r="HZS6" s="109"/>
      <c r="HZT6" s="109"/>
      <c r="HZU6" s="109"/>
      <c r="HZV6" s="109"/>
      <c r="HZW6" s="109"/>
      <c r="HZX6" s="109"/>
      <c r="HZY6" s="109"/>
      <c r="HZZ6" s="109"/>
      <c r="IAA6" s="109"/>
      <c r="IAB6" s="109"/>
      <c r="IAC6" s="109"/>
      <c r="IAD6" s="109"/>
      <c r="IAE6" s="109"/>
      <c r="IAF6" s="109"/>
      <c r="IAG6" s="109"/>
      <c r="IAH6" s="109"/>
      <c r="IAI6" s="109"/>
      <c r="IAJ6" s="109"/>
      <c r="IAK6" s="109"/>
      <c r="IAL6" s="109"/>
      <c r="IAM6" s="109"/>
      <c r="IAN6" s="109"/>
      <c r="IAO6" s="109"/>
      <c r="IAP6" s="109"/>
      <c r="IAQ6" s="109"/>
      <c r="IAR6" s="109"/>
      <c r="IAS6" s="109"/>
      <c r="IAT6" s="109"/>
      <c r="IAU6" s="109"/>
      <c r="IAV6" s="109"/>
      <c r="IAW6" s="109"/>
      <c r="IAX6" s="109"/>
      <c r="IAY6" s="109"/>
      <c r="IAZ6" s="109"/>
      <c r="IBA6" s="109"/>
      <c r="IBB6" s="109"/>
      <c r="IBC6" s="109"/>
      <c r="IBD6" s="109"/>
      <c r="IBE6" s="109"/>
      <c r="IBF6" s="109"/>
      <c r="IBG6" s="109"/>
      <c r="IBH6" s="109"/>
      <c r="IBI6" s="109"/>
      <c r="IBJ6" s="109"/>
      <c r="IBK6" s="109"/>
      <c r="IBL6" s="109"/>
      <c r="IBM6" s="109"/>
      <c r="IBN6" s="109"/>
      <c r="IBO6" s="109"/>
      <c r="IBP6" s="109"/>
      <c r="IBQ6" s="109"/>
      <c r="IBR6" s="109"/>
      <c r="IBS6" s="109"/>
      <c r="IBT6" s="109"/>
      <c r="IBU6" s="109"/>
      <c r="IBV6" s="109"/>
      <c r="IBW6" s="109"/>
      <c r="IBX6" s="109"/>
      <c r="IBY6" s="109"/>
      <c r="IBZ6" s="109"/>
      <c r="ICA6" s="109"/>
      <c r="ICB6" s="109"/>
      <c r="ICC6" s="109"/>
      <c r="ICD6" s="109"/>
      <c r="ICE6" s="109"/>
      <c r="ICF6" s="109"/>
      <c r="ICG6" s="109"/>
      <c r="ICH6" s="109"/>
      <c r="ICI6" s="109"/>
      <c r="ICJ6" s="109"/>
      <c r="ICK6" s="109"/>
      <c r="ICL6" s="109"/>
      <c r="ICM6" s="109"/>
      <c r="ICN6" s="109"/>
      <c r="ICO6" s="109"/>
      <c r="ICP6" s="109"/>
      <c r="ICQ6" s="109"/>
      <c r="ICR6" s="109"/>
      <c r="ICS6" s="109"/>
      <c r="ICT6" s="109"/>
      <c r="ICU6" s="109"/>
      <c r="ICV6" s="109"/>
      <c r="ICW6" s="109"/>
      <c r="ICX6" s="109"/>
      <c r="ICY6" s="109"/>
      <c r="ICZ6" s="109"/>
      <c r="IDA6" s="109"/>
      <c r="IDB6" s="109"/>
      <c r="IDC6" s="109"/>
      <c r="IDD6" s="109"/>
      <c r="IDE6" s="109"/>
      <c r="IDF6" s="109"/>
      <c r="IDG6" s="109"/>
      <c r="IDH6" s="109"/>
      <c r="IDI6" s="109"/>
      <c r="IDJ6" s="109"/>
      <c r="IDK6" s="109"/>
      <c r="IDL6" s="109"/>
      <c r="IDM6" s="109"/>
      <c r="IDN6" s="109"/>
      <c r="IDO6" s="109"/>
      <c r="IDP6" s="109"/>
      <c r="IDQ6" s="109"/>
      <c r="IDR6" s="109"/>
      <c r="IDS6" s="109"/>
      <c r="IDT6" s="109"/>
      <c r="IDU6" s="109"/>
      <c r="IDV6" s="109"/>
      <c r="IDW6" s="109"/>
      <c r="IDX6" s="109"/>
      <c r="IDY6" s="109"/>
      <c r="IDZ6" s="109"/>
      <c r="IEA6" s="109"/>
      <c r="IEB6" s="109"/>
      <c r="IEC6" s="109"/>
      <c r="IED6" s="109"/>
      <c r="IEE6" s="109"/>
      <c r="IEF6" s="109"/>
      <c r="IEG6" s="109"/>
      <c r="IEH6" s="109"/>
      <c r="IEI6" s="109"/>
      <c r="IEJ6" s="109"/>
      <c r="IEK6" s="109"/>
      <c r="IEL6" s="109"/>
      <c r="IEM6" s="109"/>
      <c r="IEN6" s="109"/>
      <c r="IEO6" s="109"/>
      <c r="IEP6" s="109"/>
      <c r="IEQ6" s="109"/>
      <c r="IER6" s="109"/>
      <c r="IES6" s="109"/>
      <c r="IET6" s="109"/>
      <c r="IEU6" s="109"/>
      <c r="IEV6" s="109"/>
      <c r="IEW6" s="109"/>
      <c r="IEX6" s="109"/>
      <c r="IEY6" s="109"/>
      <c r="IEZ6" s="109"/>
      <c r="IFA6" s="109"/>
      <c r="IFB6" s="109"/>
      <c r="IFC6" s="109"/>
      <c r="IFD6" s="109"/>
      <c r="IFE6" s="109"/>
      <c r="IFF6" s="109"/>
      <c r="IFG6" s="109"/>
      <c r="IFH6" s="109"/>
      <c r="IFI6" s="109"/>
      <c r="IFJ6" s="109"/>
      <c r="IFK6" s="109"/>
      <c r="IFL6" s="109"/>
      <c r="IFM6" s="109"/>
      <c r="IFN6" s="109"/>
      <c r="IFO6" s="109"/>
      <c r="IFP6" s="109"/>
      <c r="IFQ6" s="109"/>
      <c r="IFR6" s="109"/>
      <c r="IFS6" s="109"/>
      <c r="IFT6" s="109"/>
      <c r="IFU6" s="109"/>
      <c r="IFV6" s="109"/>
      <c r="IFW6" s="109"/>
      <c r="IFX6" s="109"/>
      <c r="IFY6" s="109"/>
      <c r="IFZ6" s="109"/>
      <c r="IGA6" s="109"/>
      <c r="IGB6" s="109"/>
      <c r="IGC6" s="109"/>
      <c r="IGD6" s="109"/>
      <c r="IGE6" s="109"/>
      <c r="IGF6" s="109"/>
      <c r="IGG6" s="109"/>
      <c r="IGH6" s="109"/>
      <c r="IGI6" s="109"/>
      <c r="IGJ6" s="109"/>
      <c r="IGK6" s="109"/>
      <c r="IGL6" s="109"/>
      <c r="IGM6" s="109"/>
      <c r="IGN6" s="109"/>
      <c r="IGO6" s="109"/>
      <c r="IGP6" s="109"/>
      <c r="IGQ6" s="109"/>
      <c r="IGR6" s="109"/>
      <c r="IGS6" s="109"/>
      <c r="IGT6" s="109"/>
      <c r="IGU6" s="109"/>
      <c r="IGV6" s="109"/>
      <c r="IGW6" s="109"/>
      <c r="IGX6" s="109"/>
      <c r="IGY6" s="109"/>
      <c r="IGZ6" s="109"/>
      <c r="IHA6" s="109"/>
      <c r="IHB6" s="109"/>
      <c r="IHC6" s="109"/>
      <c r="IHD6" s="109"/>
      <c r="IHE6" s="109"/>
      <c r="IHF6" s="109"/>
      <c r="IHG6" s="109"/>
      <c r="IHH6" s="109"/>
      <c r="IHI6" s="109"/>
      <c r="IHJ6" s="109"/>
      <c r="IHK6" s="109"/>
      <c r="IHL6" s="109"/>
      <c r="IHM6" s="109"/>
      <c r="IHN6" s="109"/>
      <c r="IHO6" s="109"/>
      <c r="IHP6" s="109"/>
      <c r="IHQ6" s="109"/>
      <c r="IHR6" s="109"/>
      <c r="IHS6" s="109"/>
      <c r="IHT6" s="109"/>
      <c r="IHU6" s="109"/>
      <c r="IHV6" s="109"/>
      <c r="IHW6" s="109"/>
      <c r="IHX6" s="109"/>
      <c r="IHY6" s="109"/>
      <c r="IHZ6" s="109"/>
      <c r="IIA6" s="109"/>
      <c r="IIB6" s="109"/>
      <c r="IIC6" s="109"/>
      <c r="IID6" s="109"/>
      <c r="IIE6" s="109"/>
      <c r="IIF6" s="109"/>
      <c r="IIG6" s="109"/>
      <c r="IIH6" s="109"/>
      <c r="III6" s="109"/>
      <c r="IIJ6" s="109"/>
      <c r="IIK6" s="109"/>
      <c r="IIL6" s="109"/>
      <c r="IIM6" s="109"/>
      <c r="IIN6" s="109"/>
      <c r="IIO6" s="109"/>
      <c r="IIP6" s="109"/>
      <c r="IIQ6" s="109"/>
      <c r="IIR6" s="109"/>
      <c r="IIS6" s="109"/>
      <c r="IIT6" s="109"/>
      <c r="IIU6" s="109"/>
      <c r="IIV6" s="109"/>
      <c r="IIW6" s="109"/>
      <c r="IIX6" s="109"/>
      <c r="IIY6" s="109"/>
      <c r="IIZ6" s="109"/>
      <c r="IJA6" s="109"/>
      <c r="IJB6" s="109"/>
      <c r="IJC6" s="109"/>
      <c r="IJD6" s="109"/>
      <c r="IJE6" s="109"/>
      <c r="IJF6" s="109"/>
      <c r="IJG6" s="109"/>
      <c r="IJH6" s="109"/>
      <c r="IJI6" s="109"/>
      <c r="IJJ6" s="109"/>
      <c r="IJK6" s="109"/>
      <c r="IJL6" s="109"/>
      <c r="IJM6" s="109"/>
      <c r="IJN6" s="109"/>
      <c r="IJO6" s="109"/>
      <c r="IJP6" s="109"/>
      <c r="IJQ6" s="109"/>
      <c r="IJR6" s="109"/>
      <c r="IJS6" s="109"/>
      <c r="IJT6" s="109"/>
      <c r="IJU6" s="109"/>
      <c r="IJV6" s="109"/>
      <c r="IJW6" s="109"/>
      <c r="IJX6" s="109"/>
      <c r="IJY6" s="109"/>
      <c r="IJZ6" s="109"/>
      <c r="IKA6" s="109"/>
      <c r="IKB6" s="109"/>
      <c r="IKC6" s="109"/>
      <c r="IKD6" s="109"/>
      <c r="IKE6" s="109"/>
      <c r="IKF6" s="109"/>
      <c r="IKG6" s="109"/>
      <c r="IKH6" s="109"/>
      <c r="IKI6" s="109"/>
      <c r="IKJ6" s="109"/>
      <c r="IKK6" s="109"/>
      <c r="IKL6" s="109"/>
      <c r="IKM6" s="109"/>
      <c r="IKN6" s="109"/>
      <c r="IKO6" s="109"/>
      <c r="IKP6" s="109"/>
      <c r="IKQ6" s="109"/>
      <c r="IKR6" s="109"/>
      <c r="IKS6" s="109"/>
      <c r="IKT6" s="109"/>
      <c r="IKU6" s="109"/>
      <c r="IKV6" s="109"/>
      <c r="IKW6" s="109"/>
      <c r="IKX6" s="109"/>
      <c r="IKY6" s="109"/>
      <c r="IKZ6" s="109"/>
      <c r="ILA6" s="109"/>
      <c r="ILB6" s="109"/>
      <c r="ILC6" s="109"/>
      <c r="ILD6" s="109"/>
      <c r="ILE6" s="109"/>
      <c r="ILF6" s="109"/>
      <c r="ILG6" s="109"/>
      <c r="ILH6" s="109"/>
      <c r="ILI6" s="109"/>
      <c r="ILJ6" s="109"/>
      <c r="ILK6" s="109"/>
      <c r="ILL6" s="109"/>
      <c r="ILM6" s="109"/>
      <c r="ILN6" s="109"/>
      <c r="ILO6" s="109"/>
      <c r="ILP6" s="109"/>
      <c r="ILQ6" s="109"/>
      <c r="ILR6" s="109"/>
      <c r="ILS6" s="109"/>
      <c r="ILT6" s="109"/>
      <c r="ILU6" s="109"/>
      <c r="ILV6" s="109"/>
      <c r="ILW6" s="109"/>
      <c r="ILX6" s="109"/>
      <c r="ILY6" s="109"/>
      <c r="ILZ6" s="109"/>
      <c r="IMA6" s="109"/>
      <c r="IMB6" s="109"/>
      <c r="IMC6" s="109"/>
      <c r="IMD6" s="109"/>
      <c r="IME6" s="109"/>
      <c r="IMF6" s="109"/>
      <c r="IMG6" s="109"/>
      <c r="IMH6" s="109"/>
      <c r="IMI6" s="109"/>
      <c r="IMJ6" s="109"/>
      <c r="IMK6" s="109"/>
      <c r="IML6" s="109"/>
      <c r="IMM6" s="109"/>
      <c r="IMN6" s="109"/>
      <c r="IMO6" s="109"/>
      <c r="IMP6" s="109"/>
      <c r="IMQ6" s="109"/>
      <c r="IMR6" s="109"/>
      <c r="IMS6" s="109"/>
      <c r="IMT6" s="109"/>
      <c r="IMU6" s="109"/>
      <c r="IMV6" s="109"/>
      <c r="IMW6" s="109"/>
      <c r="IMX6" s="109"/>
      <c r="IMY6" s="109"/>
      <c r="IMZ6" s="109"/>
      <c r="INA6" s="109"/>
      <c r="INB6" s="109"/>
      <c r="INC6" s="109"/>
      <c r="IND6" s="109"/>
      <c r="INE6" s="109"/>
      <c r="INF6" s="109"/>
      <c r="ING6" s="109"/>
      <c r="INH6" s="109"/>
      <c r="INI6" s="109"/>
      <c r="INJ6" s="109"/>
      <c r="INK6" s="109"/>
      <c r="INL6" s="109"/>
      <c r="INM6" s="109"/>
      <c r="INN6" s="109"/>
      <c r="INO6" s="109"/>
      <c r="INP6" s="109"/>
      <c r="INQ6" s="109"/>
      <c r="INR6" s="109"/>
      <c r="INS6" s="109"/>
      <c r="INT6" s="109"/>
      <c r="INU6" s="109"/>
      <c r="INV6" s="109"/>
      <c r="INW6" s="109"/>
      <c r="INX6" s="109"/>
      <c r="INY6" s="109"/>
      <c r="INZ6" s="109"/>
      <c r="IOA6" s="109"/>
      <c r="IOB6" s="109"/>
      <c r="IOC6" s="109"/>
      <c r="IOD6" s="109"/>
      <c r="IOE6" s="109"/>
      <c r="IOF6" s="109"/>
      <c r="IOG6" s="109"/>
      <c r="IOH6" s="109"/>
      <c r="IOI6" s="109"/>
      <c r="IOJ6" s="109"/>
      <c r="IOK6" s="109"/>
      <c r="IOL6" s="109"/>
      <c r="IOM6" s="109"/>
      <c r="ION6" s="109"/>
      <c r="IOO6" s="109"/>
      <c r="IOP6" s="109"/>
      <c r="IOQ6" s="109"/>
      <c r="IOR6" s="109"/>
      <c r="IOS6" s="109"/>
      <c r="IOT6" s="109"/>
      <c r="IOU6" s="109"/>
      <c r="IOV6" s="109"/>
      <c r="IOW6" s="109"/>
      <c r="IOX6" s="109"/>
      <c r="IOY6" s="109"/>
      <c r="IOZ6" s="109"/>
      <c r="IPA6" s="109"/>
      <c r="IPB6" s="109"/>
      <c r="IPC6" s="109"/>
      <c r="IPD6" s="109"/>
      <c r="IPE6" s="109"/>
      <c r="IPF6" s="109"/>
      <c r="IPG6" s="109"/>
      <c r="IPH6" s="109"/>
      <c r="IPI6" s="109"/>
      <c r="IPJ6" s="109"/>
      <c r="IPK6" s="109"/>
      <c r="IPL6" s="109"/>
      <c r="IPM6" s="109"/>
      <c r="IPN6" s="109"/>
      <c r="IPO6" s="109"/>
      <c r="IPP6" s="109"/>
      <c r="IPQ6" s="109"/>
      <c r="IPR6" s="109"/>
      <c r="IPS6" s="109"/>
      <c r="IPT6" s="109"/>
      <c r="IPU6" s="109"/>
      <c r="IPV6" s="109"/>
      <c r="IPW6" s="109"/>
      <c r="IPX6" s="109"/>
      <c r="IPY6" s="109"/>
      <c r="IPZ6" s="109"/>
      <c r="IQA6" s="109"/>
      <c r="IQB6" s="109"/>
      <c r="IQC6" s="109"/>
      <c r="IQD6" s="109"/>
      <c r="IQE6" s="109"/>
      <c r="IQF6" s="109"/>
      <c r="IQG6" s="109"/>
      <c r="IQH6" s="109"/>
      <c r="IQI6" s="109"/>
      <c r="IQJ6" s="109"/>
      <c r="IQK6" s="109"/>
      <c r="IQL6" s="109"/>
      <c r="IQM6" s="109"/>
      <c r="IQN6" s="109"/>
      <c r="IQO6" s="109"/>
      <c r="IQP6" s="109"/>
      <c r="IQQ6" s="109"/>
      <c r="IQR6" s="109"/>
      <c r="IQS6" s="109"/>
      <c r="IQT6" s="109"/>
      <c r="IQU6" s="109"/>
      <c r="IQV6" s="109"/>
      <c r="IQW6" s="109"/>
      <c r="IQX6" s="109"/>
      <c r="IQY6" s="109"/>
      <c r="IQZ6" s="109"/>
      <c r="IRA6" s="109"/>
      <c r="IRB6" s="109"/>
      <c r="IRC6" s="109"/>
      <c r="IRD6" s="109"/>
      <c r="IRE6" s="109"/>
      <c r="IRF6" s="109"/>
      <c r="IRG6" s="109"/>
      <c r="IRH6" s="109"/>
      <c r="IRI6" s="109"/>
      <c r="IRJ6" s="109"/>
      <c r="IRK6" s="109"/>
      <c r="IRL6" s="109"/>
      <c r="IRM6" s="109"/>
      <c r="IRN6" s="109"/>
      <c r="IRO6" s="109"/>
      <c r="IRP6" s="109"/>
      <c r="IRQ6" s="109"/>
      <c r="IRR6" s="109"/>
      <c r="IRS6" s="109"/>
      <c r="IRT6" s="109"/>
      <c r="IRU6" s="109"/>
      <c r="IRV6" s="109"/>
      <c r="IRW6" s="109"/>
      <c r="IRX6" s="109"/>
      <c r="IRY6" s="109"/>
      <c r="IRZ6" s="109"/>
      <c r="ISA6" s="109"/>
      <c r="ISB6" s="109"/>
      <c r="ISC6" s="109"/>
      <c r="ISD6" s="109"/>
      <c r="ISE6" s="109"/>
      <c r="ISF6" s="109"/>
      <c r="ISG6" s="109"/>
      <c r="ISH6" s="109"/>
      <c r="ISI6" s="109"/>
      <c r="ISJ6" s="109"/>
      <c r="ISK6" s="109"/>
      <c r="ISL6" s="109"/>
      <c r="ISM6" s="109"/>
      <c r="ISN6" s="109"/>
      <c r="ISO6" s="109"/>
      <c r="ISP6" s="109"/>
      <c r="ISQ6" s="109"/>
      <c r="ISR6" s="109"/>
      <c r="ISS6" s="109"/>
      <c r="IST6" s="109"/>
      <c r="ISU6" s="109"/>
      <c r="ISV6" s="109"/>
      <c r="ISW6" s="109"/>
      <c r="ISX6" s="109"/>
      <c r="ISY6" s="109"/>
      <c r="ISZ6" s="109"/>
      <c r="ITA6" s="109"/>
      <c r="ITB6" s="109"/>
      <c r="ITC6" s="109"/>
      <c r="ITD6" s="109"/>
      <c r="ITE6" s="109"/>
      <c r="ITF6" s="109"/>
      <c r="ITG6" s="109"/>
      <c r="ITH6" s="109"/>
      <c r="ITI6" s="109"/>
      <c r="ITJ6" s="109"/>
      <c r="ITK6" s="109"/>
      <c r="ITL6" s="109"/>
      <c r="ITM6" s="109"/>
      <c r="ITN6" s="109"/>
      <c r="ITO6" s="109"/>
      <c r="ITP6" s="109"/>
      <c r="ITQ6" s="109"/>
      <c r="ITR6" s="109"/>
      <c r="ITS6" s="109"/>
      <c r="ITT6" s="109"/>
      <c r="ITU6" s="109"/>
      <c r="ITV6" s="109"/>
      <c r="ITW6" s="109"/>
      <c r="ITX6" s="109"/>
      <c r="ITY6" s="109"/>
      <c r="ITZ6" s="109"/>
      <c r="IUA6" s="109"/>
      <c r="IUB6" s="109"/>
      <c r="IUC6" s="109"/>
      <c r="IUD6" s="109"/>
      <c r="IUE6" s="109"/>
      <c r="IUF6" s="109"/>
      <c r="IUG6" s="109"/>
      <c r="IUH6" s="109"/>
      <c r="IUI6" s="109"/>
      <c r="IUJ6" s="109"/>
      <c r="IUK6" s="109"/>
      <c r="IUL6" s="109"/>
      <c r="IUM6" s="109"/>
      <c r="IUN6" s="109"/>
      <c r="IUO6" s="109"/>
      <c r="IUP6" s="109"/>
      <c r="IUQ6" s="109"/>
      <c r="IUR6" s="109"/>
      <c r="IUS6" s="109"/>
      <c r="IUT6" s="109"/>
      <c r="IUU6" s="109"/>
      <c r="IUV6" s="109"/>
      <c r="IUW6" s="109"/>
      <c r="IUX6" s="109"/>
      <c r="IUY6" s="109"/>
      <c r="IUZ6" s="109"/>
      <c r="IVA6" s="109"/>
      <c r="IVB6" s="109"/>
      <c r="IVC6" s="109"/>
      <c r="IVD6" s="109"/>
      <c r="IVE6" s="109"/>
      <c r="IVF6" s="109"/>
      <c r="IVG6" s="109"/>
      <c r="IVH6" s="109"/>
      <c r="IVI6" s="109"/>
      <c r="IVJ6" s="109"/>
      <c r="IVK6" s="109"/>
      <c r="IVL6" s="109"/>
      <c r="IVM6" s="109"/>
      <c r="IVN6" s="109"/>
      <c r="IVO6" s="109"/>
      <c r="IVP6" s="109"/>
      <c r="IVQ6" s="109"/>
      <c r="IVR6" s="109"/>
      <c r="IVS6" s="109"/>
      <c r="IVT6" s="109"/>
      <c r="IVU6" s="109"/>
      <c r="IVV6" s="109"/>
      <c r="IVW6" s="109"/>
      <c r="IVX6" s="109"/>
      <c r="IVY6" s="109"/>
      <c r="IVZ6" s="109"/>
      <c r="IWA6" s="109"/>
      <c r="IWB6" s="109"/>
      <c r="IWC6" s="109"/>
      <c r="IWD6" s="109"/>
      <c r="IWE6" s="109"/>
      <c r="IWF6" s="109"/>
      <c r="IWG6" s="109"/>
      <c r="IWH6" s="109"/>
      <c r="IWI6" s="109"/>
      <c r="IWJ6" s="109"/>
      <c r="IWK6" s="109"/>
      <c r="IWL6" s="109"/>
      <c r="IWM6" s="109"/>
      <c r="IWN6" s="109"/>
      <c r="IWO6" s="109"/>
      <c r="IWP6" s="109"/>
      <c r="IWQ6" s="109"/>
      <c r="IWR6" s="109"/>
      <c r="IWS6" s="109"/>
      <c r="IWT6" s="109"/>
      <c r="IWU6" s="109"/>
      <c r="IWV6" s="109"/>
      <c r="IWW6" s="109"/>
      <c r="IWX6" s="109"/>
      <c r="IWY6" s="109"/>
      <c r="IWZ6" s="109"/>
      <c r="IXA6" s="109"/>
      <c r="IXB6" s="109"/>
      <c r="IXC6" s="109"/>
      <c r="IXD6" s="109"/>
      <c r="IXE6" s="109"/>
      <c r="IXF6" s="109"/>
      <c r="IXG6" s="109"/>
      <c r="IXH6" s="109"/>
      <c r="IXI6" s="109"/>
      <c r="IXJ6" s="109"/>
      <c r="IXK6" s="109"/>
      <c r="IXL6" s="109"/>
      <c r="IXM6" s="109"/>
      <c r="IXN6" s="109"/>
      <c r="IXO6" s="109"/>
      <c r="IXP6" s="109"/>
      <c r="IXQ6" s="109"/>
      <c r="IXR6" s="109"/>
      <c r="IXS6" s="109"/>
      <c r="IXT6" s="109"/>
      <c r="IXU6" s="109"/>
      <c r="IXV6" s="109"/>
      <c r="IXW6" s="109"/>
      <c r="IXX6" s="109"/>
      <c r="IXY6" s="109"/>
      <c r="IXZ6" s="109"/>
      <c r="IYA6" s="109"/>
      <c r="IYB6" s="109"/>
      <c r="IYC6" s="109"/>
      <c r="IYD6" s="109"/>
      <c r="IYE6" s="109"/>
      <c r="IYF6" s="109"/>
      <c r="IYG6" s="109"/>
      <c r="IYH6" s="109"/>
      <c r="IYI6" s="109"/>
      <c r="IYJ6" s="109"/>
      <c r="IYK6" s="109"/>
      <c r="IYL6" s="109"/>
      <c r="IYM6" s="109"/>
      <c r="IYN6" s="109"/>
      <c r="IYO6" s="109"/>
      <c r="IYP6" s="109"/>
      <c r="IYQ6" s="109"/>
      <c r="IYR6" s="109"/>
      <c r="IYS6" s="109"/>
      <c r="IYT6" s="109"/>
      <c r="IYU6" s="109"/>
      <c r="IYV6" s="109"/>
      <c r="IYW6" s="109"/>
      <c r="IYX6" s="109"/>
      <c r="IYY6" s="109"/>
      <c r="IYZ6" s="109"/>
      <c r="IZA6" s="109"/>
      <c r="IZB6" s="109"/>
      <c r="IZC6" s="109"/>
      <c r="IZD6" s="109"/>
      <c r="IZE6" s="109"/>
      <c r="IZF6" s="109"/>
      <c r="IZG6" s="109"/>
      <c r="IZH6" s="109"/>
      <c r="IZI6" s="109"/>
      <c r="IZJ6" s="109"/>
      <c r="IZK6" s="109"/>
      <c r="IZL6" s="109"/>
      <c r="IZM6" s="109"/>
      <c r="IZN6" s="109"/>
      <c r="IZO6" s="109"/>
      <c r="IZP6" s="109"/>
      <c r="IZQ6" s="109"/>
      <c r="IZR6" s="109"/>
      <c r="IZS6" s="109"/>
      <c r="IZT6" s="109"/>
      <c r="IZU6" s="109"/>
      <c r="IZV6" s="109"/>
      <c r="IZW6" s="109"/>
      <c r="IZX6" s="109"/>
      <c r="IZY6" s="109"/>
      <c r="IZZ6" s="109"/>
      <c r="JAA6" s="109"/>
      <c r="JAB6" s="109"/>
      <c r="JAC6" s="109"/>
      <c r="JAD6" s="109"/>
      <c r="JAE6" s="109"/>
      <c r="JAF6" s="109"/>
      <c r="JAG6" s="109"/>
      <c r="JAH6" s="109"/>
      <c r="JAI6" s="109"/>
      <c r="JAJ6" s="109"/>
      <c r="JAK6" s="109"/>
      <c r="JAL6" s="109"/>
      <c r="JAM6" s="109"/>
      <c r="JAN6" s="109"/>
      <c r="JAO6" s="109"/>
      <c r="JAP6" s="109"/>
      <c r="JAQ6" s="109"/>
      <c r="JAR6" s="109"/>
      <c r="JAS6" s="109"/>
      <c r="JAT6" s="109"/>
      <c r="JAU6" s="109"/>
      <c r="JAV6" s="109"/>
      <c r="JAW6" s="109"/>
      <c r="JAX6" s="109"/>
      <c r="JAY6" s="109"/>
      <c r="JAZ6" s="109"/>
      <c r="JBA6" s="109"/>
      <c r="JBB6" s="109"/>
      <c r="JBC6" s="109"/>
      <c r="JBD6" s="109"/>
      <c r="JBE6" s="109"/>
      <c r="JBF6" s="109"/>
      <c r="JBG6" s="109"/>
      <c r="JBH6" s="109"/>
      <c r="JBI6" s="109"/>
      <c r="JBJ6" s="109"/>
      <c r="JBK6" s="109"/>
      <c r="JBL6" s="109"/>
      <c r="JBM6" s="109"/>
      <c r="JBN6" s="109"/>
      <c r="JBO6" s="109"/>
      <c r="JBP6" s="109"/>
      <c r="JBQ6" s="109"/>
      <c r="JBR6" s="109"/>
      <c r="JBS6" s="109"/>
      <c r="JBT6" s="109"/>
      <c r="JBU6" s="109"/>
      <c r="JBV6" s="109"/>
      <c r="JBW6" s="109"/>
      <c r="JBX6" s="109"/>
      <c r="JBY6" s="109"/>
      <c r="JBZ6" s="109"/>
      <c r="JCA6" s="109"/>
      <c r="JCB6" s="109"/>
      <c r="JCC6" s="109"/>
      <c r="JCD6" s="109"/>
      <c r="JCE6" s="109"/>
      <c r="JCF6" s="109"/>
      <c r="JCG6" s="109"/>
      <c r="JCH6" s="109"/>
      <c r="JCI6" s="109"/>
      <c r="JCJ6" s="109"/>
      <c r="JCK6" s="109"/>
      <c r="JCL6" s="109"/>
      <c r="JCM6" s="109"/>
      <c r="JCN6" s="109"/>
      <c r="JCO6" s="109"/>
      <c r="JCP6" s="109"/>
      <c r="JCQ6" s="109"/>
      <c r="JCR6" s="109"/>
      <c r="JCS6" s="109"/>
      <c r="JCT6" s="109"/>
      <c r="JCU6" s="109"/>
      <c r="JCV6" s="109"/>
      <c r="JCW6" s="109"/>
      <c r="JCX6" s="109"/>
      <c r="JCY6" s="109"/>
      <c r="JCZ6" s="109"/>
      <c r="JDA6" s="109"/>
      <c r="JDB6" s="109"/>
      <c r="JDC6" s="109"/>
      <c r="JDD6" s="109"/>
      <c r="JDE6" s="109"/>
      <c r="JDF6" s="109"/>
      <c r="JDG6" s="109"/>
      <c r="JDH6" s="109"/>
      <c r="JDI6" s="109"/>
      <c r="JDJ6" s="109"/>
      <c r="JDK6" s="109"/>
      <c r="JDL6" s="109"/>
      <c r="JDM6" s="109"/>
      <c r="JDN6" s="109"/>
      <c r="JDO6" s="109"/>
      <c r="JDP6" s="109"/>
      <c r="JDQ6" s="109"/>
      <c r="JDR6" s="109"/>
      <c r="JDS6" s="109"/>
      <c r="JDT6" s="109"/>
      <c r="JDU6" s="109"/>
      <c r="JDV6" s="109"/>
      <c r="JDW6" s="109"/>
      <c r="JDX6" s="109"/>
      <c r="JDY6" s="109"/>
      <c r="JDZ6" s="109"/>
      <c r="JEA6" s="109"/>
      <c r="JEB6" s="109"/>
      <c r="JEC6" s="109"/>
      <c r="JED6" s="109"/>
      <c r="JEE6" s="109"/>
      <c r="JEF6" s="109"/>
      <c r="JEG6" s="109"/>
      <c r="JEH6" s="109"/>
      <c r="JEI6" s="109"/>
      <c r="JEJ6" s="109"/>
      <c r="JEK6" s="109"/>
      <c r="JEL6" s="109"/>
      <c r="JEM6" s="109"/>
      <c r="JEN6" s="109"/>
      <c r="JEO6" s="109"/>
      <c r="JEP6" s="109"/>
      <c r="JEQ6" s="109"/>
      <c r="JER6" s="109"/>
      <c r="JES6" s="109"/>
      <c r="JET6" s="109"/>
      <c r="JEU6" s="109"/>
      <c r="JEV6" s="109"/>
      <c r="JEW6" s="109"/>
      <c r="JEX6" s="109"/>
      <c r="JEY6" s="109"/>
      <c r="JEZ6" s="109"/>
      <c r="JFA6" s="109"/>
      <c r="JFB6" s="109"/>
      <c r="JFC6" s="109"/>
      <c r="JFD6" s="109"/>
      <c r="JFE6" s="109"/>
      <c r="JFF6" s="109"/>
      <c r="JFG6" s="109"/>
      <c r="JFH6" s="109"/>
      <c r="JFI6" s="109"/>
      <c r="JFJ6" s="109"/>
      <c r="JFK6" s="109"/>
      <c r="JFL6" s="109"/>
      <c r="JFM6" s="109"/>
      <c r="JFN6" s="109"/>
      <c r="JFO6" s="109"/>
      <c r="JFP6" s="109"/>
      <c r="JFQ6" s="109"/>
      <c r="JFR6" s="109"/>
      <c r="JFS6" s="109"/>
      <c r="JFT6" s="109"/>
      <c r="JFU6" s="109"/>
      <c r="JFV6" s="109"/>
      <c r="JFW6" s="109"/>
      <c r="JFX6" s="109"/>
      <c r="JFY6" s="109"/>
      <c r="JFZ6" s="109"/>
      <c r="JGA6" s="109"/>
      <c r="JGB6" s="109"/>
      <c r="JGC6" s="109"/>
      <c r="JGD6" s="109"/>
      <c r="JGE6" s="109"/>
      <c r="JGF6" s="109"/>
      <c r="JGG6" s="109"/>
      <c r="JGH6" s="109"/>
      <c r="JGI6" s="109"/>
      <c r="JGJ6" s="109"/>
      <c r="JGK6" s="109"/>
      <c r="JGL6" s="109"/>
      <c r="JGM6" s="109"/>
      <c r="JGN6" s="109"/>
      <c r="JGO6" s="109"/>
      <c r="JGP6" s="109"/>
      <c r="JGQ6" s="109"/>
      <c r="JGR6" s="109"/>
      <c r="JGS6" s="109"/>
      <c r="JGT6" s="109"/>
      <c r="JGU6" s="109"/>
      <c r="JGV6" s="109"/>
      <c r="JGW6" s="109"/>
      <c r="JGX6" s="109"/>
      <c r="JGY6" s="109"/>
      <c r="JGZ6" s="109"/>
      <c r="JHA6" s="109"/>
      <c r="JHB6" s="109"/>
      <c r="JHC6" s="109"/>
      <c r="JHD6" s="109"/>
      <c r="JHE6" s="109"/>
      <c r="JHF6" s="109"/>
      <c r="JHG6" s="109"/>
      <c r="JHH6" s="109"/>
      <c r="JHI6" s="109"/>
      <c r="JHJ6" s="109"/>
      <c r="JHK6" s="109"/>
      <c r="JHL6" s="109"/>
      <c r="JHM6" s="109"/>
      <c r="JHN6" s="109"/>
      <c r="JHO6" s="109"/>
      <c r="JHP6" s="109"/>
      <c r="JHQ6" s="109"/>
      <c r="JHR6" s="109"/>
      <c r="JHS6" s="109"/>
      <c r="JHT6" s="109"/>
      <c r="JHU6" s="109"/>
      <c r="JHV6" s="109"/>
      <c r="JHW6" s="109"/>
      <c r="JHX6" s="109"/>
      <c r="JHY6" s="109"/>
      <c r="JHZ6" s="109"/>
      <c r="JIA6" s="109"/>
      <c r="JIB6" s="109"/>
      <c r="JIC6" s="109"/>
      <c r="JID6" s="109"/>
      <c r="JIE6" s="109"/>
      <c r="JIF6" s="109"/>
      <c r="JIG6" s="109"/>
      <c r="JIH6" s="109"/>
      <c r="JII6" s="109"/>
      <c r="JIJ6" s="109"/>
      <c r="JIK6" s="109"/>
      <c r="JIL6" s="109"/>
      <c r="JIM6" s="109"/>
      <c r="JIN6" s="109"/>
      <c r="JIO6" s="109"/>
      <c r="JIP6" s="109"/>
      <c r="JIQ6" s="109"/>
      <c r="JIR6" s="109"/>
      <c r="JIS6" s="109"/>
      <c r="JIT6" s="109"/>
      <c r="JIU6" s="109"/>
      <c r="JIV6" s="109"/>
      <c r="JIW6" s="109"/>
      <c r="JIX6" s="109"/>
      <c r="JIY6" s="109"/>
      <c r="JIZ6" s="109"/>
      <c r="JJA6" s="109"/>
      <c r="JJB6" s="109"/>
      <c r="JJC6" s="109"/>
      <c r="JJD6" s="109"/>
      <c r="JJE6" s="109"/>
      <c r="JJF6" s="109"/>
      <c r="JJG6" s="109"/>
      <c r="JJH6" s="109"/>
      <c r="JJI6" s="109"/>
      <c r="JJJ6" s="109"/>
      <c r="JJK6" s="109"/>
      <c r="JJL6" s="109"/>
      <c r="JJM6" s="109"/>
      <c r="JJN6" s="109"/>
      <c r="JJO6" s="109"/>
      <c r="JJP6" s="109"/>
      <c r="JJQ6" s="109"/>
      <c r="JJR6" s="109"/>
      <c r="JJS6" s="109"/>
      <c r="JJT6" s="109"/>
      <c r="JJU6" s="109"/>
      <c r="JJV6" s="109"/>
      <c r="JJW6" s="109"/>
      <c r="JJX6" s="109"/>
      <c r="JJY6" s="109"/>
      <c r="JJZ6" s="109"/>
      <c r="JKA6" s="109"/>
      <c r="JKB6" s="109"/>
      <c r="JKC6" s="109"/>
      <c r="JKD6" s="109"/>
      <c r="JKE6" s="109"/>
      <c r="JKF6" s="109"/>
      <c r="JKG6" s="109"/>
      <c r="JKH6" s="109"/>
      <c r="JKI6" s="109"/>
      <c r="JKJ6" s="109"/>
      <c r="JKK6" s="109"/>
      <c r="JKL6" s="109"/>
      <c r="JKM6" s="109"/>
      <c r="JKN6" s="109"/>
      <c r="JKO6" s="109"/>
      <c r="JKP6" s="109"/>
      <c r="JKQ6" s="109"/>
      <c r="JKR6" s="109"/>
      <c r="JKS6" s="109"/>
      <c r="JKT6" s="109"/>
      <c r="JKU6" s="109"/>
      <c r="JKV6" s="109"/>
      <c r="JKW6" s="109"/>
      <c r="JKX6" s="109"/>
      <c r="JKY6" s="109"/>
      <c r="JKZ6" s="109"/>
      <c r="JLA6" s="109"/>
      <c r="JLB6" s="109"/>
      <c r="JLC6" s="109"/>
      <c r="JLD6" s="109"/>
      <c r="JLE6" s="109"/>
      <c r="JLF6" s="109"/>
      <c r="JLG6" s="109"/>
      <c r="JLH6" s="109"/>
      <c r="JLI6" s="109"/>
      <c r="JLJ6" s="109"/>
      <c r="JLK6" s="109"/>
      <c r="JLL6" s="109"/>
      <c r="JLM6" s="109"/>
      <c r="JLN6" s="109"/>
      <c r="JLO6" s="109"/>
      <c r="JLP6" s="109"/>
      <c r="JLQ6" s="109"/>
      <c r="JLR6" s="109"/>
      <c r="JLS6" s="109"/>
      <c r="JLT6" s="109"/>
      <c r="JLU6" s="109"/>
      <c r="JLV6" s="109"/>
      <c r="JLW6" s="109"/>
      <c r="JLX6" s="109"/>
      <c r="JLY6" s="109"/>
      <c r="JLZ6" s="109"/>
      <c r="JMA6" s="109"/>
      <c r="JMB6" s="109"/>
      <c r="JMC6" s="109"/>
      <c r="JMD6" s="109"/>
      <c r="JME6" s="109"/>
      <c r="JMF6" s="109"/>
      <c r="JMG6" s="109"/>
      <c r="JMH6" s="109"/>
      <c r="JMI6" s="109"/>
      <c r="JMJ6" s="109"/>
      <c r="JMK6" s="109"/>
      <c r="JML6" s="109"/>
      <c r="JMM6" s="109"/>
      <c r="JMN6" s="109"/>
      <c r="JMO6" s="109"/>
      <c r="JMP6" s="109"/>
      <c r="JMQ6" s="109"/>
      <c r="JMR6" s="109"/>
      <c r="JMS6" s="109"/>
      <c r="JMT6" s="109"/>
      <c r="JMU6" s="109"/>
      <c r="JMV6" s="109"/>
      <c r="JMW6" s="109"/>
      <c r="JMX6" s="109"/>
      <c r="JMY6" s="109"/>
      <c r="JMZ6" s="109"/>
      <c r="JNA6" s="109"/>
      <c r="JNB6" s="109"/>
      <c r="JNC6" s="109"/>
      <c r="JND6" s="109"/>
      <c r="JNE6" s="109"/>
      <c r="JNF6" s="109"/>
      <c r="JNG6" s="109"/>
      <c r="JNH6" s="109"/>
      <c r="JNI6" s="109"/>
      <c r="JNJ6" s="109"/>
      <c r="JNK6" s="109"/>
      <c r="JNL6" s="109"/>
      <c r="JNM6" s="109"/>
      <c r="JNN6" s="109"/>
      <c r="JNO6" s="109"/>
      <c r="JNP6" s="109"/>
      <c r="JNQ6" s="109"/>
      <c r="JNR6" s="109"/>
      <c r="JNS6" s="109"/>
      <c r="JNT6" s="109"/>
      <c r="JNU6" s="109"/>
      <c r="JNV6" s="109"/>
      <c r="JNW6" s="109"/>
      <c r="JNX6" s="109"/>
      <c r="JNY6" s="109"/>
      <c r="JNZ6" s="109"/>
      <c r="JOA6" s="109"/>
      <c r="JOB6" s="109"/>
      <c r="JOC6" s="109"/>
      <c r="JOD6" s="109"/>
      <c r="JOE6" s="109"/>
      <c r="JOF6" s="109"/>
      <c r="JOG6" s="109"/>
      <c r="JOH6" s="109"/>
      <c r="JOI6" s="109"/>
      <c r="JOJ6" s="109"/>
      <c r="JOK6" s="109"/>
      <c r="JOL6" s="109"/>
      <c r="JOM6" s="109"/>
      <c r="JON6" s="109"/>
      <c r="JOO6" s="109"/>
      <c r="JOP6" s="109"/>
      <c r="JOQ6" s="109"/>
      <c r="JOR6" s="109"/>
      <c r="JOS6" s="109"/>
      <c r="JOT6" s="109"/>
      <c r="JOU6" s="109"/>
      <c r="JOV6" s="109"/>
      <c r="JOW6" s="109"/>
      <c r="JOX6" s="109"/>
      <c r="JOY6" s="109"/>
      <c r="JOZ6" s="109"/>
      <c r="JPA6" s="109"/>
      <c r="JPB6" s="109"/>
      <c r="JPC6" s="109"/>
      <c r="JPD6" s="109"/>
      <c r="JPE6" s="109"/>
      <c r="JPF6" s="109"/>
      <c r="JPG6" s="109"/>
      <c r="JPH6" s="109"/>
      <c r="JPI6" s="109"/>
      <c r="JPJ6" s="109"/>
      <c r="JPK6" s="109"/>
      <c r="JPL6" s="109"/>
      <c r="JPM6" s="109"/>
      <c r="JPN6" s="109"/>
      <c r="JPO6" s="109"/>
      <c r="JPP6" s="109"/>
      <c r="JPQ6" s="109"/>
      <c r="JPR6" s="109"/>
      <c r="JPS6" s="109"/>
      <c r="JPT6" s="109"/>
      <c r="JPU6" s="109"/>
      <c r="JPV6" s="109"/>
      <c r="JPW6" s="109"/>
      <c r="JPX6" s="109"/>
      <c r="JPY6" s="109"/>
      <c r="JPZ6" s="109"/>
      <c r="JQA6" s="109"/>
      <c r="JQB6" s="109"/>
      <c r="JQC6" s="109"/>
      <c r="JQD6" s="109"/>
      <c r="JQE6" s="109"/>
      <c r="JQF6" s="109"/>
      <c r="JQG6" s="109"/>
      <c r="JQH6" s="109"/>
      <c r="JQI6" s="109"/>
      <c r="JQJ6" s="109"/>
      <c r="JQK6" s="109"/>
      <c r="JQL6" s="109"/>
      <c r="JQM6" s="109"/>
      <c r="JQN6" s="109"/>
      <c r="JQO6" s="109"/>
      <c r="JQP6" s="109"/>
      <c r="JQQ6" s="109"/>
      <c r="JQR6" s="109"/>
      <c r="JQS6" s="109"/>
      <c r="JQT6" s="109"/>
      <c r="JQU6" s="109"/>
      <c r="JQV6" s="109"/>
      <c r="JQW6" s="109"/>
      <c r="JQX6" s="109"/>
      <c r="JQY6" s="109"/>
      <c r="JQZ6" s="109"/>
      <c r="JRA6" s="109"/>
      <c r="JRB6" s="109"/>
      <c r="JRC6" s="109"/>
      <c r="JRD6" s="109"/>
      <c r="JRE6" s="109"/>
      <c r="JRF6" s="109"/>
      <c r="JRG6" s="109"/>
      <c r="JRH6" s="109"/>
      <c r="JRI6" s="109"/>
      <c r="JRJ6" s="109"/>
      <c r="JRK6" s="109"/>
      <c r="JRL6" s="109"/>
      <c r="JRM6" s="109"/>
      <c r="JRN6" s="109"/>
      <c r="JRO6" s="109"/>
      <c r="JRP6" s="109"/>
      <c r="JRQ6" s="109"/>
      <c r="JRR6" s="109"/>
      <c r="JRS6" s="109"/>
      <c r="JRT6" s="109"/>
      <c r="JRU6" s="109"/>
      <c r="JRV6" s="109"/>
      <c r="JRW6" s="109"/>
      <c r="JRX6" s="109"/>
      <c r="JRY6" s="109"/>
      <c r="JRZ6" s="109"/>
      <c r="JSA6" s="109"/>
      <c r="JSB6" s="109"/>
      <c r="JSC6" s="109"/>
      <c r="JSD6" s="109"/>
      <c r="JSE6" s="109"/>
      <c r="JSF6" s="109"/>
      <c r="JSG6" s="109"/>
      <c r="JSH6" s="109"/>
      <c r="JSI6" s="109"/>
      <c r="JSJ6" s="109"/>
      <c r="JSK6" s="109"/>
      <c r="JSL6" s="109"/>
      <c r="JSM6" s="109"/>
      <c r="JSN6" s="109"/>
      <c r="JSO6" s="109"/>
      <c r="JSP6" s="109"/>
      <c r="JSQ6" s="109"/>
      <c r="JSR6" s="109"/>
      <c r="JSS6" s="109"/>
      <c r="JST6" s="109"/>
      <c r="JSU6" s="109"/>
      <c r="JSV6" s="109"/>
      <c r="JSW6" s="109"/>
      <c r="JSX6" s="109"/>
      <c r="JSY6" s="109"/>
      <c r="JSZ6" s="109"/>
      <c r="JTA6" s="109"/>
      <c r="JTB6" s="109"/>
      <c r="JTC6" s="109"/>
      <c r="JTD6" s="109"/>
      <c r="JTE6" s="109"/>
      <c r="JTF6" s="109"/>
      <c r="JTG6" s="109"/>
      <c r="JTH6" s="109"/>
      <c r="JTI6" s="109"/>
      <c r="JTJ6" s="109"/>
      <c r="JTK6" s="109"/>
      <c r="JTL6" s="109"/>
      <c r="JTM6" s="109"/>
      <c r="JTN6" s="109"/>
      <c r="JTO6" s="109"/>
      <c r="JTP6" s="109"/>
      <c r="JTQ6" s="109"/>
      <c r="JTR6" s="109"/>
      <c r="JTS6" s="109"/>
      <c r="JTT6" s="109"/>
      <c r="JTU6" s="109"/>
      <c r="JTV6" s="109"/>
      <c r="JTW6" s="109"/>
      <c r="JTX6" s="109"/>
      <c r="JTY6" s="109"/>
      <c r="JTZ6" s="109"/>
      <c r="JUA6" s="109"/>
      <c r="JUB6" s="109"/>
      <c r="JUC6" s="109"/>
      <c r="JUD6" s="109"/>
      <c r="JUE6" s="109"/>
      <c r="JUF6" s="109"/>
      <c r="JUG6" s="109"/>
      <c r="JUH6" s="109"/>
      <c r="JUI6" s="109"/>
      <c r="JUJ6" s="109"/>
      <c r="JUK6" s="109"/>
      <c r="JUL6" s="109"/>
      <c r="JUM6" s="109"/>
      <c r="JUN6" s="109"/>
      <c r="JUO6" s="109"/>
      <c r="JUP6" s="109"/>
      <c r="JUQ6" s="109"/>
      <c r="JUR6" s="109"/>
      <c r="JUS6" s="109"/>
      <c r="JUT6" s="109"/>
      <c r="JUU6" s="109"/>
      <c r="JUV6" s="109"/>
      <c r="JUW6" s="109"/>
      <c r="JUX6" s="109"/>
      <c r="JUY6" s="109"/>
      <c r="JUZ6" s="109"/>
      <c r="JVA6" s="109"/>
      <c r="JVB6" s="109"/>
      <c r="JVC6" s="109"/>
      <c r="JVD6" s="109"/>
      <c r="JVE6" s="109"/>
      <c r="JVF6" s="109"/>
      <c r="JVG6" s="109"/>
      <c r="JVH6" s="109"/>
      <c r="JVI6" s="109"/>
      <c r="JVJ6" s="109"/>
      <c r="JVK6" s="109"/>
      <c r="JVL6" s="109"/>
      <c r="JVM6" s="109"/>
      <c r="JVN6" s="109"/>
      <c r="JVO6" s="109"/>
      <c r="JVP6" s="109"/>
      <c r="JVQ6" s="109"/>
      <c r="JVR6" s="109"/>
      <c r="JVS6" s="109"/>
      <c r="JVT6" s="109"/>
      <c r="JVU6" s="109"/>
      <c r="JVV6" s="109"/>
      <c r="JVW6" s="109"/>
      <c r="JVX6" s="109"/>
      <c r="JVY6" s="109"/>
      <c r="JVZ6" s="109"/>
      <c r="JWA6" s="109"/>
      <c r="JWB6" s="109"/>
      <c r="JWC6" s="109"/>
      <c r="JWD6" s="109"/>
      <c r="JWE6" s="109"/>
      <c r="JWF6" s="109"/>
      <c r="JWG6" s="109"/>
      <c r="JWH6" s="109"/>
      <c r="JWI6" s="109"/>
      <c r="JWJ6" s="109"/>
      <c r="JWK6" s="109"/>
      <c r="JWL6" s="109"/>
      <c r="JWM6" s="109"/>
      <c r="JWN6" s="109"/>
      <c r="JWO6" s="109"/>
      <c r="JWP6" s="109"/>
      <c r="JWQ6" s="109"/>
      <c r="JWR6" s="109"/>
      <c r="JWS6" s="109"/>
      <c r="JWT6" s="109"/>
      <c r="JWU6" s="109"/>
      <c r="JWV6" s="109"/>
      <c r="JWW6" s="109"/>
      <c r="JWX6" s="109"/>
      <c r="JWY6" s="109"/>
      <c r="JWZ6" s="109"/>
      <c r="JXA6" s="109"/>
      <c r="JXB6" s="109"/>
      <c r="JXC6" s="109"/>
      <c r="JXD6" s="109"/>
      <c r="JXE6" s="109"/>
      <c r="JXF6" s="109"/>
      <c r="JXG6" s="109"/>
      <c r="JXH6" s="109"/>
      <c r="JXI6" s="109"/>
      <c r="JXJ6" s="109"/>
      <c r="JXK6" s="109"/>
      <c r="JXL6" s="109"/>
      <c r="JXM6" s="109"/>
      <c r="JXN6" s="109"/>
      <c r="JXO6" s="109"/>
      <c r="JXP6" s="109"/>
      <c r="JXQ6" s="109"/>
      <c r="JXR6" s="109"/>
      <c r="JXS6" s="109"/>
      <c r="JXT6" s="109"/>
      <c r="JXU6" s="109"/>
      <c r="JXV6" s="109"/>
      <c r="JXW6" s="109"/>
      <c r="JXX6" s="109"/>
      <c r="JXY6" s="109"/>
      <c r="JXZ6" s="109"/>
      <c r="JYA6" s="109"/>
      <c r="JYB6" s="109"/>
      <c r="JYC6" s="109"/>
      <c r="JYD6" s="109"/>
      <c r="JYE6" s="109"/>
      <c r="JYF6" s="109"/>
      <c r="JYG6" s="109"/>
      <c r="JYH6" s="109"/>
      <c r="JYI6" s="109"/>
      <c r="JYJ6" s="109"/>
      <c r="JYK6" s="109"/>
      <c r="JYL6" s="109"/>
      <c r="JYM6" s="109"/>
      <c r="JYN6" s="109"/>
      <c r="JYO6" s="109"/>
      <c r="JYP6" s="109"/>
      <c r="JYQ6" s="109"/>
      <c r="JYR6" s="109"/>
      <c r="JYS6" s="109"/>
      <c r="JYT6" s="109"/>
      <c r="JYU6" s="109"/>
      <c r="JYV6" s="109"/>
      <c r="JYW6" s="109"/>
      <c r="JYX6" s="109"/>
      <c r="JYY6" s="109"/>
      <c r="JYZ6" s="109"/>
      <c r="JZA6" s="109"/>
      <c r="JZB6" s="109"/>
      <c r="JZC6" s="109"/>
      <c r="JZD6" s="109"/>
      <c r="JZE6" s="109"/>
      <c r="JZF6" s="109"/>
      <c r="JZG6" s="109"/>
      <c r="JZH6" s="109"/>
      <c r="JZI6" s="109"/>
      <c r="JZJ6" s="109"/>
      <c r="JZK6" s="109"/>
      <c r="JZL6" s="109"/>
      <c r="JZM6" s="109"/>
      <c r="JZN6" s="109"/>
      <c r="JZO6" s="109"/>
      <c r="JZP6" s="109"/>
      <c r="JZQ6" s="109"/>
      <c r="JZR6" s="109"/>
      <c r="JZS6" s="109"/>
      <c r="JZT6" s="109"/>
      <c r="JZU6" s="109"/>
      <c r="JZV6" s="109"/>
      <c r="JZW6" s="109"/>
      <c r="JZX6" s="109"/>
      <c r="JZY6" s="109"/>
      <c r="JZZ6" s="109"/>
      <c r="KAA6" s="109"/>
      <c r="KAB6" s="109"/>
      <c r="KAC6" s="109"/>
      <c r="KAD6" s="109"/>
      <c r="KAE6" s="109"/>
      <c r="KAF6" s="109"/>
      <c r="KAG6" s="109"/>
      <c r="KAH6" s="109"/>
      <c r="KAI6" s="109"/>
      <c r="KAJ6" s="109"/>
      <c r="KAK6" s="109"/>
      <c r="KAL6" s="109"/>
      <c r="KAM6" s="109"/>
      <c r="KAN6" s="109"/>
      <c r="KAO6" s="109"/>
      <c r="KAP6" s="109"/>
      <c r="KAQ6" s="109"/>
      <c r="KAR6" s="109"/>
      <c r="KAS6" s="109"/>
      <c r="KAT6" s="109"/>
      <c r="KAU6" s="109"/>
      <c r="KAV6" s="109"/>
      <c r="KAW6" s="109"/>
      <c r="KAX6" s="109"/>
      <c r="KAY6" s="109"/>
      <c r="KAZ6" s="109"/>
      <c r="KBA6" s="109"/>
      <c r="KBB6" s="109"/>
      <c r="KBC6" s="109"/>
      <c r="KBD6" s="109"/>
      <c r="KBE6" s="109"/>
      <c r="KBF6" s="109"/>
      <c r="KBG6" s="109"/>
      <c r="KBH6" s="109"/>
      <c r="KBI6" s="109"/>
      <c r="KBJ6" s="109"/>
      <c r="KBK6" s="109"/>
      <c r="KBL6" s="109"/>
      <c r="KBM6" s="109"/>
      <c r="KBN6" s="109"/>
      <c r="KBO6" s="109"/>
      <c r="KBP6" s="109"/>
      <c r="KBQ6" s="109"/>
      <c r="KBR6" s="109"/>
      <c r="KBS6" s="109"/>
      <c r="KBT6" s="109"/>
      <c r="KBU6" s="109"/>
      <c r="KBV6" s="109"/>
      <c r="KBW6" s="109"/>
      <c r="KBX6" s="109"/>
      <c r="KBY6" s="109"/>
      <c r="KBZ6" s="109"/>
      <c r="KCA6" s="109"/>
      <c r="KCB6" s="109"/>
      <c r="KCC6" s="109"/>
      <c r="KCD6" s="109"/>
      <c r="KCE6" s="109"/>
      <c r="KCF6" s="109"/>
      <c r="KCG6" s="109"/>
      <c r="KCH6" s="109"/>
      <c r="KCI6" s="109"/>
      <c r="KCJ6" s="109"/>
      <c r="KCK6" s="109"/>
      <c r="KCL6" s="109"/>
      <c r="KCM6" s="109"/>
      <c r="KCN6" s="109"/>
      <c r="KCO6" s="109"/>
      <c r="KCP6" s="109"/>
      <c r="KCQ6" s="109"/>
      <c r="KCR6" s="109"/>
      <c r="KCS6" s="109"/>
      <c r="KCT6" s="109"/>
      <c r="KCU6" s="109"/>
      <c r="KCV6" s="109"/>
      <c r="KCW6" s="109"/>
      <c r="KCX6" s="109"/>
      <c r="KCY6" s="109"/>
      <c r="KCZ6" s="109"/>
      <c r="KDA6" s="109"/>
      <c r="KDB6" s="109"/>
      <c r="KDC6" s="109"/>
      <c r="KDD6" s="109"/>
      <c r="KDE6" s="109"/>
      <c r="KDF6" s="109"/>
      <c r="KDG6" s="109"/>
      <c r="KDH6" s="109"/>
      <c r="KDI6" s="109"/>
      <c r="KDJ6" s="109"/>
      <c r="KDK6" s="109"/>
      <c r="KDL6" s="109"/>
      <c r="KDM6" s="109"/>
      <c r="KDN6" s="109"/>
      <c r="KDO6" s="109"/>
      <c r="KDP6" s="109"/>
      <c r="KDQ6" s="109"/>
      <c r="KDR6" s="109"/>
      <c r="KDS6" s="109"/>
      <c r="KDT6" s="109"/>
      <c r="KDU6" s="109"/>
      <c r="KDV6" s="109"/>
      <c r="KDW6" s="109"/>
      <c r="KDX6" s="109"/>
      <c r="KDY6" s="109"/>
      <c r="KDZ6" s="109"/>
      <c r="KEA6" s="109"/>
      <c r="KEB6" s="109"/>
      <c r="KEC6" s="109"/>
      <c r="KED6" s="109"/>
      <c r="KEE6" s="109"/>
      <c r="KEF6" s="109"/>
      <c r="KEG6" s="109"/>
      <c r="KEH6" s="109"/>
      <c r="KEI6" s="109"/>
      <c r="KEJ6" s="109"/>
      <c r="KEK6" s="109"/>
      <c r="KEL6" s="109"/>
      <c r="KEM6" s="109"/>
      <c r="KEN6" s="109"/>
      <c r="KEO6" s="109"/>
      <c r="KEP6" s="109"/>
      <c r="KEQ6" s="109"/>
      <c r="KER6" s="109"/>
      <c r="KES6" s="109"/>
      <c r="KET6" s="109"/>
      <c r="KEU6" s="109"/>
      <c r="KEV6" s="109"/>
      <c r="KEW6" s="109"/>
      <c r="KEX6" s="109"/>
      <c r="KEY6" s="109"/>
      <c r="KEZ6" s="109"/>
      <c r="KFA6" s="109"/>
      <c r="KFB6" s="109"/>
      <c r="KFC6" s="109"/>
      <c r="KFD6" s="109"/>
      <c r="KFE6" s="109"/>
      <c r="KFF6" s="109"/>
      <c r="KFG6" s="109"/>
      <c r="KFH6" s="109"/>
      <c r="KFI6" s="109"/>
      <c r="KFJ6" s="109"/>
      <c r="KFK6" s="109"/>
      <c r="KFL6" s="109"/>
      <c r="KFM6" s="109"/>
      <c r="KFN6" s="109"/>
      <c r="KFO6" s="109"/>
      <c r="KFP6" s="109"/>
      <c r="KFQ6" s="109"/>
      <c r="KFR6" s="109"/>
      <c r="KFS6" s="109"/>
      <c r="KFT6" s="109"/>
      <c r="KFU6" s="109"/>
      <c r="KFV6" s="109"/>
      <c r="KFW6" s="109"/>
      <c r="KFX6" s="109"/>
      <c r="KFY6" s="109"/>
      <c r="KFZ6" s="109"/>
      <c r="KGA6" s="109"/>
      <c r="KGB6" s="109"/>
      <c r="KGC6" s="109"/>
      <c r="KGD6" s="109"/>
      <c r="KGE6" s="109"/>
      <c r="KGF6" s="109"/>
      <c r="KGG6" s="109"/>
      <c r="KGH6" s="109"/>
      <c r="KGI6" s="109"/>
      <c r="KGJ6" s="109"/>
      <c r="KGK6" s="109"/>
      <c r="KGL6" s="109"/>
      <c r="KGM6" s="109"/>
      <c r="KGN6" s="109"/>
      <c r="KGO6" s="109"/>
      <c r="KGP6" s="109"/>
      <c r="KGQ6" s="109"/>
      <c r="KGR6" s="109"/>
      <c r="KGS6" s="109"/>
      <c r="KGT6" s="109"/>
      <c r="KGU6" s="109"/>
      <c r="KGV6" s="109"/>
      <c r="KGW6" s="109"/>
      <c r="KGX6" s="109"/>
      <c r="KGY6" s="109"/>
      <c r="KGZ6" s="109"/>
      <c r="KHA6" s="109"/>
      <c r="KHB6" s="109"/>
      <c r="KHC6" s="109"/>
      <c r="KHD6" s="109"/>
      <c r="KHE6" s="109"/>
      <c r="KHF6" s="109"/>
      <c r="KHG6" s="109"/>
      <c r="KHH6" s="109"/>
      <c r="KHI6" s="109"/>
      <c r="KHJ6" s="109"/>
      <c r="KHK6" s="109"/>
      <c r="KHL6" s="109"/>
      <c r="KHM6" s="109"/>
      <c r="KHN6" s="109"/>
      <c r="KHO6" s="109"/>
      <c r="KHP6" s="109"/>
      <c r="KHQ6" s="109"/>
      <c r="KHR6" s="109"/>
      <c r="KHS6" s="109"/>
      <c r="KHT6" s="109"/>
      <c r="KHU6" s="109"/>
      <c r="KHV6" s="109"/>
      <c r="KHW6" s="109"/>
      <c r="KHX6" s="109"/>
      <c r="KHY6" s="109"/>
      <c r="KHZ6" s="109"/>
      <c r="KIA6" s="109"/>
      <c r="KIB6" s="109"/>
      <c r="KIC6" s="109"/>
      <c r="KID6" s="109"/>
      <c r="KIE6" s="109"/>
      <c r="KIF6" s="109"/>
      <c r="KIG6" s="109"/>
      <c r="KIH6" s="109"/>
      <c r="KII6" s="109"/>
      <c r="KIJ6" s="109"/>
      <c r="KIK6" s="109"/>
      <c r="KIL6" s="109"/>
      <c r="KIM6" s="109"/>
      <c r="KIN6" s="109"/>
      <c r="KIO6" s="109"/>
      <c r="KIP6" s="109"/>
      <c r="KIQ6" s="109"/>
      <c r="KIR6" s="109"/>
      <c r="KIS6" s="109"/>
      <c r="KIT6" s="109"/>
      <c r="KIU6" s="109"/>
      <c r="KIV6" s="109"/>
      <c r="KIW6" s="109"/>
      <c r="KIX6" s="109"/>
      <c r="KIY6" s="109"/>
      <c r="KIZ6" s="109"/>
      <c r="KJA6" s="109"/>
      <c r="KJB6" s="109"/>
      <c r="KJC6" s="109"/>
      <c r="KJD6" s="109"/>
      <c r="KJE6" s="109"/>
      <c r="KJF6" s="109"/>
      <c r="KJG6" s="109"/>
      <c r="KJH6" s="109"/>
      <c r="KJI6" s="109"/>
      <c r="KJJ6" s="109"/>
      <c r="KJK6" s="109"/>
      <c r="KJL6" s="109"/>
      <c r="KJM6" s="109"/>
      <c r="KJN6" s="109"/>
      <c r="KJO6" s="109"/>
      <c r="KJP6" s="109"/>
      <c r="KJQ6" s="109"/>
      <c r="KJR6" s="109"/>
      <c r="KJS6" s="109"/>
      <c r="KJT6" s="109"/>
      <c r="KJU6" s="109"/>
      <c r="KJV6" s="109"/>
      <c r="KJW6" s="109"/>
      <c r="KJX6" s="109"/>
      <c r="KJY6" s="109"/>
      <c r="KJZ6" s="109"/>
      <c r="KKA6" s="109"/>
      <c r="KKB6" s="109"/>
      <c r="KKC6" s="109"/>
      <c r="KKD6" s="109"/>
      <c r="KKE6" s="109"/>
      <c r="KKF6" s="109"/>
      <c r="KKG6" s="109"/>
      <c r="KKH6" s="109"/>
      <c r="KKI6" s="109"/>
      <c r="KKJ6" s="109"/>
      <c r="KKK6" s="109"/>
      <c r="KKL6" s="109"/>
      <c r="KKM6" s="109"/>
      <c r="KKN6" s="109"/>
      <c r="KKO6" s="109"/>
      <c r="KKP6" s="109"/>
      <c r="KKQ6" s="109"/>
      <c r="KKR6" s="109"/>
      <c r="KKS6" s="109"/>
      <c r="KKT6" s="109"/>
      <c r="KKU6" s="109"/>
      <c r="KKV6" s="109"/>
      <c r="KKW6" s="109"/>
      <c r="KKX6" s="109"/>
      <c r="KKY6" s="109"/>
      <c r="KKZ6" s="109"/>
      <c r="KLA6" s="109"/>
      <c r="KLB6" s="109"/>
      <c r="KLC6" s="109"/>
      <c r="KLD6" s="109"/>
      <c r="KLE6" s="109"/>
      <c r="KLF6" s="109"/>
      <c r="KLG6" s="109"/>
      <c r="KLH6" s="109"/>
      <c r="KLI6" s="109"/>
      <c r="KLJ6" s="109"/>
      <c r="KLK6" s="109"/>
      <c r="KLL6" s="109"/>
      <c r="KLM6" s="109"/>
      <c r="KLN6" s="109"/>
      <c r="KLO6" s="109"/>
      <c r="KLP6" s="109"/>
      <c r="KLQ6" s="109"/>
      <c r="KLR6" s="109"/>
      <c r="KLS6" s="109"/>
      <c r="KLT6" s="109"/>
      <c r="KLU6" s="109"/>
      <c r="KLV6" s="109"/>
      <c r="KLW6" s="109"/>
      <c r="KLX6" s="109"/>
      <c r="KLY6" s="109"/>
      <c r="KLZ6" s="109"/>
      <c r="KMA6" s="109"/>
      <c r="KMB6" s="109"/>
      <c r="KMC6" s="109"/>
      <c r="KMD6" s="109"/>
      <c r="KME6" s="109"/>
      <c r="KMF6" s="109"/>
      <c r="KMG6" s="109"/>
      <c r="KMH6" s="109"/>
      <c r="KMI6" s="109"/>
      <c r="KMJ6" s="109"/>
      <c r="KMK6" s="109"/>
      <c r="KML6" s="109"/>
      <c r="KMM6" s="109"/>
      <c r="KMN6" s="109"/>
      <c r="KMO6" s="109"/>
      <c r="KMP6" s="109"/>
      <c r="KMQ6" s="109"/>
      <c r="KMR6" s="109"/>
      <c r="KMS6" s="109"/>
      <c r="KMT6" s="109"/>
      <c r="KMU6" s="109"/>
      <c r="KMV6" s="109"/>
      <c r="KMW6" s="109"/>
      <c r="KMX6" s="109"/>
      <c r="KMY6" s="109"/>
      <c r="KMZ6" s="109"/>
      <c r="KNA6" s="109"/>
      <c r="KNB6" s="109"/>
      <c r="KNC6" s="109"/>
      <c r="KND6" s="109"/>
      <c r="KNE6" s="109"/>
      <c r="KNF6" s="109"/>
      <c r="KNG6" s="109"/>
      <c r="KNH6" s="109"/>
      <c r="KNI6" s="109"/>
      <c r="KNJ6" s="109"/>
      <c r="KNK6" s="109"/>
      <c r="KNL6" s="109"/>
      <c r="KNM6" s="109"/>
      <c r="KNN6" s="109"/>
      <c r="KNO6" s="109"/>
      <c r="KNP6" s="109"/>
      <c r="KNQ6" s="109"/>
      <c r="KNR6" s="109"/>
      <c r="KNS6" s="109"/>
      <c r="KNT6" s="109"/>
      <c r="KNU6" s="109"/>
      <c r="KNV6" s="109"/>
      <c r="KNW6" s="109"/>
      <c r="KNX6" s="109"/>
      <c r="KNY6" s="109"/>
      <c r="KNZ6" s="109"/>
      <c r="KOA6" s="109"/>
      <c r="KOB6" s="109"/>
      <c r="KOC6" s="109"/>
      <c r="KOD6" s="109"/>
      <c r="KOE6" s="109"/>
      <c r="KOF6" s="109"/>
      <c r="KOG6" s="109"/>
      <c r="KOH6" s="109"/>
      <c r="KOI6" s="109"/>
      <c r="KOJ6" s="109"/>
      <c r="KOK6" s="109"/>
      <c r="KOL6" s="109"/>
      <c r="KOM6" s="109"/>
      <c r="KON6" s="109"/>
      <c r="KOO6" s="109"/>
      <c r="KOP6" s="109"/>
      <c r="KOQ6" s="109"/>
      <c r="KOR6" s="109"/>
      <c r="KOS6" s="109"/>
      <c r="KOT6" s="109"/>
      <c r="KOU6" s="109"/>
      <c r="KOV6" s="109"/>
      <c r="KOW6" s="109"/>
      <c r="KOX6" s="109"/>
      <c r="KOY6" s="109"/>
      <c r="KOZ6" s="109"/>
      <c r="KPA6" s="109"/>
      <c r="KPB6" s="109"/>
      <c r="KPC6" s="109"/>
      <c r="KPD6" s="109"/>
      <c r="KPE6" s="109"/>
      <c r="KPF6" s="109"/>
      <c r="KPG6" s="109"/>
      <c r="KPH6" s="109"/>
      <c r="KPI6" s="109"/>
      <c r="KPJ6" s="109"/>
      <c r="KPK6" s="109"/>
      <c r="KPL6" s="109"/>
      <c r="KPM6" s="109"/>
      <c r="KPN6" s="109"/>
      <c r="KPO6" s="109"/>
      <c r="KPP6" s="109"/>
      <c r="KPQ6" s="109"/>
      <c r="KPR6" s="109"/>
      <c r="KPS6" s="109"/>
      <c r="KPT6" s="109"/>
      <c r="KPU6" s="109"/>
      <c r="KPV6" s="109"/>
      <c r="KPW6" s="109"/>
      <c r="KPX6" s="109"/>
      <c r="KPY6" s="109"/>
      <c r="KPZ6" s="109"/>
      <c r="KQA6" s="109"/>
      <c r="KQB6" s="109"/>
      <c r="KQC6" s="109"/>
      <c r="KQD6" s="109"/>
      <c r="KQE6" s="109"/>
      <c r="KQF6" s="109"/>
      <c r="KQG6" s="109"/>
      <c r="KQH6" s="109"/>
      <c r="KQI6" s="109"/>
      <c r="KQJ6" s="109"/>
      <c r="KQK6" s="109"/>
      <c r="KQL6" s="109"/>
      <c r="KQM6" s="109"/>
      <c r="KQN6" s="109"/>
      <c r="KQO6" s="109"/>
      <c r="KQP6" s="109"/>
      <c r="KQQ6" s="109"/>
      <c r="KQR6" s="109"/>
      <c r="KQS6" s="109"/>
      <c r="KQT6" s="109"/>
      <c r="KQU6" s="109"/>
      <c r="KQV6" s="109"/>
      <c r="KQW6" s="109"/>
      <c r="KQX6" s="109"/>
      <c r="KQY6" s="109"/>
      <c r="KQZ6" s="109"/>
      <c r="KRA6" s="109"/>
      <c r="KRB6" s="109"/>
      <c r="KRC6" s="109"/>
      <c r="KRD6" s="109"/>
      <c r="KRE6" s="109"/>
      <c r="KRF6" s="109"/>
      <c r="KRG6" s="109"/>
      <c r="KRH6" s="109"/>
      <c r="KRI6" s="109"/>
      <c r="KRJ6" s="109"/>
      <c r="KRK6" s="109"/>
      <c r="KRL6" s="109"/>
      <c r="KRM6" s="109"/>
      <c r="KRN6" s="109"/>
      <c r="KRO6" s="109"/>
      <c r="KRP6" s="109"/>
      <c r="KRQ6" s="109"/>
      <c r="KRR6" s="109"/>
      <c r="KRS6" s="109"/>
      <c r="KRT6" s="109"/>
      <c r="KRU6" s="109"/>
      <c r="KRV6" s="109"/>
      <c r="KRW6" s="109"/>
      <c r="KRX6" s="109"/>
      <c r="KRY6" s="109"/>
      <c r="KRZ6" s="109"/>
      <c r="KSA6" s="109"/>
      <c r="KSB6" s="109"/>
      <c r="KSC6" s="109"/>
      <c r="KSD6" s="109"/>
      <c r="KSE6" s="109"/>
      <c r="KSF6" s="109"/>
      <c r="KSG6" s="109"/>
      <c r="KSH6" s="109"/>
      <c r="KSI6" s="109"/>
      <c r="KSJ6" s="109"/>
      <c r="KSK6" s="109"/>
      <c r="KSL6" s="109"/>
      <c r="KSM6" s="109"/>
      <c r="KSN6" s="109"/>
      <c r="KSO6" s="109"/>
      <c r="KSP6" s="109"/>
      <c r="KSQ6" s="109"/>
      <c r="KSR6" s="109"/>
      <c r="KSS6" s="109"/>
      <c r="KST6" s="109"/>
      <c r="KSU6" s="109"/>
      <c r="KSV6" s="109"/>
      <c r="KSW6" s="109"/>
      <c r="KSX6" s="109"/>
      <c r="KSY6" s="109"/>
      <c r="KSZ6" s="109"/>
      <c r="KTA6" s="109"/>
      <c r="KTB6" s="109"/>
      <c r="KTC6" s="109"/>
      <c r="KTD6" s="109"/>
      <c r="KTE6" s="109"/>
      <c r="KTF6" s="109"/>
      <c r="KTG6" s="109"/>
      <c r="KTH6" s="109"/>
      <c r="KTI6" s="109"/>
      <c r="KTJ6" s="109"/>
      <c r="KTK6" s="109"/>
      <c r="KTL6" s="109"/>
      <c r="KTM6" s="109"/>
      <c r="KTN6" s="109"/>
      <c r="KTO6" s="109"/>
      <c r="KTP6" s="109"/>
      <c r="KTQ6" s="109"/>
      <c r="KTR6" s="109"/>
      <c r="KTS6" s="109"/>
      <c r="KTT6" s="109"/>
      <c r="KTU6" s="109"/>
      <c r="KTV6" s="109"/>
      <c r="KTW6" s="109"/>
      <c r="KTX6" s="109"/>
      <c r="KTY6" s="109"/>
      <c r="KTZ6" s="109"/>
      <c r="KUA6" s="109"/>
      <c r="KUB6" s="109"/>
      <c r="KUC6" s="109"/>
      <c r="KUD6" s="109"/>
      <c r="KUE6" s="109"/>
      <c r="KUF6" s="109"/>
      <c r="KUG6" s="109"/>
      <c r="KUH6" s="109"/>
      <c r="KUI6" s="109"/>
      <c r="KUJ6" s="109"/>
      <c r="KUK6" s="109"/>
      <c r="KUL6" s="109"/>
      <c r="KUM6" s="109"/>
      <c r="KUN6" s="109"/>
      <c r="KUO6" s="109"/>
      <c r="KUP6" s="109"/>
      <c r="KUQ6" s="109"/>
      <c r="KUR6" s="109"/>
      <c r="KUS6" s="109"/>
      <c r="KUT6" s="109"/>
      <c r="KUU6" s="109"/>
      <c r="KUV6" s="109"/>
      <c r="KUW6" s="109"/>
      <c r="KUX6" s="109"/>
      <c r="KUY6" s="109"/>
      <c r="KUZ6" s="109"/>
      <c r="KVA6" s="109"/>
      <c r="KVB6" s="109"/>
      <c r="KVC6" s="109"/>
      <c r="KVD6" s="109"/>
      <c r="KVE6" s="109"/>
      <c r="KVF6" s="109"/>
      <c r="KVG6" s="109"/>
      <c r="KVH6" s="109"/>
      <c r="KVI6" s="109"/>
      <c r="KVJ6" s="109"/>
      <c r="KVK6" s="109"/>
      <c r="KVL6" s="109"/>
      <c r="KVM6" s="109"/>
      <c r="KVN6" s="109"/>
      <c r="KVO6" s="109"/>
      <c r="KVP6" s="109"/>
      <c r="KVQ6" s="109"/>
      <c r="KVR6" s="109"/>
      <c r="KVS6" s="109"/>
      <c r="KVT6" s="109"/>
      <c r="KVU6" s="109"/>
      <c r="KVV6" s="109"/>
      <c r="KVW6" s="109"/>
      <c r="KVX6" s="109"/>
      <c r="KVY6" s="109"/>
      <c r="KVZ6" s="109"/>
      <c r="KWA6" s="109"/>
      <c r="KWB6" s="109"/>
      <c r="KWC6" s="109"/>
      <c r="KWD6" s="109"/>
      <c r="KWE6" s="109"/>
      <c r="KWF6" s="109"/>
      <c r="KWG6" s="109"/>
      <c r="KWH6" s="109"/>
      <c r="KWI6" s="109"/>
      <c r="KWJ6" s="109"/>
      <c r="KWK6" s="109"/>
      <c r="KWL6" s="109"/>
      <c r="KWM6" s="109"/>
      <c r="KWN6" s="109"/>
      <c r="KWO6" s="109"/>
      <c r="KWP6" s="109"/>
      <c r="KWQ6" s="109"/>
      <c r="KWR6" s="109"/>
      <c r="KWS6" s="109"/>
      <c r="KWT6" s="109"/>
      <c r="KWU6" s="109"/>
      <c r="KWV6" s="109"/>
      <c r="KWW6" s="109"/>
      <c r="KWX6" s="109"/>
      <c r="KWY6" s="109"/>
      <c r="KWZ6" s="109"/>
      <c r="KXA6" s="109"/>
      <c r="KXB6" s="109"/>
      <c r="KXC6" s="109"/>
      <c r="KXD6" s="109"/>
      <c r="KXE6" s="109"/>
      <c r="KXF6" s="109"/>
      <c r="KXG6" s="109"/>
      <c r="KXH6" s="109"/>
      <c r="KXI6" s="109"/>
      <c r="KXJ6" s="109"/>
      <c r="KXK6" s="109"/>
      <c r="KXL6" s="109"/>
      <c r="KXM6" s="109"/>
      <c r="KXN6" s="109"/>
      <c r="KXO6" s="109"/>
      <c r="KXP6" s="109"/>
      <c r="KXQ6" s="109"/>
      <c r="KXR6" s="109"/>
      <c r="KXS6" s="109"/>
      <c r="KXT6" s="109"/>
      <c r="KXU6" s="109"/>
      <c r="KXV6" s="109"/>
      <c r="KXW6" s="109"/>
      <c r="KXX6" s="109"/>
      <c r="KXY6" s="109"/>
      <c r="KXZ6" s="109"/>
      <c r="KYA6" s="109"/>
      <c r="KYB6" s="109"/>
      <c r="KYC6" s="109"/>
      <c r="KYD6" s="109"/>
      <c r="KYE6" s="109"/>
      <c r="KYF6" s="109"/>
      <c r="KYG6" s="109"/>
      <c r="KYH6" s="109"/>
      <c r="KYI6" s="109"/>
      <c r="KYJ6" s="109"/>
      <c r="KYK6" s="109"/>
      <c r="KYL6" s="109"/>
      <c r="KYM6" s="109"/>
      <c r="KYN6" s="109"/>
      <c r="KYO6" s="109"/>
      <c r="KYP6" s="109"/>
      <c r="KYQ6" s="109"/>
      <c r="KYR6" s="109"/>
      <c r="KYS6" s="109"/>
      <c r="KYT6" s="109"/>
      <c r="KYU6" s="109"/>
      <c r="KYV6" s="109"/>
      <c r="KYW6" s="109"/>
      <c r="KYX6" s="109"/>
      <c r="KYY6" s="109"/>
      <c r="KYZ6" s="109"/>
      <c r="KZA6" s="109"/>
      <c r="KZB6" s="109"/>
      <c r="KZC6" s="109"/>
      <c r="KZD6" s="109"/>
      <c r="KZE6" s="109"/>
      <c r="KZF6" s="109"/>
      <c r="KZG6" s="109"/>
      <c r="KZH6" s="109"/>
      <c r="KZI6" s="109"/>
      <c r="KZJ6" s="109"/>
      <c r="KZK6" s="109"/>
      <c r="KZL6" s="109"/>
      <c r="KZM6" s="109"/>
      <c r="KZN6" s="109"/>
      <c r="KZO6" s="109"/>
      <c r="KZP6" s="109"/>
      <c r="KZQ6" s="109"/>
      <c r="KZR6" s="109"/>
      <c r="KZS6" s="109"/>
      <c r="KZT6" s="109"/>
      <c r="KZU6" s="109"/>
      <c r="KZV6" s="109"/>
      <c r="KZW6" s="109"/>
      <c r="KZX6" s="109"/>
      <c r="KZY6" s="109"/>
      <c r="KZZ6" s="109"/>
      <c r="LAA6" s="109"/>
      <c r="LAB6" s="109"/>
      <c r="LAC6" s="109"/>
      <c r="LAD6" s="109"/>
      <c r="LAE6" s="109"/>
      <c r="LAF6" s="109"/>
      <c r="LAG6" s="109"/>
      <c r="LAH6" s="109"/>
      <c r="LAI6" s="109"/>
      <c r="LAJ6" s="109"/>
      <c r="LAK6" s="109"/>
      <c r="LAL6" s="109"/>
      <c r="LAM6" s="109"/>
      <c r="LAN6" s="109"/>
      <c r="LAO6" s="109"/>
      <c r="LAP6" s="109"/>
      <c r="LAQ6" s="109"/>
      <c r="LAR6" s="109"/>
      <c r="LAS6" s="109"/>
      <c r="LAT6" s="109"/>
      <c r="LAU6" s="109"/>
      <c r="LAV6" s="109"/>
      <c r="LAW6" s="109"/>
      <c r="LAX6" s="109"/>
      <c r="LAY6" s="109"/>
      <c r="LAZ6" s="109"/>
      <c r="LBA6" s="109"/>
      <c r="LBB6" s="109"/>
      <c r="LBC6" s="109"/>
      <c r="LBD6" s="109"/>
      <c r="LBE6" s="109"/>
      <c r="LBF6" s="109"/>
      <c r="LBG6" s="109"/>
      <c r="LBH6" s="109"/>
      <c r="LBI6" s="109"/>
      <c r="LBJ6" s="109"/>
      <c r="LBK6" s="109"/>
      <c r="LBL6" s="109"/>
      <c r="LBM6" s="109"/>
      <c r="LBN6" s="109"/>
      <c r="LBO6" s="109"/>
      <c r="LBP6" s="109"/>
      <c r="LBQ6" s="109"/>
      <c r="LBR6" s="109"/>
      <c r="LBS6" s="109"/>
      <c r="LBT6" s="109"/>
      <c r="LBU6" s="109"/>
      <c r="LBV6" s="109"/>
      <c r="LBW6" s="109"/>
      <c r="LBX6" s="109"/>
      <c r="LBY6" s="109"/>
      <c r="LBZ6" s="109"/>
      <c r="LCA6" s="109"/>
      <c r="LCB6" s="109"/>
      <c r="LCC6" s="109"/>
      <c r="LCD6" s="109"/>
      <c r="LCE6" s="109"/>
      <c r="LCF6" s="109"/>
      <c r="LCG6" s="109"/>
      <c r="LCH6" s="109"/>
      <c r="LCI6" s="109"/>
      <c r="LCJ6" s="109"/>
      <c r="LCK6" s="109"/>
      <c r="LCL6" s="109"/>
      <c r="LCM6" s="109"/>
      <c r="LCN6" s="109"/>
      <c r="LCO6" s="109"/>
      <c r="LCP6" s="109"/>
      <c r="LCQ6" s="109"/>
      <c r="LCR6" s="109"/>
      <c r="LCS6" s="109"/>
      <c r="LCT6" s="109"/>
      <c r="LCU6" s="109"/>
      <c r="LCV6" s="109"/>
      <c r="LCW6" s="109"/>
      <c r="LCX6" s="109"/>
      <c r="LCY6" s="109"/>
      <c r="LCZ6" s="109"/>
      <c r="LDA6" s="109"/>
      <c r="LDB6" s="109"/>
      <c r="LDC6" s="109"/>
      <c r="LDD6" s="109"/>
      <c r="LDE6" s="109"/>
      <c r="LDF6" s="109"/>
      <c r="LDG6" s="109"/>
      <c r="LDH6" s="109"/>
      <c r="LDI6" s="109"/>
      <c r="LDJ6" s="109"/>
      <c r="LDK6" s="109"/>
      <c r="LDL6" s="109"/>
      <c r="LDM6" s="109"/>
      <c r="LDN6" s="109"/>
      <c r="LDO6" s="109"/>
      <c r="LDP6" s="109"/>
      <c r="LDQ6" s="109"/>
      <c r="LDR6" s="109"/>
      <c r="LDS6" s="109"/>
      <c r="LDT6" s="109"/>
      <c r="LDU6" s="109"/>
      <c r="LDV6" s="109"/>
      <c r="LDW6" s="109"/>
      <c r="LDX6" s="109"/>
      <c r="LDY6" s="109"/>
      <c r="LDZ6" s="109"/>
      <c r="LEA6" s="109"/>
      <c r="LEB6" s="109"/>
      <c r="LEC6" s="109"/>
      <c r="LED6" s="109"/>
      <c r="LEE6" s="109"/>
      <c r="LEF6" s="109"/>
      <c r="LEG6" s="109"/>
      <c r="LEH6" s="109"/>
      <c r="LEI6" s="109"/>
      <c r="LEJ6" s="109"/>
      <c r="LEK6" s="109"/>
      <c r="LEL6" s="109"/>
      <c r="LEM6" s="109"/>
      <c r="LEN6" s="109"/>
      <c r="LEO6" s="109"/>
      <c r="LEP6" s="109"/>
      <c r="LEQ6" s="109"/>
      <c r="LER6" s="109"/>
      <c r="LES6" s="109"/>
      <c r="LET6" s="109"/>
      <c r="LEU6" s="109"/>
      <c r="LEV6" s="109"/>
      <c r="LEW6" s="109"/>
      <c r="LEX6" s="109"/>
      <c r="LEY6" s="109"/>
      <c r="LEZ6" s="109"/>
      <c r="LFA6" s="109"/>
      <c r="LFB6" s="109"/>
      <c r="LFC6" s="109"/>
      <c r="LFD6" s="109"/>
      <c r="LFE6" s="109"/>
      <c r="LFF6" s="109"/>
      <c r="LFG6" s="109"/>
      <c r="LFH6" s="109"/>
      <c r="LFI6" s="109"/>
      <c r="LFJ6" s="109"/>
      <c r="LFK6" s="109"/>
      <c r="LFL6" s="109"/>
      <c r="LFM6" s="109"/>
      <c r="LFN6" s="109"/>
      <c r="LFO6" s="109"/>
      <c r="LFP6" s="109"/>
      <c r="LFQ6" s="109"/>
      <c r="LFR6" s="109"/>
      <c r="LFS6" s="109"/>
      <c r="LFT6" s="109"/>
      <c r="LFU6" s="109"/>
      <c r="LFV6" s="109"/>
      <c r="LFW6" s="109"/>
      <c r="LFX6" s="109"/>
      <c r="LFY6" s="109"/>
      <c r="LFZ6" s="109"/>
      <c r="LGA6" s="109"/>
      <c r="LGB6" s="109"/>
      <c r="LGC6" s="109"/>
      <c r="LGD6" s="109"/>
      <c r="LGE6" s="109"/>
      <c r="LGF6" s="109"/>
      <c r="LGG6" s="109"/>
      <c r="LGH6" s="109"/>
      <c r="LGI6" s="109"/>
      <c r="LGJ6" s="109"/>
      <c r="LGK6" s="109"/>
      <c r="LGL6" s="109"/>
      <c r="LGM6" s="109"/>
      <c r="LGN6" s="109"/>
      <c r="LGO6" s="109"/>
      <c r="LGP6" s="109"/>
      <c r="LGQ6" s="109"/>
      <c r="LGR6" s="109"/>
      <c r="LGS6" s="109"/>
      <c r="LGT6" s="109"/>
      <c r="LGU6" s="109"/>
      <c r="LGV6" s="109"/>
      <c r="LGW6" s="109"/>
      <c r="LGX6" s="109"/>
      <c r="LGY6" s="109"/>
      <c r="LGZ6" s="109"/>
      <c r="LHA6" s="109"/>
      <c r="LHB6" s="109"/>
      <c r="LHC6" s="109"/>
      <c r="LHD6" s="109"/>
      <c r="LHE6" s="109"/>
      <c r="LHF6" s="109"/>
      <c r="LHG6" s="109"/>
      <c r="LHH6" s="109"/>
      <c r="LHI6" s="109"/>
      <c r="LHJ6" s="109"/>
      <c r="LHK6" s="109"/>
      <c r="LHL6" s="109"/>
      <c r="LHM6" s="109"/>
      <c r="LHN6" s="109"/>
      <c r="LHO6" s="109"/>
      <c r="LHP6" s="109"/>
      <c r="LHQ6" s="109"/>
      <c r="LHR6" s="109"/>
      <c r="LHS6" s="109"/>
      <c r="LHT6" s="109"/>
      <c r="LHU6" s="109"/>
      <c r="LHV6" s="109"/>
      <c r="LHW6" s="109"/>
      <c r="LHX6" s="109"/>
      <c r="LHY6" s="109"/>
      <c r="LHZ6" s="109"/>
      <c r="LIA6" s="109"/>
      <c r="LIB6" s="109"/>
      <c r="LIC6" s="109"/>
      <c r="LID6" s="109"/>
      <c r="LIE6" s="109"/>
      <c r="LIF6" s="109"/>
      <c r="LIG6" s="109"/>
      <c r="LIH6" s="109"/>
      <c r="LII6" s="109"/>
      <c r="LIJ6" s="109"/>
      <c r="LIK6" s="109"/>
      <c r="LIL6" s="109"/>
      <c r="LIM6" s="109"/>
      <c r="LIN6" s="109"/>
      <c r="LIO6" s="109"/>
      <c r="LIP6" s="109"/>
      <c r="LIQ6" s="109"/>
      <c r="LIR6" s="109"/>
      <c r="LIS6" s="109"/>
      <c r="LIT6" s="109"/>
      <c r="LIU6" s="109"/>
      <c r="LIV6" s="109"/>
      <c r="LIW6" s="109"/>
      <c r="LIX6" s="109"/>
      <c r="LIY6" s="109"/>
      <c r="LIZ6" s="109"/>
      <c r="LJA6" s="109"/>
      <c r="LJB6" s="109"/>
      <c r="LJC6" s="109"/>
      <c r="LJD6" s="109"/>
      <c r="LJE6" s="109"/>
      <c r="LJF6" s="109"/>
      <c r="LJG6" s="109"/>
      <c r="LJH6" s="109"/>
      <c r="LJI6" s="109"/>
      <c r="LJJ6" s="109"/>
      <c r="LJK6" s="109"/>
      <c r="LJL6" s="109"/>
      <c r="LJM6" s="109"/>
      <c r="LJN6" s="109"/>
      <c r="LJO6" s="109"/>
      <c r="LJP6" s="109"/>
      <c r="LJQ6" s="109"/>
      <c r="LJR6" s="109"/>
      <c r="LJS6" s="109"/>
      <c r="LJT6" s="109"/>
      <c r="LJU6" s="109"/>
      <c r="LJV6" s="109"/>
      <c r="LJW6" s="109"/>
      <c r="LJX6" s="109"/>
      <c r="LJY6" s="109"/>
      <c r="LJZ6" s="109"/>
      <c r="LKA6" s="109"/>
      <c r="LKB6" s="109"/>
      <c r="LKC6" s="109"/>
      <c r="LKD6" s="109"/>
      <c r="LKE6" s="109"/>
      <c r="LKF6" s="109"/>
      <c r="LKG6" s="109"/>
      <c r="LKH6" s="109"/>
      <c r="LKI6" s="109"/>
      <c r="LKJ6" s="109"/>
      <c r="LKK6" s="109"/>
      <c r="LKL6" s="109"/>
      <c r="LKM6" s="109"/>
      <c r="LKN6" s="109"/>
      <c r="LKO6" s="109"/>
      <c r="LKP6" s="109"/>
      <c r="LKQ6" s="109"/>
      <c r="LKR6" s="109"/>
      <c r="LKS6" s="109"/>
      <c r="LKT6" s="109"/>
      <c r="LKU6" s="109"/>
      <c r="LKV6" s="109"/>
      <c r="LKW6" s="109"/>
      <c r="LKX6" s="109"/>
      <c r="LKY6" s="109"/>
      <c r="LKZ6" s="109"/>
      <c r="LLA6" s="109"/>
      <c r="LLB6" s="109"/>
      <c r="LLC6" s="109"/>
      <c r="LLD6" s="109"/>
      <c r="LLE6" s="109"/>
      <c r="LLF6" s="109"/>
      <c r="LLG6" s="109"/>
      <c r="LLH6" s="109"/>
      <c r="LLI6" s="109"/>
      <c r="LLJ6" s="109"/>
      <c r="LLK6" s="109"/>
      <c r="LLL6" s="109"/>
      <c r="LLM6" s="109"/>
      <c r="LLN6" s="109"/>
      <c r="LLO6" s="109"/>
      <c r="LLP6" s="109"/>
      <c r="LLQ6" s="109"/>
      <c r="LLR6" s="109"/>
      <c r="LLS6" s="109"/>
      <c r="LLT6" s="109"/>
      <c r="LLU6" s="109"/>
      <c r="LLV6" s="109"/>
      <c r="LLW6" s="109"/>
      <c r="LLX6" s="109"/>
      <c r="LLY6" s="109"/>
      <c r="LLZ6" s="109"/>
      <c r="LMA6" s="109"/>
      <c r="LMB6" s="109"/>
      <c r="LMC6" s="109"/>
      <c r="LMD6" s="109"/>
      <c r="LME6" s="109"/>
      <c r="LMF6" s="109"/>
      <c r="LMG6" s="109"/>
      <c r="LMH6" s="109"/>
      <c r="LMI6" s="109"/>
      <c r="LMJ6" s="109"/>
      <c r="LMK6" s="109"/>
      <c r="LML6" s="109"/>
      <c r="LMM6" s="109"/>
      <c r="LMN6" s="109"/>
      <c r="LMO6" s="109"/>
      <c r="LMP6" s="109"/>
      <c r="LMQ6" s="109"/>
      <c r="LMR6" s="109"/>
      <c r="LMS6" s="109"/>
      <c r="LMT6" s="109"/>
      <c r="LMU6" s="109"/>
      <c r="LMV6" s="109"/>
      <c r="LMW6" s="109"/>
      <c r="LMX6" s="109"/>
      <c r="LMY6" s="109"/>
      <c r="LMZ6" s="109"/>
      <c r="LNA6" s="109"/>
      <c r="LNB6" s="109"/>
      <c r="LNC6" s="109"/>
      <c r="LND6" s="109"/>
      <c r="LNE6" s="109"/>
      <c r="LNF6" s="109"/>
      <c r="LNG6" s="109"/>
      <c r="LNH6" s="109"/>
      <c r="LNI6" s="109"/>
      <c r="LNJ6" s="109"/>
      <c r="LNK6" s="109"/>
      <c r="LNL6" s="109"/>
      <c r="LNM6" s="109"/>
      <c r="LNN6" s="109"/>
      <c r="LNO6" s="109"/>
      <c r="LNP6" s="109"/>
      <c r="LNQ6" s="109"/>
      <c r="LNR6" s="109"/>
      <c r="LNS6" s="109"/>
      <c r="LNT6" s="109"/>
      <c r="LNU6" s="109"/>
      <c r="LNV6" s="109"/>
      <c r="LNW6" s="109"/>
      <c r="LNX6" s="109"/>
      <c r="LNY6" s="109"/>
      <c r="LNZ6" s="109"/>
      <c r="LOA6" s="109"/>
      <c r="LOB6" s="109"/>
      <c r="LOC6" s="109"/>
      <c r="LOD6" s="109"/>
      <c r="LOE6" s="109"/>
      <c r="LOF6" s="109"/>
      <c r="LOG6" s="109"/>
      <c r="LOH6" s="109"/>
      <c r="LOI6" s="109"/>
      <c r="LOJ6" s="109"/>
      <c r="LOK6" s="109"/>
      <c r="LOL6" s="109"/>
      <c r="LOM6" s="109"/>
      <c r="LON6" s="109"/>
      <c r="LOO6" s="109"/>
      <c r="LOP6" s="109"/>
      <c r="LOQ6" s="109"/>
      <c r="LOR6" s="109"/>
      <c r="LOS6" s="109"/>
      <c r="LOT6" s="109"/>
      <c r="LOU6" s="109"/>
      <c r="LOV6" s="109"/>
      <c r="LOW6" s="109"/>
      <c r="LOX6" s="109"/>
      <c r="LOY6" s="109"/>
      <c r="LOZ6" s="109"/>
      <c r="LPA6" s="109"/>
      <c r="LPB6" s="109"/>
      <c r="LPC6" s="109"/>
      <c r="LPD6" s="109"/>
      <c r="LPE6" s="109"/>
      <c r="LPF6" s="109"/>
      <c r="LPG6" s="109"/>
      <c r="LPH6" s="109"/>
      <c r="LPI6" s="109"/>
      <c r="LPJ6" s="109"/>
      <c r="LPK6" s="109"/>
      <c r="LPL6" s="109"/>
      <c r="LPM6" s="109"/>
      <c r="LPN6" s="109"/>
      <c r="LPO6" s="109"/>
      <c r="LPP6" s="109"/>
      <c r="LPQ6" s="109"/>
      <c r="LPR6" s="109"/>
      <c r="LPS6" s="109"/>
      <c r="LPT6" s="109"/>
      <c r="LPU6" s="109"/>
      <c r="LPV6" s="109"/>
      <c r="LPW6" s="109"/>
      <c r="LPX6" s="109"/>
      <c r="LPY6" s="109"/>
      <c r="LPZ6" s="109"/>
      <c r="LQA6" s="109"/>
      <c r="LQB6" s="109"/>
      <c r="LQC6" s="109"/>
      <c r="LQD6" s="109"/>
      <c r="LQE6" s="109"/>
      <c r="LQF6" s="109"/>
      <c r="LQG6" s="109"/>
      <c r="LQH6" s="109"/>
      <c r="LQI6" s="109"/>
      <c r="LQJ6" s="109"/>
      <c r="LQK6" s="109"/>
      <c r="LQL6" s="109"/>
      <c r="LQM6" s="109"/>
      <c r="LQN6" s="109"/>
      <c r="LQO6" s="109"/>
      <c r="LQP6" s="109"/>
      <c r="LQQ6" s="109"/>
      <c r="LQR6" s="109"/>
      <c r="LQS6" s="109"/>
      <c r="LQT6" s="109"/>
      <c r="LQU6" s="109"/>
      <c r="LQV6" s="109"/>
      <c r="LQW6" s="109"/>
      <c r="LQX6" s="109"/>
      <c r="LQY6" s="109"/>
      <c r="LQZ6" s="109"/>
      <c r="LRA6" s="109"/>
      <c r="LRB6" s="109"/>
      <c r="LRC6" s="109"/>
      <c r="LRD6" s="109"/>
      <c r="LRE6" s="109"/>
      <c r="LRF6" s="109"/>
      <c r="LRG6" s="109"/>
      <c r="LRH6" s="109"/>
      <c r="LRI6" s="109"/>
      <c r="LRJ6" s="109"/>
      <c r="LRK6" s="109"/>
      <c r="LRL6" s="109"/>
      <c r="LRM6" s="109"/>
      <c r="LRN6" s="109"/>
      <c r="LRO6" s="109"/>
      <c r="LRP6" s="109"/>
      <c r="LRQ6" s="109"/>
      <c r="LRR6" s="109"/>
      <c r="LRS6" s="109"/>
      <c r="LRT6" s="109"/>
      <c r="LRU6" s="109"/>
      <c r="LRV6" s="109"/>
      <c r="LRW6" s="109"/>
      <c r="LRX6" s="109"/>
      <c r="LRY6" s="109"/>
      <c r="LRZ6" s="109"/>
      <c r="LSA6" s="109"/>
      <c r="LSB6" s="109"/>
      <c r="LSC6" s="109"/>
      <c r="LSD6" s="109"/>
      <c r="LSE6" s="109"/>
      <c r="LSF6" s="109"/>
      <c r="LSG6" s="109"/>
      <c r="LSH6" s="109"/>
      <c r="LSI6" s="109"/>
      <c r="LSJ6" s="109"/>
      <c r="LSK6" s="109"/>
      <c r="LSL6" s="109"/>
      <c r="LSM6" s="109"/>
      <c r="LSN6" s="109"/>
      <c r="LSO6" s="109"/>
      <c r="LSP6" s="109"/>
      <c r="LSQ6" s="109"/>
      <c r="LSR6" s="109"/>
      <c r="LSS6" s="109"/>
      <c r="LST6" s="109"/>
      <c r="LSU6" s="109"/>
      <c r="LSV6" s="109"/>
      <c r="LSW6" s="109"/>
      <c r="LSX6" s="109"/>
      <c r="LSY6" s="109"/>
      <c r="LSZ6" s="109"/>
      <c r="LTA6" s="109"/>
      <c r="LTB6" s="109"/>
      <c r="LTC6" s="109"/>
      <c r="LTD6" s="109"/>
      <c r="LTE6" s="109"/>
      <c r="LTF6" s="109"/>
      <c r="LTG6" s="109"/>
      <c r="LTH6" s="109"/>
      <c r="LTI6" s="109"/>
      <c r="LTJ6" s="109"/>
      <c r="LTK6" s="109"/>
      <c r="LTL6" s="109"/>
      <c r="LTM6" s="109"/>
      <c r="LTN6" s="109"/>
      <c r="LTO6" s="109"/>
      <c r="LTP6" s="109"/>
      <c r="LTQ6" s="109"/>
      <c r="LTR6" s="109"/>
      <c r="LTS6" s="109"/>
      <c r="LTT6" s="109"/>
      <c r="LTU6" s="109"/>
      <c r="LTV6" s="109"/>
      <c r="LTW6" s="109"/>
      <c r="LTX6" s="109"/>
      <c r="LTY6" s="109"/>
      <c r="LTZ6" s="109"/>
      <c r="LUA6" s="109"/>
      <c r="LUB6" s="109"/>
      <c r="LUC6" s="109"/>
      <c r="LUD6" s="109"/>
      <c r="LUE6" s="109"/>
      <c r="LUF6" s="109"/>
      <c r="LUG6" s="109"/>
      <c r="LUH6" s="109"/>
      <c r="LUI6" s="109"/>
      <c r="LUJ6" s="109"/>
      <c r="LUK6" s="109"/>
      <c r="LUL6" s="109"/>
      <c r="LUM6" s="109"/>
      <c r="LUN6" s="109"/>
      <c r="LUO6" s="109"/>
      <c r="LUP6" s="109"/>
      <c r="LUQ6" s="109"/>
      <c r="LUR6" s="109"/>
      <c r="LUS6" s="109"/>
      <c r="LUT6" s="109"/>
      <c r="LUU6" s="109"/>
      <c r="LUV6" s="109"/>
      <c r="LUW6" s="109"/>
      <c r="LUX6" s="109"/>
      <c r="LUY6" s="109"/>
      <c r="LUZ6" s="109"/>
      <c r="LVA6" s="109"/>
      <c r="LVB6" s="109"/>
      <c r="LVC6" s="109"/>
      <c r="LVD6" s="109"/>
      <c r="LVE6" s="109"/>
      <c r="LVF6" s="109"/>
      <c r="LVG6" s="109"/>
      <c r="LVH6" s="109"/>
      <c r="LVI6" s="109"/>
      <c r="LVJ6" s="109"/>
      <c r="LVK6" s="109"/>
      <c r="LVL6" s="109"/>
      <c r="LVM6" s="109"/>
      <c r="LVN6" s="109"/>
      <c r="LVO6" s="109"/>
      <c r="LVP6" s="109"/>
      <c r="LVQ6" s="109"/>
      <c r="LVR6" s="109"/>
      <c r="LVS6" s="109"/>
      <c r="LVT6" s="109"/>
      <c r="LVU6" s="109"/>
      <c r="LVV6" s="109"/>
      <c r="LVW6" s="109"/>
      <c r="LVX6" s="109"/>
      <c r="LVY6" s="109"/>
      <c r="LVZ6" s="109"/>
      <c r="LWA6" s="109"/>
      <c r="LWB6" s="109"/>
      <c r="LWC6" s="109"/>
      <c r="LWD6" s="109"/>
      <c r="LWE6" s="109"/>
      <c r="LWF6" s="109"/>
      <c r="LWG6" s="109"/>
      <c r="LWH6" s="109"/>
      <c r="LWI6" s="109"/>
      <c r="LWJ6" s="109"/>
      <c r="LWK6" s="109"/>
      <c r="LWL6" s="109"/>
      <c r="LWM6" s="109"/>
      <c r="LWN6" s="109"/>
      <c r="LWO6" s="109"/>
      <c r="LWP6" s="109"/>
      <c r="LWQ6" s="109"/>
      <c r="LWR6" s="109"/>
      <c r="LWS6" s="109"/>
      <c r="LWT6" s="109"/>
      <c r="LWU6" s="109"/>
      <c r="LWV6" s="109"/>
      <c r="LWW6" s="109"/>
      <c r="LWX6" s="109"/>
      <c r="LWY6" s="109"/>
      <c r="LWZ6" s="109"/>
      <c r="LXA6" s="109"/>
      <c r="LXB6" s="109"/>
      <c r="LXC6" s="109"/>
      <c r="LXD6" s="109"/>
      <c r="LXE6" s="109"/>
      <c r="LXF6" s="109"/>
      <c r="LXG6" s="109"/>
      <c r="LXH6" s="109"/>
      <c r="LXI6" s="109"/>
      <c r="LXJ6" s="109"/>
      <c r="LXK6" s="109"/>
      <c r="LXL6" s="109"/>
      <c r="LXM6" s="109"/>
      <c r="LXN6" s="109"/>
      <c r="LXO6" s="109"/>
      <c r="LXP6" s="109"/>
      <c r="LXQ6" s="109"/>
      <c r="LXR6" s="109"/>
      <c r="LXS6" s="109"/>
      <c r="LXT6" s="109"/>
      <c r="LXU6" s="109"/>
      <c r="LXV6" s="109"/>
      <c r="LXW6" s="109"/>
      <c r="LXX6" s="109"/>
      <c r="LXY6" s="109"/>
      <c r="LXZ6" s="109"/>
      <c r="LYA6" s="109"/>
      <c r="LYB6" s="109"/>
      <c r="LYC6" s="109"/>
      <c r="LYD6" s="109"/>
      <c r="LYE6" s="109"/>
      <c r="LYF6" s="109"/>
      <c r="LYG6" s="109"/>
      <c r="LYH6" s="109"/>
      <c r="LYI6" s="109"/>
      <c r="LYJ6" s="109"/>
      <c r="LYK6" s="109"/>
      <c r="LYL6" s="109"/>
      <c r="LYM6" s="109"/>
      <c r="LYN6" s="109"/>
      <c r="LYO6" s="109"/>
      <c r="LYP6" s="109"/>
      <c r="LYQ6" s="109"/>
      <c r="LYR6" s="109"/>
      <c r="LYS6" s="109"/>
      <c r="LYT6" s="109"/>
      <c r="LYU6" s="109"/>
      <c r="LYV6" s="109"/>
      <c r="LYW6" s="109"/>
      <c r="LYX6" s="109"/>
      <c r="LYY6" s="109"/>
      <c r="LYZ6" s="109"/>
      <c r="LZA6" s="109"/>
      <c r="LZB6" s="109"/>
      <c r="LZC6" s="109"/>
      <c r="LZD6" s="109"/>
      <c r="LZE6" s="109"/>
      <c r="LZF6" s="109"/>
      <c r="LZG6" s="109"/>
      <c r="LZH6" s="109"/>
      <c r="LZI6" s="109"/>
      <c r="LZJ6" s="109"/>
      <c r="LZK6" s="109"/>
      <c r="LZL6" s="109"/>
      <c r="LZM6" s="109"/>
      <c r="LZN6" s="109"/>
      <c r="LZO6" s="109"/>
      <c r="LZP6" s="109"/>
      <c r="LZQ6" s="109"/>
      <c r="LZR6" s="109"/>
      <c r="LZS6" s="109"/>
      <c r="LZT6" s="109"/>
      <c r="LZU6" s="109"/>
      <c r="LZV6" s="109"/>
      <c r="LZW6" s="109"/>
      <c r="LZX6" s="109"/>
      <c r="LZY6" s="109"/>
      <c r="LZZ6" s="109"/>
      <c r="MAA6" s="109"/>
      <c r="MAB6" s="109"/>
      <c r="MAC6" s="109"/>
      <c r="MAD6" s="109"/>
      <c r="MAE6" s="109"/>
      <c r="MAF6" s="109"/>
      <c r="MAG6" s="109"/>
      <c r="MAH6" s="109"/>
      <c r="MAI6" s="109"/>
      <c r="MAJ6" s="109"/>
      <c r="MAK6" s="109"/>
      <c r="MAL6" s="109"/>
      <c r="MAM6" s="109"/>
      <c r="MAN6" s="109"/>
      <c r="MAO6" s="109"/>
      <c r="MAP6" s="109"/>
      <c r="MAQ6" s="109"/>
      <c r="MAR6" s="109"/>
      <c r="MAS6" s="109"/>
      <c r="MAT6" s="109"/>
      <c r="MAU6" s="109"/>
      <c r="MAV6" s="109"/>
      <c r="MAW6" s="109"/>
      <c r="MAX6" s="109"/>
      <c r="MAY6" s="109"/>
      <c r="MAZ6" s="109"/>
      <c r="MBA6" s="109"/>
      <c r="MBB6" s="109"/>
      <c r="MBC6" s="109"/>
      <c r="MBD6" s="109"/>
      <c r="MBE6" s="109"/>
      <c r="MBF6" s="109"/>
      <c r="MBG6" s="109"/>
      <c r="MBH6" s="109"/>
      <c r="MBI6" s="109"/>
      <c r="MBJ6" s="109"/>
      <c r="MBK6" s="109"/>
      <c r="MBL6" s="109"/>
      <c r="MBM6" s="109"/>
      <c r="MBN6" s="109"/>
      <c r="MBO6" s="109"/>
      <c r="MBP6" s="109"/>
      <c r="MBQ6" s="109"/>
      <c r="MBR6" s="109"/>
      <c r="MBS6" s="109"/>
      <c r="MBT6" s="109"/>
      <c r="MBU6" s="109"/>
      <c r="MBV6" s="109"/>
      <c r="MBW6" s="109"/>
      <c r="MBX6" s="109"/>
      <c r="MBY6" s="109"/>
      <c r="MBZ6" s="109"/>
      <c r="MCA6" s="109"/>
      <c r="MCB6" s="109"/>
      <c r="MCC6" s="109"/>
      <c r="MCD6" s="109"/>
      <c r="MCE6" s="109"/>
      <c r="MCF6" s="109"/>
      <c r="MCG6" s="109"/>
      <c r="MCH6" s="109"/>
      <c r="MCI6" s="109"/>
      <c r="MCJ6" s="109"/>
      <c r="MCK6" s="109"/>
      <c r="MCL6" s="109"/>
      <c r="MCM6" s="109"/>
      <c r="MCN6" s="109"/>
      <c r="MCO6" s="109"/>
      <c r="MCP6" s="109"/>
      <c r="MCQ6" s="109"/>
      <c r="MCR6" s="109"/>
      <c r="MCS6" s="109"/>
      <c r="MCT6" s="109"/>
      <c r="MCU6" s="109"/>
      <c r="MCV6" s="109"/>
      <c r="MCW6" s="109"/>
      <c r="MCX6" s="109"/>
      <c r="MCY6" s="109"/>
      <c r="MCZ6" s="109"/>
      <c r="MDA6" s="109"/>
      <c r="MDB6" s="109"/>
      <c r="MDC6" s="109"/>
      <c r="MDD6" s="109"/>
      <c r="MDE6" s="109"/>
      <c r="MDF6" s="109"/>
      <c r="MDG6" s="109"/>
      <c r="MDH6" s="109"/>
      <c r="MDI6" s="109"/>
      <c r="MDJ6" s="109"/>
      <c r="MDK6" s="109"/>
      <c r="MDL6" s="109"/>
      <c r="MDM6" s="109"/>
      <c r="MDN6" s="109"/>
      <c r="MDO6" s="109"/>
      <c r="MDP6" s="109"/>
      <c r="MDQ6" s="109"/>
      <c r="MDR6" s="109"/>
      <c r="MDS6" s="109"/>
      <c r="MDT6" s="109"/>
      <c r="MDU6" s="109"/>
      <c r="MDV6" s="109"/>
      <c r="MDW6" s="109"/>
      <c r="MDX6" s="109"/>
      <c r="MDY6" s="109"/>
      <c r="MDZ6" s="109"/>
      <c r="MEA6" s="109"/>
      <c r="MEB6" s="109"/>
      <c r="MEC6" s="109"/>
      <c r="MED6" s="109"/>
      <c r="MEE6" s="109"/>
      <c r="MEF6" s="109"/>
      <c r="MEG6" s="109"/>
      <c r="MEH6" s="109"/>
      <c r="MEI6" s="109"/>
      <c r="MEJ6" s="109"/>
      <c r="MEK6" s="109"/>
      <c r="MEL6" s="109"/>
      <c r="MEM6" s="109"/>
      <c r="MEN6" s="109"/>
      <c r="MEO6" s="109"/>
      <c r="MEP6" s="109"/>
      <c r="MEQ6" s="109"/>
      <c r="MER6" s="109"/>
      <c r="MES6" s="109"/>
      <c r="MET6" s="109"/>
      <c r="MEU6" s="109"/>
      <c r="MEV6" s="109"/>
      <c r="MEW6" s="109"/>
      <c r="MEX6" s="109"/>
      <c r="MEY6" s="109"/>
      <c r="MEZ6" s="109"/>
      <c r="MFA6" s="109"/>
      <c r="MFB6" s="109"/>
      <c r="MFC6" s="109"/>
      <c r="MFD6" s="109"/>
      <c r="MFE6" s="109"/>
      <c r="MFF6" s="109"/>
      <c r="MFG6" s="109"/>
      <c r="MFH6" s="109"/>
      <c r="MFI6" s="109"/>
      <c r="MFJ6" s="109"/>
      <c r="MFK6" s="109"/>
      <c r="MFL6" s="109"/>
      <c r="MFM6" s="109"/>
      <c r="MFN6" s="109"/>
      <c r="MFO6" s="109"/>
      <c r="MFP6" s="109"/>
      <c r="MFQ6" s="109"/>
      <c r="MFR6" s="109"/>
      <c r="MFS6" s="109"/>
      <c r="MFT6" s="109"/>
      <c r="MFU6" s="109"/>
      <c r="MFV6" s="109"/>
      <c r="MFW6" s="109"/>
      <c r="MFX6" s="109"/>
      <c r="MFY6" s="109"/>
      <c r="MFZ6" s="109"/>
      <c r="MGA6" s="109"/>
      <c r="MGB6" s="109"/>
      <c r="MGC6" s="109"/>
      <c r="MGD6" s="109"/>
      <c r="MGE6" s="109"/>
      <c r="MGF6" s="109"/>
      <c r="MGG6" s="109"/>
      <c r="MGH6" s="109"/>
      <c r="MGI6" s="109"/>
      <c r="MGJ6" s="109"/>
      <c r="MGK6" s="109"/>
      <c r="MGL6" s="109"/>
      <c r="MGM6" s="109"/>
      <c r="MGN6" s="109"/>
      <c r="MGO6" s="109"/>
      <c r="MGP6" s="109"/>
      <c r="MGQ6" s="109"/>
      <c r="MGR6" s="109"/>
      <c r="MGS6" s="109"/>
      <c r="MGT6" s="109"/>
      <c r="MGU6" s="109"/>
      <c r="MGV6" s="109"/>
      <c r="MGW6" s="109"/>
      <c r="MGX6" s="109"/>
      <c r="MGY6" s="109"/>
      <c r="MGZ6" s="109"/>
      <c r="MHA6" s="109"/>
      <c r="MHB6" s="109"/>
      <c r="MHC6" s="109"/>
      <c r="MHD6" s="109"/>
      <c r="MHE6" s="109"/>
      <c r="MHF6" s="109"/>
      <c r="MHG6" s="109"/>
      <c r="MHH6" s="109"/>
      <c r="MHI6" s="109"/>
      <c r="MHJ6" s="109"/>
      <c r="MHK6" s="109"/>
      <c r="MHL6" s="109"/>
      <c r="MHM6" s="109"/>
      <c r="MHN6" s="109"/>
      <c r="MHO6" s="109"/>
      <c r="MHP6" s="109"/>
      <c r="MHQ6" s="109"/>
      <c r="MHR6" s="109"/>
      <c r="MHS6" s="109"/>
      <c r="MHT6" s="109"/>
      <c r="MHU6" s="109"/>
      <c r="MHV6" s="109"/>
      <c r="MHW6" s="109"/>
      <c r="MHX6" s="109"/>
      <c r="MHY6" s="109"/>
      <c r="MHZ6" s="109"/>
      <c r="MIA6" s="109"/>
      <c r="MIB6" s="109"/>
      <c r="MIC6" s="109"/>
      <c r="MID6" s="109"/>
      <c r="MIE6" s="109"/>
      <c r="MIF6" s="109"/>
      <c r="MIG6" s="109"/>
      <c r="MIH6" s="109"/>
      <c r="MII6" s="109"/>
      <c r="MIJ6" s="109"/>
      <c r="MIK6" s="109"/>
      <c r="MIL6" s="109"/>
      <c r="MIM6" s="109"/>
      <c r="MIN6" s="109"/>
      <c r="MIO6" s="109"/>
      <c r="MIP6" s="109"/>
      <c r="MIQ6" s="109"/>
      <c r="MIR6" s="109"/>
      <c r="MIS6" s="109"/>
      <c r="MIT6" s="109"/>
      <c r="MIU6" s="109"/>
      <c r="MIV6" s="109"/>
      <c r="MIW6" s="109"/>
      <c r="MIX6" s="109"/>
      <c r="MIY6" s="109"/>
      <c r="MIZ6" s="109"/>
      <c r="MJA6" s="109"/>
      <c r="MJB6" s="109"/>
      <c r="MJC6" s="109"/>
      <c r="MJD6" s="109"/>
      <c r="MJE6" s="109"/>
      <c r="MJF6" s="109"/>
      <c r="MJG6" s="109"/>
      <c r="MJH6" s="109"/>
      <c r="MJI6" s="109"/>
      <c r="MJJ6" s="109"/>
      <c r="MJK6" s="109"/>
      <c r="MJL6" s="109"/>
      <c r="MJM6" s="109"/>
      <c r="MJN6" s="109"/>
      <c r="MJO6" s="109"/>
      <c r="MJP6" s="109"/>
      <c r="MJQ6" s="109"/>
      <c r="MJR6" s="109"/>
      <c r="MJS6" s="109"/>
      <c r="MJT6" s="109"/>
      <c r="MJU6" s="109"/>
      <c r="MJV6" s="109"/>
      <c r="MJW6" s="109"/>
      <c r="MJX6" s="109"/>
      <c r="MJY6" s="109"/>
      <c r="MJZ6" s="109"/>
      <c r="MKA6" s="109"/>
      <c r="MKB6" s="109"/>
      <c r="MKC6" s="109"/>
      <c r="MKD6" s="109"/>
      <c r="MKE6" s="109"/>
      <c r="MKF6" s="109"/>
      <c r="MKG6" s="109"/>
      <c r="MKH6" s="109"/>
      <c r="MKI6" s="109"/>
      <c r="MKJ6" s="109"/>
      <c r="MKK6" s="109"/>
      <c r="MKL6" s="109"/>
      <c r="MKM6" s="109"/>
      <c r="MKN6" s="109"/>
      <c r="MKO6" s="109"/>
      <c r="MKP6" s="109"/>
      <c r="MKQ6" s="109"/>
      <c r="MKR6" s="109"/>
      <c r="MKS6" s="109"/>
      <c r="MKT6" s="109"/>
      <c r="MKU6" s="109"/>
      <c r="MKV6" s="109"/>
      <c r="MKW6" s="109"/>
      <c r="MKX6" s="109"/>
      <c r="MKY6" s="109"/>
      <c r="MKZ6" s="109"/>
      <c r="MLA6" s="109"/>
      <c r="MLB6" s="109"/>
      <c r="MLC6" s="109"/>
      <c r="MLD6" s="109"/>
      <c r="MLE6" s="109"/>
      <c r="MLF6" s="109"/>
      <c r="MLG6" s="109"/>
      <c r="MLH6" s="109"/>
      <c r="MLI6" s="109"/>
      <c r="MLJ6" s="109"/>
      <c r="MLK6" s="109"/>
      <c r="MLL6" s="109"/>
      <c r="MLM6" s="109"/>
      <c r="MLN6" s="109"/>
      <c r="MLO6" s="109"/>
      <c r="MLP6" s="109"/>
      <c r="MLQ6" s="109"/>
      <c r="MLR6" s="109"/>
      <c r="MLS6" s="109"/>
      <c r="MLT6" s="109"/>
      <c r="MLU6" s="109"/>
      <c r="MLV6" s="109"/>
      <c r="MLW6" s="109"/>
      <c r="MLX6" s="109"/>
      <c r="MLY6" s="109"/>
      <c r="MLZ6" s="109"/>
      <c r="MMA6" s="109"/>
      <c r="MMB6" s="109"/>
      <c r="MMC6" s="109"/>
      <c r="MMD6" s="109"/>
      <c r="MME6" s="109"/>
      <c r="MMF6" s="109"/>
      <c r="MMG6" s="109"/>
      <c r="MMH6" s="109"/>
      <c r="MMI6" s="109"/>
      <c r="MMJ6" s="109"/>
      <c r="MMK6" s="109"/>
      <c r="MML6" s="109"/>
      <c r="MMM6" s="109"/>
      <c r="MMN6" s="109"/>
      <c r="MMO6" s="109"/>
      <c r="MMP6" s="109"/>
      <c r="MMQ6" s="109"/>
      <c r="MMR6" s="109"/>
      <c r="MMS6" s="109"/>
      <c r="MMT6" s="109"/>
      <c r="MMU6" s="109"/>
      <c r="MMV6" s="109"/>
      <c r="MMW6" s="109"/>
      <c r="MMX6" s="109"/>
      <c r="MMY6" s="109"/>
      <c r="MMZ6" s="109"/>
      <c r="MNA6" s="109"/>
      <c r="MNB6" s="109"/>
      <c r="MNC6" s="109"/>
      <c r="MND6" s="109"/>
      <c r="MNE6" s="109"/>
      <c r="MNF6" s="109"/>
      <c r="MNG6" s="109"/>
      <c r="MNH6" s="109"/>
      <c r="MNI6" s="109"/>
      <c r="MNJ6" s="109"/>
      <c r="MNK6" s="109"/>
      <c r="MNL6" s="109"/>
      <c r="MNM6" s="109"/>
      <c r="MNN6" s="109"/>
      <c r="MNO6" s="109"/>
      <c r="MNP6" s="109"/>
      <c r="MNQ6" s="109"/>
      <c r="MNR6" s="109"/>
      <c r="MNS6" s="109"/>
      <c r="MNT6" s="109"/>
      <c r="MNU6" s="109"/>
      <c r="MNV6" s="109"/>
      <c r="MNW6" s="109"/>
      <c r="MNX6" s="109"/>
      <c r="MNY6" s="109"/>
      <c r="MNZ6" s="109"/>
      <c r="MOA6" s="109"/>
      <c r="MOB6" s="109"/>
      <c r="MOC6" s="109"/>
      <c r="MOD6" s="109"/>
      <c r="MOE6" s="109"/>
      <c r="MOF6" s="109"/>
      <c r="MOG6" s="109"/>
      <c r="MOH6" s="109"/>
      <c r="MOI6" s="109"/>
      <c r="MOJ6" s="109"/>
      <c r="MOK6" s="109"/>
      <c r="MOL6" s="109"/>
      <c r="MOM6" s="109"/>
      <c r="MON6" s="109"/>
      <c r="MOO6" s="109"/>
      <c r="MOP6" s="109"/>
      <c r="MOQ6" s="109"/>
      <c r="MOR6" s="109"/>
      <c r="MOS6" s="109"/>
      <c r="MOT6" s="109"/>
      <c r="MOU6" s="109"/>
      <c r="MOV6" s="109"/>
      <c r="MOW6" s="109"/>
      <c r="MOX6" s="109"/>
      <c r="MOY6" s="109"/>
      <c r="MOZ6" s="109"/>
      <c r="MPA6" s="109"/>
      <c r="MPB6" s="109"/>
      <c r="MPC6" s="109"/>
      <c r="MPD6" s="109"/>
      <c r="MPE6" s="109"/>
      <c r="MPF6" s="109"/>
      <c r="MPG6" s="109"/>
      <c r="MPH6" s="109"/>
      <c r="MPI6" s="109"/>
      <c r="MPJ6" s="109"/>
      <c r="MPK6" s="109"/>
      <c r="MPL6" s="109"/>
      <c r="MPM6" s="109"/>
      <c r="MPN6" s="109"/>
      <c r="MPO6" s="109"/>
      <c r="MPP6" s="109"/>
      <c r="MPQ6" s="109"/>
      <c r="MPR6" s="109"/>
      <c r="MPS6" s="109"/>
      <c r="MPT6" s="109"/>
      <c r="MPU6" s="109"/>
      <c r="MPV6" s="109"/>
      <c r="MPW6" s="109"/>
      <c r="MPX6" s="109"/>
      <c r="MPY6" s="109"/>
      <c r="MPZ6" s="109"/>
      <c r="MQA6" s="109"/>
      <c r="MQB6" s="109"/>
      <c r="MQC6" s="109"/>
      <c r="MQD6" s="109"/>
      <c r="MQE6" s="109"/>
      <c r="MQF6" s="109"/>
      <c r="MQG6" s="109"/>
      <c r="MQH6" s="109"/>
      <c r="MQI6" s="109"/>
      <c r="MQJ6" s="109"/>
      <c r="MQK6" s="109"/>
      <c r="MQL6" s="109"/>
      <c r="MQM6" s="109"/>
      <c r="MQN6" s="109"/>
      <c r="MQO6" s="109"/>
      <c r="MQP6" s="109"/>
      <c r="MQQ6" s="109"/>
      <c r="MQR6" s="109"/>
      <c r="MQS6" s="109"/>
      <c r="MQT6" s="109"/>
      <c r="MQU6" s="109"/>
      <c r="MQV6" s="109"/>
      <c r="MQW6" s="109"/>
      <c r="MQX6" s="109"/>
      <c r="MQY6" s="109"/>
      <c r="MQZ6" s="109"/>
      <c r="MRA6" s="109"/>
      <c r="MRB6" s="109"/>
      <c r="MRC6" s="109"/>
      <c r="MRD6" s="109"/>
      <c r="MRE6" s="109"/>
      <c r="MRF6" s="109"/>
      <c r="MRG6" s="109"/>
      <c r="MRH6" s="109"/>
      <c r="MRI6" s="109"/>
      <c r="MRJ6" s="109"/>
      <c r="MRK6" s="109"/>
      <c r="MRL6" s="109"/>
      <c r="MRM6" s="109"/>
      <c r="MRN6" s="109"/>
      <c r="MRO6" s="109"/>
      <c r="MRP6" s="109"/>
      <c r="MRQ6" s="109"/>
      <c r="MRR6" s="109"/>
      <c r="MRS6" s="109"/>
      <c r="MRT6" s="109"/>
      <c r="MRU6" s="109"/>
      <c r="MRV6" s="109"/>
      <c r="MRW6" s="109"/>
      <c r="MRX6" s="109"/>
      <c r="MRY6" s="109"/>
      <c r="MRZ6" s="109"/>
      <c r="MSA6" s="109"/>
      <c r="MSB6" s="109"/>
      <c r="MSC6" s="109"/>
      <c r="MSD6" s="109"/>
      <c r="MSE6" s="109"/>
      <c r="MSF6" s="109"/>
      <c r="MSG6" s="109"/>
      <c r="MSH6" s="109"/>
      <c r="MSI6" s="109"/>
      <c r="MSJ6" s="109"/>
      <c r="MSK6" s="109"/>
      <c r="MSL6" s="109"/>
      <c r="MSM6" s="109"/>
      <c r="MSN6" s="109"/>
      <c r="MSO6" s="109"/>
      <c r="MSP6" s="109"/>
      <c r="MSQ6" s="109"/>
      <c r="MSR6" s="109"/>
      <c r="MSS6" s="109"/>
      <c r="MST6" s="109"/>
      <c r="MSU6" s="109"/>
      <c r="MSV6" s="109"/>
      <c r="MSW6" s="109"/>
      <c r="MSX6" s="109"/>
      <c r="MSY6" s="109"/>
      <c r="MSZ6" s="109"/>
      <c r="MTA6" s="109"/>
      <c r="MTB6" s="109"/>
      <c r="MTC6" s="109"/>
      <c r="MTD6" s="109"/>
      <c r="MTE6" s="109"/>
      <c r="MTF6" s="109"/>
      <c r="MTG6" s="109"/>
      <c r="MTH6" s="109"/>
      <c r="MTI6" s="109"/>
      <c r="MTJ6" s="109"/>
      <c r="MTK6" s="109"/>
      <c r="MTL6" s="109"/>
      <c r="MTM6" s="109"/>
      <c r="MTN6" s="109"/>
      <c r="MTO6" s="109"/>
      <c r="MTP6" s="109"/>
      <c r="MTQ6" s="109"/>
      <c r="MTR6" s="109"/>
      <c r="MTS6" s="109"/>
      <c r="MTT6" s="109"/>
      <c r="MTU6" s="109"/>
      <c r="MTV6" s="109"/>
      <c r="MTW6" s="109"/>
      <c r="MTX6" s="109"/>
      <c r="MTY6" s="109"/>
      <c r="MTZ6" s="109"/>
      <c r="MUA6" s="109"/>
      <c r="MUB6" s="109"/>
      <c r="MUC6" s="109"/>
      <c r="MUD6" s="109"/>
      <c r="MUE6" s="109"/>
      <c r="MUF6" s="109"/>
      <c r="MUG6" s="109"/>
      <c r="MUH6" s="109"/>
      <c r="MUI6" s="109"/>
      <c r="MUJ6" s="109"/>
      <c r="MUK6" s="109"/>
      <c r="MUL6" s="109"/>
      <c r="MUM6" s="109"/>
      <c r="MUN6" s="109"/>
      <c r="MUO6" s="109"/>
      <c r="MUP6" s="109"/>
      <c r="MUQ6" s="109"/>
      <c r="MUR6" s="109"/>
      <c r="MUS6" s="109"/>
      <c r="MUT6" s="109"/>
      <c r="MUU6" s="109"/>
      <c r="MUV6" s="109"/>
      <c r="MUW6" s="109"/>
      <c r="MUX6" s="109"/>
      <c r="MUY6" s="109"/>
      <c r="MUZ6" s="109"/>
      <c r="MVA6" s="109"/>
      <c r="MVB6" s="109"/>
      <c r="MVC6" s="109"/>
      <c r="MVD6" s="109"/>
      <c r="MVE6" s="109"/>
      <c r="MVF6" s="109"/>
      <c r="MVG6" s="109"/>
      <c r="MVH6" s="109"/>
      <c r="MVI6" s="109"/>
      <c r="MVJ6" s="109"/>
      <c r="MVK6" s="109"/>
      <c r="MVL6" s="109"/>
      <c r="MVM6" s="109"/>
      <c r="MVN6" s="109"/>
      <c r="MVO6" s="109"/>
      <c r="MVP6" s="109"/>
      <c r="MVQ6" s="109"/>
      <c r="MVR6" s="109"/>
      <c r="MVS6" s="109"/>
      <c r="MVT6" s="109"/>
      <c r="MVU6" s="109"/>
      <c r="MVV6" s="109"/>
      <c r="MVW6" s="109"/>
      <c r="MVX6" s="109"/>
      <c r="MVY6" s="109"/>
      <c r="MVZ6" s="109"/>
      <c r="MWA6" s="109"/>
      <c r="MWB6" s="109"/>
      <c r="MWC6" s="109"/>
      <c r="MWD6" s="109"/>
      <c r="MWE6" s="109"/>
      <c r="MWF6" s="109"/>
      <c r="MWG6" s="109"/>
      <c r="MWH6" s="109"/>
      <c r="MWI6" s="109"/>
      <c r="MWJ6" s="109"/>
      <c r="MWK6" s="109"/>
      <c r="MWL6" s="109"/>
      <c r="MWM6" s="109"/>
      <c r="MWN6" s="109"/>
      <c r="MWO6" s="109"/>
      <c r="MWP6" s="109"/>
      <c r="MWQ6" s="109"/>
      <c r="MWR6" s="109"/>
      <c r="MWS6" s="109"/>
      <c r="MWT6" s="109"/>
      <c r="MWU6" s="109"/>
      <c r="MWV6" s="109"/>
      <c r="MWW6" s="109"/>
      <c r="MWX6" s="109"/>
      <c r="MWY6" s="109"/>
      <c r="MWZ6" s="109"/>
      <c r="MXA6" s="109"/>
      <c r="MXB6" s="109"/>
      <c r="MXC6" s="109"/>
      <c r="MXD6" s="109"/>
      <c r="MXE6" s="109"/>
      <c r="MXF6" s="109"/>
      <c r="MXG6" s="109"/>
      <c r="MXH6" s="109"/>
      <c r="MXI6" s="109"/>
      <c r="MXJ6" s="109"/>
      <c r="MXK6" s="109"/>
      <c r="MXL6" s="109"/>
      <c r="MXM6" s="109"/>
      <c r="MXN6" s="109"/>
      <c r="MXO6" s="109"/>
      <c r="MXP6" s="109"/>
      <c r="MXQ6" s="109"/>
      <c r="MXR6" s="109"/>
      <c r="MXS6" s="109"/>
      <c r="MXT6" s="109"/>
      <c r="MXU6" s="109"/>
      <c r="MXV6" s="109"/>
      <c r="MXW6" s="109"/>
      <c r="MXX6" s="109"/>
      <c r="MXY6" s="109"/>
      <c r="MXZ6" s="109"/>
      <c r="MYA6" s="109"/>
      <c r="MYB6" s="109"/>
      <c r="MYC6" s="109"/>
      <c r="MYD6" s="109"/>
      <c r="MYE6" s="109"/>
      <c r="MYF6" s="109"/>
      <c r="MYG6" s="109"/>
      <c r="MYH6" s="109"/>
      <c r="MYI6" s="109"/>
      <c r="MYJ6" s="109"/>
      <c r="MYK6" s="109"/>
      <c r="MYL6" s="109"/>
      <c r="MYM6" s="109"/>
      <c r="MYN6" s="109"/>
      <c r="MYO6" s="109"/>
      <c r="MYP6" s="109"/>
      <c r="MYQ6" s="109"/>
      <c r="MYR6" s="109"/>
      <c r="MYS6" s="109"/>
      <c r="MYT6" s="109"/>
      <c r="MYU6" s="109"/>
      <c r="MYV6" s="109"/>
      <c r="MYW6" s="109"/>
      <c r="MYX6" s="109"/>
      <c r="MYY6" s="109"/>
      <c r="MYZ6" s="109"/>
      <c r="MZA6" s="109"/>
      <c r="MZB6" s="109"/>
      <c r="MZC6" s="109"/>
      <c r="MZD6" s="109"/>
      <c r="MZE6" s="109"/>
      <c r="MZF6" s="109"/>
      <c r="MZG6" s="109"/>
      <c r="MZH6" s="109"/>
      <c r="MZI6" s="109"/>
      <c r="MZJ6" s="109"/>
      <c r="MZK6" s="109"/>
      <c r="MZL6" s="109"/>
      <c r="MZM6" s="109"/>
      <c r="MZN6" s="109"/>
      <c r="MZO6" s="109"/>
      <c r="MZP6" s="109"/>
      <c r="MZQ6" s="109"/>
      <c r="MZR6" s="109"/>
      <c r="MZS6" s="109"/>
      <c r="MZT6" s="109"/>
      <c r="MZU6" s="109"/>
      <c r="MZV6" s="109"/>
      <c r="MZW6" s="109"/>
      <c r="MZX6" s="109"/>
      <c r="MZY6" s="109"/>
      <c r="MZZ6" s="109"/>
      <c r="NAA6" s="109"/>
      <c r="NAB6" s="109"/>
      <c r="NAC6" s="109"/>
      <c r="NAD6" s="109"/>
      <c r="NAE6" s="109"/>
      <c r="NAF6" s="109"/>
      <c r="NAG6" s="109"/>
      <c r="NAH6" s="109"/>
      <c r="NAI6" s="109"/>
      <c r="NAJ6" s="109"/>
      <c r="NAK6" s="109"/>
      <c r="NAL6" s="109"/>
      <c r="NAM6" s="109"/>
      <c r="NAN6" s="109"/>
      <c r="NAO6" s="109"/>
      <c r="NAP6" s="109"/>
      <c r="NAQ6" s="109"/>
      <c r="NAR6" s="109"/>
      <c r="NAS6" s="109"/>
      <c r="NAT6" s="109"/>
      <c r="NAU6" s="109"/>
      <c r="NAV6" s="109"/>
      <c r="NAW6" s="109"/>
      <c r="NAX6" s="109"/>
      <c r="NAY6" s="109"/>
      <c r="NAZ6" s="109"/>
      <c r="NBA6" s="109"/>
      <c r="NBB6" s="109"/>
      <c r="NBC6" s="109"/>
      <c r="NBD6" s="109"/>
      <c r="NBE6" s="109"/>
      <c r="NBF6" s="109"/>
      <c r="NBG6" s="109"/>
      <c r="NBH6" s="109"/>
      <c r="NBI6" s="109"/>
      <c r="NBJ6" s="109"/>
      <c r="NBK6" s="109"/>
      <c r="NBL6" s="109"/>
      <c r="NBM6" s="109"/>
      <c r="NBN6" s="109"/>
      <c r="NBO6" s="109"/>
      <c r="NBP6" s="109"/>
      <c r="NBQ6" s="109"/>
      <c r="NBR6" s="109"/>
      <c r="NBS6" s="109"/>
      <c r="NBT6" s="109"/>
      <c r="NBU6" s="109"/>
      <c r="NBV6" s="109"/>
      <c r="NBW6" s="109"/>
      <c r="NBX6" s="109"/>
      <c r="NBY6" s="109"/>
      <c r="NBZ6" s="109"/>
      <c r="NCA6" s="109"/>
      <c r="NCB6" s="109"/>
      <c r="NCC6" s="109"/>
      <c r="NCD6" s="109"/>
      <c r="NCE6" s="109"/>
      <c r="NCF6" s="109"/>
      <c r="NCG6" s="109"/>
      <c r="NCH6" s="109"/>
      <c r="NCI6" s="109"/>
      <c r="NCJ6" s="109"/>
      <c r="NCK6" s="109"/>
      <c r="NCL6" s="109"/>
      <c r="NCM6" s="109"/>
      <c r="NCN6" s="109"/>
      <c r="NCO6" s="109"/>
      <c r="NCP6" s="109"/>
      <c r="NCQ6" s="109"/>
      <c r="NCR6" s="109"/>
      <c r="NCS6" s="109"/>
      <c r="NCT6" s="109"/>
      <c r="NCU6" s="109"/>
      <c r="NCV6" s="109"/>
      <c r="NCW6" s="109"/>
      <c r="NCX6" s="109"/>
      <c r="NCY6" s="109"/>
      <c r="NCZ6" s="109"/>
      <c r="NDA6" s="109"/>
      <c r="NDB6" s="109"/>
      <c r="NDC6" s="109"/>
      <c r="NDD6" s="109"/>
      <c r="NDE6" s="109"/>
      <c r="NDF6" s="109"/>
      <c r="NDG6" s="109"/>
      <c r="NDH6" s="109"/>
      <c r="NDI6" s="109"/>
      <c r="NDJ6" s="109"/>
      <c r="NDK6" s="109"/>
      <c r="NDL6" s="109"/>
      <c r="NDM6" s="109"/>
      <c r="NDN6" s="109"/>
      <c r="NDO6" s="109"/>
      <c r="NDP6" s="109"/>
      <c r="NDQ6" s="109"/>
      <c r="NDR6" s="109"/>
      <c r="NDS6" s="109"/>
      <c r="NDT6" s="109"/>
      <c r="NDU6" s="109"/>
      <c r="NDV6" s="109"/>
      <c r="NDW6" s="109"/>
      <c r="NDX6" s="109"/>
      <c r="NDY6" s="109"/>
      <c r="NDZ6" s="109"/>
      <c r="NEA6" s="109"/>
      <c r="NEB6" s="109"/>
      <c r="NEC6" s="109"/>
      <c r="NED6" s="109"/>
      <c r="NEE6" s="109"/>
      <c r="NEF6" s="109"/>
      <c r="NEG6" s="109"/>
      <c r="NEH6" s="109"/>
      <c r="NEI6" s="109"/>
      <c r="NEJ6" s="109"/>
      <c r="NEK6" s="109"/>
      <c r="NEL6" s="109"/>
      <c r="NEM6" s="109"/>
      <c r="NEN6" s="109"/>
      <c r="NEO6" s="109"/>
      <c r="NEP6" s="109"/>
      <c r="NEQ6" s="109"/>
      <c r="NER6" s="109"/>
      <c r="NES6" s="109"/>
      <c r="NET6" s="109"/>
      <c r="NEU6" s="109"/>
      <c r="NEV6" s="109"/>
      <c r="NEW6" s="109"/>
      <c r="NEX6" s="109"/>
      <c r="NEY6" s="109"/>
      <c r="NEZ6" s="109"/>
      <c r="NFA6" s="109"/>
      <c r="NFB6" s="109"/>
      <c r="NFC6" s="109"/>
      <c r="NFD6" s="109"/>
      <c r="NFE6" s="109"/>
      <c r="NFF6" s="109"/>
      <c r="NFG6" s="109"/>
      <c r="NFH6" s="109"/>
      <c r="NFI6" s="109"/>
      <c r="NFJ6" s="109"/>
      <c r="NFK6" s="109"/>
      <c r="NFL6" s="109"/>
      <c r="NFM6" s="109"/>
      <c r="NFN6" s="109"/>
      <c r="NFO6" s="109"/>
      <c r="NFP6" s="109"/>
      <c r="NFQ6" s="109"/>
      <c r="NFR6" s="109"/>
      <c r="NFS6" s="109"/>
      <c r="NFT6" s="109"/>
      <c r="NFU6" s="109"/>
      <c r="NFV6" s="109"/>
      <c r="NFW6" s="109"/>
      <c r="NFX6" s="109"/>
      <c r="NFY6" s="109"/>
      <c r="NFZ6" s="109"/>
      <c r="NGA6" s="109"/>
      <c r="NGB6" s="109"/>
      <c r="NGC6" s="109"/>
      <c r="NGD6" s="109"/>
      <c r="NGE6" s="109"/>
      <c r="NGF6" s="109"/>
      <c r="NGG6" s="109"/>
      <c r="NGH6" s="109"/>
      <c r="NGI6" s="109"/>
      <c r="NGJ6" s="109"/>
      <c r="NGK6" s="109"/>
      <c r="NGL6" s="109"/>
      <c r="NGM6" s="109"/>
      <c r="NGN6" s="109"/>
      <c r="NGO6" s="109"/>
      <c r="NGP6" s="109"/>
      <c r="NGQ6" s="109"/>
      <c r="NGR6" s="109"/>
      <c r="NGS6" s="109"/>
      <c r="NGT6" s="109"/>
      <c r="NGU6" s="109"/>
      <c r="NGV6" s="109"/>
      <c r="NGW6" s="109"/>
      <c r="NGX6" s="109"/>
      <c r="NGY6" s="109"/>
      <c r="NGZ6" s="109"/>
      <c r="NHA6" s="109"/>
      <c r="NHB6" s="109"/>
      <c r="NHC6" s="109"/>
      <c r="NHD6" s="109"/>
      <c r="NHE6" s="109"/>
      <c r="NHF6" s="109"/>
      <c r="NHG6" s="109"/>
      <c r="NHH6" s="109"/>
      <c r="NHI6" s="109"/>
      <c r="NHJ6" s="109"/>
      <c r="NHK6" s="109"/>
      <c r="NHL6" s="109"/>
      <c r="NHM6" s="109"/>
      <c r="NHN6" s="109"/>
      <c r="NHO6" s="109"/>
      <c r="NHP6" s="109"/>
      <c r="NHQ6" s="109"/>
      <c r="NHR6" s="109"/>
      <c r="NHS6" s="109"/>
      <c r="NHT6" s="109"/>
      <c r="NHU6" s="109"/>
      <c r="NHV6" s="109"/>
      <c r="NHW6" s="109"/>
      <c r="NHX6" s="109"/>
      <c r="NHY6" s="109"/>
      <c r="NHZ6" s="109"/>
      <c r="NIA6" s="109"/>
      <c r="NIB6" s="109"/>
      <c r="NIC6" s="109"/>
      <c r="NID6" s="109"/>
      <c r="NIE6" s="109"/>
      <c r="NIF6" s="109"/>
      <c r="NIG6" s="109"/>
      <c r="NIH6" s="109"/>
      <c r="NII6" s="109"/>
      <c r="NIJ6" s="109"/>
      <c r="NIK6" s="109"/>
      <c r="NIL6" s="109"/>
      <c r="NIM6" s="109"/>
      <c r="NIN6" s="109"/>
      <c r="NIO6" s="109"/>
      <c r="NIP6" s="109"/>
      <c r="NIQ6" s="109"/>
      <c r="NIR6" s="109"/>
      <c r="NIS6" s="109"/>
      <c r="NIT6" s="109"/>
      <c r="NIU6" s="109"/>
      <c r="NIV6" s="109"/>
      <c r="NIW6" s="109"/>
      <c r="NIX6" s="109"/>
      <c r="NIY6" s="109"/>
      <c r="NIZ6" s="109"/>
      <c r="NJA6" s="109"/>
      <c r="NJB6" s="109"/>
      <c r="NJC6" s="109"/>
      <c r="NJD6" s="109"/>
      <c r="NJE6" s="109"/>
      <c r="NJF6" s="109"/>
      <c r="NJG6" s="109"/>
      <c r="NJH6" s="109"/>
      <c r="NJI6" s="109"/>
      <c r="NJJ6" s="109"/>
      <c r="NJK6" s="109"/>
      <c r="NJL6" s="109"/>
      <c r="NJM6" s="109"/>
      <c r="NJN6" s="109"/>
      <c r="NJO6" s="109"/>
      <c r="NJP6" s="109"/>
      <c r="NJQ6" s="109"/>
      <c r="NJR6" s="109"/>
      <c r="NJS6" s="109"/>
      <c r="NJT6" s="109"/>
      <c r="NJU6" s="109"/>
      <c r="NJV6" s="109"/>
      <c r="NJW6" s="109"/>
      <c r="NJX6" s="109"/>
      <c r="NJY6" s="109"/>
      <c r="NJZ6" s="109"/>
      <c r="NKA6" s="109"/>
      <c r="NKB6" s="109"/>
      <c r="NKC6" s="109"/>
      <c r="NKD6" s="109"/>
      <c r="NKE6" s="109"/>
      <c r="NKF6" s="109"/>
      <c r="NKG6" s="109"/>
      <c r="NKH6" s="109"/>
      <c r="NKI6" s="109"/>
      <c r="NKJ6" s="109"/>
      <c r="NKK6" s="109"/>
      <c r="NKL6" s="109"/>
      <c r="NKM6" s="109"/>
      <c r="NKN6" s="109"/>
      <c r="NKO6" s="109"/>
      <c r="NKP6" s="109"/>
      <c r="NKQ6" s="109"/>
      <c r="NKR6" s="109"/>
      <c r="NKS6" s="109"/>
      <c r="NKT6" s="109"/>
      <c r="NKU6" s="109"/>
      <c r="NKV6" s="109"/>
      <c r="NKW6" s="109"/>
      <c r="NKX6" s="109"/>
      <c r="NKY6" s="109"/>
      <c r="NKZ6" s="109"/>
      <c r="NLA6" s="109"/>
      <c r="NLB6" s="109"/>
      <c r="NLC6" s="109"/>
      <c r="NLD6" s="109"/>
      <c r="NLE6" s="109"/>
      <c r="NLF6" s="109"/>
      <c r="NLG6" s="109"/>
      <c r="NLH6" s="109"/>
      <c r="NLI6" s="109"/>
      <c r="NLJ6" s="109"/>
      <c r="NLK6" s="109"/>
      <c r="NLL6" s="109"/>
      <c r="NLM6" s="109"/>
      <c r="NLN6" s="109"/>
      <c r="NLO6" s="109"/>
      <c r="NLP6" s="109"/>
      <c r="NLQ6" s="109"/>
      <c r="NLR6" s="109"/>
      <c r="NLS6" s="109"/>
      <c r="NLT6" s="109"/>
      <c r="NLU6" s="109"/>
      <c r="NLV6" s="109"/>
      <c r="NLW6" s="109"/>
      <c r="NLX6" s="109"/>
      <c r="NLY6" s="109"/>
      <c r="NLZ6" s="109"/>
      <c r="NMA6" s="109"/>
      <c r="NMB6" s="109"/>
      <c r="NMC6" s="109"/>
      <c r="NMD6" s="109"/>
      <c r="NME6" s="109"/>
      <c r="NMF6" s="109"/>
      <c r="NMG6" s="109"/>
      <c r="NMH6" s="109"/>
      <c r="NMI6" s="109"/>
      <c r="NMJ6" s="109"/>
      <c r="NMK6" s="109"/>
      <c r="NML6" s="109"/>
      <c r="NMM6" s="109"/>
      <c r="NMN6" s="109"/>
      <c r="NMO6" s="109"/>
      <c r="NMP6" s="109"/>
      <c r="NMQ6" s="109"/>
      <c r="NMR6" s="109"/>
      <c r="NMS6" s="109"/>
      <c r="NMT6" s="109"/>
      <c r="NMU6" s="109"/>
      <c r="NMV6" s="109"/>
      <c r="NMW6" s="109"/>
      <c r="NMX6" s="109"/>
      <c r="NMY6" s="109"/>
      <c r="NMZ6" s="109"/>
      <c r="NNA6" s="109"/>
      <c r="NNB6" s="109"/>
      <c r="NNC6" s="109"/>
      <c r="NND6" s="109"/>
      <c r="NNE6" s="109"/>
      <c r="NNF6" s="109"/>
      <c r="NNG6" s="109"/>
      <c r="NNH6" s="109"/>
      <c r="NNI6" s="109"/>
      <c r="NNJ6" s="109"/>
      <c r="NNK6" s="109"/>
      <c r="NNL6" s="109"/>
      <c r="NNM6" s="109"/>
      <c r="NNN6" s="109"/>
      <c r="NNO6" s="109"/>
      <c r="NNP6" s="109"/>
      <c r="NNQ6" s="109"/>
      <c r="NNR6" s="109"/>
      <c r="NNS6" s="109"/>
      <c r="NNT6" s="109"/>
      <c r="NNU6" s="109"/>
      <c r="NNV6" s="109"/>
      <c r="NNW6" s="109"/>
      <c r="NNX6" s="109"/>
      <c r="NNY6" s="109"/>
      <c r="NNZ6" s="109"/>
      <c r="NOA6" s="109"/>
      <c r="NOB6" s="109"/>
      <c r="NOC6" s="109"/>
      <c r="NOD6" s="109"/>
      <c r="NOE6" s="109"/>
      <c r="NOF6" s="109"/>
      <c r="NOG6" s="109"/>
      <c r="NOH6" s="109"/>
      <c r="NOI6" s="109"/>
      <c r="NOJ6" s="109"/>
      <c r="NOK6" s="109"/>
      <c r="NOL6" s="109"/>
      <c r="NOM6" s="109"/>
      <c r="NON6" s="109"/>
      <c r="NOO6" s="109"/>
      <c r="NOP6" s="109"/>
      <c r="NOQ6" s="109"/>
      <c r="NOR6" s="109"/>
      <c r="NOS6" s="109"/>
      <c r="NOT6" s="109"/>
      <c r="NOU6" s="109"/>
      <c r="NOV6" s="109"/>
      <c r="NOW6" s="109"/>
      <c r="NOX6" s="109"/>
      <c r="NOY6" s="109"/>
      <c r="NOZ6" s="109"/>
      <c r="NPA6" s="109"/>
      <c r="NPB6" s="109"/>
      <c r="NPC6" s="109"/>
      <c r="NPD6" s="109"/>
      <c r="NPE6" s="109"/>
      <c r="NPF6" s="109"/>
      <c r="NPG6" s="109"/>
      <c r="NPH6" s="109"/>
      <c r="NPI6" s="109"/>
      <c r="NPJ6" s="109"/>
      <c r="NPK6" s="109"/>
      <c r="NPL6" s="109"/>
      <c r="NPM6" s="109"/>
      <c r="NPN6" s="109"/>
      <c r="NPO6" s="109"/>
      <c r="NPP6" s="109"/>
      <c r="NPQ6" s="109"/>
      <c r="NPR6" s="109"/>
      <c r="NPS6" s="109"/>
      <c r="NPT6" s="109"/>
      <c r="NPU6" s="109"/>
      <c r="NPV6" s="109"/>
      <c r="NPW6" s="109"/>
      <c r="NPX6" s="109"/>
      <c r="NPY6" s="109"/>
      <c r="NPZ6" s="109"/>
      <c r="NQA6" s="109"/>
      <c r="NQB6" s="109"/>
      <c r="NQC6" s="109"/>
      <c r="NQD6" s="109"/>
      <c r="NQE6" s="109"/>
      <c r="NQF6" s="109"/>
      <c r="NQG6" s="109"/>
      <c r="NQH6" s="109"/>
      <c r="NQI6" s="109"/>
      <c r="NQJ6" s="109"/>
      <c r="NQK6" s="109"/>
      <c r="NQL6" s="109"/>
      <c r="NQM6" s="109"/>
      <c r="NQN6" s="109"/>
      <c r="NQO6" s="109"/>
      <c r="NQP6" s="109"/>
      <c r="NQQ6" s="109"/>
      <c r="NQR6" s="109"/>
      <c r="NQS6" s="109"/>
      <c r="NQT6" s="109"/>
      <c r="NQU6" s="109"/>
      <c r="NQV6" s="109"/>
      <c r="NQW6" s="109"/>
      <c r="NQX6" s="109"/>
      <c r="NQY6" s="109"/>
      <c r="NQZ6" s="109"/>
      <c r="NRA6" s="109"/>
      <c r="NRB6" s="109"/>
      <c r="NRC6" s="109"/>
      <c r="NRD6" s="109"/>
      <c r="NRE6" s="109"/>
      <c r="NRF6" s="109"/>
      <c r="NRG6" s="109"/>
      <c r="NRH6" s="109"/>
      <c r="NRI6" s="109"/>
      <c r="NRJ6" s="109"/>
      <c r="NRK6" s="109"/>
      <c r="NRL6" s="109"/>
      <c r="NRM6" s="109"/>
      <c r="NRN6" s="109"/>
      <c r="NRO6" s="109"/>
      <c r="NRP6" s="109"/>
      <c r="NRQ6" s="109"/>
      <c r="NRR6" s="109"/>
      <c r="NRS6" s="109"/>
      <c r="NRT6" s="109"/>
      <c r="NRU6" s="109"/>
      <c r="NRV6" s="109"/>
      <c r="NRW6" s="109"/>
      <c r="NRX6" s="109"/>
      <c r="NRY6" s="109"/>
      <c r="NRZ6" s="109"/>
      <c r="NSA6" s="109"/>
      <c r="NSB6" s="109"/>
      <c r="NSC6" s="109"/>
      <c r="NSD6" s="109"/>
      <c r="NSE6" s="109"/>
      <c r="NSF6" s="109"/>
      <c r="NSG6" s="109"/>
      <c r="NSH6" s="109"/>
      <c r="NSI6" s="109"/>
      <c r="NSJ6" s="109"/>
      <c r="NSK6" s="109"/>
      <c r="NSL6" s="109"/>
      <c r="NSM6" s="109"/>
      <c r="NSN6" s="109"/>
      <c r="NSO6" s="109"/>
      <c r="NSP6" s="109"/>
      <c r="NSQ6" s="109"/>
      <c r="NSR6" s="109"/>
      <c r="NSS6" s="109"/>
      <c r="NST6" s="109"/>
      <c r="NSU6" s="109"/>
      <c r="NSV6" s="109"/>
      <c r="NSW6" s="109"/>
      <c r="NSX6" s="109"/>
      <c r="NSY6" s="109"/>
      <c r="NSZ6" s="109"/>
      <c r="NTA6" s="109"/>
      <c r="NTB6" s="109"/>
      <c r="NTC6" s="109"/>
      <c r="NTD6" s="109"/>
      <c r="NTE6" s="109"/>
      <c r="NTF6" s="109"/>
      <c r="NTG6" s="109"/>
      <c r="NTH6" s="109"/>
      <c r="NTI6" s="109"/>
      <c r="NTJ6" s="109"/>
      <c r="NTK6" s="109"/>
      <c r="NTL6" s="109"/>
      <c r="NTM6" s="109"/>
      <c r="NTN6" s="109"/>
      <c r="NTO6" s="109"/>
      <c r="NTP6" s="109"/>
      <c r="NTQ6" s="109"/>
      <c r="NTR6" s="109"/>
      <c r="NTS6" s="109"/>
      <c r="NTT6" s="109"/>
      <c r="NTU6" s="109"/>
      <c r="NTV6" s="109"/>
      <c r="NTW6" s="109"/>
      <c r="NTX6" s="109"/>
      <c r="NTY6" s="109"/>
      <c r="NTZ6" s="109"/>
      <c r="NUA6" s="109"/>
      <c r="NUB6" s="109"/>
      <c r="NUC6" s="109"/>
      <c r="NUD6" s="109"/>
      <c r="NUE6" s="109"/>
      <c r="NUF6" s="109"/>
      <c r="NUG6" s="109"/>
      <c r="NUH6" s="109"/>
      <c r="NUI6" s="109"/>
      <c r="NUJ6" s="109"/>
      <c r="NUK6" s="109"/>
      <c r="NUL6" s="109"/>
      <c r="NUM6" s="109"/>
      <c r="NUN6" s="109"/>
      <c r="NUO6" s="109"/>
      <c r="NUP6" s="109"/>
      <c r="NUQ6" s="109"/>
      <c r="NUR6" s="109"/>
      <c r="NUS6" s="109"/>
      <c r="NUT6" s="109"/>
      <c r="NUU6" s="109"/>
      <c r="NUV6" s="109"/>
      <c r="NUW6" s="109"/>
      <c r="NUX6" s="109"/>
      <c r="NUY6" s="109"/>
      <c r="NUZ6" s="109"/>
      <c r="NVA6" s="109"/>
      <c r="NVB6" s="109"/>
      <c r="NVC6" s="109"/>
      <c r="NVD6" s="109"/>
      <c r="NVE6" s="109"/>
      <c r="NVF6" s="109"/>
      <c r="NVG6" s="109"/>
      <c r="NVH6" s="109"/>
      <c r="NVI6" s="109"/>
      <c r="NVJ6" s="109"/>
      <c r="NVK6" s="109"/>
      <c r="NVL6" s="109"/>
      <c r="NVM6" s="109"/>
      <c r="NVN6" s="109"/>
      <c r="NVO6" s="109"/>
      <c r="NVP6" s="109"/>
      <c r="NVQ6" s="109"/>
      <c r="NVR6" s="109"/>
      <c r="NVS6" s="109"/>
      <c r="NVT6" s="109"/>
      <c r="NVU6" s="109"/>
      <c r="NVV6" s="109"/>
      <c r="NVW6" s="109"/>
      <c r="NVX6" s="109"/>
      <c r="NVY6" s="109"/>
      <c r="NVZ6" s="109"/>
      <c r="NWA6" s="109"/>
      <c r="NWB6" s="109"/>
      <c r="NWC6" s="109"/>
      <c r="NWD6" s="109"/>
      <c r="NWE6" s="109"/>
      <c r="NWF6" s="109"/>
      <c r="NWG6" s="109"/>
      <c r="NWH6" s="109"/>
      <c r="NWI6" s="109"/>
      <c r="NWJ6" s="109"/>
      <c r="NWK6" s="109"/>
      <c r="NWL6" s="109"/>
      <c r="NWM6" s="109"/>
      <c r="NWN6" s="109"/>
      <c r="NWO6" s="109"/>
      <c r="NWP6" s="109"/>
      <c r="NWQ6" s="109"/>
      <c r="NWR6" s="109"/>
      <c r="NWS6" s="109"/>
      <c r="NWT6" s="109"/>
      <c r="NWU6" s="109"/>
      <c r="NWV6" s="109"/>
      <c r="NWW6" s="109"/>
      <c r="NWX6" s="109"/>
      <c r="NWY6" s="109"/>
      <c r="NWZ6" s="109"/>
      <c r="NXA6" s="109"/>
      <c r="NXB6" s="109"/>
      <c r="NXC6" s="109"/>
      <c r="NXD6" s="109"/>
      <c r="NXE6" s="109"/>
      <c r="NXF6" s="109"/>
      <c r="NXG6" s="109"/>
      <c r="NXH6" s="109"/>
      <c r="NXI6" s="109"/>
      <c r="NXJ6" s="109"/>
      <c r="NXK6" s="109"/>
      <c r="NXL6" s="109"/>
      <c r="NXM6" s="109"/>
      <c r="NXN6" s="109"/>
      <c r="NXO6" s="109"/>
      <c r="NXP6" s="109"/>
      <c r="NXQ6" s="109"/>
      <c r="NXR6" s="109"/>
      <c r="NXS6" s="109"/>
      <c r="NXT6" s="109"/>
      <c r="NXU6" s="109"/>
      <c r="NXV6" s="109"/>
      <c r="NXW6" s="109"/>
      <c r="NXX6" s="109"/>
      <c r="NXY6" s="109"/>
      <c r="NXZ6" s="109"/>
      <c r="NYA6" s="109"/>
      <c r="NYB6" s="109"/>
      <c r="NYC6" s="109"/>
      <c r="NYD6" s="109"/>
      <c r="NYE6" s="109"/>
      <c r="NYF6" s="109"/>
      <c r="NYG6" s="109"/>
      <c r="NYH6" s="109"/>
      <c r="NYI6" s="109"/>
      <c r="NYJ6" s="109"/>
      <c r="NYK6" s="109"/>
      <c r="NYL6" s="109"/>
      <c r="NYM6" s="109"/>
      <c r="NYN6" s="109"/>
      <c r="NYO6" s="109"/>
      <c r="NYP6" s="109"/>
      <c r="NYQ6" s="109"/>
      <c r="NYR6" s="109"/>
      <c r="NYS6" s="109"/>
      <c r="NYT6" s="109"/>
      <c r="NYU6" s="109"/>
      <c r="NYV6" s="109"/>
      <c r="NYW6" s="109"/>
      <c r="NYX6" s="109"/>
      <c r="NYY6" s="109"/>
      <c r="NYZ6" s="109"/>
      <c r="NZA6" s="109"/>
      <c r="NZB6" s="109"/>
      <c r="NZC6" s="109"/>
      <c r="NZD6" s="109"/>
      <c r="NZE6" s="109"/>
      <c r="NZF6" s="109"/>
      <c r="NZG6" s="109"/>
      <c r="NZH6" s="109"/>
      <c r="NZI6" s="109"/>
      <c r="NZJ6" s="109"/>
      <c r="NZK6" s="109"/>
      <c r="NZL6" s="109"/>
      <c r="NZM6" s="109"/>
      <c r="NZN6" s="109"/>
      <c r="NZO6" s="109"/>
      <c r="NZP6" s="109"/>
      <c r="NZQ6" s="109"/>
      <c r="NZR6" s="109"/>
      <c r="NZS6" s="109"/>
      <c r="NZT6" s="109"/>
      <c r="NZU6" s="109"/>
      <c r="NZV6" s="109"/>
      <c r="NZW6" s="109"/>
      <c r="NZX6" s="109"/>
      <c r="NZY6" s="109"/>
      <c r="NZZ6" s="109"/>
      <c r="OAA6" s="109"/>
      <c r="OAB6" s="109"/>
      <c r="OAC6" s="109"/>
      <c r="OAD6" s="109"/>
      <c r="OAE6" s="109"/>
      <c r="OAF6" s="109"/>
      <c r="OAG6" s="109"/>
      <c r="OAH6" s="109"/>
      <c r="OAI6" s="109"/>
      <c r="OAJ6" s="109"/>
      <c r="OAK6" s="109"/>
      <c r="OAL6" s="109"/>
      <c r="OAM6" s="109"/>
      <c r="OAN6" s="109"/>
      <c r="OAO6" s="109"/>
      <c r="OAP6" s="109"/>
      <c r="OAQ6" s="109"/>
      <c r="OAR6" s="109"/>
      <c r="OAS6" s="109"/>
      <c r="OAT6" s="109"/>
      <c r="OAU6" s="109"/>
      <c r="OAV6" s="109"/>
      <c r="OAW6" s="109"/>
      <c r="OAX6" s="109"/>
      <c r="OAY6" s="109"/>
      <c r="OAZ6" s="109"/>
      <c r="OBA6" s="109"/>
      <c r="OBB6" s="109"/>
      <c r="OBC6" s="109"/>
      <c r="OBD6" s="109"/>
      <c r="OBE6" s="109"/>
      <c r="OBF6" s="109"/>
      <c r="OBG6" s="109"/>
      <c r="OBH6" s="109"/>
      <c r="OBI6" s="109"/>
      <c r="OBJ6" s="109"/>
      <c r="OBK6" s="109"/>
      <c r="OBL6" s="109"/>
      <c r="OBM6" s="109"/>
      <c r="OBN6" s="109"/>
      <c r="OBO6" s="109"/>
      <c r="OBP6" s="109"/>
      <c r="OBQ6" s="109"/>
      <c r="OBR6" s="109"/>
      <c r="OBS6" s="109"/>
      <c r="OBT6" s="109"/>
      <c r="OBU6" s="109"/>
      <c r="OBV6" s="109"/>
      <c r="OBW6" s="109"/>
      <c r="OBX6" s="109"/>
      <c r="OBY6" s="109"/>
      <c r="OBZ6" s="109"/>
      <c r="OCA6" s="109"/>
      <c r="OCB6" s="109"/>
      <c r="OCC6" s="109"/>
      <c r="OCD6" s="109"/>
      <c r="OCE6" s="109"/>
      <c r="OCF6" s="109"/>
      <c r="OCG6" s="109"/>
      <c r="OCH6" s="109"/>
      <c r="OCI6" s="109"/>
      <c r="OCJ6" s="109"/>
      <c r="OCK6" s="109"/>
      <c r="OCL6" s="109"/>
      <c r="OCM6" s="109"/>
      <c r="OCN6" s="109"/>
      <c r="OCO6" s="109"/>
      <c r="OCP6" s="109"/>
      <c r="OCQ6" s="109"/>
      <c r="OCR6" s="109"/>
      <c r="OCS6" s="109"/>
      <c r="OCT6" s="109"/>
      <c r="OCU6" s="109"/>
      <c r="OCV6" s="109"/>
      <c r="OCW6" s="109"/>
      <c r="OCX6" s="109"/>
      <c r="OCY6" s="109"/>
      <c r="OCZ6" s="109"/>
      <c r="ODA6" s="109"/>
      <c r="ODB6" s="109"/>
      <c r="ODC6" s="109"/>
      <c r="ODD6" s="109"/>
      <c r="ODE6" s="109"/>
      <c r="ODF6" s="109"/>
      <c r="ODG6" s="109"/>
      <c r="ODH6" s="109"/>
      <c r="ODI6" s="109"/>
      <c r="ODJ6" s="109"/>
      <c r="ODK6" s="109"/>
      <c r="ODL6" s="109"/>
      <c r="ODM6" s="109"/>
      <c r="ODN6" s="109"/>
      <c r="ODO6" s="109"/>
      <c r="ODP6" s="109"/>
      <c r="ODQ6" s="109"/>
      <c r="ODR6" s="109"/>
      <c r="ODS6" s="109"/>
      <c r="ODT6" s="109"/>
      <c r="ODU6" s="109"/>
      <c r="ODV6" s="109"/>
      <c r="ODW6" s="109"/>
      <c r="ODX6" s="109"/>
      <c r="ODY6" s="109"/>
      <c r="ODZ6" s="109"/>
      <c r="OEA6" s="109"/>
      <c r="OEB6" s="109"/>
      <c r="OEC6" s="109"/>
      <c r="OED6" s="109"/>
      <c r="OEE6" s="109"/>
      <c r="OEF6" s="109"/>
      <c r="OEG6" s="109"/>
      <c r="OEH6" s="109"/>
      <c r="OEI6" s="109"/>
      <c r="OEJ6" s="109"/>
      <c r="OEK6" s="109"/>
      <c r="OEL6" s="109"/>
      <c r="OEM6" s="109"/>
      <c r="OEN6" s="109"/>
      <c r="OEO6" s="109"/>
      <c r="OEP6" s="109"/>
      <c r="OEQ6" s="109"/>
      <c r="OER6" s="109"/>
      <c r="OES6" s="109"/>
      <c r="OET6" s="109"/>
      <c r="OEU6" s="109"/>
      <c r="OEV6" s="109"/>
      <c r="OEW6" s="109"/>
      <c r="OEX6" s="109"/>
      <c r="OEY6" s="109"/>
      <c r="OEZ6" s="109"/>
      <c r="OFA6" s="109"/>
      <c r="OFB6" s="109"/>
      <c r="OFC6" s="109"/>
      <c r="OFD6" s="109"/>
      <c r="OFE6" s="109"/>
      <c r="OFF6" s="109"/>
      <c r="OFG6" s="109"/>
      <c r="OFH6" s="109"/>
      <c r="OFI6" s="109"/>
      <c r="OFJ6" s="109"/>
      <c r="OFK6" s="109"/>
      <c r="OFL6" s="109"/>
      <c r="OFM6" s="109"/>
      <c r="OFN6" s="109"/>
      <c r="OFO6" s="109"/>
      <c r="OFP6" s="109"/>
      <c r="OFQ6" s="109"/>
      <c r="OFR6" s="109"/>
      <c r="OFS6" s="109"/>
      <c r="OFT6" s="109"/>
      <c r="OFU6" s="109"/>
      <c r="OFV6" s="109"/>
      <c r="OFW6" s="109"/>
      <c r="OFX6" s="109"/>
      <c r="OFY6" s="109"/>
      <c r="OFZ6" s="109"/>
      <c r="OGA6" s="109"/>
      <c r="OGB6" s="109"/>
      <c r="OGC6" s="109"/>
      <c r="OGD6" s="109"/>
      <c r="OGE6" s="109"/>
      <c r="OGF6" s="109"/>
      <c r="OGG6" s="109"/>
      <c r="OGH6" s="109"/>
      <c r="OGI6" s="109"/>
      <c r="OGJ6" s="109"/>
      <c r="OGK6" s="109"/>
      <c r="OGL6" s="109"/>
      <c r="OGM6" s="109"/>
      <c r="OGN6" s="109"/>
      <c r="OGO6" s="109"/>
      <c r="OGP6" s="109"/>
      <c r="OGQ6" s="109"/>
      <c r="OGR6" s="109"/>
      <c r="OGS6" s="109"/>
      <c r="OGT6" s="109"/>
      <c r="OGU6" s="109"/>
      <c r="OGV6" s="109"/>
      <c r="OGW6" s="109"/>
      <c r="OGX6" s="109"/>
      <c r="OGY6" s="109"/>
      <c r="OGZ6" s="109"/>
      <c r="OHA6" s="109"/>
      <c r="OHB6" s="109"/>
      <c r="OHC6" s="109"/>
      <c r="OHD6" s="109"/>
      <c r="OHE6" s="109"/>
      <c r="OHF6" s="109"/>
      <c r="OHG6" s="109"/>
      <c r="OHH6" s="109"/>
      <c r="OHI6" s="109"/>
      <c r="OHJ6" s="109"/>
      <c r="OHK6" s="109"/>
      <c r="OHL6" s="109"/>
      <c r="OHM6" s="109"/>
      <c r="OHN6" s="109"/>
      <c r="OHO6" s="109"/>
      <c r="OHP6" s="109"/>
      <c r="OHQ6" s="109"/>
      <c r="OHR6" s="109"/>
      <c r="OHS6" s="109"/>
      <c r="OHT6" s="109"/>
      <c r="OHU6" s="109"/>
      <c r="OHV6" s="109"/>
      <c r="OHW6" s="109"/>
      <c r="OHX6" s="109"/>
      <c r="OHY6" s="109"/>
      <c r="OHZ6" s="109"/>
      <c r="OIA6" s="109"/>
      <c r="OIB6" s="109"/>
      <c r="OIC6" s="109"/>
      <c r="OID6" s="109"/>
      <c r="OIE6" s="109"/>
      <c r="OIF6" s="109"/>
      <c r="OIG6" s="109"/>
      <c r="OIH6" s="109"/>
      <c r="OII6" s="109"/>
      <c r="OIJ6" s="109"/>
      <c r="OIK6" s="109"/>
      <c r="OIL6" s="109"/>
      <c r="OIM6" s="109"/>
      <c r="OIN6" s="109"/>
      <c r="OIO6" s="109"/>
      <c r="OIP6" s="109"/>
      <c r="OIQ6" s="109"/>
      <c r="OIR6" s="109"/>
      <c r="OIS6" s="109"/>
      <c r="OIT6" s="109"/>
      <c r="OIU6" s="109"/>
      <c r="OIV6" s="109"/>
      <c r="OIW6" s="109"/>
      <c r="OIX6" s="109"/>
      <c r="OIY6" s="109"/>
      <c r="OIZ6" s="109"/>
      <c r="OJA6" s="109"/>
      <c r="OJB6" s="109"/>
      <c r="OJC6" s="109"/>
      <c r="OJD6" s="109"/>
      <c r="OJE6" s="109"/>
      <c r="OJF6" s="109"/>
      <c r="OJG6" s="109"/>
      <c r="OJH6" s="109"/>
      <c r="OJI6" s="109"/>
      <c r="OJJ6" s="109"/>
      <c r="OJK6" s="109"/>
      <c r="OJL6" s="109"/>
      <c r="OJM6" s="109"/>
      <c r="OJN6" s="109"/>
      <c r="OJO6" s="109"/>
      <c r="OJP6" s="109"/>
      <c r="OJQ6" s="109"/>
      <c r="OJR6" s="109"/>
      <c r="OJS6" s="109"/>
      <c r="OJT6" s="109"/>
      <c r="OJU6" s="109"/>
      <c r="OJV6" s="109"/>
      <c r="OJW6" s="109"/>
      <c r="OJX6" s="109"/>
      <c r="OJY6" s="109"/>
      <c r="OJZ6" s="109"/>
      <c r="OKA6" s="109"/>
      <c r="OKB6" s="109"/>
      <c r="OKC6" s="109"/>
      <c r="OKD6" s="109"/>
      <c r="OKE6" s="109"/>
      <c r="OKF6" s="109"/>
      <c r="OKG6" s="109"/>
      <c r="OKH6" s="109"/>
      <c r="OKI6" s="109"/>
      <c r="OKJ6" s="109"/>
      <c r="OKK6" s="109"/>
      <c r="OKL6" s="109"/>
      <c r="OKM6" s="109"/>
      <c r="OKN6" s="109"/>
      <c r="OKO6" s="109"/>
      <c r="OKP6" s="109"/>
      <c r="OKQ6" s="109"/>
      <c r="OKR6" s="109"/>
      <c r="OKS6" s="109"/>
      <c r="OKT6" s="109"/>
      <c r="OKU6" s="109"/>
      <c r="OKV6" s="109"/>
      <c r="OKW6" s="109"/>
      <c r="OKX6" s="109"/>
      <c r="OKY6" s="109"/>
      <c r="OKZ6" s="109"/>
      <c r="OLA6" s="109"/>
      <c r="OLB6" s="109"/>
      <c r="OLC6" s="109"/>
      <c r="OLD6" s="109"/>
      <c r="OLE6" s="109"/>
      <c r="OLF6" s="109"/>
      <c r="OLG6" s="109"/>
      <c r="OLH6" s="109"/>
      <c r="OLI6" s="109"/>
      <c r="OLJ6" s="109"/>
      <c r="OLK6" s="109"/>
      <c r="OLL6" s="109"/>
      <c r="OLM6" s="109"/>
      <c r="OLN6" s="109"/>
      <c r="OLO6" s="109"/>
      <c r="OLP6" s="109"/>
      <c r="OLQ6" s="109"/>
      <c r="OLR6" s="109"/>
      <c r="OLS6" s="109"/>
      <c r="OLT6" s="109"/>
      <c r="OLU6" s="109"/>
      <c r="OLV6" s="109"/>
      <c r="OLW6" s="109"/>
      <c r="OLX6" s="109"/>
      <c r="OLY6" s="109"/>
      <c r="OLZ6" s="109"/>
      <c r="OMA6" s="109"/>
      <c r="OMB6" s="109"/>
      <c r="OMC6" s="109"/>
      <c r="OMD6" s="109"/>
      <c r="OME6" s="109"/>
      <c r="OMF6" s="109"/>
      <c r="OMG6" s="109"/>
      <c r="OMH6" s="109"/>
      <c r="OMI6" s="109"/>
      <c r="OMJ6" s="109"/>
      <c r="OMK6" s="109"/>
      <c r="OML6" s="109"/>
      <c r="OMM6" s="109"/>
      <c r="OMN6" s="109"/>
      <c r="OMO6" s="109"/>
      <c r="OMP6" s="109"/>
      <c r="OMQ6" s="109"/>
      <c r="OMR6" s="109"/>
      <c r="OMS6" s="109"/>
      <c r="OMT6" s="109"/>
      <c r="OMU6" s="109"/>
      <c r="OMV6" s="109"/>
      <c r="OMW6" s="109"/>
      <c r="OMX6" s="109"/>
      <c r="OMY6" s="109"/>
      <c r="OMZ6" s="109"/>
      <c r="ONA6" s="109"/>
      <c r="ONB6" s="109"/>
      <c r="ONC6" s="109"/>
      <c r="OND6" s="109"/>
      <c r="ONE6" s="109"/>
      <c r="ONF6" s="109"/>
      <c r="ONG6" s="109"/>
      <c r="ONH6" s="109"/>
      <c r="ONI6" s="109"/>
      <c r="ONJ6" s="109"/>
      <c r="ONK6" s="109"/>
      <c r="ONL6" s="109"/>
      <c r="ONM6" s="109"/>
      <c r="ONN6" s="109"/>
      <c r="ONO6" s="109"/>
      <c r="ONP6" s="109"/>
      <c r="ONQ6" s="109"/>
      <c r="ONR6" s="109"/>
      <c r="ONS6" s="109"/>
      <c r="ONT6" s="109"/>
      <c r="ONU6" s="109"/>
      <c r="ONV6" s="109"/>
      <c r="ONW6" s="109"/>
      <c r="ONX6" s="109"/>
      <c r="ONY6" s="109"/>
      <c r="ONZ6" s="109"/>
      <c r="OOA6" s="109"/>
      <c r="OOB6" s="109"/>
      <c r="OOC6" s="109"/>
      <c r="OOD6" s="109"/>
      <c r="OOE6" s="109"/>
      <c r="OOF6" s="109"/>
      <c r="OOG6" s="109"/>
      <c r="OOH6" s="109"/>
      <c r="OOI6" s="109"/>
      <c r="OOJ6" s="109"/>
      <c r="OOK6" s="109"/>
      <c r="OOL6" s="109"/>
      <c r="OOM6" s="109"/>
      <c r="OON6" s="109"/>
      <c r="OOO6" s="109"/>
      <c r="OOP6" s="109"/>
      <c r="OOQ6" s="109"/>
      <c r="OOR6" s="109"/>
      <c r="OOS6" s="109"/>
      <c r="OOT6" s="109"/>
      <c r="OOU6" s="109"/>
      <c r="OOV6" s="109"/>
      <c r="OOW6" s="109"/>
      <c r="OOX6" s="109"/>
      <c r="OOY6" s="109"/>
      <c r="OOZ6" s="109"/>
      <c r="OPA6" s="109"/>
      <c r="OPB6" s="109"/>
      <c r="OPC6" s="109"/>
      <c r="OPD6" s="109"/>
      <c r="OPE6" s="109"/>
      <c r="OPF6" s="109"/>
      <c r="OPG6" s="109"/>
      <c r="OPH6" s="109"/>
      <c r="OPI6" s="109"/>
      <c r="OPJ6" s="109"/>
      <c r="OPK6" s="109"/>
      <c r="OPL6" s="109"/>
      <c r="OPM6" s="109"/>
      <c r="OPN6" s="109"/>
      <c r="OPO6" s="109"/>
      <c r="OPP6" s="109"/>
      <c r="OPQ6" s="109"/>
      <c r="OPR6" s="109"/>
      <c r="OPS6" s="109"/>
      <c r="OPT6" s="109"/>
      <c r="OPU6" s="109"/>
      <c r="OPV6" s="109"/>
      <c r="OPW6" s="109"/>
      <c r="OPX6" s="109"/>
      <c r="OPY6" s="109"/>
      <c r="OPZ6" s="109"/>
      <c r="OQA6" s="109"/>
      <c r="OQB6" s="109"/>
      <c r="OQC6" s="109"/>
      <c r="OQD6" s="109"/>
      <c r="OQE6" s="109"/>
      <c r="OQF6" s="109"/>
      <c r="OQG6" s="109"/>
      <c r="OQH6" s="109"/>
      <c r="OQI6" s="109"/>
      <c r="OQJ6" s="109"/>
      <c r="OQK6" s="109"/>
      <c r="OQL6" s="109"/>
      <c r="OQM6" s="109"/>
      <c r="OQN6" s="109"/>
      <c r="OQO6" s="109"/>
      <c r="OQP6" s="109"/>
      <c r="OQQ6" s="109"/>
      <c r="OQR6" s="109"/>
      <c r="OQS6" s="109"/>
      <c r="OQT6" s="109"/>
      <c r="OQU6" s="109"/>
      <c r="OQV6" s="109"/>
      <c r="OQW6" s="109"/>
      <c r="OQX6" s="109"/>
      <c r="OQY6" s="109"/>
      <c r="OQZ6" s="109"/>
      <c r="ORA6" s="109"/>
      <c r="ORB6" s="109"/>
      <c r="ORC6" s="109"/>
      <c r="ORD6" s="109"/>
      <c r="ORE6" s="109"/>
      <c r="ORF6" s="109"/>
      <c r="ORG6" s="109"/>
      <c r="ORH6" s="109"/>
      <c r="ORI6" s="109"/>
      <c r="ORJ6" s="109"/>
      <c r="ORK6" s="109"/>
      <c r="ORL6" s="109"/>
      <c r="ORM6" s="109"/>
      <c r="ORN6" s="109"/>
      <c r="ORO6" s="109"/>
      <c r="ORP6" s="109"/>
      <c r="ORQ6" s="109"/>
      <c r="ORR6" s="109"/>
      <c r="ORS6" s="109"/>
      <c r="ORT6" s="109"/>
      <c r="ORU6" s="109"/>
      <c r="ORV6" s="109"/>
      <c r="ORW6" s="109"/>
      <c r="ORX6" s="109"/>
      <c r="ORY6" s="109"/>
      <c r="ORZ6" s="109"/>
      <c r="OSA6" s="109"/>
      <c r="OSB6" s="109"/>
      <c r="OSC6" s="109"/>
      <c r="OSD6" s="109"/>
      <c r="OSE6" s="109"/>
      <c r="OSF6" s="109"/>
      <c r="OSG6" s="109"/>
      <c r="OSH6" s="109"/>
      <c r="OSI6" s="109"/>
      <c r="OSJ6" s="109"/>
      <c r="OSK6" s="109"/>
      <c r="OSL6" s="109"/>
      <c r="OSM6" s="109"/>
      <c r="OSN6" s="109"/>
      <c r="OSO6" s="109"/>
      <c r="OSP6" s="109"/>
      <c r="OSQ6" s="109"/>
      <c r="OSR6" s="109"/>
      <c r="OSS6" s="109"/>
      <c r="OST6" s="109"/>
      <c r="OSU6" s="109"/>
      <c r="OSV6" s="109"/>
      <c r="OSW6" s="109"/>
      <c r="OSX6" s="109"/>
      <c r="OSY6" s="109"/>
      <c r="OSZ6" s="109"/>
      <c r="OTA6" s="109"/>
      <c r="OTB6" s="109"/>
      <c r="OTC6" s="109"/>
      <c r="OTD6" s="109"/>
      <c r="OTE6" s="109"/>
      <c r="OTF6" s="109"/>
      <c r="OTG6" s="109"/>
      <c r="OTH6" s="109"/>
      <c r="OTI6" s="109"/>
      <c r="OTJ6" s="109"/>
      <c r="OTK6" s="109"/>
      <c r="OTL6" s="109"/>
      <c r="OTM6" s="109"/>
      <c r="OTN6" s="109"/>
      <c r="OTO6" s="109"/>
      <c r="OTP6" s="109"/>
      <c r="OTQ6" s="109"/>
      <c r="OTR6" s="109"/>
      <c r="OTS6" s="109"/>
      <c r="OTT6" s="109"/>
      <c r="OTU6" s="109"/>
      <c r="OTV6" s="109"/>
      <c r="OTW6" s="109"/>
      <c r="OTX6" s="109"/>
      <c r="OTY6" s="109"/>
      <c r="OTZ6" s="109"/>
      <c r="OUA6" s="109"/>
      <c r="OUB6" s="109"/>
      <c r="OUC6" s="109"/>
      <c r="OUD6" s="109"/>
      <c r="OUE6" s="109"/>
      <c r="OUF6" s="109"/>
      <c r="OUG6" s="109"/>
      <c r="OUH6" s="109"/>
      <c r="OUI6" s="109"/>
      <c r="OUJ6" s="109"/>
      <c r="OUK6" s="109"/>
      <c r="OUL6" s="109"/>
      <c r="OUM6" s="109"/>
      <c r="OUN6" s="109"/>
      <c r="OUO6" s="109"/>
      <c r="OUP6" s="109"/>
      <c r="OUQ6" s="109"/>
      <c r="OUR6" s="109"/>
      <c r="OUS6" s="109"/>
      <c r="OUT6" s="109"/>
      <c r="OUU6" s="109"/>
      <c r="OUV6" s="109"/>
      <c r="OUW6" s="109"/>
      <c r="OUX6" s="109"/>
      <c r="OUY6" s="109"/>
      <c r="OUZ6" s="109"/>
      <c r="OVA6" s="109"/>
      <c r="OVB6" s="109"/>
      <c r="OVC6" s="109"/>
      <c r="OVD6" s="109"/>
      <c r="OVE6" s="109"/>
      <c r="OVF6" s="109"/>
      <c r="OVG6" s="109"/>
      <c r="OVH6" s="109"/>
      <c r="OVI6" s="109"/>
      <c r="OVJ6" s="109"/>
      <c r="OVK6" s="109"/>
      <c r="OVL6" s="109"/>
      <c r="OVM6" s="109"/>
      <c r="OVN6" s="109"/>
      <c r="OVO6" s="109"/>
      <c r="OVP6" s="109"/>
      <c r="OVQ6" s="109"/>
      <c r="OVR6" s="109"/>
      <c r="OVS6" s="109"/>
      <c r="OVT6" s="109"/>
      <c r="OVU6" s="109"/>
      <c r="OVV6" s="109"/>
      <c r="OVW6" s="109"/>
      <c r="OVX6" s="109"/>
      <c r="OVY6" s="109"/>
      <c r="OVZ6" s="109"/>
      <c r="OWA6" s="109"/>
      <c r="OWB6" s="109"/>
      <c r="OWC6" s="109"/>
      <c r="OWD6" s="109"/>
      <c r="OWE6" s="109"/>
      <c r="OWF6" s="109"/>
      <c r="OWG6" s="109"/>
      <c r="OWH6" s="109"/>
      <c r="OWI6" s="109"/>
      <c r="OWJ6" s="109"/>
      <c r="OWK6" s="109"/>
      <c r="OWL6" s="109"/>
      <c r="OWM6" s="109"/>
      <c r="OWN6" s="109"/>
      <c r="OWO6" s="109"/>
      <c r="OWP6" s="109"/>
      <c r="OWQ6" s="109"/>
      <c r="OWR6" s="109"/>
      <c r="OWS6" s="109"/>
      <c r="OWT6" s="109"/>
      <c r="OWU6" s="109"/>
      <c r="OWV6" s="109"/>
      <c r="OWW6" s="109"/>
      <c r="OWX6" s="109"/>
      <c r="OWY6" s="109"/>
      <c r="OWZ6" s="109"/>
      <c r="OXA6" s="109"/>
      <c r="OXB6" s="109"/>
      <c r="OXC6" s="109"/>
      <c r="OXD6" s="109"/>
      <c r="OXE6" s="109"/>
      <c r="OXF6" s="109"/>
      <c r="OXG6" s="109"/>
      <c r="OXH6" s="109"/>
      <c r="OXI6" s="109"/>
      <c r="OXJ6" s="109"/>
      <c r="OXK6" s="109"/>
      <c r="OXL6" s="109"/>
      <c r="OXM6" s="109"/>
      <c r="OXN6" s="109"/>
      <c r="OXO6" s="109"/>
      <c r="OXP6" s="109"/>
      <c r="OXQ6" s="109"/>
      <c r="OXR6" s="109"/>
      <c r="OXS6" s="109"/>
      <c r="OXT6" s="109"/>
      <c r="OXU6" s="109"/>
      <c r="OXV6" s="109"/>
      <c r="OXW6" s="109"/>
      <c r="OXX6" s="109"/>
      <c r="OXY6" s="109"/>
      <c r="OXZ6" s="109"/>
      <c r="OYA6" s="109"/>
      <c r="OYB6" s="109"/>
      <c r="OYC6" s="109"/>
      <c r="OYD6" s="109"/>
      <c r="OYE6" s="109"/>
      <c r="OYF6" s="109"/>
      <c r="OYG6" s="109"/>
      <c r="OYH6" s="109"/>
      <c r="OYI6" s="109"/>
      <c r="OYJ6" s="109"/>
      <c r="OYK6" s="109"/>
      <c r="OYL6" s="109"/>
      <c r="OYM6" s="109"/>
      <c r="OYN6" s="109"/>
      <c r="OYO6" s="109"/>
      <c r="OYP6" s="109"/>
      <c r="OYQ6" s="109"/>
      <c r="OYR6" s="109"/>
      <c r="OYS6" s="109"/>
      <c r="OYT6" s="109"/>
      <c r="OYU6" s="109"/>
      <c r="OYV6" s="109"/>
      <c r="OYW6" s="109"/>
      <c r="OYX6" s="109"/>
      <c r="OYY6" s="109"/>
      <c r="OYZ6" s="109"/>
      <c r="OZA6" s="109"/>
      <c r="OZB6" s="109"/>
      <c r="OZC6" s="109"/>
      <c r="OZD6" s="109"/>
      <c r="OZE6" s="109"/>
      <c r="OZF6" s="109"/>
      <c r="OZG6" s="109"/>
      <c r="OZH6" s="109"/>
      <c r="OZI6" s="109"/>
      <c r="OZJ6" s="109"/>
      <c r="OZK6" s="109"/>
      <c r="OZL6" s="109"/>
      <c r="OZM6" s="109"/>
      <c r="OZN6" s="109"/>
      <c r="OZO6" s="109"/>
      <c r="OZP6" s="109"/>
      <c r="OZQ6" s="109"/>
      <c r="OZR6" s="109"/>
      <c r="OZS6" s="109"/>
      <c r="OZT6" s="109"/>
      <c r="OZU6" s="109"/>
      <c r="OZV6" s="109"/>
      <c r="OZW6" s="109"/>
      <c r="OZX6" s="109"/>
      <c r="OZY6" s="109"/>
      <c r="OZZ6" s="109"/>
      <c r="PAA6" s="109"/>
      <c r="PAB6" s="109"/>
      <c r="PAC6" s="109"/>
      <c r="PAD6" s="109"/>
      <c r="PAE6" s="109"/>
      <c r="PAF6" s="109"/>
      <c r="PAG6" s="109"/>
      <c r="PAH6" s="109"/>
      <c r="PAI6" s="109"/>
      <c r="PAJ6" s="109"/>
      <c r="PAK6" s="109"/>
      <c r="PAL6" s="109"/>
      <c r="PAM6" s="109"/>
      <c r="PAN6" s="109"/>
      <c r="PAO6" s="109"/>
      <c r="PAP6" s="109"/>
      <c r="PAQ6" s="109"/>
      <c r="PAR6" s="109"/>
      <c r="PAS6" s="109"/>
      <c r="PAT6" s="109"/>
      <c r="PAU6" s="109"/>
      <c r="PAV6" s="109"/>
      <c r="PAW6" s="109"/>
      <c r="PAX6" s="109"/>
      <c r="PAY6" s="109"/>
      <c r="PAZ6" s="109"/>
      <c r="PBA6" s="109"/>
      <c r="PBB6" s="109"/>
      <c r="PBC6" s="109"/>
      <c r="PBD6" s="109"/>
      <c r="PBE6" s="109"/>
      <c r="PBF6" s="109"/>
      <c r="PBG6" s="109"/>
      <c r="PBH6" s="109"/>
      <c r="PBI6" s="109"/>
      <c r="PBJ6" s="109"/>
      <c r="PBK6" s="109"/>
      <c r="PBL6" s="109"/>
      <c r="PBM6" s="109"/>
      <c r="PBN6" s="109"/>
      <c r="PBO6" s="109"/>
      <c r="PBP6" s="109"/>
      <c r="PBQ6" s="109"/>
      <c r="PBR6" s="109"/>
      <c r="PBS6" s="109"/>
      <c r="PBT6" s="109"/>
      <c r="PBU6" s="109"/>
      <c r="PBV6" s="109"/>
      <c r="PBW6" s="109"/>
      <c r="PBX6" s="109"/>
      <c r="PBY6" s="109"/>
      <c r="PBZ6" s="109"/>
      <c r="PCA6" s="109"/>
      <c r="PCB6" s="109"/>
      <c r="PCC6" s="109"/>
      <c r="PCD6" s="109"/>
      <c r="PCE6" s="109"/>
      <c r="PCF6" s="109"/>
      <c r="PCG6" s="109"/>
      <c r="PCH6" s="109"/>
      <c r="PCI6" s="109"/>
      <c r="PCJ6" s="109"/>
      <c r="PCK6" s="109"/>
      <c r="PCL6" s="109"/>
      <c r="PCM6" s="109"/>
      <c r="PCN6" s="109"/>
      <c r="PCO6" s="109"/>
      <c r="PCP6" s="109"/>
      <c r="PCQ6" s="109"/>
      <c r="PCR6" s="109"/>
      <c r="PCS6" s="109"/>
      <c r="PCT6" s="109"/>
      <c r="PCU6" s="109"/>
      <c r="PCV6" s="109"/>
      <c r="PCW6" s="109"/>
      <c r="PCX6" s="109"/>
      <c r="PCY6" s="109"/>
      <c r="PCZ6" s="109"/>
      <c r="PDA6" s="109"/>
      <c r="PDB6" s="109"/>
      <c r="PDC6" s="109"/>
      <c r="PDD6" s="109"/>
      <c r="PDE6" s="109"/>
      <c r="PDF6" s="109"/>
      <c r="PDG6" s="109"/>
      <c r="PDH6" s="109"/>
      <c r="PDI6" s="109"/>
      <c r="PDJ6" s="109"/>
      <c r="PDK6" s="109"/>
      <c r="PDL6" s="109"/>
      <c r="PDM6" s="109"/>
      <c r="PDN6" s="109"/>
      <c r="PDO6" s="109"/>
      <c r="PDP6" s="109"/>
      <c r="PDQ6" s="109"/>
      <c r="PDR6" s="109"/>
      <c r="PDS6" s="109"/>
      <c r="PDT6" s="109"/>
      <c r="PDU6" s="109"/>
      <c r="PDV6" s="109"/>
      <c r="PDW6" s="109"/>
      <c r="PDX6" s="109"/>
      <c r="PDY6" s="109"/>
      <c r="PDZ6" s="109"/>
      <c r="PEA6" s="109"/>
      <c r="PEB6" s="109"/>
      <c r="PEC6" s="109"/>
      <c r="PED6" s="109"/>
      <c r="PEE6" s="109"/>
      <c r="PEF6" s="109"/>
      <c r="PEG6" s="109"/>
      <c r="PEH6" s="109"/>
      <c r="PEI6" s="109"/>
      <c r="PEJ6" s="109"/>
      <c r="PEK6" s="109"/>
      <c r="PEL6" s="109"/>
      <c r="PEM6" s="109"/>
      <c r="PEN6" s="109"/>
      <c r="PEO6" s="109"/>
      <c r="PEP6" s="109"/>
      <c r="PEQ6" s="109"/>
      <c r="PER6" s="109"/>
      <c r="PES6" s="109"/>
      <c r="PET6" s="109"/>
      <c r="PEU6" s="109"/>
      <c r="PEV6" s="109"/>
      <c r="PEW6" s="109"/>
      <c r="PEX6" s="109"/>
      <c r="PEY6" s="109"/>
      <c r="PEZ6" s="109"/>
      <c r="PFA6" s="109"/>
      <c r="PFB6" s="109"/>
      <c r="PFC6" s="109"/>
      <c r="PFD6" s="109"/>
      <c r="PFE6" s="109"/>
      <c r="PFF6" s="109"/>
      <c r="PFG6" s="109"/>
      <c r="PFH6" s="109"/>
      <c r="PFI6" s="109"/>
      <c r="PFJ6" s="109"/>
      <c r="PFK6" s="109"/>
      <c r="PFL6" s="109"/>
      <c r="PFM6" s="109"/>
      <c r="PFN6" s="109"/>
      <c r="PFO6" s="109"/>
      <c r="PFP6" s="109"/>
      <c r="PFQ6" s="109"/>
      <c r="PFR6" s="109"/>
      <c r="PFS6" s="109"/>
      <c r="PFT6" s="109"/>
      <c r="PFU6" s="109"/>
      <c r="PFV6" s="109"/>
      <c r="PFW6" s="109"/>
      <c r="PFX6" s="109"/>
      <c r="PFY6" s="109"/>
      <c r="PFZ6" s="109"/>
      <c r="PGA6" s="109"/>
      <c r="PGB6" s="109"/>
      <c r="PGC6" s="109"/>
      <c r="PGD6" s="109"/>
      <c r="PGE6" s="109"/>
      <c r="PGF6" s="109"/>
      <c r="PGG6" s="109"/>
      <c r="PGH6" s="109"/>
      <c r="PGI6" s="109"/>
      <c r="PGJ6" s="109"/>
      <c r="PGK6" s="109"/>
      <c r="PGL6" s="109"/>
      <c r="PGM6" s="109"/>
      <c r="PGN6" s="109"/>
      <c r="PGO6" s="109"/>
      <c r="PGP6" s="109"/>
      <c r="PGQ6" s="109"/>
      <c r="PGR6" s="109"/>
      <c r="PGS6" s="109"/>
      <c r="PGT6" s="109"/>
      <c r="PGU6" s="109"/>
      <c r="PGV6" s="109"/>
      <c r="PGW6" s="109"/>
      <c r="PGX6" s="109"/>
      <c r="PGY6" s="109"/>
      <c r="PGZ6" s="109"/>
      <c r="PHA6" s="109"/>
      <c r="PHB6" s="109"/>
      <c r="PHC6" s="109"/>
      <c r="PHD6" s="109"/>
      <c r="PHE6" s="109"/>
      <c r="PHF6" s="109"/>
      <c r="PHG6" s="109"/>
      <c r="PHH6" s="109"/>
      <c r="PHI6" s="109"/>
      <c r="PHJ6" s="109"/>
      <c r="PHK6" s="109"/>
      <c r="PHL6" s="109"/>
      <c r="PHM6" s="109"/>
      <c r="PHN6" s="109"/>
      <c r="PHO6" s="109"/>
      <c r="PHP6" s="109"/>
      <c r="PHQ6" s="109"/>
      <c r="PHR6" s="109"/>
      <c r="PHS6" s="109"/>
      <c r="PHT6" s="109"/>
      <c r="PHU6" s="109"/>
      <c r="PHV6" s="109"/>
      <c r="PHW6" s="109"/>
      <c r="PHX6" s="109"/>
      <c r="PHY6" s="109"/>
      <c r="PHZ6" s="109"/>
      <c r="PIA6" s="109"/>
      <c r="PIB6" s="109"/>
      <c r="PIC6" s="109"/>
      <c r="PID6" s="109"/>
      <c r="PIE6" s="109"/>
      <c r="PIF6" s="109"/>
      <c r="PIG6" s="109"/>
      <c r="PIH6" s="109"/>
      <c r="PII6" s="109"/>
      <c r="PIJ6" s="109"/>
      <c r="PIK6" s="109"/>
      <c r="PIL6" s="109"/>
      <c r="PIM6" s="109"/>
      <c r="PIN6" s="109"/>
      <c r="PIO6" s="109"/>
      <c r="PIP6" s="109"/>
      <c r="PIQ6" s="109"/>
      <c r="PIR6" s="109"/>
      <c r="PIS6" s="109"/>
      <c r="PIT6" s="109"/>
      <c r="PIU6" s="109"/>
      <c r="PIV6" s="109"/>
      <c r="PIW6" s="109"/>
      <c r="PIX6" s="109"/>
      <c r="PIY6" s="109"/>
      <c r="PIZ6" s="109"/>
      <c r="PJA6" s="109"/>
      <c r="PJB6" s="109"/>
      <c r="PJC6" s="109"/>
      <c r="PJD6" s="109"/>
      <c r="PJE6" s="109"/>
      <c r="PJF6" s="109"/>
      <c r="PJG6" s="109"/>
      <c r="PJH6" s="109"/>
      <c r="PJI6" s="109"/>
      <c r="PJJ6" s="109"/>
      <c r="PJK6" s="109"/>
      <c r="PJL6" s="109"/>
      <c r="PJM6" s="109"/>
      <c r="PJN6" s="109"/>
      <c r="PJO6" s="109"/>
      <c r="PJP6" s="109"/>
      <c r="PJQ6" s="109"/>
      <c r="PJR6" s="109"/>
      <c r="PJS6" s="109"/>
      <c r="PJT6" s="109"/>
      <c r="PJU6" s="109"/>
      <c r="PJV6" s="109"/>
      <c r="PJW6" s="109"/>
      <c r="PJX6" s="109"/>
      <c r="PJY6" s="109"/>
      <c r="PJZ6" s="109"/>
      <c r="PKA6" s="109"/>
      <c r="PKB6" s="109"/>
      <c r="PKC6" s="109"/>
      <c r="PKD6" s="109"/>
      <c r="PKE6" s="109"/>
      <c r="PKF6" s="109"/>
      <c r="PKG6" s="109"/>
      <c r="PKH6" s="109"/>
      <c r="PKI6" s="109"/>
      <c r="PKJ6" s="109"/>
      <c r="PKK6" s="109"/>
      <c r="PKL6" s="109"/>
      <c r="PKM6" s="109"/>
      <c r="PKN6" s="109"/>
      <c r="PKO6" s="109"/>
      <c r="PKP6" s="109"/>
      <c r="PKQ6" s="109"/>
      <c r="PKR6" s="109"/>
      <c r="PKS6" s="109"/>
      <c r="PKT6" s="109"/>
      <c r="PKU6" s="109"/>
      <c r="PKV6" s="109"/>
      <c r="PKW6" s="109"/>
      <c r="PKX6" s="109"/>
      <c r="PKY6" s="109"/>
      <c r="PKZ6" s="109"/>
      <c r="PLA6" s="109"/>
      <c r="PLB6" s="109"/>
      <c r="PLC6" s="109"/>
      <c r="PLD6" s="109"/>
      <c r="PLE6" s="109"/>
      <c r="PLF6" s="109"/>
      <c r="PLG6" s="109"/>
      <c r="PLH6" s="109"/>
      <c r="PLI6" s="109"/>
      <c r="PLJ6" s="109"/>
      <c r="PLK6" s="109"/>
      <c r="PLL6" s="109"/>
      <c r="PLM6" s="109"/>
      <c r="PLN6" s="109"/>
      <c r="PLO6" s="109"/>
      <c r="PLP6" s="109"/>
      <c r="PLQ6" s="109"/>
      <c r="PLR6" s="109"/>
      <c r="PLS6" s="109"/>
      <c r="PLT6" s="109"/>
      <c r="PLU6" s="109"/>
      <c r="PLV6" s="109"/>
      <c r="PLW6" s="109"/>
      <c r="PLX6" s="109"/>
      <c r="PLY6" s="109"/>
      <c r="PLZ6" s="109"/>
      <c r="PMA6" s="109"/>
      <c r="PMB6" s="109"/>
      <c r="PMC6" s="109"/>
      <c r="PMD6" s="109"/>
      <c r="PME6" s="109"/>
      <c r="PMF6" s="109"/>
      <c r="PMG6" s="109"/>
      <c r="PMH6" s="109"/>
      <c r="PMI6" s="109"/>
      <c r="PMJ6" s="109"/>
      <c r="PMK6" s="109"/>
      <c r="PML6" s="109"/>
      <c r="PMM6" s="109"/>
      <c r="PMN6" s="109"/>
      <c r="PMO6" s="109"/>
      <c r="PMP6" s="109"/>
      <c r="PMQ6" s="109"/>
      <c r="PMR6" s="109"/>
      <c r="PMS6" s="109"/>
      <c r="PMT6" s="109"/>
      <c r="PMU6" s="109"/>
      <c r="PMV6" s="109"/>
      <c r="PMW6" s="109"/>
      <c r="PMX6" s="109"/>
      <c r="PMY6" s="109"/>
      <c r="PMZ6" s="109"/>
      <c r="PNA6" s="109"/>
      <c r="PNB6" s="109"/>
      <c r="PNC6" s="109"/>
      <c r="PND6" s="109"/>
      <c r="PNE6" s="109"/>
      <c r="PNF6" s="109"/>
      <c r="PNG6" s="109"/>
      <c r="PNH6" s="109"/>
      <c r="PNI6" s="109"/>
      <c r="PNJ6" s="109"/>
      <c r="PNK6" s="109"/>
      <c r="PNL6" s="109"/>
      <c r="PNM6" s="109"/>
      <c r="PNN6" s="109"/>
      <c r="PNO6" s="109"/>
      <c r="PNP6" s="109"/>
      <c r="PNQ6" s="109"/>
      <c r="PNR6" s="109"/>
      <c r="PNS6" s="109"/>
      <c r="PNT6" s="109"/>
      <c r="PNU6" s="109"/>
      <c r="PNV6" s="109"/>
      <c r="PNW6" s="109"/>
      <c r="PNX6" s="109"/>
      <c r="PNY6" s="109"/>
      <c r="PNZ6" s="109"/>
      <c r="POA6" s="109"/>
      <c r="POB6" s="109"/>
      <c r="POC6" s="109"/>
      <c r="POD6" s="109"/>
      <c r="POE6" s="109"/>
      <c r="POF6" s="109"/>
      <c r="POG6" s="109"/>
      <c r="POH6" s="109"/>
      <c r="POI6" s="109"/>
      <c r="POJ6" s="109"/>
      <c r="POK6" s="109"/>
      <c r="POL6" s="109"/>
      <c r="POM6" s="109"/>
      <c r="PON6" s="109"/>
      <c r="POO6" s="109"/>
      <c r="POP6" s="109"/>
      <c r="POQ6" s="109"/>
      <c r="POR6" s="109"/>
      <c r="POS6" s="109"/>
      <c r="POT6" s="109"/>
      <c r="POU6" s="109"/>
      <c r="POV6" s="109"/>
      <c r="POW6" s="109"/>
      <c r="POX6" s="109"/>
      <c r="POY6" s="109"/>
      <c r="POZ6" s="109"/>
      <c r="PPA6" s="109"/>
      <c r="PPB6" s="109"/>
      <c r="PPC6" s="109"/>
      <c r="PPD6" s="109"/>
      <c r="PPE6" s="109"/>
      <c r="PPF6" s="109"/>
      <c r="PPG6" s="109"/>
      <c r="PPH6" s="109"/>
      <c r="PPI6" s="109"/>
      <c r="PPJ6" s="109"/>
      <c r="PPK6" s="109"/>
      <c r="PPL6" s="109"/>
      <c r="PPM6" s="109"/>
      <c r="PPN6" s="109"/>
      <c r="PPO6" s="109"/>
      <c r="PPP6" s="109"/>
      <c r="PPQ6" s="109"/>
      <c r="PPR6" s="109"/>
      <c r="PPS6" s="109"/>
      <c r="PPT6" s="109"/>
      <c r="PPU6" s="109"/>
      <c r="PPV6" s="109"/>
      <c r="PPW6" s="109"/>
      <c r="PPX6" s="109"/>
      <c r="PPY6" s="109"/>
      <c r="PPZ6" s="109"/>
      <c r="PQA6" s="109"/>
      <c r="PQB6" s="109"/>
      <c r="PQC6" s="109"/>
      <c r="PQD6" s="109"/>
      <c r="PQE6" s="109"/>
      <c r="PQF6" s="109"/>
      <c r="PQG6" s="109"/>
      <c r="PQH6" s="109"/>
      <c r="PQI6" s="109"/>
      <c r="PQJ6" s="109"/>
      <c r="PQK6" s="109"/>
      <c r="PQL6" s="109"/>
      <c r="PQM6" s="109"/>
      <c r="PQN6" s="109"/>
      <c r="PQO6" s="109"/>
      <c r="PQP6" s="109"/>
      <c r="PQQ6" s="109"/>
      <c r="PQR6" s="109"/>
      <c r="PQS6" s="109"/>
      <c r="PQT6" s="109"/>
      <c r="PQU6" s="109"/>
      <c r="PQV6" s="109"/>
      <c r="PQW6" s="109"/>
      <c r="PQX6" s="109"/>
      <c r="PQY6" s="109"/>
      <c r="PQZ6" s="109"/>
      <c r="PRA6" s="109"/>
      <c r="PRB6" s="109"/>
      <c r="PRC6" s="109"/>
      <c r="PRD6" s="109"/>
      <c r="PRE6" s="109"/>
      <c r="PRF6" s="109"/>
      <c r="PRG6" s="109"/>
      <c r="PRH6" s="109"/>
      <c r="PRI6" s="109"/>
      <c r="PRJ6" s="109"/>
      <c r="PRK6" s="109"/>
      <c r="PRL6" s="109"/>
      <c r="PRM6" s="109"/>
      <c r="PRN6" s="109"/>
      <c r="PRO6" s="109"/>
      <c r="PRP6" s="109"/>
      <c r="PRQ6" s="109"/>
      <c r="PRR6" s="109"/>
      <c r="PRS6" s="109"/>
      <c r="PRT6" s="109"/>
      <c r="PRU6" s="109"/>
      <c r="PRV6" s="109"/>
      <c r="PRW6" s="109"/>
      <c r="PRX6" s="109"/>
      <c r="PRY6" s="109"/>
      <c r="PRZ6" s="109"/>
      <c r="PSA6" s="109"/>
      <c r="PSB6" s="109"/>
      <c r="PSC6" s="109"/>
      <c r="PSD6" s="109"/>
      <c r="PSE6" s="109"/>
      <c r="PSF6" s="109"/>
      <c r="PSG6" s="109"/>
      <c r="PSH6" s="109"/>
      <c r="PSI6" s="109"/>
      <c r="PSJ6" s="109"/>
      <c r="PSK6" s="109"/>
      <c r="PSL6" s="109"/>
      <c r="PSM6" s="109"/>
      <c r="PSN6" s="109"/>
      <c r="PSO6" s="109"/>
      <c r="PSP6" s="109"/>
      <c r="PSQ6" s="109"/>
      <c r="PSR6" s="109"/>
      <c r="PSS6" s="109"/>
      <c r="PST6" s="109"/>
      <c r="PSU6" s="109"/>
      <c r="PSV6" s="109"/>
      <c r="PSW6" s="109"/>
      <c r="PSX6" s="109"/>
      <c r="PSY6" s="109"/>
      <c r="PSZ6" s="109"/>
      <c r="PTA6" s="109"/>
      <c r="PTB6" s="109"/>
      <c r="PTC6" s="109"/>
      <c r="PTD6" s="109"/>
      <c r="PTE6" s="109"/>
      <c r="PTF6" s="109"/>
      <c r="PTG6" s="109"/>
      <c r="PTH6" s="109"/>
      <c r="PTI6" s="109"/>
      <c r="PTJ6" s="109"/>
      <c r="PTK6" s="109"/>
      <c r="PTL6" s="109"/>
      <c r="PTM6" s="109"/>
      <c r="PTN6" s="109"/>
      <c r="PTO6" s="109"/>
      <c r="PTP6" s="109"/>
      <c r="PTQ6" s="109"/>
      <c r="PTR6" s="109"/>
      <c r="PTS6" s="109"/>
      <c r="PTT6" s="109"/>
      <c r="PTU6" s="109"/>
      <c r="PTV6" s="109"/>
      <c r="PTW6" s="109"/>
      <c r="PTX6" s="109"/>
      <c r="PTY6" s="109"/>
      <c r="PTZ6" s="109"/>
      <c r="PUA6" s="109"/>
      <c r="PUB6" s="109"/>
      <c r="PUC6" s="109"/>
      <c r="PUD6" s="109"/>
      <c r="PUE6" s="109"/>
      <c r="PUF6" s="109"/>
      <c r="PUG6" s="109"/>
      <c r="PUH6" s="109"/>
      <c r="PUI6" s="109"/>
      <c r="PUJ6" s="109"/>
      <c r="PUK6" s="109"/>
      <c r="PUL6" s="109"/>
      <c r="PUM6" s="109"/>
      <c r="PUN6" s="109"/>
      <c r="PUO6" s="109"/>
      <c r="PUP6" s="109"/>
      <c r="PUQ6" s="109"/>
      <c r="PUR6" s="109"/>
      <c r="PUS6" s="109"/>
      <c r="PUT6" s="109"/>
      <c r="PUU6" s="109"/>
      <c r="PUV6" s="109"/>
      <c r="PUW6" s="109"/>
      <c r="PUX6" s="109"/>
      <c r="PUY6" s="109"/>
      <c r="PUZ6" s="109"/>
      <c r="PVA6" s="109"/>
      <c r="PVB6" s="109"/>
      <c r="PVC6" s="109"/>
      <c r="PVD6" s="109"/>
      <c r="PVE6" s="109"/>
      <c r="PVF6" s="109"/>
      <c r="PVG6" s="109"/>
      <c r="PVH6" s="109"/>
      <c r="PVI6" s="109"/>
      <c r="PVJ6" s="109"/>
      <c r="PVK6" s="109"/>
      <c r="PVL6" s="109"/>
      <c r="PVM6" s="109"/>
      <c r="PVN6" s="109"/>
      <c r="PVO6" s="109"/>
      <c r="PVP6" s="109"/>
      <c r="PVQ6" s="109"/>
      <c r="PVR6" s="109"/>
      <c r="PVS6" s="109"/>
      <c r="PVT6" s="109"/>
      <c r="PVU6" s="109"/>
      <c r="PVV6" s="109"/>
      <c r="PVW6" s="109"/>
      <c r="PVX6" s="109"/>
      <c r="PVY6" s="109"/>
      <c r="PVZ6" s="109"/>
      <c r="PWA6" s="109"/>
      <c r="PWB6" s="109"/>
      <c r="PWC6" s="109"/>
      <c r="PWD6" s="109"/>
      <c r="PWE6" s="109"/>
      <c r="PWF6" s="109"/>
      <c r="PWG6" s="109"/>
      <c r="PWH6" s="109"/>
      <c r="PWI6" s="109"/>
      <c r="PWJ6" s="109"/>
      <c r="PWK6" s="109"/>
      <c r="PWL6" s="109"/>
      <c r="PWM6" s="109"/>
      <c r="PWN6" s="109"/>
      <c r="PWO6" s="109"/>
      <c r="PWP6" s="109"/>
      <c r="PWQ6" s="109"/>
      <c r="PWR6" s="109"/>
      <c r="PWS6" s="109"/>
      <c r="PWT6" s="109"/>
      <c r="PWU6" s="109"/>
      <c r="PWV6" s="109"/>
      <c r="PWW6" s="109"/>
      <c r="PWX6" s="109"/>
      <c r="PWY6" s="109"/>
      <c r="PWZ6" s="109"/>
      <c r="PXA6" s="109"/>
      <c r="PXB6" s="109"/>
      <c r="PXC6" s="109"/>
      <c r="PXD6" s="109"/>
      <c r="PXE6" s="109"/>
      <c r="PXF6" s="109"/>
      <c r="PXG6" s="109"/>
      <c r="PXH6" s="109"/>
      <c r="PXI6" s="109"/>
      <c r="PXJ6" s="109"/>
      <c r="PXK6" s="109"/>
      <c r="PXL6" s="109"/>
      <c r="PXM6" s="109"/>
      <c r="PXN6" s="109"/>
      <c r="PXO6" s="109"/>
      <c r="PXP6" s="109"/>
      <c r="PXQ6" s="109"/>
      <c r="PXR6" s="109"/>
      <c r="PXS6" s="109"/>
      <c r="PXT6" s="109"/>
      <c r="PXU6" s="109"/>
      <c r="PXV6" s="109"/>
      <c r="PXW6" s="109"/>
      <c r="PXX6" s="109"/>
      <c r="PXY6" s="109"/>
      <c r="PXZ6" s="109"/>
      <c r="PYA6" s="109"/>
      <c r="PYB6" s="109"/>
      <c r="PYC6" s="109"/>
      <c r="PYD6" s="109"/>
      <c r="PYE6" s="109"/>
      <c r="PYF6" s="109"/>
      <c r="PYG6" s="109"/>
      <c r="PYH6" s="109"/>
      <c r="PYI6" s="109"/>
      <c r="PYJ6" s="109"/>
      <c r="PYK6" s="109"/>
      <c r="PYL6" s="109"/>
      <c r="PYM6" s="109"/>
      <c r="PYN6" s="109"/>
      <c r="PYO6" s="109"/>
      <c r="PYP6" s="109"/>
      <c r="PYQ6" s="109"/>
      <c r="PYR6" s="109"/>
      <c r="PYS6" s="109"/>
      <c r="PYT6" s="109"/>
      <c r="PYU6" s="109"/>
      <c r="PYV6" s="109"/>
      <c r="PYW6" s="109"/>
      <c r="PYX6" s="109"/>
      <c r="PYY6" s="109"/>
      <c r="PYZ6" s="109"/>
      <c r="PZA6" s="109"/>
      <c r="PZB6" s="109"/>
      <c r="PZC6" s="109"/>
      <c r="PZD6" s="109"/>
      <c r="PZE6" s="109"/>
      <c r="PZF6" s="109"/>
      <c r="PZG6" s="109"/>
      <c r="PZH6" s="109"/>
      <c r="PZI6" s="109"/>
      <c r="PZJ6" s="109"/>
      <c r="PZK6" s="109"/>
      <c r="PZL6" s="109"/>
      <c r="PZM6" s="109"/>
      <c r="PZN6" s="109"/>
      <c r="PZO6" s="109"/>
      <c r="PZP6" s="109"/>
      <c r="PZQ6" s="109"/>
      <c r="PZR6" s="109"/>
      <c r="PZS6" s="109"/>
      <c r="PZT6" s="109"/>
      <c r="PZU6" s="109"/>
      <c r="PZV6" s="109"/>
      <c r="PZW6" s="109"/>
      <c r="PZX6" s="109"/>
      <c r="PZY6" s="109"/>
      <c r="PZZ6" s="109"/>
      <c r="QAA6" s="109"/>
      <c r="QAB6" s="109"/>
      <c r="QAC6" s="109"/>
      <c r="QAD6" s="109"/>
      <c r="QAE6" s="109"/>
      <c r="QAF6" s="109"/>
      <c r="QAG6" s="109"/>
      <c r="QAH6" s="109"/>
      <c r="QAI6" s="109"/>
      <c r="QAJ6" s="109"/>
      <c r="QAK6" s="109"/>
      <c r="QAL6" s="109"/>
      <c r="QAM6" s="109"/>
      <c r="QAN6" s="109"/>
      <c r="QAO6" s="109"/>
      <c r="QAP6" s="109"/>
      <c r="QAQ6" s="109"/>
      <c r="QAR6" s="109"/>
      <c r="QAS6" s="109"/>
      <c r="QAT6" s="109"/>
      <c r="QAU6" s="109"/>
      <c r="QAV6" s="109"/>
      <c r="QAW6" s="109"/>
      <c r="QAX6" s="109"/>
      <c r="QAY6" s="109"/>
      <c r="QAZ6" s="109"/>
      <c r="QBA6" s="109"/>
      <c r="QBB6" s="109"/>
      <c r="QBC6" s="109"/>
      <c r="QBD6" s="109"/>
      <c r="QBE6" s="109"/>
      <c r="QBF6" s="109"/>
      <c r="QBG6" s="109"/>
      <c r="QBH6" s="109"/>
      <c r="QBI6" s="109"/>
      <c r="QBJ6" s="109"/>
      <c r="QBK6" s="109"/>
      <c r="QBL6" s="109"/>
      <c r="QBM6" s="109"/>
      <c r="QBN6" s="109"/>
      <c r="QBO6" s="109"/>
      <c r="QBP6" s="109"/>
      <c r="QBQ6" s="109"/>
      <c r="QBR6" s="109"/>
      <c r="QBS6" s="109"/>
      <c r="QBT6" s="109"/>
      <c r="QBU6" s="109"/>
      <c r="QBV6" s="109"/>
      <c r="QBW6" s="109"/>
      <c r="QBX6" s="109"/>
      <c r="QBY6" s="109"/>
      <c r="QBZ6" s="109"/>
      <c r="QCA6" s="109"/>
      <c r="QCB6" s="109"/>
      <c r="QCC6" s="109"/>
      <c r="QCD6" s="109"/>
      <c r="QCE6" s="109"/>
      <c r="QCF6" s="109"/>
      <c r="QCG6" s="109"/>
      <c r="QCH6" s="109"/>
      <c r="QCI6" s="109"/>
      <c r="QCJ6" s="109"/>
      <c r="QCK6" s="109"/>
      <c r="QCL6" s="109"/>
      <c r="QCM6" s="109"/>
      <c r="QCN6" s="109"/>
      <c r="QCO6" s="109"/>
      <c r="QCP6" s="109"/>
      <c r="QCQ6" s="109"/>
      <c r="QCR6" s="109"/>
      <c r="QCS6" s="109"/>
      <c r="QCT6" s="109"/>
      <c r="QCU6" s="109"/>
      <c r="QCV6" s="109"/>
      <c r="QCW6" s="109"/>
      <c r="QCX6" s="109"/>
      <c r="QCY6" s="109"/>
      <c r="QCZ6" s="109"/>
      <c r="QDA6" s="109"/>
      <c r="QDB6" s="109"/>
      <c r="QDC6" s="109"/>
      <c r="QDD6" s="109"/>
      <c r="QDE6" s="109"/>
      <c r="QDF6" s="109"/>
      <c r="QDG6" s="109"/>
      <c r="QDH6" s="109"/>
      <c r="QDI6" s="109"/>
      <c r="QDJ6" s="109"/>
      <c r="QDK6" s="109"/>
      <c r="QDL6" s="109"/>
      <c r="QDM6" s="109"/>
      <c r="QDN6" s="109"/>
      <c r="QDO6" s="109"/>
      <c r="QDP6" s="109"/>
      <c r="QDQ6" s="109"/>
      <c r="QDR6" s="109"/>
      <c r="QDS6" s="109"/>
      <c r="QDT6" s="109"/>
      <c r="QDU6" s="109"/>
      <c r="QDV6" s="109"/>
      <c r="QDW6" s="109"/>
      <c r="QDX6" s="109"/>
      <c r="QDY6" s="109"/>
      <c r="QDZ6" s="109"/>
      <c r="QEA6" s="109"/>
      <c r="QEB6" s="109"/>
      <c r="QEC6" s="109"/>
      <c r="QED6" s="109"/>
      <c r="QEE6" s="109"/>
      <c r="QEF6" s="109"/>
      <c r="QEG6" s="109"/>
      <c r="QEH6" s="109"/>
      <c r="QEI6" s="109"/>
      <c r="QEJ6" s="109"/>
      <c r="QEK6" s="109"/>
      <c r="QEL6" s="109"/>
      <c r="QEM6" s="109"/>
      <c r="QEN6" s="109"/>
      <c r="QEO6" s="109"/>
      <c r="QEP6" s="109"/>
      <c r="QEQ6" s="109"/>
      <c r="QER6" s="109"/>
      <c r="QES6" s="109"/>
      <c r="QET6" s="109"/>
      <c r="QEU6" s="109"/>
      <c r="QEV6" s="109"/>
      <c r="QEW6" s="109"/>
      <c r="QEX6" s="109"/>
      <c r="QEY6" s="109"/>
      <c r="QEZ6" s="109"/>
      <c r="QFA6" s="109"/>
      <c r="QFB6" s="109"/>
      <c r="QFC6" s="109"/>
      <c r="QFD6" s="109"/>
      <c r="QFE6" s="109"/>
      <c r="QFF6" s="109"/>
      <c r="QFG6" s="109"/>
      <c r="QFH6" s="109"/>
      <c r="QFI6" s="109"/>
      <c r="QFJ6" s="109"/>
      <c r="QFK6" s="109"/>
      <c r="QFL6" s="109"/>
      <c r="QFM6" s="109"/>
      <c r="QFN6" s="109"/>
      <c r="QFO6" s="109"/>
      <c r="QFP6" s="109"/>
      <c r="QFQ6" s="109"/>
      <c r="QFR6" s="109"/>
      <c r="QFS6" s="109"/>
      <c r="QFT6" s="109"/>
      <c r="QFU6" s="109"/>
      <c r="QFV6" s="109"/>
      <c r="QFW6" s="109"/>
      <c r="QFX6" s="109"/>
      <c r="QFY6" s="109"/>
      <c r="QFZ6" s="109"/>
      <c r="QGA6" s="109"/>
      <c r="QGB6" s="109"/>
      <c r="QGC6" s="109"/>
      <c r="QGD6" s="109"/>
      <c r="QGE6" s="109"/>
      <c r="QGF6" s="109"/>
      <c r="QGG6" s="109"/>
      <c r="QGH6" s="109"/>
      <c r="QGI6" s="109"/>
      <c r="QGJ6" s="109"/>
      <c r="QGK6" s="109"/>
      <c r="QGL6" s="109"/>
      <c r="QGM6" s="109"/>
      <c r="QGN6" s="109"/>
      <c r="QGO6" s="109"/>
      <c r="QGP6" s="109"/>
      <c r="QGQ6" s="109"/>
      <c r="QGR6" s="109"/>
      <c r="QGS6" s="109"/>
      <c r="QGT6" s="109"/>
      <c r="QGU6" s="109"/>
      <c r="QGV6" s="109"/>
      <c r="QGW6" s="109"/>
      <c r="QGX6" s="109"/>
      <c r="QGY6" s="109"/>
      <c r="QGZ6" s="109"/>
      <c r="QHA6" s="109"/>
      <c r="QHB6" s="109"/>
      <c r="QHC6" s="109"/>
      <c r="QHD6" s="109"/>
      <c r="QHE6" s="109"/>
      <c r="QHF6" s="109"/>
      <c r="QHG6" s="109"/>
      <c r="QHH6" s="109"/>
      <c r="QHI6" s="109"/>
      <c r="QHJ6" s="109"/>
      <c r="QHK6" s="109"/>
      <c r="QHL6" s="109"/>
      <c r="QHM6" s="109"/>
      <c r="QHN6" s="109"/>
      <c r="QHO6" s="109"/>
      <c r="QHP6" s="109"/>
      <c r="QHQ6" s="109"/>
      <c r="QHR6" s="109"/>
      <c r="QHS6" s="109"/>
      <c r="QHT6" s="109"/>
      <c r="QHU6" s="109"/>
      <c r="QHV6" s="109"/>
      <c r="QHW6" s="109"/>
      <c r="QHX6" s="109"/>
      <c r="QHY6" s="109"/>
      <c r="QHZ6" s="109"/>
      <c r="QIA6" s="109"/>
      <c r="QIB6" s="109"/>
      <c r="QIC6" s="109"/>
      <c r="QID6" s="109"/>
      <c r="QIE6" s="109"/>
      <c r="QIF6" s="109"/>
      <c r="QIG6" s="109"/>
      <c r="QIH6" s="109"/>
      <c r="QII6" s="109"/>
      <c r="QIJ6" s="109"/>
      <c r="QIK6" s="109"/>
      <c r="QIL6" s="109"/>
      <c r="QIM6" s="109"/>
      <c r="QIN6" s="109"/>
      <c r="QIO6" s="109"/>
      <c r="QIP6" s="109"/>
      <c r="QIQ6" s="109"/>
      <c r="QIR6" s="109"/>
      <c r="QIS6" s="109"/>
      <c r="QIT6" s="109"/>
      <c r="QIU6" s="109"/>
      <c r="QIV6" s="109"/>
      <c r="QIW6" s="109"/>
      <c r="QIX6" s="109"/>
      <c r="QIY6" s="109"/>
      <c r="QIZ6" s="109"/>
      <c r="QJA6" s="109"/>
      <c r="QJB6" s="109"/>
      <c r="QJC6" s="109"/>
      <c r="QJD6" s="109"/>
      <c r="QJE6" s="109"/>
      <c r="QJF6" s="109"/>
      <c r="QJG6" s="109"/>
      <c r="QJH6" s="109"/>
      <c r="QJI6" s="109"/>
      <c r="QJJ6" s="109"/>
      <c r="QJK6" s="109"/>
      <c r="QJL6" s="109"/>
      <c r="QJM6" s="109"/>
      <c r="QJN6" s="109"/>
      <c r="QJO6" s="109"/>
      <c r="QJP6" s="109"/>
      <c r="QJQ6" s="109"/>
      <c r="QJR6" s="109"/>
      <c r="QJS6" s="109"/>
      <c r="QJT6" s="109"/>
      <c r="QJU6" s="109"/>
      <c r="QJV6" s="109"/>
      <c r="QJW6" s="109"/>
      <c r="QJX6" s="109"/>
      <c r="QJY6" s="109"/>
      <c r="QJZ6" s="109"/>
      <c r="QKA6" s="109"/>
      <c r="QKB6" s="109"/>
      <c r="QKC6" s="109"/>
      <c r="QKD6" s="109"/>
      <c r="QKE6" s="109"/>
      <c r="QKF6" s="109"/>
      <c r="QKG6" s="109"/>
      <c r="QKH6" s="109"/>
      <c r="QKI6" s="109"/>
      <c r="QKJ6" s="109"/>
      <c r="QKK6" s="109"/>
      <c r="QKL6" s="109"/>
      <c r="QKM6" s="109"/>
      <c r="QKN6" s="109"/>
      <c r="QKO6" s="109"/>
      <c r="QKP6" s="109"/>
      <c r="QKQ6" s="109"/>
      <c r="QKR6" s="109"/>
      <c r="QKS6" s="109"/>
      <c r="QKT6" s="109"/>
      <c r="QKU6" s="109"/>
      <c r="QKV6" s="109"/>
      <c r="QKW6" s="109"/>
      <c r="QKX6" s="109"/>
      <c r="QKY6" s="109"/>
      <c r="QKZ6" s="109"/>
      <c r="QLA6" s="109"/>
      <c r="QLB6" s="109"/>
      <c r="QLC6" s="109"/>
      <c r="QLD6" s="109"/>
      <c r="QLE6" s="109"/>
      <c r="QLF6" s="109"/>
      <c r="QLG6" s="109"/>
      <c r="QLH6" s="109"/>
      <c r="QLI6" s="109"/>
      <c r="QLJ6" s="109"/>
      <c r="QLK6" s="109"/>
      <c r="QLL6" s="109"/>
      <c r="QLM6" s="109"/>
      <c r="QLN6" s="109"/>
      <c r="QLO6" s="109"/>
      <c r="QLP6" s="109"/>
      <c r="QLQ6" s="109"/>
      <c r="QLR6" s="109"/>
      <c r="QLS6" s="109"/>
      <c r="QLT6" s="109"/>
      <c r="QLU6" s="109"/>
      <c r="QLV6" s="109"/>
      <c r="QLW6" s="109"/>
      <c r="QLX6" s="109"/>
      <c r="QLY6" s="109"/>
      <c r="QLZ6" s="109"/>
      <c r="QMA6" s="109"/>
      <c r="QMB6" s="109"/>
      <c r="QMC6" s="109"/>
      <c r="QMD6" s="109"/>
      <c r="QME6" s="109"/>
      <c r="QMF6" s="109"/>
      <c r="QMG6" s="109"/>
      <c r="QMH6" s="109"/>
      <c r="QMI6" s="109"/>
      <c r="QMJ6" s="109"/>
      <c r="QMK6" s="109"/>
      <c r="QML6" s="109"/>
      <c r="QMM6" s="109"/>
      <c r="QMN6" s="109"/>
      <c r="QMO6" s="109"/>
      <c r="QMP6" s="109"/>
      <c r="QMQ6" s="109"/>
      <c r="QMR6" s="109"/>
      <c r="QMS6" s="109"/>
      <c r="QMT6" s="109"/>
      <c r="QMU6" s="109"/>
      <c r="QMV6" s="109"/>
      <c r="QMW6" s="109"/>
      <c r="QMX6" s="109"/>
      <c r="QMY6" s="109"/>
      <c r="QMZ6" s="109"/>
      <c r="QNA6" s="109"/>
      <c r="QNB6" s="109"/>
      <c r="QNC6" s="109"/>
      <c r="QND6" s="109"/>
      <c r="QNE6" s="109"/>
      <c r="QNF6" s="109"/>
      <c r="QNG6" s="109"/>
      <c r="QNH6" s="109"/>
      <c r="QNI6" s="109"/>
      <c r="QNJ6" s="109"/>
      <c r="QNK6" s="109"/>
      <c r="QNL6" s="109"/>
      <c r="QNM6" s="109"/>
      <c r="QNN6" s="109"/>
      <c r="QNO6" s="109"/>
      <c r="QNP6" s="109"/>
      <c r="QNQ6" s="109"/>
      <c r="QNR6" s="109"/>
      <c r="QNS6" s="109"/>
      <c r="QNT6" s="109"/>
      <c r="QNU6" s="109"/>
      <c r="QNV6" s="109"/>
      <c r="QNW6" s="109"/>
      <c r="QNX6" s="109"/>
      <c r="QNY6" s="109"/>
      <c r="QNZ6" s="109"/>
      <c r="QOA6" s="109"/>
      <c r="QOB6" s="109"/>
      <c r="QOC6" s="109"/>
      <c r="QOD6" s="109"/>
      <c r="QOE6" s="109"/>
      <c r="QOF6" s="109"/>
      <c r="QOG6" s="109"/>
      <c r="QOH6" s="109"/>
      <c r="QOI6" s="109"/>
      <c r="QOJ6" s="109"/>
      <c r="QOK6" s="109"/>
      <c r="QOL6" s="109"/>
      <c r="QOM6" s="109"/>
      <c r="QON6" s="109"/>
      <c r="QOO6" s="109"/>
      <c r="QOP6" s="109"/>
      <c r="QOQ6" s="109"/>
      <c r="QOR6" s="109"/>
      <c r="QOS6" s="109"/>
      <c r="QOT6" s="109"/>
      <c r="QOU6" s="109"/>
      <c r="QOV6" s="109"/>
      <c r="QOW6" s="109"/>
      <c r="QOX6" s="109"/>
      <c r="QOY6" s="109"/>
      <c r="QOZ6" s="109"/>
      <c r="QPA6" s="109"/>
      <c r="QPB6" s="109"/>
      <c r="QPC6" s="109"/>
      <c r="QPD6" s="109"/>
      <c r="QPE6" s="109"/>
      <c r="QPF6" s="109"/>
      <c r="QPG6" s="109"/>
      <c r="QPH6" s="109"/>
      <c r="QPI6" s="109"/>
      <c r="QPJ6" s="109"/>
      <c r="QPK6" s="109"/>
      <c r="QPL6" s="109"/>
      <c r="QPM6" s="109"/>
      <c r="QPN6" s="109"/>
      <c r="QPO6" s="109"/>
      <c r="QPP6" s="109"/>
      <c r="QPQ6" s="109"/>
      <c r="QPR6" s="109"/>
      <c r="QPS6" s="109"/>
      <c r="QPT6" s="109"/>
      <c r="QPU6" s="109"/>
      <c r="QPV6" s="109"/>
      <c r="QPW6" s="109"/>
      <c r="QPX6" s="109"/>
      <c r="QPY6" s="109"/>
      <c r="QPZ6" s="109"/>
      <c r="QQA6" s="109"/>
      <c r="QQB6" s="109"/>
      <c r="QQC6" s="109"/>
      <c r="QQD6" s="109"/>
      <c r="QQE6" s="109"/>
      <c r="QQF6" s="109"/>
      <c r="QQG6" s="109"/>
      <c r="QQH6" s="109"/>
      <c r="QQI6" s="109"/>
      <c r="QQJ6" s="109"/>
      <c r="QQK6" s="109"/>
      <c r="QQL6" s="109"/>
      <c r="QQM6" s="109"/>
      <c r="QQN6" s="109"/>
      <c r="QQO6" s="109"/>
      <c r="QQP6" s="109"/>
      <c r="QQQ6" s="109"/>
      <c r="QQR6" s="109"/>
      <c r="QQS6" s="109"/>
      <c r="QQT6" s="109"/>
      <c r="QQU6" s="109"/>
      <c r="QQV6" s="109"/>
      <c r="QQW6" s="109"/>
      <c r="QQX6" s="109"/>
      <c r="QQY6" s="109"/>
      <c r="QQZ6" s="109"/>
      <c r="QRA6" s="109"/>
      <c r="QRB6" s="109"/>
      <c r="QRC6" s="109"/>
      <c r="QRD6" s="109"/>
      <c r="QRE6" s="109"/>
      <c r="QRF6" s="109"/>
      <c r="QRG6" s="109"/>
      <c r="QRH6" s="109"/>
      <c r="QRI6" s="109"/>
      <c r="QRJ6" s="109"/>
      <c r="QRK6" s="109"/>
      <c r="QRL6" s="109"/>
      <c r="QRM6" s="109"/>
      <c r="QRN6" s="109"/>
      <c r="QRO6" s="109"/>
      <c r="QRP6" s="109"/>
      <c r="QRQ6" s="109"/>
      <c r="QRR6" s="109"/>
      <c r="QRS6" s="109"/>
      <c r="QRT6" s="109"/>
      <c r="QRU6" s="109"/>
      <c r="QRV6" s="109"/>
      <c r="QRW6" s="109"/>
      <c r="QRX6" s="109"/>
      <c r="QRY6" s="109"/>
      <c r="QRZ6" s="109"/>
      <c r="QSA6" s="109"/>
      <c r="QSB6" s="109"/>
      <c r="QSC6" s="109"/>
      <c r="QSD6" s="109"/>
      <c r="QSE6" s="109"/>
      <c r="QSF6" s="109"/>
      <c r="QSG6" s="109"/>
      <c r="QSH6" s="109"/>
      <c r="QSI6" s="109"/>
      <c r="QSJ6" s="109"/>
      <c r="QSK6" s="109"/>
      <c r="QSL6" s="109"/>
      <c r="QSM6" s="109"/>
      <c r="QSN6" s="109"/>
      <c r="QSO6" s="109"/>
      <c r="QSP6" s="109"/>
      <c r="QSQ6" s="109"/>
      <c r="QSR6" s="109"/>
      <c r="QSS6" s="109"/>
      <c r="QST6" s="109"/>
      <c r="QSU6" s="109"/>
      <c r="QSV6" s="109"/>
      <c r="QSW6" s="109"/>
      <c r="QSX6" s="109"/>
      <c r="QSY6" s="109"/>
      <c r="QSZ6" s="109"/>
      <c r="QTA6" s="109"/>
      <c r="QTB6" s="109"/>
      <c r="QTC6" s="109"/>
      <c r="QTD6" s="109"/>
      <c r="QTE6" s="109"/>
      <c r="QTF6" s="109"/>
      <c r="QTG6" s="109"/>
      <c r="QTH6" s="109"/>
      <c r="QTI6" s="109"/>
      <c r="QTJ6" s="109"/>
      <c r="QTK6" s="109"/>
      <c r="QTL6" s="109"/>
      <c r="QTM6" s="109"/>
      <c r="QTN6" s="109"/>
      <c r="QTO6" s="109"/>
      <c r="QTP6" s="109"/>
      <c r="QTQ6" s="109"/>
      <c r="QTR6" s="109"/>
      <c r="QTS6" s="109"/>
      <c r="QTT6" s="109"/>
      <c r="QTU6" s="109"/>
      <c r="QTV6" s="109"/>
      <c r="QTW6" s="109"/>
      <c r="QTX6" s="109"/>
      <c r="QTY6" s="109"/>
      <c r="QTZ6" s="109"/>
      <c r="QUA6" s="109"/>
      <c r="QUB6" s="109"/>
      <c r="QUC6" s="109"/>
      <c r="QUD6" s="109"/>
      <c r="QUE6" s="109"/>
      <c r="QUF6" s="109"/>
      <c r="QUG6" s="109"/>
      <c r="QUH6" s="109"/>
      <c r="QUI6" s="109"/>
      <c r="QUJ6" s="109"/>
      <c r="QUK6" s="109"/>
      <c r="QUL6" s="109"/>
      <c r="QUM6" s="109"/>
      <c r="QUN6" s="109"/>
      <c r="QUO6" s="109"/>
      <c r="QUP6" s="109"/>
      <c r="QUQ6" s="109"/>
      <c r="QUR6" s="109"/>
      <c r="QUS6" s="109"/>
      <c r="QUT6" s="109"/>
      <c r="QUU6" s="109"/>
      <c r="QUV6" s="109"/>
      <c r="QUW6" s="109"/>
      <c r="QUX6" s="109"/>
      <c r="QUY6" s="109"/>
      <c r="QUZ6" s="109"/>
      <c r="QVA6" s="109"/>
      <c r="QVB6" s="109"/>
      <c r="QVC6" s="109"/>
      <c r="QVD6" s="109"/>
      <c r="QVE6" s="109"/>
      <c r="QVF6" s="109"/>
      <c r="QVG6" s="109"/>
      <c r="QVH6" s="109"/>
      <c r="QVI6" s="109"/>
      <c r="QVJ6" s="109"/>
      <c r="QVK6" s="109"/>
      <c r="QVL6" s="109"/>
      <c r="QVM6" s="109"/>
      <c r="QVN6" s="109"/>
      <c r="QVO6" s="109"/>
      <c r="QVP6" s="109"/>
      <c r="QVQ6" s="109"/>
      <c r="QVR6" s="109"/>
      <c r="QVS6" s="109"/>
      <c r="QVT6" s="109"/>
      <c r="QVU6" s="109"/>
      <c r="QVV6" s="109"/>
      <c r="QVW6" s="109"/>
      <c r="QVX6" s="109"/>
      <c r="QVY6" s="109"/>
      <c r="QVZ6" s="109"/>
      <c r="QWA6" s="109"/>
      <c r="QWB6" s="109"/>
      <c r="QWC6" s="109"/>
      <c r="QWD6" s="109"/>
      <c r="QWE6" s="109"/>
      <c r="QWF6" s="109"/>
      <c r="QWG6" s="109"/>
      <c r="QWH6" s="109"/>
      <c r="QWI6" s="109"/>
      <c r="QWJ6" s="109"/>
      <c r="QWK6" s="109"/>
      <c r="QWL6" s="109"/>
      <c r="QWM6" s="109"/>
      <c r="QWN6" s="109"/>
      <c r="QWO6" s="109"/>
      <c r="QWP6" s="109"/>
      <c r="QWQ6" s="109"/>
      <c r="QWR6" s="109"/>
      <c r="QWS6" s="109"/>
      <c r="QWT6" s="109"/>
      <c r="QWU6" s="109"/>
      <c r="QWV6" s="109"/>
      <c r="QWW6" s="109"/>
      <c r="QWX6" s="109"/>
      <c r="QWY6" s="109"/>
      <c r="QWZ6" s="109"/>
      <c r="QXA6" s="109"/>
      <c r="QXB6" s="109"/>
      <c r="QXC6" s="109"/>
      <c r="QXD6" s="109"/>
      <c r="QXE6" s="109"/>
      <c r="QXF6" s="109"/>
      <c r="QXG6" s="109"/>
      <c r="QXH6" s="109"/>
      <c r="QXI6" s="109"/>
      <c r="QXJ6" s="109"/>
      <c r="QXK6" s="109"/>
      <c r="QXL6" s="109"/>
      <c r="QXM6" s="109"/>
      <c r="QXN6" s="109"/>
      <c r="QXO6" s="109"/>
      <c r="QXP6" s="109"/>
      <c r="QXQ6" s="109"/>
      <c r="QXR6" s="109"/>
      <c r="QXS6" s="109"/>
      <c r="QXT6" s="109"/>
      <c r="QXU6" s="109"/>
      <c r="QXV6" s="109"/>
      <c r="QXW6" s="109"/>
      <c r="QXX6" s="109"/>
      <c r="QXY6" s="109"/>
      <c r="QXZ6" s="109"/>
      <c r="QYA6" s="109"/>
      <c r="QYB6" s="109"/>
      <c r="QYC6" s="109"/>
      <c r="QYD6" s="109"/>
      <c r="QYE6" s="109"/>
      <c r="QYF6" s="109"/>
      <c r="QYG6" s="109"/>
      <c r="QYH6" s="109"/>
      <c r="QYI6" s="109"/>
      <c r="QYJ6" s="109"/>
      <c r="QYK6" s="109"/>
      <c r="QYL6" s="109"/>
      <c r="QYM6" s="109"/>
      <c r="QYN6" s="109"/>
      <c r="QYO6" s="109"/>
      <c r="QYP6" s="109"/>
      <c r="QYQ6" s="109"/>
      <c r="QYR6" s="109"/>
      <c r="QYS6" s="109"/>
      <c r="QYT6" s="109"/>
      <c r="QYU6" s="109"/>
      <c r="QYV6" s="109"/>
      <c r="QYW6" s="109"/>
      <c r="QYX6" s="109"/>
      <c r="QYY6" s="109"/>
      <c r="QYZ6" s="109"/>
      <c r="QZA6" s="109"/>
      <c r="QZB6" s="109"/>
      <c r="QZC6" s="109"/>
      <c r="QZD6" s="109"/>
      <c r="QZE6" s="109"/>
      <c r="QZF6" s="109"/>
      <c r="QZG6" s="109"/>
      <c r="QZH6" s="109"/>
      <c r="QZI6" s="109"/>
      <c r="QZJ6" s="109"/>
      <c r="QZK6" s="109"/>
      <c r="QZL6" s="109"/>
      <c r="QZM6" s="109"/>
      <c r="QZN6" s="109"/>
      <c r="QZO6" s="109"/>
      <c r="QZP6" s="109"/>
      <c r="QZQ6" s="109"/>
      <c r="QZR6" s="109"/>
      <c r="QZS6" s="109"/>
      <c r="QZT6" s="109"/>
      <c r="QZU6" s="109"/>
      <c r="QZV6" s="109"/>
      <c r="QZW6" s="109"/>
      <c r="QZX6" s="109"/>
      <c r="QZY6" s="109"/>
      <c r="QZZ6" s="109"/>
      <c r="RAA6" s="109"/>
      <c r="RAB6" s="109"/>
      <c r="RAC6" s="109"/>
      <c r="RAD6" s="109"/>
      <c r="RAE6" s="109"/>
      <c r="RAF6" s="109"/>
      <c r="RAG6" s="109"/>
      <c r="RAH6" s="109"/>
      <c r="RAI6" s="109"/>
      <c r="RAJ6" s="109"/>
      <c r="RAK6" s="109"/>
      <c r="RAL6" s="109"/>
      <c r="RAM6" s="109"/>
      <c r="RAN6" s="109"/>
      <c r="RAO6" s="109"/>
      <c r="RAP6" s="109"/>
      <c r="RAQ6" s="109"/>
      <c r="RAR6" s="109"/>
      <c r="RAS6" s="109"/>
      <c r="RAT6" s="109"/>
      <c r="RAU6" s="109"/>
      <c r="RAV6" s="109"/>
      <c r="RAW6" s="109"/>
      <c r="RAX6" s="109"/>
      <c r="RAY6" s="109"/>
      <c r="RAZ6" s="109"/>
      <c r="RBA6" s="109"/>
      <c r="RBB6" s="109"/>
      <c r="RBC6" s="109"/>
      <c r="RBD6" s="109"/>
      <c r="RBE6" s="109"/>
      <c r="RBF6" s="109"/>
      <c r="RBG6" s="109"/>
      <c r="RBH6" s="109"/>
      <c r="RBI6" s="109"/>
      <c r="RBJ6" s="109"/>
      <c r="RBK6" s="109"/>
      <c r="RBL6" s="109"/>
      <c r="RBM6" s="109"/>
      <c r="RBN6" s="109"/>
      <c r="RBO6" s="109"/>
      <c r="RBP6" s="109"/>
      <c r="RBQ6" s="109"/>
      <c r="RBR6" s="109"/>
      <c r="RBS6" s="109"/>
      <c r="RBT6" s="109"/>
      <c r="RBU6" s="109"/>
      <c r="RBV6" s="109"/>
      <c r="RBW6" s="109"/>
      <c r="RBX6" s="109"/>
      <c r="RBY6" s="109"/>
      <c r="RBZ6" s="109"/>
      <c r="RCA6" s="109"/>
      <c r="RCB6" s="109"/>
      <c r="RCC6" s="109"/>
      <c r="RCD6" s="109"/>
      <c r="RCE6" s="109"/>
      <c r="RCF6" s="109"/>
      <c r="RCG6" s="109"/>
      <c r="RCH6" s="109"/>
      <c r="RCI6" s="109"/>
      <c r="RCJ6" s="109"/>
      <c r="RCK6" s="109"/>
      <c r="RCL6" s="109"/>
      <c r="RCM6" s="109"/>
      <c r="RCN6" s="109"/>
      <c r="RCO6" s="109"/>
      <c r="RCP6" s="109"/>
      <c r="RCQ6" s="109"/>
      <c r="RCR6" s="109"/>
      <c r="RCS6" s="109"/>
      <c r="RCT6" s="109"/>
      <c r="RCU6" s="109"/>
      <c r="RCV6" s="109"/>
      <c r="RCW6" s="109"/>
      <c r="RCX6" s="109"/>
      <c r="RCY6" s="109"/>
      <c r="RCZ6" s="109"/>
      <c r="RDA6" s="109"/>
      <c r="RDB6" s="109"/>
      <c r="RDC6" s="109"/>
      <c r="RDD6" s="109"/>
      <c r="RDE6" s="109"/>
      <c r="RDF6" s="109"/>
      <c r="RDG6" s="109"/>
      <c r="RDH6" s="109"/>
      <c r="RDI6" s="109"/>
      <c r="RDJ6" s="109"/>
      <c r="RDK6" s="109"/>
      <c r="RDL6" s="109"/>
      <c r="RDM6" s="109"/>
      <c r="RDN6" s="109"/>
      <c r="RDO6" s="109"/>
      <c r="RDP6" s="109"/>
      <c r="RDQ6" s="109"/>
      <c r="RDR6" s="109"/>
      <c r="RDS6" s="109"/>
      <c r="RDT6" s="109"/>
      <c r="RDU6" s="109"/>
      <c r="RDV6" s="109"/>
      <c r="RDW6" s="109"/>
      <c r="RDX6" s="109"/>
      <c r="RDY6" s="109"/>
      <c r="RDZ6" s="109"/>
      <c r="REA6" s="109"/>
      <c r="REB6" s="109"/>
      <c r="REC6" s="109"/>
      <c r="RED6" s="109"/>
      <c r="REE6" s="109"/>
      <c r="REF6" s="109"/>
      <c r="REG6" s="109"/>
      <c r="REH6" s="109"/>
      <c r="REI6" s="109"/>
      <c r="REJ6" s="109"/>
      <c r="REK6" s="109"/>
      <c r="REL6" s="109"/>
      <c r="REM6" s="109"/>
      <c r="REN6" s="109"/>
      <c r="REO6" s="109"/>
      <c r="REP6" s="109"/>
      <c r="REQ6" s="109"/>
      <c r="RER6" s="109"/>
      <c r="RES6" s="109"/>
      <c r="RET6" s="109"/>
      <c r="REU6" s="109"/>
      <c r="REV6" s="109"/>
      <c r="REW6" s="109"/>
      <c r="REX6" s="109"/>
      <c r="REY6" s="109"/>
      <c r="REZ6" s="109"/>
      <c r="RFA6" s="109"/>
      <c r="RFB6" s="109"/>
      <c r="RFC6" s="109"/>
      <c r="RFD6" s="109"/>
      <c r="RFE6" s="109"/>
      <c r="RFF6" s="109"/>
      <c r="RFG6" s="109"/>
      <c r="RFH6" s="109"/>
      <c r="RFI6" s="109"/>
      <c r="RFJ6" s="109"/>
      <c r="RFK6" s="109"/>
      <c r="RFL6" s="109"/>
      <c r="RFM6" s="109"/>
      <c r="RFN6" s="109"/>
      <c r="RFO6" s="109"/>
      <c r="RFP6" s="109"/>
      <c r="RFQ6" s="109"/>
      <c r="RFR6" s="109"/>
      <c r="RFS6" s="109"/>
      <c r="RFT6" s="109"/>
      <c r="RFU6" s="109"/>
      <c r="RFV6" s="109"/>
      <c r="RFW6" s="109"/>
      <c r="RFX6" s="109"/>
      <c r="RFY6" s="109"/>
      <c r="RFZ6" s="109"/>
      <c r="RGA6" s="109"/>
      <c r="RGB6" s="109"/>
      <c r="RGC6" s="109"/>
      <c r="RGD6" s="109"/>
      <c r="RGE6" s="109"/>
      <c r="RGF6" s="109"/>
      <c r="RGG6" s="109"/>
      <c r="RGH6" s="109"/>
      <c r="RGI6" s="109"/>
      <c r="RGJ6" s="109"/>
      <c r="RGK6" s="109"/>
      <c r="RGL6" s="109"/>
      <c r="RGM6" s="109"/>
      <c r="RGN6" s="109"/>
      <c r="RGO6" s="109"/>
      <c r="RGP6" s="109"/>
      <c r="RGQ6" s="109"/>
      <c r="RGR6" s="109"/>
      <c r="RGS6" s="109"/>
      <c r="RGT6" s="109"/>
      <c r="RGU6" s="109"/>
      <c r="RGV6" s="109"/>
      <c r="RGW6" s="109"/>
      <c r="RGX6" s="109"/>
      <c r="RGY6" s="109"/>
      <c r="RGZ6" s="109"/>
      <c r="RHA6" s="109"/>
      <c r="RHB6" s="109"/>
      <c r="RHC6" s="109"/>
      <c r="RHD6" s="109"/>
      <c r="RHE6" s="109"/>
      <c r="RHF6" s="109"/>
      <c r="RHG6" s="109"/>
      <c r="RHH6" s="109"/>
      <c r="RHI6" s="109"/>
      <c r="RHJ6" s="109"/>
      <c r="RHK6" s="109"/>
      <c r="RHL6" s="109"/>
      <c r="RHM6" s="109"/>
      <c r="RHN6" s="109"/>
      <c r="RHO6" s="109"/>
      <c r="RHP6" s="109"/>
      <c r="RHQ6" s="109"/>
      <c r="RHR6" s="109"/>
      <c r="RHS6" s="109"/>
      <c r="RHT6" s="109"/>
      <c r="RHU6" s="109"/>
      <c r="RHV6" s="109"/>
      <c r="RHW6" s="109"/>
      <c r="RHX6" s="109"/>
      <c r="RHY6" s="109"/>
      <c r="RHZ6" s="109"/>
      <c r="RIA6" s="109"/>
      <c r="RIB6" s="109"/>
      <c r="RIC6" s="109"/>
      <c r="RID6" s="109"/>
      <c r="RIE6" s="109"/>
      <c r="RIF6" s="109"/>
      <c r="RIG6" s="109"/>
      <c r="RIH6" s="109"/>
      <c r="RII6" s="109"/>
      <c r="RIJ6" s="109"/>
      <c r="RIK6" s="109"/>
      <c r="RIL6" s="109"/>
      <c r="RIM6" s="109"/>
      <c r="RIN6" s="109"/>
      <c r="RIO6" s="109"/>
      <c r="RIP6" s="109"/>
      <c r="RIQ6" s="109"/>
      <c r="RIR6" s="109"/>
      <c r="RIS6" s="109"/>
      <c r="RIT6" s="109"/>
      <c r="RIU6" s="109"/>
      <c r="RIV6" s="109"/>
      <c r="RIW6" s="109"/>
      <c r="RIX6" s="109"/>
      <c r="RIY6" s="109"/>
      <c r="RIZ6" s="109"/>
      <c r="RJA6" s="109"/>
      <c r="RJB6" s="109"/>
      <c r="RJC6" s="109"/>
      <c r="RJD6" s="109"/>
      <c r="RJE6" s="109"/>
      <c r="RJF6" s="109"/>
      <c r="RJG6" s="109"/>
      <c r="RJH6" s="109"/>
      <c r="RJI6" s="109"/>
      <c r="RJJ6" s="109"/>
      <c r="RJK6" s="109"/>
      <c r="RJL6" s="109"/>
      <c r="RJM6" s="109"/>
      <c r="RJN6" s="109"/>
      <c r="RJO6" s="109"/>
      <c r="RJP6" s="109"/>
      <c r="RJQ6" s="109"/>
      <c r="RJR6" s="109"/>
      <c r="RJS6" s="109"/>
      <c r="RJT6" s="109"/>
      <c r="RJU6" s="109"/>
      <c r="RJV6" s="109"/>
      <c r="RJW6" s="109"/>
      <c r="RJX6" s="109"/>
      <c r="RJY6" s="109"/>
      <c r="RJZ6" s="109"/>
      <c r="RKA6" s="109"/>
      <c r="RKB6" s="109"/>
      <c r="RKC6" s="109"/>
      <c r="RKD6" s="109"/>
      <c r="RKE6" s="109"/>
      <c r="RKF6" s="109"/>
      <c r="RKG6" s="109"/>
      <c r="RKH6" s="109"/>
      <c r="RKI6" s="109"/>
      <c r="RKJ6" s="109"/>
      <c r="RKK6" s="109"/>
      <c r="RKL6" s="109"/>
      <c r="RKM6" s="109"/>
      <c r="RKN6" s="109"/>
      <c r="RKO6" s="109"/>
      <c r="RKP6" s="109"/>
      <c r="RKQ6" s="109"/>
      <c r="RKR6" s="109"/>
      <c r="RKS6" s="109"/>
      <c r="RKT6" s="109"/>
      <c r="RKU6" s="109"/>
      <c r="RKV6" s="109"/>
      <c r="RKW6" s="109"/>
      <c r="RKX6" s="109"/>
      <c r="RKY6" s="109"/>
      <c r="RKZ6" s="109"/>
      <c r="RLA6" s="109"/>
      <c r="RLB6" s="109"/>
      <c r="RLC6" s="109"/>
      <c r="RLD6" s="109"/>
      <c r="RLE6" s="109"/>
      <c r="RLF6" s="109"/>
      <c r="RLG6" s="109"/>
      <c r="RLH6" s="109"/>
      <c r="RLI6" s="109"/>
      <c r="RLJ6" s="109"/>
      <c r="RLK6" s="109"/>
      <c r="RLL6" s="109"/>
      <c r="RLM6" s="109"/>
      <c r="RLN6" s="109"/>
      <c r="RLO6" s="109"/>
      <c r="RLP6" s="109"/>
      <c r="RLQ6" s="109"/>
      <c r="RLR6" s="109"/>
      <c r="RLS6" s="109"/>
      <c r="RLT6" s="109"/>
      <c r="RLU6" s="109"/>
      <c r="RLV6" s="109"/>
      <c r="RLW6" s="109"/>
      <c r="RLX6" s="109"/>
      <c r="RLY6" s="109"/>
      <c r="RLZ6" s="109"/>
      <c r="RMA6" s="109"/>
      <c r="RMB6" s="109"/>
      <c r="RMC6" s="109"/>
      <c r="RMD6" s="109"/>
      <c r="RME6" s="109"/>
      <c r="RMF6" s="109"/>
      <c r="RMG6" s="109"/>
      <c r="RMH6" s="109"/>
      <c r="RMI6" s="109"/>
      <c r="RMJ6" s="109"/>
      <c r="RMK6" s="109"/>
      <c r="RML6" s="109"/>
      <c r="RMM6" s="109"/>
      <c r="RMN6" s="109"/>
      <c r="RMO6" s="109"/>
      <c r="RMP6" s="109"/>
      <c r="RMQ6" s="109"/>
      <c r="RMR6" s="109"/>
      <c r="RMS6" s="109"/>
      <c r="RMT6" s="109"/>
      <c r="RMU6" s="109"/>
      <c r="RMV6" s="109"/>
      <c r="RMW6" s="109"/>
      <c r="RMX6" s="109"/>
      <c r="RMY6" s="109"/>
      <c r="RMZ6" s="109"/>
      <c r="RNA6" s="109"/>
      <c r="RNB6" s="109"/>
      <c r="RNC6" s="109"/>
      <c r="RND6" s="109"/>
      <c r="RNE6" s="109"/>
      <c r="RNF6" s="109"/>
      <c r="RNG6" s="109"/>
      <c r="RNH6" s="109"/>
      <c r="RNI6" s="109"/>
      <c r="RNJ6" s="109"/>
      <c r="RNK6" s="109"/>
      <c r="RNL6" s="109"/>
      <c r="RNM6" s="109"/>
      <c r="RNN6" s="109"/>
      <c r="RNO6" s="109"/>
      <c r="RNP6" s="109"/>
      <c r="RNQ6" s="109"/>
      <c r="RNR6" s="109"/>
      <c r="RNS6" s="109"/>
      <c r="RNT6" s="109"/>
      <c r="RNU6" s="109"/>
      <c r="RNV6" s="109"/>
      <c r="RNW6" s="109"/>
      <c r="RNX6" s="109"/>
      <c r="RNY6" s="109"/>
      <c r="RNZ6" s="109"/>
      <c r="ROA6" s="109"/>
      <c r="ROB6" s="109"/>
      <c r="ROC6" s="109"/>
      <c r="ROD6" s="109"/>
      <c r="ROE6" s="109"/>
      <c r="ROF6" s="109"/>
      <c r="ROG6" s="109"/>
      <c r="ROH6" s="109"/>
      <c r="ROI6" s="109"/>
      <c r="ROJ6" s="109"/>
      <c r="ROK6" s="109"/>
      <c r="ROL6" s="109"/>
      <c r="ROM6" s="109"/>
      <c r="RON6" s="109"/>
      <c r="ROO6" s="109"/>
      <c r="ROP6" s="109"/>
      <c r="ROQ6" s="109"/>
      <c r="ROR6" s="109"/>
      <c r="ROS6" s="109"/>
      <c r="ROT6" s="109"/>
      <c r="ROU6" s="109"/>
      <c r="ROV6" s="109"/>
      <c r="ROW6" s="109"/>
      <c r="ROX6" s="109"/>
      <c r="ROY6" s="109"/>
      <c r="ROZ6" s="109"/>
      <c r="RPA6" s="109"/>
      <c r="RPB6" s="109"/>
      <c r="RPC6" s="109"/>
      <c r="RPD6" s="109"/>
      <c r="RPE6" s="109"/>
      <c r="RPF6" s="109"/>
      <c r="RPG6" s="109"/>
      <c r="RPH6" s="109"/>
      <c r="RPI6" s="109"/>
      <c r="RPJ6" s="109"/>
      <c r="RPK6" s="109"/>
      <c r="RPL6" s="109"/>
      <c r="RPM6" s="109"/>
      <c r="RPN6" s="109"/>
      <c r="RPO6" s="109"/>
      <c r="RPP6" s="109"/>
      <c r="RPQ6" s="109"/>
      <c r="RPR6" s="109"/>
      <c r="RPS6" s="109"/>
      <c r="RPT6" s="109"/>
      <c r="RPU6" s="109"/>
      <c r="RPV6" s="109"/>
      <c r="RPW6" s="109"/>
      <c r="RPX6" s="109"/>
      <c r="RPY6" s="109"/>
      <c r="RPZ6" s="109"/>
      <c r="RQA6" s="109"/>
      <c r="RQB6" s="109"/>
      <c r="RQC6" s="109"/>
      <c r="RQD6" s="109"/>
      <c r="RQE6" s="109"/>
      <c r="RQF6" s="109"/>
      <c r="RQG6" s="109"/>
      <c r="RQH6" s="109"/>
      <c r="RQI6" s="109"/>
      <c r="RQJ6" s="109"/>
      <c r="RQK6" s="109"/>
      <c r="RQL6" s="109"/>
      <c r="RQM6" s="109"/>
      <c r="RQN6" s="109"/>
      <c r="RQO6" s="109"/>
      <c r="RQP6" s="109"/>
      <c r="RQQ6" s="109"/>
      <c r="RQR6" s="109"/>
      <c r="RQS6" s="109"/>
      <c r="RQT6" s="109"/>
      <c r="RQU6" s="109"/>
      <c r="RQV6" s="109"/>
      <c r="RQW6" s="109"/>
      <c r="RQX6" s="109"/>
      <c r="RQY6" s="109"/>
      <c r="RQZ6" s="109"/>
      <c r="RRA6" s="109"/>
      <c r="RRB6" s="109"/>
      <c r="RRC6" s="109"/>
      <c r="RRD6" s="109"/>
      <c r="RRE6" s="109"/>
      <c r="RRF6" s="109"/>
      <c r="RRG6" s="109"/>
      <c r="RRH6" s="109"/>
      <c r="RRI6" s="109"/>
      <c r="RRJ6" s="109"/>
      <c r="RRK6" s="109"/>
      <c r="RRL6" s="109"/>
      <c r="RRM6" s="109"/>
      <c r="RRN6" s="109"/>
      <c r="RRO6" s="109"/>
      <c r="RRP6" s="109"/>
      <c r="RRQ6" s="109"/>
      <c r="RRR6" s="109"/>
      <c r="RRS6" s="109"/>
      <c r="RRT6" s="109"/>
      <c r="RRU6" s="109"/>
      <c r="RRV6" s="109"/>
      <c r="RRW6" s="109"/>
      <c r="RRX6" s="109"/>
      <c r="RRY6" s="109"/>
      <c r="RRZ6" s="109"/>
      <c r="RSA6" s="109"/>
      <c r="RSB6" s="109"/>
      <c r="RSC6" s="109"/>
      <c r="RSD6" s="109"/>
      <c r="RSE6" s="109"/>
      <c r="RSF6" s="109"/>
      <c r="RSG6" s="109"/>
      <c r="RSH6" s="109"/>
      <c r="RSI6" s="109"/>
      <c r="RSJ6" s="109"/>
      <c r="RSK6" s="109"/>
      <c r="RSL6" s="109"/>
      <c r="RSM6" s="109"/>
      <c r="RSN6" s="109"/>
      <c r="RSO6" s="109"/>
      <c r="RSP6" s="109"/>
      <c r="RSQ6" s="109"/>
      <c r="RSR6" s="109"/>
      <c r="RSS6" s="109"/>
      <c r="RST6" s="109"/>
      <c r="RSU6" s="109"/>
      <c r="RSV6" s="109"/>
      <c r="RSW6" s="109"/>
      <c r="RSX6" s="109"/>
      <c r="RSY6" s="109"/>
      <c r="RSZ6" s="109"/>
      <c r="RTA6" s="109"/>
      <c r="RTB6" s="109"/>
      <c r="RTC6" s="109"/>
      <c r="RTD6" s="109"/>
      <c r="RTE6" s="109"/>
      <c r="RTF6" s="109"/>
      <c r="RTG6" s="109"/>
      <c r="RTH6" s="109"/>
      <c r="RTI6" s="109"/>
      <c r="RTJ6" s="109"/>
      <c r="RTK6" s="109"/>
      <c r="RTL6" s="109"/>
      <c r="RTM6" s="109"/>
      <c r="RTN6" s="109"/>
      <c r="RTO6" s="109"/>
      <c r="RTP6" s="109"/>
      <c r="RTQ6" s="109"/>
      <c r="RTR6" s="109"/>
      <c r="RTS6" s="109"/>
      <c r="RTT6" s="109"/>
      <c r="RTU6" s="109"/>
      <c r="RTV6" s="109"/>
      <c r="RTW6" s="109"/>
      <c r="RTX6" s="109"/>
      <c r="RTY6" s="109"/>
      <c r="RTZ6" s="109"/>
      <c r="RUA6" s="109"/>
      <c r="RUB6" s="109"/>
      <c r="RUC6" s="109"/>
      <c r="RUD6" s="109"/>
      <c r="RUE6" s="109"/>
      <c r="RUF6" s="109"/>
      <c r="RUG6" s="109"/>
      <c r="RUH6" s="109"/>
      <c r="RUI6" s="109"/>
      <c r="RUJ6" s="109"/>
      <c r="RUK6" s="109"/>
      <c r="RUL6" s="109"/>
      <c r="RUM6" s="109"/>
      <c r="RUN6" s="109"/>
      <c r="RUO6" s="109"/>
      <c r="RUP6" s="109"/>
      <c r="RUQ6" s="109"/>
      <c r="RUR6" s="109"/>
      <c r="RUS6" s="109"/>
      <c r="RUT6" s="109"/>
      <c r="RUU6" s="109"/>
      <c r="RUV6" s="109"/>
      <c r="RUW6" s="109"/>
      <c r="RUX6" s="109"/>
      <c r="RUY6" s="109"/>
      <c r="RUZ6" s="109"/>
      <c r="RVA6" s="109"/>
      <c r="RVB6" s="109"/>
      <c r="RVC6" s="109"/>
      <c r="RVD6" s="109"/>
      <c r="RVE6" s="109"/>
      <c r="RVF6" s="109"/>
      <c r="RVG6" s="109"/>
      <c r="RVH6" s="109"/>
      <c r="RVI6" s="109"/>
      <c r="RVJ6" s="109"/>
      <c r="RVK6" s="109"/>
      <c r="RVL6" s="109"/>
      <c r="RVM6" s="109"/>
      <c r="RVN6" s="109"/>
      <c r="RVO6" s="109"/>
      <c r="RVP6" s="109"/>
      <c r="RVQ6" s="109"/>
      <c r="RVR6" s="109"/>
      <c r="RVS6" s="109"/>
      <c r="RVT6" s="109"/>
      <c r="RVU6" s="109"/>
      <c r="RVV6" s="109"/>
      <c r="RVW6" s="109"/>
      <c r="RVX6" s="109"/>
      <c r="RVY6" s="109"/>
      <c r="RVZ6" s="109"/>
      <c r="RWA6" s="109"/>
      <c r="RWB6" s="109"/>
      <c r="RWC6" s="109"/>
      <c r="RWD6" s="109"/>
      <c r="RWE6" s="109"/>
      <c r="RWF6" s="109"/>
      <c r="RWG6" s="109"/>
      <c r="RWH6" s="109"/>
      <c r="RWI6" s="109"/>
      <c r="RWJ6" s="109"/>
      <c r="RWK6" s="109"/>
      <c r="RWL6" s="109"/>
      <c r="RWM6" s="109"/>
      <c r="RWN6" s="109"/>
      <c r="RWO6" s="109"/>
      <c r="RWP6" s="109"/>
      <c r="RWQ6" s="109"/>
      <c r="RWR6" s="109"/>
      <c r="RWS6" s="109"/>
      <c r="RWT6" s="109"/>
      <c r="RWU6" s="109"/>
      <c r="RWV6" s="109"/>
      <c r="RWW6" s="109"/>
      <c r="RWX6" s="109"/>
      <c r="RWY6" s="109"/>
      <c r="RWZ6" s="109"/>
      <c r="RXA6" s="109"/>
      <c r="RXB6" s="109"/>
      <c r="RXC6" s="109"/>
      <c r="RXD6" s="109"/>
      <c r="RXE6" s="109"/>
      <c r="RXF6" s="109"/>
      <c r="RXG6" s="109"/>
      <c r="RXH6" s="109"/>
      <c r="RXI6" s="109"/>
      <c r="RXJ6" s="109"/>
      <c r="RXK6" s="109"/>
      <c r="RXL6" s="109"/>
      <c r="RXM6" s="109"/>
      <c r="RXN6" s="109"/>
      <c r="RXO6" s="109"/>
      <c r="RXP6" s="109"/>
      <c r="RXQ6" s="109"/>
      <c r="RXR6" s="109"/>
      <c r="RXS6" s="109"/>
      <c r="RXT6" s="109"/>
      <c r="RXU6" s="109"/>
      <c r="RXV6" s="109"/>
      <c r="RXW6" s="109"/>
      <c r="RXX6" s="109"/>
      <c r="RXY6" s="109"/>
      <c r="RXZ6" s="109"/>
      <c r="RYA6" s="109"/>
      <c r="RYB6" s="109"/>
      <c r="RYC6" s="109"/>
      <c r="RYD6" s="109"/>
      <c r="RYE6" s="109"/>
      <c r="RYF6" s="109"/>
      <c r="RYG6" s="109"/>
      <c r="RYH6" s="109"/>
      <c r="RYI6" s="109"/>
      <c r="RYJ6" s="109"/>
      <c r="RYK6" s="109"/>
      <c r="RYL6" s="109"/>
      <c r="RYM6" s="109"/>
      <c r="RYN6" s="109"/>
      <c r="RYO6" s="109"/>
      <c r="RYP6" s="109"/>
      <c r="RYQ6" s="109"/>
      <c r="RYR6" s="109"/>
      <c r="RYS6" s="109"/>
      <c r="RYT6" s="109"/>
      <c r="RYU6" s="109"/>
      <c r="RYV6" s="109"/>
      <c r="RYW6" s="109"/>
      <c r="RYX6" s="109"/>
      <c r="RYY6" s="109"/>
      <c r="RYZ6" s="109"/>
      <c r="RZA6" s="109"/>
      <c r="RZB6" s="109"/>
      <c r="RZC6" s="109"/>
      <c r="RZD6" s="109"/>
      <c r="RZE6" s="109"/>
      <c r="RZF6" s="109"/>
      <c r="RZG6" s="109"/>
      <c r="RZH6" s="109"/>
      <c r="RZI6" s="109"/>
      <c r="RZJ6" s="109"/>
      <c r="RZK6" s="109"/>
      <c r="RZL6" s="109"/>
      <c r="RZM6" s="109"/>
      <c r="RZN6" s="109"/>
      <c r="RZO6" s="109"/>
      <c r="RZP6" s="109"/>
      <c r="RZQ6" s="109"/>
      <c r="RZR6" s="109"/>
      <c r="RZS6" s="109"/>
      <c r="RZT6" s="109"/>
      <c r="RZU6" s="109"/>
      <c r="RZV6" s="109"/>
      <c r="RZW6" s="109"/>
      <c r="RZX6" s="109"/>
      <c r="RZY6" s="109"/>
      <c r="RZZ6" s="109"/>
      <c r="SAA6" s="109"/>
      <c r="SAB6" s="109"/>
      <c r="SAC6" s="109"/>
      <c r="SAD6" s="109"/>
      <c r="SAE6" s="109"/>
      <c r="SAF6" s="109"/>
      <c r="SAG6" s="109"/>
      <c r="SAH6" s="109"/>
      <c r="SAI6" s="109"/>
      <c r="SAJ6" s="109"/>
      <c r="SAK6" s="109"/>
      <c r="SAL6" s="109"/>
      <c r="SAM6" s="109"/>
      <c r="SAN6" s="109"/>
      <c r="SAO6" s="109"/>
      <c r="SAP6" s="109"/>
      <c r="SAQ6" s="109"/>
      <c r="SAR6" s="109"/>
      <c r="SAS6" s="109"/>
      <c r="SAT6" s="109"/>
      <c r="SAU6" s="109"/>
      <c r="SAV6" s="109"/>
      <c r="SAW6" s="109"/>
      <c r="SAX6" s="109"/>
      <c r="SAY6" s="109"/>
      <c r="SAZ6" s="109"/>
      <c r="SBA6" s="109"/>
      <c r="SBB6" s="109"/>
      <c r="SBC6" s="109"/>
      <c r="SBD6" s="109"/>
      <c r="SBE6" s="109"/>
      <c r="SBF6" s="109"/>
      <c r="SBG6" s="109"/>
      <c r="SBH6" s="109"/>
      <c r="SBI6" s="109"/>
      <c r="SBJ6" s="109"/>
      <c r="SBK6" s="109"/>
      <c r="SBL6" s="109"/>
      <c r="SBM6" s="109"/>
      <c r="SBN6" s="109"/>
      <c r="SBO6" s="109"/>
      <c r="SBP6" s="109"/>
      <c r="SBQ6" s="109"/>
      <c r="SBR6" s="109"/>
      <c r="SBS6" s="109"/>
      <c r="SBT6" s="109"/>
      <c r="SBU6" s="109"/>
      <c r="SBV6" s="109"/>
      <c r="SBW6" s="109"/>
      <c r="SBX6" s="109"/>
      <c r="SBY6" s="109"/>
      <c r="SBZ6" s="109"/>
      <c r="SCA6" s="109"/>
      <c r="SCB6" s="109"/>
      <c r="SCC6" s="109"/>
      <c r="SCD6" s="109"/>
      <c r="SCE6" s="109"/>
      <c r="SCF6" s="109"/>
      <c r="SCG6" s="109"/>
      <c r="SCH6" s="109"/>
      <c r="SCI6" s="109"/>
      <c r="SCJ6" s="109"/>
      <c r="SCK6" s="109"/>
      <c r="SCL6" s="109"/>
      <c r="SCM6" s="109"/>
      <c r="SCN6" s="109"/>
      <c r="SCO6" s="109"/>
      <c r="SCP6" s="109"/>
      <c r="SCQ6" s="109"/>
      <c r="SCR6" s="109"/>
      <c r="SCS6" s="109"/>
      <c r="SCT6" s="109"/>
      <c r="SCU6" s="109"/>
      <c r="SCV6" s="109"/>
      <c r="SCW6" s="109"/>
      <c r="SCX6" s="109"/>
      <c r="SCY6" s="109"/>
      <c r="SCZ6" s="109"/>
      <c r="SDA6" s="109"/>
      <c r="SDB6" s="109"/>
      <c r="SDC6" s="109"/>
      <c r="SDD6" s="109"/>
      <c r="SDE6" s="109"/>
      <c r="SDF6" s="109"/>
      <c r="SDG6" s="109"/>
      <c r="SDH6" s="109"/>
      <c r="SDI6" s="109"/>
      <c r="SDJ6" s="109"/>
      <c r="SDK6" s="109"/>
      <c r="SDL6" s="109"/>
      <c r="SDM6" s="109"/>
      <c r="SDN6" s="109"/>
      <c r="SDO6" s="109"/>
      <c r="SDP6" s="109"/>
      <c r="SDQ6" s="109"/>
      <c r="SDR6" s="109"/>
      <c r="SDS6" s="109"/>
      <c r="SDT6" s="109"/>
      <c r="SDU6" s="109"/>
      <c r="SDV6" s="109"/>
      <c r="SDW6" s="109"/>
      <c r="SDX6" s="109"/>
      <c r="SDY6" s="109"/>
      <c r="SDZ6" s="109"/>
      <c r="SEA6" s="109"/>
      <c r="SEB6" s="109"/>
      <c r="SEC6" s="109"/>
      <c r="SED6" s="109"/>
      <c r="SEE6" s="109"/>
      <c r="SEF6" s="109"/>
      <c r="SEG6" s="109"/>
      <c r="SEH6" s="109"/>
      <c r="SEI6" s="109"/>
      <c r="SEJ6" s="109"/>
      <c r="SEK6" s="109"/>
      <c r="SEL6" s="109"/>
      <c r="SEM6" s="109"/>
      <c r="SEN6" s="109"/>
      <c r="SEO6" s="109"/>
      <c r="SEP6" s="109"/>
      <c r="SEQ6" s="109"/>
      <c r="SER6" s="109"/>
      <c r="SES6" s="109"/>
      <c r="SET6" s="109"/>
      <c r="SEU6" s="109"/>
      <c r="SEV6" s="109"/>
      <c r="SEW6" s="109"/>
      <c r="SEX6" s="109"/>
      <c r="SEY6" s="109"/>
      <c r="SEZ6" s="109"/>
      <c r="SFA6" s="109"/>
      <c r="SFB6" s="109"/>
      <c r="SFC6" s="109"/>
      <c r="SFD6" s="109"/>
      <c r="SFE6" s="109"/>
      <c r="SFF6" s="109"/>
      <c r="SFG6" s="109"/>
      <c r="SFH6" s="109"/>
      <c r="SFI6" s="109"/>
      <c r="SFJ6" s="109"/>
      <c r="SFK6" s="109"/>
      <c r="SFL6" s="109"/>
      <c r="SFM6" s="109"/>
      <c r="SFN6" s="109"/>
      <c r="SFO6" s="109"/>
      <c r="SFP6" s="109"/>
      <c r="SFQ6" s="109"/>
      <c r="SFR6" s="109"/>
      <c r="SFS6" s="109"/>
      <c r="SFT6" s="109"/>
      <c r="SFU6" s="109"/>
      <c r="SFV6" s="109"/>
      <c r="SFW6" s="109"/>
      <c r="SFX6" s="109"/>
      <c r="SFY6" s="109"/>
      <c r="SFZ6" s="109"/>
      <c r="SGA6" s="109"/>
      <c r="SGB6" s="109"/>
      <c r="SGC6" s="109"/>
      <c r="SGD6" s="109"/>
      <c r="SGE6" s="109"/>
      <c r="SGF6" s="109"/>
      <c r="SGG6" s="109"/>
      <c r="SGH6" s="109"/>
      <c r="SGI6" s="109"/>
      <c r="SGJ6" s="109"/>
      <c r="SGK6" s="109"/>
      <c r="SGL6" s="109"/>
      <c r="SGM6" s="109"/>
      <c r="SGN6" s="109"/>
      <c r="SGO6" s="109"/>
      <c r="SGP6" s="109"/>
      <c r="SGQ6" s="109"/>
      <c r="SGR6" s="109"/>
      <c r="SGS6" s="109"/>
      <c r="SGT6" s="109"/>
      <c r="SGU6" s="109"/>
      <c r="SGV6" s="109"/>
      <c r="SGW6" s="109"/>
      <c r="SGX6" s="109"/>
      <c r="SGY6" s="109"/>
      <c r="SGZ6" s="109"/>
      <c r="SHA6" s="109"/>
      <c r="SHB6" s="109"/>
      <c r="SHC6" s="109"/>
      <c r="SHD6" s="109"/>
      <c r="SHE6" s="109"/>
      <c r="SHF6" s="109"/>
      <c r="SHG6" s="109"/>
      <c r="SHH6" s="109"/>
      <c r="SHI6" s="109"/>
      <c r="SHJ6" s="109"/>
      <c r="SHK6" s="109"/>
      <c r="SHL6" s="109"/>
      <c r="SHM6" s="109"/>
      <c r="SHN6" s="109"/>
      <c r="SHO6" s="109"/>
      <c r="SHP6" s="109"/>
      <c r="SHQ6" s="109"/>
      <c r="SHR6" s="109"/>
      <c r="SHS6" s="109"/>
      <c r="SHT6" s="109"/>
      <c r="SHU6" s="109"/>
      <c r="SHV6" s="109"/>
      <c r="SHW6" s="109"/>
      <c r="SHX6" s="109"/>
      <c r="SHY6" s="109"/>
      <c r="SHZ6" s="109"/>
      <c r="SIA6" s="109"/>
      <c r="SIB6" s="109"/>
      <c r="SIC6" s="109"/>
      <c r="SID6" s="109"/>
      <c r="SIE6" s="109"/>
      <c r="SIF6" s="109"/>
      <c r="SIG6" s="109"/>
      <c r="SIH6" s="109"/>
      <c r="SII6" s="109"/>
      <c r="SIJ6" s="109"/>
      <c r="SIK6" s="109"/>
      <c r="SIL6" s="109"/>
      <c r="SIM6" s="109"/>
      <c r="SIN6" s="109"/>
      <c r="SIO6" s="109"/>
      <c r="SIP6" s="109"/>
      <c r="SIQ6" s="109"/>
      <c r="SIR6" s="109"/>
      <c r="SIS6" s="109"/>
      <c r="SIT6" s="109"/>
      <c r="SIU6" s="109"/>
      <c r="SIV6" s="109"/>
      <c r="SIW6" s="109"/>
      <c r="SIX6" s="109"/>
      <c r="SIY6" s="109"/>
      <c r="SIZ6" s="109"/>
      <c r="SJA6" s="109"/>
      <c r="SJB6" s="109"/>
      <c r="SJC6" s="109"/>
      <c r="SJD6" s="109"/>
      <c r="SJE6" s="109"/>
      <c r="SJF6" s="109"/>
      <c r="SJG6" s="109"/>
      <c r="SJH6" s="109"/>
      <c r="SJI6" s="109"/>
      <c r="SJJ6" s="109"/>
      <c r="SJK6" s="109"/>
      <c r="SJL6" s="109"/>
      <c r="SJM6" s="109"/>
      <c r="SJN6" s="109"/>
      <c r="SJO6" s="109"/>
      <c r="SJP6" s="109"/>
      <c r="SJQ6" s="109"/>
      <c r="SJR6" s="109"/>
      <c r="SJS6" s="109"/>
      <c r="SJT6" s="109"/>
      <c r="SJU6" s="109"/>
      <c r="SJV6" s="109"/>
      <c r="SJW6" s="109"/>
      <c r="SJX6" s="109"/>
      <c r="SJY6" s="109"/>
      <c r="SJZ6" s="109"/>
      <c r="SKA6" s="109"/>
      <c r="SKB6" s="109"/>
      <c r="SKC6" s="109"/>
      <c r="SKD6" s="109"/>
      <c r="SKE6" s="109"/>
      <c r="SKF6" s="109"/>
      <c r="SKG6" s="109"/>
      <c r="SKH6" s="109"/>
      <c r="SKI6" s="109"/>
      <c r="SKJ6" s="109"/>
      <c r="SKK6" s="109"/>
      <c r="SKL6" s="109"/>
      <c r="SKM6" s="109"/>
      <c r="SKN6" s="109"/>
      <c r="SKO6" s="109"/>
      <c r="SKP6" s="109"/>
      <c r="SKQ6" s="109"/>
      <c r="SKR6" s="109"/>
      <c r="SKS6" s="109"/>
      <c r="SKT6" s="109"/>
      <c r="SKU6" s="109"/>
      <c r="SKV6" s="109"/>
      <c r="SKW6" s="109"/>
      <c r="SKX6" s="109"/>
      <c r="SKY6" s="109"/>
      <c r="SKZ6" s="109"/>
      <c r="SLA6" s="109"/>
      <c r="SLB6" s="109"/>
      <c r="SLC6" s="109"/>
      <c r="SLD6" s="109"/>
      <c r="SLE6" s="109"/>
      <c r="SLF6" s="109"/>
      <c r="SLG6" s="109"/>
      <c r="SLH6" s="109"/>
      <c r="SLI6" s="109"/>
      <c r="SLJ6" s="109"/>
      <c r="SLK6" s="109"/>
      <c r="SLL6" s="109"/>
      <c r="SLM6" s="109"/>
      <c r="SLN6" s="109"/>
      <c r="SLO6" s="109"/>
      <c r="SLP6" s="109"/>
      <c r="SLQ6" s="109"/>
      <c r="SLR6" s="109"/>
      <c r="SLS6" s="109"/>
      <c r="SLT6" s="109"/>
      <c r="SLU6" s="109"/>
      <c r="SLV6" s="109"/>
      <c r="SLW6" s="109"/>
      <c r="SLX6" s="109"/>
      <c r="SLY6" s="109"/>
      <c r="SLZ6" s="109"/>
      <c r="SMA6" s="109"/>
      <c r="SMB6" s="109"/>
      <c r="SMC6" s="109"/>
      <c r="SMD6" s="109"/>
      <c r="SME6" s="109"/>
      <c r="SMF6" s="109"/>
      <c r="SMG6" s="109"/>
      <c r="SMH6" s="109"/>
      <c r="SMI6" s="109"/>
      <c r="SMJ6" s="109"/>
      <c r="SMK6" s="109"/>
      <c r="SML6" s="109"/>
      <c r="SMM6" s="109"/>
      <c r="SMN6" s="109"/>
      <c r="SMO6" s="109"/>
      <c r="SMP6" s="109"/>
      <c r="SMQ6" s="109"/>
      <c r="SMR6" s="109"/>
      <c r="SMS6" s="109"/>
      <c r="SMT6" s="109"/>
      <c r="SMU6" s="109"/>
      <c r="SMV6" s="109"/>
      <c r="SMW6" s="109"/>
      <c r="SMX6" s="109"/>
      <c r="SMY6" s="109"/>
      <c r="SMZ6" s="109"/>
      <c r="SNA6" s="109"/>
      <c r="SNB6" s="109"/>
      <c r="SNC6" s="109"/>
      <c r="SND6" s="109"/>
      <c r="SNE6" s="109"/>
      <c r="SNF6" s="109"/>
      <c r="SNG6" s="109"/>
      <c r="SNH6" s="109"/>
      <c r="SNI6" s="109"/>
      <c r="SNJ6" s="109"/>
      <c r="SNK6" s="109"/>
      <c r="SNL6" s="109"/>
      <c r="SNM6" s="109"/>
      <c r="SNN6" s="109"/>
      <c r="SNO6" s="109"/>
      <c r="SNP6" s="109"/>
      <c r="SNQ6" s="109"/>
      <c r="SNR6" s="109"/>
      <c r="SNS6" s="109"/>
      <c r="SNT6" s="109"/>
      <c r="SNU6" s="109"/>
      <c r="SNV6" s="109"/>
      <c r="SNW6" s="109"/>
      <c r="SNX6" s="109"/>
      <c r="SNY6" s="109"/>
      <c r="SNZ6" s="109"/>
      <c r="SOA6" s="109"/>
      <c r="SOB6" s="109"/>
      <c r="SOC6" s="109"/>
      <c r="SOD6" s="109"/>
      <c r="SOE6" s="109"/>
      <c r="SOF6" s="109"/>
      <c r="SOG6" s="109"/>
      <c r="SOH6" s="109"/>
      <c r="SOI6" s="109"/>
      <c r="SOJ6" s="109"/>
      <c r="SOK6" s="109"/>
      <c r="SOL6" s="109"/>
      <c r="SOM6" s="109"/>
      <c r="SON6" s="109"/>
      <c r="SOO6" s="109"/>
      <c r="SOP6" s="109"/>
      <c r="SOQ6" s="109"/>
      <c r="SOR6" s="109"/>
      <c r="SOS6" s="109"/>
      <c r="SOT6" s="109"/>
      <c r="SOU6" s="109"/>
      <c r="SOV6" s="109"/>
      <c r="SOW6" s="109"/>
      <c r="SOX6" s="109"/>
      <c r="SOY6" s="109"/>
      <c r="SOZ6" s="109"/>
      <c r="SPA6" s="109"/>
      <c r="SPB6" s="109"/>
      <c r="SPC6" s="109"/>
      <c r="SPD6" s="109"/>
      <c r="SPE6" s="109"/>
      <c r="SPF6" s="109"/>
      <c r="SPG6" s="109"/>
      <c r="SPH6" s="109"/>
      <c r="SPI6" s="109"/>
      <c r="SPJ6" s="109"/>
      <c r="SPK6" s="109"/>
      <c r="SPL6" s="109"/>
      <c r="SPM6" s="109"/>
      <c r="SPN6" s="109"/>
      <c r="SPO6" s="109"/>
      <c r="SPP6" s="109"/>
      <c r="SPQ6" s="109"/>
      <c r="SPR6" s="109"/>
      <c r="SPS6" s="109"/>
      <c r="SPT6" s="109"/>
      <c r="SPU6" s="109"/>
      <c r="SPV6" s="109"/>
      <c r="SPW6" s="109"/>
      <c r="SPX6" s="109"/>
      <c r="SPY6" s="109"/>
      <c r="SPZ6" s="109"/>
      <c r="SQA6" s="109"/>
      <c r="SQB6" s="109"/>
      <c r="SQC6" s="109"/>
      <c r="SQD6" s="109"/>
      <c r="SQE6" s="109"/>
      <c r="SQF6" s="109"/>
      <c r="SQG6" s="109"/>
      <c r="SQH6" s="109"/>
      <c r="SQI6" s="109"/>
      <c r="SQJ6" s="109"/>
      <c r="SQK6" s="109"/>
      <c r="SQL6" s="109"/>
      <c r="SQM6" s="109"/>
      <c r="SQN6" s="109"/>
      <c r="SQO6" s="109"/>
      <c r="SQP6" s="109"/>
      <c r="SQQ6" s="109"/>
      <c r="SQR6" s="109"/>
      <c r="SQS6" s="109"/>
      <c r="SQT6" s="109"/>
      <c r="SQU6" s="109"/>
      <c r="SQV6" s="109"/>
      <c r="SQW6" s="109"/>
      <c r="SQX6" s="109"/>
      <c r="SQY6" s="109"/>
      <c r="SQZ6" s="109"/>
      <c r="SRA6" s="109"/>
      <c r="SRB6" s="109"/>
      <c r="SRC6" s="109"/>
      <c r="SRD6" s="109"/>
      <c r="SRE6" s="109"/>
      <c r="SRF6" s="109"/>
      <c r="SRG6" s="109"/>
      <c r="SRH6" s="109"/>
      <c r="SRI6" s="109"/>
      <c r="SRJ6" s="109"/>
      <c r="SRK6" s="109"/>
      <c r="SRL6" s="109"/>
      <c r="SRM6" s="109"/>
      <c r="SRN6" s="109"/>
      <c r="SRO6" s="109"/>
      <c r="SRP6" s="109"/>
      <c r="SRQ6" s="109"/>
      <c r="SRR6" s="109"/>
      <c r="SRS6" s="109"/>
      <c r="SRT6" s="109"/>
      <c r="SRU6" s="109"/>
      <c r="SRV6" s="109"/>
      <c r="SRW6" s="109"/>
      <c r="SRX6" s="109"/>
      <c r="SRY6" s="109"/>
      <c r="SRZ6" s="109"/>
      <c r="SSA6" s="109"/>
      <c r="SSB6" s="109"/>
      <c r="SSC6" s="109"/>
      <c r="SSD6" s="109"/>
      <c r="SSE6" s="109"/>
      <c r="SSF6" s="109"/>
      <c r="SSG6" s="109"/>
      <c r="SSH6" s="109"/>
      <c r="SSI6" s="109"/>
      <c r="SSJ6" s="109"/>
      <c r="SSK6" s="109"/>
      <c r="SSL6" s="109"/>
      <c r="SSM6" s="109"/>
      <c r="SSN6" s="109"/>
      <c r="SSO6" s="109"/>
      <c r="SSP6" s="109"/>
      <c r="SSQ6" s="109"/>
      <c r="SSR6" s="109"/>
      <c r="SSS6" s="109"/>
      <c r="SST6" s="109"/>
      <c r="SSU6" s="109"/>
      <c r="SSV6" s="109"/>
      <c r="SSW6" s="109"/>
      <c r="SSX6" s="109"/>
      <c r="SSY6" s="109"/>
      <c r="SSZ6" s="109"/>
      <c r="STA6" s="109"/>
      <c r="STB6" s="109"/>
      <c r="STC6" s="109"/>
      <c r="STD6" s="109"/>
      <c r="STE6" s="109"/>
      <c r="STF6" s="109"/>
      <c r="STG6" s="109"/>
      <c r="STH6" s="109"/>
      <c r="STI6" s="109"/>
      <c r="STJ6" s="109"/>
      <c r="STK6" s="109"/>
      <c r="STL6" s="109"/>
      <c r="STM6" s="109"/>
      <c r="STN6" s="109"/>
      <c r="STO6" s="109"/>
      <c r="STP6" s="109"/>
      <c r="STQ6" s="109"/>
      <c r="STR6" s="109"/>
      <c r="STS6" s="109"/>
      <c r="STT6" s="109"/>
      <c r="STU6" s="109"/>
      <c r="STV6" s="109"/>
      <c r="STW6" s="109"/>
      <c r="STX6" s="109"/>
      <c r="STY6" s="109"/>
      <c r="STZ6" s="109"/>
      <c r="SUA6" s="109"/>
      <c r="SUB6" s="109"/>
      <c r="SUC6" s="109"/>
      <c r="SUD6" s="109"/>
      <c r="SUE6" s="109"/>
      <c r="SUF6" s="109"/>
      <c r="SUG6" s="109"/>
      <c r="SUH6" s="109"/>
      <c r="SUI6" s="109"/>
      <c r="SUJ6" s="109"/>
      <c r="SUK6" s="109"/>
      <c r="SUL6" s="109"/>
      <c r="SUM6" s="109"/>
      <c r="SUN6" s="109"/>
      <c r="SUO6" s="109"/>
      <c r="SUP6" s="109"/>
      <c r="SUQ6" s="109"/>
      <c r="SUR6" s="109"/>
      <c r="SUS6" s="109"/>
      <c r="SUT6" s="109"/>
      <c r="SUU6" s="109"/>
      <c r="SUV6" s="109"/>
      <c r="SUW6" s="109"/>
      <c r="SUX6" s="109"/>
      <c r="SUY6" s="109"/>
      <c r="SUZ6" s="109"/>
      <c r="SVA6" s="109"/>
      <c r="SVB6" s="109"/>
      <c r="SVC6" s="109"/>
      <c r="SVD6" s="109"/>
      <c r="SVE6" s="109"/>
      <c r="SVF6" s="109"/>
      <c r="SVG6" s="109"/>
      <c r="SVH6" s="109"/>
      <c r="SVI6" s="109"/>
      <c r="SVJ6" s="109"/>
      <c r="SVK6" s="109"/>
      <c r="SVL6" s="109"/>
      <c r="SVM6" s="109"/>
      <c r="SVN6" s="109"/>
      <c r="SVO6" s="109"/>
      <c r="SVP6" s="109"/>
      <c r="SVQ6" s="109"/>
      <c r="SVR6" s="109"/>
      <c r="SVS6" s="109"/>
      <c r="SVT6" s="109"/>
      <c r="SVU6" s="109"/>
      <c r="SVV6" s="109"/>
      <c r="SVW6" s="109"/>
      <c r="SVX6" s="109"/>
      <c r="SVY6" s="109"/>
      <c r="SVZ6" s="109"/>
      <c r="SWA6" s="109"/>
      <c r="SWB6" s="109"/>
      <c r="SWC6" s="109"/>
      <c r="SWD6" s="109"/>
      <c r="SWE6" s="109"/>
      <c r="SWF6" s="109"/>
      <c r="SWG6" s="109"/>
      <c r="SWH6" s="109"/>
      <c r="SWI6" s="109"/>
      <c r="SWJ6" s="109"/>
      <c r="SWK6" s="109"/>
      <c r="SWL6" s="109"/>
      <c r="SWM6" s="109"/>
      <c r="SWN6" s="109"/>
      <c r="SWO6" s="109"/>
      <c r="SWP6" s="109"/>
      <c r="SWQ6" s="109"/>
      <c r="SWR6" s="109"/>
      <c r="SWS6" s="109"/>
      <c r="SWT6" s="109"/>
      <c r="SWU6" s="109"/>
      <c r="SWV6" s="109"/>
      <c r="SWW6" s="109"/>
      <c r="SWX6" s="109"/>
      <c r="SWY6" s="109"/>
      <c r="SWZ6" s="109"/>
      <c r="SXA6" s="109"/>
      <c r="SXB6" s="109"/>
      <c r="SXC6" s="109"/>
      <c r="SXD6" s="109"/>
      <c r="SXE6" s="109"/>
      <c r="SXF6" s="109"/>
      <c r="SXG6" s="109"/>
      <c r="SXH6" s="109"/>
      <c r="SXI6" s="109"/>
      <c r="SXJ6" s="109"/>
      <c r="SXK6" s="109"/>
      <c r="SXL6" s="109"/>
      <c r="SXM6" s="109"/>
      <c r="SXN6" s="109"/>
      <c r="SXO6" s="109"/>
      <c r="SXP6" s="109"/>
      <c r="SXQ6" s="109"/>
      <c r="SXR6" s="109"/>
      <c r="SXS6" s="109"/>
      <c r="SXT6" s="109"/>
      <c r="SXU6" s="109"/>
      <c r="SXV6" s="109"/>
      <c r="SXW6" s="109"/>
      <c r="SXX6" s="109"/>
      <c r="SXY6" s="109"/>
      <c r="SXZ6" s="109"/>
      <c r="SYA6" s="109"/>
      <c r="SYB6" s="109"/>
      <c r="SYC6" s="109"/>
      <c r="SYD6" s="109"/>
      <c r="SYE6" s="109"/>
      <c r="SYF6" s="109"/>
      <c r="SYG6" s="109"/>
      <c r="SYH6" s="109"/>
      <c r="SYI6" s="109"/>
      <c r="SYJ6" s="109"/>
      <c r="SYK6" s="109"/>
      <c r="SYL6" s="109"/>
      <c r="SYM6" s="109"/>
      <c r="SYN6" s="109"/>
      <c r="SYO6" s="109"/>
      <c r="SYP6" s="109"/>
      <c r="SYQ6" s="109"/>
      <c r="SYR6" s="109"/>
      <c r="SYS6" s="109"/>
      <c r="SYT6" s="109"/>
      <c r="SYU6" s="109"/>
      <c r="SYV6" s="109"/>
      <c r="SYW6" s="109"/>
      <c r="SYX6" s="109"/>
      <c r="SYY6" s="109"/>
      <c r="SYZ6" s="109"/>
      <c r="SZA6" s="109"/>
      <c r="SZB6" s="109"/>
      <c r="SZC6" s="109"/>
      <c r="SZD6" s="109"/>
      <c r="SZE6" s="109"/>
      <c r="SZF6" s="109"/>
      <c r="SZG6" s="109"/>
      <c r="SZH6" s="109"/>
      <c r="SZI6" s="109"/>
      <c r="SZJ6" s="109"/>
      <c r="SZK6" s="109"/>
      <c r="SZL6" s="109"/>
      <c r="SZM6" s="109"/>
      <c r="SZN6" s="109"/>
      <c r="SZO6" s="109"/>
      <c r="SZP6" s="109"/>
      <c r="SZQ6" s="109"/>
      <c r="SZR6" s="109"/>
      <c r="SZS6" s="109"/>
      <c r="SZT6" s="109"/>
      <c r="SZU6" s="109"/>
      <c r="SZV6" s="109"/>
      <c r="SZW6" s="109"/>
      <c r="SZX6" s="109"/>
      <c r="SZY6" s="109"/>
      <c r="SZZ6" s="109"/>
      <c r="TAA6" s="109"/>
      <c r="TAB6" s="109"/>
      <c r="TAC6" s="109"/>
      <c r="TAD6" s="109"/>
      <c r="TAE6" s="109"/>
      <c r="TAF6" s="109"/>
      <c r="TAG6" s="109"/>
      <c r="TAH6" s="109"/>
      <c r="TAI6" s="109"/>
      <c r="TAJ6" s="109"/>
      <c r="TAK6" s="109"/>
      <c r="TAL6" s="109"/>
      <c r="TAM6" s="109"/>
      <c r="TAN6" s="109"/>
      <c r="TAO6" s="109"/>
      <c r="TAP6" s="109"/>
      <c r="TAQ6" s="109"/>
      <c r="TAR6" s="109"/>
      <c r="TAS6" s="109"/>
      <c r="TAT6" s="109"/>
      <c r="TAU6" s="109"/>
      <c r="TAV6" s="109"/>
      <c r="TAW6" s="109"/>
      <c r="TAX6" s="109"/>
      <c r="TAY6" s="109"/>
      <c r="TAZ6" s="109"/>
      <c r="TBA6" s="109"/>
      <c r="TBB6" s="109"/>
      <c r="TBC6" s="109"/>
      <c r="TBD6" s="109"/>
      <c r="TBE6" s="109"/>
      <c r="TBF6" s="109"/>
      <c r="TBG6" s="109"/>
      <c r="TBH6" s="109"/>
      <c r="TBI6" s="109"/>
      <c r="TBJ6" s="109"/>
      <c r="TBK6" s="109"/>
      <c r="TBL6" s="109"/>
      <c r="TBM6" s="109"/>
      <c r="TBN6" s="109"/>
      <c r="TBO6" s="109"/>
      <c r="TBP6" s="109"/>
      <c r="TBQ6" s="109"/>
      <c r="TBR6" s="109"/>
      <c r="TBS6" s="109"/>
      <c r="TBT6" s="109"/>
      <c r="TBU6" s="109"/>
      <c r="TBV6" s="109"/>
      <c r="TBW6" s="109"/>
      <c r="TBX6" s="109"/>
      <c r="TBY6" s="109"/>
      <c r="TBZ6" s="109"/>
      <c r="TCA6" s="109"/>
      <c r="TCB6" s="109"/>
      <c r="TCC6" s="109"/>
      <c r="TCD6" s="109"/>
      <c r="TCE6" s="109"/>
      <c r="TCF6" s="109"/>
      <c r="TCG6" s="109"/>
      <c r="TCH6" s="109"/>
      <c r="TCI6" s="109"/>
      <c r="TCJ6" s="109"/>
      <c r="TCK6" s="109"/>
      <c r="TCL6" s="109"/>
      <c r="TCM6" s="109"/>
      <c r="TCN6" s="109"/>
      <c r="TCO6" s="109"/>
      <c r="TCP6" s="109"/>
      <c r="TCQ6" s="109"/>
      <c r="TCR6" s="109"/>
      <c r="TCS6" s="109"/>
      <c r="TCT6" s="109"/>
      <c r="TCU6" s="109"/>
      <c r="TCV6" s="109"/>
      <c r="TCW6" s="109"/>
      <c r="TCX6" s="109"/>
      <c r="TCY6" s="109"/>
      <c r="TCZ6" s="109"/>
      <c r="TDA6" s="109"/>
      <c r="TDB6" s="109"/>
      <c r="TDC6" s="109"/>
      <c r="TDD6" s="109"/>
      <c r="TDE6" s="109"/>
      <c r="TDF6" s="109"/>
      <c r="TDG6" s="109"/>
      <c r="TDH6" s="109"/>
      <c r="TDI6" s="109"/>
      <c r="TDJ6" s="109"/>
      <c r="TDK6" s="109"/>
      <c r="TDL6" s="109"/>
      <c r="TDM6" s="109"/>
      <c r="TDN6" s="109"/>
      <c r="TDO6" s="109"/>
      <c r="TDP6" s="109"/>
      <c r="TDQ6" s="109"/>
      <c r="TDR6" s="109"/>
      <c r="TDS6" s="109"/>
      <c r="TDT6" s="109"/>
      <c r="TDU6" s="109"/>
      <c r="TDV6" s="109"/>
      <c r="TDW6" s="109"/>
      <c r="TDX6" s="109"/>
      <c r="TDY6" s="109"/>
      <c r="TDZ6" s="109"/>
      <c r="TEA6" s="109"/>
      <c r="TEB6" s="109"/>
      <c r="TEC6" s="109"/>
      <c r="TED6" s="109"/>
      <c r="TEE6" s="109"/>
      <c r="TEF6" s="109"/>
      <c r="TEG6" s="109"/>
      <c r="TEH6" s="109"/>
      <c r="TEI6" s="109"/>
      <c r="TEJ6" s="109"/>
      <c r="TEK6" s="109"/>
      <c r="TEL6" s="109"/>
      <c r="TEM6" s="109"/>
      <c r="TEN6" s="109"/>
      <c r="TEO6" s="109"/>
      <c r="TEP6" s="109"/>
      <c r="TEQ6" s="109"/>
      <c r="TER6" s="109"/>
      <c r="TES6" s="109"/>
      <c r="TET6" s="109"/>
      <c r="TEU6" s="109"/>
      <c r="TEV6" s="109"/>
      <c r="TEW6" s="109"/>
      <c r="TEX6" s="109"/>
      <c r="TEY6" s="109"/>
      <c r="TEZ6" s="109"/>
      <c r="TFA6" s="109"/>
      <c r="TFB6" s="109"/>
      <c r="TFC6" s="109"/>
      <c r="TFD6" s="109"/>
      <c r="TFE6" s="109"/>
      <c r="TFF6" s="109"/>
      <c r="TFG6" s="109"/>
      <c r="TFH6" s="109"/>
      <c r="TFI6" s="109"/>
      <c r="TFJ6" s="109"/>
      <c r="TFK6" s="109"/>
      <c r="TFL6" s="109"/>
      <c r="TFM6" s="109"/>
      <c r="TFN6" s="109"/>
      <c r="TFO6" s="109"/>
      <c r="TFP6" s="109"/>
      <c r="TFQ6" s="109"/>
      <c r="TFR6" s="109"/>
      <c r="TFS6" s="109"/>
      <c r="TFT6" s="109"/>
      <c r="TFU6" s="109"/>
      <c r="TFV6" s="109"/>
      <c r="TFW6" s="109"/>
      <c r="TFX6" s="109"/>
      <c r="TFY6" s="109"/>
      <c r="TFZ6" s="109"/>
      <c r="TGA6" s="109"/>
      <c r="TGB6" s="109"/>
      <c r="TGC6" s="109"/>
      <c r="TGD6" s="109"/>
      <c r="TGE6" s="109"/>
      <c r="TGF6" s="109"/>
      <c r="TGG6" s="109"/>
      <c r="TGH6" s="109"/>
      <c r="TGI6" s="109"/>
      <c r="TGJ6" s="109"/>
      <c r="TGK6" s="109"/>
      <c r="TGL6" s="109"/>
      <c r="TGM6" s="109"/>
      <c r="TGN6" s="109"/>
      <c r="TGO6" s="109"/>
      <c r="TGP6" s="109"/>
      <c r="TGQ6" s="109"/>
      <c r="TGR6" s="109"/>
      <c r="TGS6" s="109"/>
      <c r="TGT6" s="109"/>
      <c r="TGU6" s="109"/>
      <c r="TGV6" s="109"/>
      <c r="TGW6" s="109"/>
      <c r="TGX6" s="109"/>
      <c r="TGY6" s="109"/>
      <c r="TGZ6" s="109"/>
      <c r="THA6" s="109"/>
      <c r="THB6" s="109"/>
      <c r="THC6" s="109"/>
      <c r="THD6" s="109"/>
      <c r="THE6" s="109"/>
      <c r="THF6" s="109"/>
      <c r="THG6" s="109"/>
      <c r="THH6" s="109"/>
      <c r="THI6" s="109"/>
      <c r="THJ6" s="109"/>
      <c r="THK6" s="109"/>
      <c r="THL6" s="109"/>
      <c r="THM6" s="109"/>
      <c r="THN6" s="109"/>
      <c r="THO6" s="109"/>
      <c r="THP6" s="109"/>
      <c r="THQ6" s="109"/>
      <c r="THR6" s="109"/>
      <c r="THS6" s="109"/>
      <c r="THT6" s="109"/>
      <c r="THU6" s="109"/>
      <c r="THV6" s="109"/>
      <c r="THW6" s="109"/>
      <c r="THX6" s="109"/>
      <c r="THY6" s="109"/>
      <c r="THZ6" s="109"/>
      <c r="TIA6" s="109"/>
      <c r="TIB6" s="109"/>
      <c r="TIC6" s="109"/>
      <c r="TID6" s="109"/>
      <c r="TIE6" s="109"/>
      <c r="TIF6" s="109"/>
      <c r="TIG6" s="109"/>
      <c r="TIH6" s="109"/>
      <c r="TII6" s="109"/>
      <c r="TIJ6" s="109"/>
      <c r="TIK6" s="109"/>
      <c r="TIL6" s="109"/>
      <c r="TIM6" s="109"/>
      <c r="TIN6" s="109"/>
      <c r="TIO6" s="109"/>
      <c r="TIP6" s="109"/>
      <c r="TIQ6" s="109"/>
      <c r="TIR6" s="109"/>
      <c r="TIS6" s="109"/>
      <c r="TIT6" s="109"/>
      <c r="TIU6" s="109"/>
      <c r="TIV6" s="109"/>
      <c r="TIW6" s="109"/>
      <c r="TIX6" s="109"/>
      <c r="TIY6" s="109"/>
      <c r="TIZ6" s="109"/>
      <c r="TJA6" s="109"/>
      <c r="TJB6" s="109"/>
      <c r="TJC6" s="109"/>
      <c r="TJD6" s="109"/>
      <c r="TJE6" s="109"/>
      <c r="TJF6" s="109"/>
      <c r="TJG6" s="109"/>
      <c r="TJH6" s="109"/>
      <c r="TJI6" s="109"/>
      <c r="TJJ6" s="109"/>
      <c r="TJK6" s="109"/>
      <c r="TJL6" s="109"/>
      <c r="TJM6" s="109"/>
      <c r="TJN6" s="109"/>
      <c r="TJO6" s="109"/>
      <c r="TJP6" s="109"/>
      <c r="TJQ6" s="109"/>
      <c r="TJR6" s="109"/>
      <c r="TJS6" s="109"/>
      <c r="TJT6" s="109"/>
      <c r="TJU6" s="109"/>
      <c r="TJV6" s="109"/>
      <c r="TJW6" s="109"/>
      <c r="TJX6" s="109"/>
      <c r="TJY6" s="109"/>
      <c r="TJZ6" s="109"/>
      <c r="TKA6" s="109"/>
      <c r="TKB6" s="109"/>
      <c r="TKC6" s="109"/>
      <c r="TKD6" s="109"/>
      <c r="TKE6" s="109"/>
      <c r="TKF6" s="109"/>
      <c r="TKG6" s="109"/>
      <c r="TKH6" s="109"/>
      <c r="TKI6" s="109"/>
      <c r="TKJ6" s="109"/>
      <c r="TKK6" s="109"/>
      <c r="TKL6" s="109"/>
      <c r="TKM6" s="109"/>
      <c r="TKN6" s="109"/>
      <c r="TKO6" s="109"/>
      <c r="TKP6" s="109"/>
      <c r="TKQ6" s="109"/>
      <c r="TKR6" s="109"/>
      <c r="TKS6" s="109"/>
      <c r="TKT6" s="109"/>
      <c r="TKU6" s="109"/>
      <c r="TKV6" s="109"/>
      <c r="TKW6" s="109"/>
      <c r="TKX6" s="109"/>
      <c r="TKY6" s="109"/>
      <c r="TKZ6" s="109"/>
      <c r="TLA6" s="109"/>
      <c r="TLB6" s="109"/>
      <c r="TLC6" s="109"/>
      <c r="TLD6" s="109"/>
      <c r="TLE6" s="109"/>
      <c r="TLF6" s="109"/>
      <c r="TLG6" s="109"/>
      <c r="TLH6" s="109"/>
      <c r="TLI6" s="109"/>
      <c r="TLJ6" s="109"/>
      <c r="TLK6" s="109"/>
      <c r="TLL6" s="109"/>
      <c r="TLM6" s="109"/>
      <c r="TLN6" s="109"/>
      <c r="TLO6" s="109"/>
      <c r="TLP6" s="109"/>
      <c r="TLQ6" s="109"/>
      <c r="TLR6" s="109"/>
      <c r="TLS6" s="109"/>
      <c r="TLT6" s="109"/>
      <c r="TLU6" s="109"/>
      <c r="TLV6" s="109"/>
      <c r="TLW6" s="109"/>
      <c r="TLX6" s="109"/>
      <c r="TLY6" s="109"/>
      <c r="TLZ6" s="109"/>
      <c r="TMA6" s="109"/>
      <c r="TMB6" s="109"/>
      <c r="TMC6" s="109"/>
      <c r="TMD6" s="109"/>
      <c r="TME6" s="109"/>
      <c r="TMF6" s="109"/>
      <c r="TMG6" s="109"/>
      <c r="TMH6" s="109"/>
      <c r="TMI6" s="109"/>
      <c r="TMJ6" s="109"/>
      <c r="TMK6" s="109"/>
      <c r="TML6" s="109"/>
      <c r="TMM6" s="109"/>
      <c r="TMN6" s="109"/>
      <c r="TMO6" s="109"/>
      <c r="TMP6" s="109"/>
      <c r="TMQ6" s="109"/>
      <c r="TMR6" s="109"/>
      <c r="TMS6" s="109"/>
      <c r="TMT6" s="109"/>
      <c r="TMU6" s="109"/>
      <c r="TMV6" s="109"/>
      <c r="TMW6" s="109"/>
      <c r="TMX6" s="109"/>
      <c r="TMY6" s="109"/>
      <c r="TMZ6" s="109"/>
      <c r="TNA6" s="109"/>
      <c r="TNB6" s="109"/>
      <c r="TNC6" s="109"/>
      <c r="TND6" s="109"/>
      <c r="TNE6" s="109"/>
      <c r="TNF6" s="109"/>
      <c r="TNG6" s="109"/>
      <c r="TNH6" s="109"/>
      <c r="TNI6" s="109"/>
      <c r="TNJ6" s="109"/>
      <c r="TNK6" s="109"/>
      <c r="TNL6" s="109"/>
      <c r="TNM6" s="109"/>
      <c r="TNN6" s="109"/>
      <c r="TNO6" s="109"/>
      <c r="TNP6" s="109"/>
      <c r="TNQ6" s="109"/>
      <c r="TNR6" s="109"/>
      <c r="TNS6" s="109"/>
      <c r="TNT6" s="109"/>
      <c r="TNU6" s="109"/>
      <c r="TNV6" s="109"/>
      <c r="TNW6" s="109"/>
      <c r="TNX6" s="109"/>
      <c r="TNY6" s="109"/>
      <c r="TNZ6" s="109"/>
      <c r="TOA6" s="109"/>
      <c r="TOB6" s="109"/>
      <c r="TOC6" s="109"/>
      <c r="TOD6" s="109"/>
      <c r="TOE6" s="109"/>
      <c r="TOF6" s="109"/>
      <c r="TOG6" s="109"/>
      <c r="TOH6" s="109"/>
      <c r="TOI6" s="109"/>
      <c r="TOJ6" s="109"/>
      <c r="TOK6" s="109"/>
      <c r="TOL6" s="109"/>
      <c r="TOM6" s="109"/>
      <c r="TON6" s="109"/>
      <c r="TOO6" s="109"/>
      <c r="TOP6" s="109"/>
      <c r="TOQ6" s="109"/>
      <c r="TOR6" s="109"/>
      <c r="TOS6" s="109"/>
      <c r="TOT6" s="109"/>
      <c r="TOU6" s="109"/>
      <c r="TOV6" s="109"/>
      <c r="TOW6" s="109"/>
      <c r="TOX6" s="109"/>
      <c r="TOY6" s="109"/>
      <c r="TOZ6" s="109"/>
      <c r="TPA6" s="109"/>
      <c r="TPB6" s="109"/>
      <c r="TPC6" s="109"/>
      <c r="TPD6" s="109"/>
      <c r="TPE6" s="109"/>
      <c r="TPF6" s="109"/>
      <c r="TPG6" s="109"/>
      <c r="TPH6" s="109"/>
      <c r="TPI6" s="109"/>
      <c r="TPJ6" s="109"/>
      <c r="TPK6" s="109"/>
      <c r="TPL6" s="109"/>
      <c r="TPM6" s="109"/>
      <c r="TPN6" s="109"/>
      <c r="TPO6" s="109"/>
      <c r="TPP6" s="109"/>
      <c r="TPQ6" s="109"/>
      <c r="TPR6" s="109"/>
      <c r="TPS6" s="109"/>
      <c r="TPT6" s="109"/>
      <c r="TPU6" s="109"/>
      <c r="TPV6" s="109"/>
      <c r="TPW6" s="109"/>
      <c r="TPX6" s="109"/>
      <c r="TPY6" s="109"/>
      <c r="TPZ6" s="109"/>
      <c r="TQA6" s="109"/>
      <c r="TQB6" s="109"/>
      <c r="TQC6" s="109"/>
      <c r="TQD6" s="109"/>
      <c r="TQE6" s="109"/>
      <c r="TQF6" s="109"/>
      <c r="TQG6" s="109"/>
      <c r="TQH6" s="109"/>
      <c r="TQI6" s="109"/>
      <c r="TQJ6" s="109"/>
      <c r="TQK6" s="109"/>
      <c r="TQL6" s="109"/>
      <c r="TQM6" s="109"/>
      <c r="TQN6" s="109"/>
      <c r="TQO6" s="109"/>
      <c r="TQP6" s="109"/>
      <c r="TQQ6" s="109"/>
      <c r="TQR6" s="109"/>
      <c r="TQS6" s="109"/>
      <c r="TQT6" s="109"/>
      <c r="TQU6" s="109"/>
      <c r="TQV6" s="109"/>
      <c r="TQW6" s="109"/>
      <c r="TQX6" s="109"/>
      <c r="TQY6" s="109"/>
      <c r="TQZ6" s="109"/>
      <c r="TRA6" s="109"/>
      <c r="TRB6" s="109"/>
      <c r="TRC6" s="109"/>
      <c r="TRD6" s="109"/>
      <c r="TRE6" s="109"/>
      <c r="TRF6" s="109"/>
      <c r="TRG6" s="109"/>
      <c r="TRH6" s="109"/>
      <c r="TRI6" s="109"/>
      <c r="TRJ6" s="109"/>
      <c r="TRK6" s="109"/>
      <c r="TRL6" s="109"/>
      <c r="TRM6" s="109"/>
      <c r="TRN6" s="109"/>
      <c r="TRO6" s="109"/>
      <c r="TRP6" s="109"/>
      <c r="TRQ6" s="109"/>
      <c r="TRR6" s="109"/>
      <c r="TRS6" s="109"/>
      <c r="TRT6" s="109"/>
      <c r="TRU6" s="109"/>
      <c r="TRV6" s="109"/>
      <c r="TRW6" s="109"/>
      <c r="TRX6" s="109"/>
      <c r="TRY6" s="109"/>
      <c r="TRZ6" s="109"/>
      <c r="TSA6" s="109"/>
      <c r="TSB6" s="109"/>
      <c r="TSC6" s="109"/>
      <c r="TSD6" s="109"/>
      <c r="TSE6" s="109"/>
      <c r="TSF6" s="109"/>
      <c r="TSG6" s="109"/>
      <c r="TSH6" s="109"/>
      <c r="TSI6" s="109"/>
      <c r="TSJ6" s="109"/>
      <c r="TSK6" s="109"/>
      <c r="TSL6" s="109"/>
      <c r="TSM6" s="109"/>
      <c r="TSN6" s="109"/>
      <c r="TSO6" s="109"/>
      <c r="TSP6" s="109"/>
      <c r="TSQ6" s="109"/>
      <c r="TSR6" s="109"/>
      <c r="TSS6" s="109"/>
      <c r="TST6" s="109"/>
      <c r="TSU6" s="109"/>
      <c r="TSV6" s="109"/>
      <c r="TSW6" s="109"/>
      <c r="TSX6" s="109"/>
      <c r="TSY6" s="109"/>
      <c r="TSZ6" s="109"/>
      <c r="TTA6" s="109"/>
      <c r="TTB6" s="109"/>
      <c r="TTC6" s="109"/>
      <c r="TTD6" s="109"/>
      <c r="TTE6" s="109"/>
      <c r="TTF6" s="109"/>
      <c r="TTG6" s="109"/>
      <c r="TTH6" s="109"/>
      <c r="TTI6" s="109"/>
      <c r="TTJ6" s="109"/>
      <c r="TTK6" s="109"/>
      <c r="TTL6" s="109"/>
      <c r="TTM6" s="109"/>
      <c r="TTN6" s="109"/>
      <c r="TTO6" s="109"/>
      <c r="TTP6" s="109"/>
      <c r="TTQ6" s="109"/>
      <c r="TTR6" s="109"/>
      <c r="TTS6" s="109"/>
      <c r="TTT6" s="109"/>
      <c r="TTU6" s="109"/>
      <c r="TTV6" s="109"/>
      <c r="TTW6" s="109"/>
      <c r="TTX6" s="109"/>
      <c r="TTY6" s="109"/>
      <c r="TTZ6" s="109"/>
      <c r="TUA6" s="109"/>
      <c r="TUB6" s="109"/>
      <c r="TUC6" s="109"/>
      <c r="TUD6" s="109"/>
      <c r="TUE6" s="109"/>
      <c r="TUF6" s="109"/>
      <c r="TUG6" s="109"/>
      <c r="TUH6" s="109"/>
      <c r="TUI6" s="109"/>
      <c r="TUJ6" s="109"/>
      <c r="TUK6" s="109"/>
      <c r="TUL6" s="109"/>
      <c r="TUM6" s="109"/>
      <c r="TUN6" s="109"/>
      <c r="TUO6" s="109"/>
      <c r="TUP6" s="109"/>
      <c r="TUQ6" s="109"/>
      <c r="TUR6" s="109"/>
      <c r="TUS6" s="109"/>
      <c r="TUT6" s="109"/>
      <c r="TUU6" s="109"/>
      <c r="TUV6" s="109"/>
      <c r="TUW6" s="109"/>
      <c r="TUX6" s="109"/>
      <c r="TUY6" s="109"/>
      <c r="TUZ6" s="109"/>
      <c r="TVA6" s="109"/>
      <c r="TVB6" s="109"/>
      <c r="TVC6" s="109"/>
      <c r="TVD6" s="109"/>
      <c r="TVE6" s="109"/>
      <c r="TVF6" s="109"/>
      <c r="TVG6" s="109"/>
      <c r="TVH6" s="109"/>
      <c r="TVI6" s="109"/>
      <c r="TVJ6" s="109"/>
      <c r="TVK6" s="109"/>
      <c r="TVL6" s="109"/>
      <c r="TVM6" s="109"/>
      <c r="TVN6" s="109"/>
      <c r="TVO6" s="109"/>
      <c r="TVP6" s="109"/>
      <c r="TVQ6" s="109"/>
      <c r="TVR6" s="109"/>
      <c r="TVS6" s="109"/>
      <c r="TVT6" s="109"/>
      <c r="TVU6" s="109"/>
      <c r="TVV6" s="109"/>
      <c r="TVW6" s="109"/>
      <c r="TVX6" s="109"/>
      <c r="TVY6" s="109"/>
      <c r="TVZ6" s="109"/>
      <c r="TWA6" s="109"/>
      <c r="TWB6" s="109"/>
      <c r="TWC6" s="109"/>
      <c r="TWD6" s="109"/>
      <c r="TWE6" s="109"/>
      <c r="TWF6" s="109"/>
      <c r="TWG6" s="109"/>
      <c r="TWH6" s="109"/>
      <c r="TWI6" s="109"/>
      <c r="TWJ6" s="109"/>
      <c r="TWK6" s="109"/>
      <c r="TWL6" s="109"/>
      <c r="TWM6" s="109"/>
      <c r="TWN6" s="109"/>
      <c r="TWO6" s="109"/>
      <c r="TWP6" s="109"/>
      <c r="TWQ6" s="109"/>
      <c r="TWR6" s="109"/>
      <c r="TWS6" s="109"/>
      <c r="TWT6" s="109"/>
      <c r="TWU6" s="109"/>
      <c r="TWV6" s="109"/>
      <c r="TWW6" s="109"/>
      <c r="TWX6" s="109"/>
      <c r="TWY6" s="109"/>
      <c r="TWZ6" s="109"/>
      <c r="TXA6" s="109"/>
      <c r="TXB6" s="109"/>
      <c r="TXC6" s="109"/>
      <c r="TXD6" s="109"/>
      <c r="TXE6" s="109"/>
      <c r="TXF6" s="109"/>
      <c r="TXG6" s="109"/>
      <c r="TXH6" s="109"/>
      <c r="TXI6" s="109"/>
      <c r="TXJ6" s="109"/>
      <c r="TXK6" s="109"/>
      <c r="TXL6" s="109"/>
      <c r="TXM6" s="109"/>
      <c r="TXN6" s="109"/>
      <c r="TXO6" s="109"/>
      <c r="TXP6" s="109"/>
      <c r="TXQ6" s="109"/>
      <c r="TXR6" s="109"/>
      <c r="TXS6" s="109"/>
      <c r="TXT6" s="109"/>
      <c r="TXU6" s="109"/>
      <c r="TXV6" s="109"/>
      <c r="TXW6" s="109"/>
      <c r="TXX6" s="109"/>
      <c r="TXY6" s="109"/>
      <c r="TXZ6" s="109"/>
      <c r="TYA6" s="109"/>
      <c r="TYB6" s="109"/>
      <c r="TYC6" s="109"/>
      <c r="TYD6" s="109"/>
      <c r="TYE6" s="109"/>
      <c r="TYF6" s="109"/>
      <c r="TYG6" s="109"/>
      <c r="TYH6" s="109"/>
      <c r="TYI6" s="109"/>
      <c r="TYJ6" s="109"/>
      <c r="TYK6" s="109"/>
      <c r="TYL6" s="109"/>
      <c r="TYM6" s="109"/>
      <c r="TYN6" s="109"/>
      <c r="TYO6" s="109"/>
      <c r="TYP6" s="109"/>
      <c r="TYQ6" s="109"/>
      <c r="TYR6" s="109"/>
      <c r="TYS6" s="109"/>
      <c r="TYT6" s="109"/>
      <c r="TYU6" s="109"/>
      <c r="TYV6" s="109"/>
      <c r="TYW6" s="109"/>
      <c r="TYX6" s="109"/>
      <c r="TYY6" s="109"/>
      <c r="TYZ6" s="109"/>
      <c r="TZA6" s="109"/>
      <c r="TZB6" s="109"/>
      <c r="TZC6" s="109"/>
      <c r="TZD6" s="109"/>
      <c r="TZE6" s="109"/>
      <c r="TZF6" s="109"/>
      <c r="TZG6" s="109"/>
      <c r="TZH6" s="109"/>
      <c r="TZI6" s="109"/>
      <c r="TZJ6" s="109"/>
      <c r="TZK6" s="109"/>
      <c r="TZL6" s="109"/>
      <c r="TZM6" s="109"/>
      <c r="TZN6" s="109"/>
      <c r="TZO6" s="109"/>
      <c r="TZP6" s="109"/>
      <c r="TZQ6" s="109"/>
      <c r="TZR6" s="109"/>
      <c r="TZS6" s="109"/>
      <c r="TZT6" s="109"/>
      <c r="TZU6" s="109"/>
      <c r="TZV6" s="109"/>
      <c r="TZW6" s="109"/>
      <c r="TZX6" s="109"/>
      <c r="TZY6" s="109"/>
      <c r="TZZ6" s="109"/>
      <c r="UAA6" s="109"/>
      <c r="UAB6" s="109"/>
      <c r="UAC6" s="109"/>
      <c r="UAD6" s="109"/>
      <c r="UAE6" s="109"/>
      <c r="UAF6" s="109"/>
      <c r="UAG6" s="109"/>
      <c r="UAH6" s="109"/>
      <c r="UAI6" s="109"/>
      <c r="UAJ6" s="109"/>
      <c r="UAK6" s="109"/>
      <c r="UAL6" s="109"/>
      <c r="UAM6" s="109"/>
      <c r="UAN6" s="109"/>
      <c r="UAO6" s="109"/>
      <c r="UAP6" s="109"/>
      <c r="UAQ6" s="109"/>
      <c r="UAR6" s="109"/>
      <c r="UAS6" s="109"/>
      <c r="UAT6" s="109"/>
      <c r="UAU6" s="109"/>
      <c r="UAV6" s="109"/>
      <c r="UAW6" s="109"/>
      <c r="UAX6" s="109"/>
      <c r="UAY6" s="109"/>
      <c r="UAZ6" s="109"/>
      <c r="UBA6" s="109"/>
      <c r="UBB6" s="109"/>
      <c r="UBC6" s="109"/>
      <c r="UBD6" s="109"/>
      <c r="UBE6" s="109"/>
      <c r="UBF6" s="109"/>
      <c r="UBG6" s="109"/>
      <c r="UBH6" s="109"/>
      <c r="UBI6" s="109"/>
      <c r="UBJ6" s="109"/>
      <c r="UBK6" s="109"/>
      <c r="UBL6" s="109"/>
      <c r="UBM6" s="109"/>
      <c r="UBN6" s="109"/>
      <c r="UBO6" s="109"/>
      <c r="UBP6" s="109"/>
      <c r="UBQ6" s="109"/>
      <c r="UBR6" s="109"/>
      <c r="UBS6" s="109"/>
      <c r="UBT6" s="109"/>
      <c r="UBU6" s="109"/>
      <c r="UBV6" s="109"/>
      <c r="UBW6" s="109"/>
      <c r="UBX6" s="109"/>
      <c r="UBY6" s="109"/>
      <c r="UBZ6" s="109"/>
      <c r="UCA6" s="109"/>
      <c r="UCB6" s="109"/>
      <c r="UCC6" s="109"/>
      <c r="UCD6" s="109"/>
      <c r="UCE6" s="109"/>
      <c r="UCF6" s="109"/>
      <c r="UCG6" s="109"/>
      <c r="UCH6" s="109"/>
      <c r="UCI6" s="109"/>
      <c r="UCJ6" s="109"/>
      <c r="UCK6" s="109"/>
      <c r="UCL6" s="109"/>
      <c r="UCM6" s="109"/>
      <c r="UCN6" s="109"/>
      <c r="UCO6" s="109"/>
      <c r="UCP6" s="109"/>
      <c r="UCQ6" s="109"/>
      <c r="UCR6" s="109"/>
      <c r="UCS6" s="109"/>
      <c r="UCT6" s="109"/>
      <c r="UCU6" s="109"/>
      <c r="UCV6" s="109"/>
      <c r="UCW6" s="109"/>
      <c r="UCX6" s="109"/>
      <c r="UCY6" s="109"/>
      <c r="UCZ6" s="109"/>
      <c r="UDA6" s="109"/>
      <c r="UDB6" s="109"/>
      <c r="UDC6" s="109"/>
      <c r="UDD6" s="109"/>
      <c r="UDE6" s="109"/>
      <c r="UDF6" s="109"/>
      <c r="UDG6" s="109"/>
      <c r="UDH6" s="109"/>
      <c r="UDI6" s="109"/>
      <c r="UDJ6" s="109"/>
      <c r="UDK6" s="109"/>
      <c r="UDL6" s="109"/>
      <c r="UDM6" s="109"/>
      <c r="UDN6" s="109"/>
      <c r="UDO6" s="109"/>
      <c r="UDP6" s="109"/>
      <c r="UDQ6" s="109"/>
      <c r="UDR6" s="109"/>
      <c r="UDS6" s="109"/>
      <c r="UDT6" s="109"/>
      <c r="UDU6" s="109"/>
      <c r="UDV6" s="109"/>
      <c r="UDW6" s="109"/>
      <c r="UDX6" s="109"/>
      <c r="UDY6" s="109"/>
      <c r="UDZ6" s="109"/>
      <c r="UEA6" s="109"/>
      <c r="UEB6" s="109"/>
      <c r="UEC6" s="109"/>
      <c r="UED6" s="109"/>
      <c r="UEE6" s="109"/>
      <c r="UEF6" s="109"/>
      <c r="UEG6" s="109"/>
      <c r="UEH6" s="109"/>
      <c r="UEI6" s="109"/>
      <c r="UEJ6" s="109"/>
      <c r="UEK6" s="109"/>
      <c r="UEL6" s="109"/>
      <c r="UEM6" s="109"/>
      <c r="UEN6" s="109"/>
      <c r="UEO6" s="109"/>
      <c r="UEP6" s="109"/>
      <c r="UEQ6" s="109"/>
      <c r="UER6" s="109"/>
      <c r="UES6" s="109"/>
      <c r="UET6" s="109"/>
      <c r="UEU6" s="109"/>
      <c r="UEV6" s="109"/>
      <c r="UEW6" s="109"/>
      <c r="UEX6" s="109"/>
      <c r="UEY6" s="109"/>
      <c r="UEZ6" s="109"/>
      <c r="UFA6" s="109"/>
      <c r="UFB6" s="109"/>
      <c r="UFC6" s="109"/>
      <c r="UFD6" s="109"/>
      <c r="UFE6" s="109"/>
      <c r="UFF6" s="109"/>
      <c r="UFG6" s="109"/>
      <c r="UFH6" s="109"/>
      <c r="UFI6" s="109"/>
      <c r="UFJ6" s="109"/>
      <c r="UFK6" s="109"/>
      <c r="UFL6" s="109"/>
      <c r="UFM6" s="109"/>
      <c r="UFN6" s="109"/>
      <c r="UFO6" s="109"/>
      <c r="UFP6" s="109"/>
      <c r="UFQ6" s="109"/>
      <c r="UFR6" s="109"/>
      <c r="UFS6" s="109"/>
      <c r="UFT6" s="109"/>
      <c r="UFU6" s="109"/>
      <c r="UFV6" s="109"/>
      <c r="UFW6" s="109"/>
      <c r="UFX6" s="109"/>
      <c r="UFY6" s="109"/>
      <c r="UFZ6" s="109"/>
      <c r="UGA6" s="109"/>
      <c r="UGB6" s="109"/>
      <c r="UGC6" s="109"/>
      <c r="UGD6" s="109"/>
      <c r="UGE6" s="109"/>
      <c r="UGF6" s="109"/>
      <c r="UGG6" s="109"/>
      <c r="UGH6" s="109"/>
      <c r="UGI6" s="109"/>
      <c r="UGJ6" s="109"/>
      <c r="UGK6" s="109"/>
      <c r="UGL6" s="109"/>
      <c r="UGM6" s="109"/>
      <c r="UGN6" s="109"/>
      <c r="UGO6" s="109"/>
      <c r="UGP6" s="109"/>
      <c r="UGQ6" s="109"/>
      <c r="UGR6" s="109"/>
      <c r="UGS6" s="109"/>
      <c r="UGT6" s="109"/>
      <c r="UGU6" s="109"/>
      <c r="UGV6" s="109"/>
      <c r="UGW6" s="109"/>
      <c r="UGX6" s="109"/>
      <c r="UGY6" s="109"/>
      <c r="UGZ6" s="109"/>
      <c r="UHA6" s="109"/>
      <c r="UHB6" s="109"/>
      <c r="UHC6" s="109"/>
      <c r="UHD6" s="109"/>
      <c r="UHE6" s="109"/>
      <c r="UHF6" s="109"/>
      <c r="UHG6" s="109"/>
      <c r="UHH6" s="109"/>
      <c r="UHI6" s="109"/>
      <c r="UHJ6" s="109"/>
      <c r="UHK6" s="109"/>
      <c r="UHL6" s="109"/>
      <c r="UHM6" s="109"/>
      <c r="UHN6" s="109"/>
      <c r="UHO6" s="109"/>
      <c r="UHP6" s="109"/>
      <c r="UHQ6" s="109"/>
      <c r="UHR6" s="109"/>
      <c r="UHS6" s="109"/>
      <c r="UHT6" s="109"/>
      <c r="UHU6" s="109"/>
      <c r="UHV6" s="109"/>
      <c r="UHW6" s="109"/>
      <c r="UHX6" s="109"/>
      <c r="UHY6" s="109"/>
      <c r="UHZ6" s="109"/>
      <c r="UIA6" s="109"/>
      <c r="UIB6" s="109"/>
      <c r="UIC6" s="109"/>
      <c r="UID6" s="109"/>
      <c r="UIE6" s="109"/>
      <c r="UIF6" s="109"/>
      <c r="UIG6" s="109"/>
      <c r="UIH6" s="109"/>
      <c r="UII6" s="109"/>
      <c r="UIJ6" s="109"/>
      <c r="UIK6" s="109"/>
      <c r="UIL6" s="109"/>
      <c r="UIM6" s="109"/>
      <c r="UIN6" s="109"/>
      <c r="UIO6" s="109"/>
      <c r="UIP6" s="109"/>
      <c r="UIQ6" s="109"/>
      <c r="UIR6" s="109"/>
      <c r="UIS6" s="109"/>
      <c r="UIT6" s="109"/>
      <c r="UIU6" s="109"/>
      <c r="UIV6" s="109"/>
      <c r="UIW6" s="109"/>
      <c r="UIX6" s="109"/>
      <c r="UIY6" s="109"/>
      <c r="UIZ6" s="109"/>
      <c r="UJA6" s="109"/>
      <c r="UJB6" s="109"/>
      <c r="UJC6" s="109"/>
      <c r="UJD6" s="109"/>
      <c r="UJE6" s="109"/>
      <c r="UJF6" s="109"/>
      <c r="UJG6" s="109"/>
      <c r="UJH6" s="109"/>
      <c r="UJI6" s="109"/>
      <c r="UJJ6" s="109"/>
      <c r="UJK6" s="109"/>
      <c r="UJL6" s="109"/>
      <c r="UJM6" s="109"/>
      <c r="UJN6" s="109"/>
      <c r="UJO6" s="109"/>
      <c r="UJP6" s="109"/>
      <c r="UJQ6" s="109"/>
      <c r="UJR6" s="109"/>
      <c r="UJS6" s="109"/>
      <c r="UJT6" s="109"/>
      <c r="UJU6" s="109"/>
      <c r="UJV6" s="109"/>
      <c r="UJW6" s="109"/>
      <c r="UJX6" s="109"/>
      <c r="UJY6" s="109"/>
      <c r="UJZ6" s="109"/>
      <c r="UKA6" s="109"/>
      <c r="UKB6" s="109"/>
      <c r="UKC6" s="109"/>
      <c r="UKD6" s="109"/>
      <c r="UKE6" s="109"/>
      <c r="UKF6" s="109"/>
      <c r="UKG6" s="109"/>
      <c r="UKH6" s="109"/>
      <c r="UKI6" s="109"/>
      <c r="UKJ6" s="109"/>
      <c r="UKK6" s="109"/>
      <c r="UKL6" s="109"/>
      <c r="UKM6" s="109"/>
      <c r="UKN6" s="109"/>
      <c r="UKO6" s="109"/>
      <c r="UKP6" s="109"/>
      <c r="UKQ6" s="109"/>
      <c r="UKR6" s="109"/>
      <c r="UKS6" s="109"/>
      <c r="UKT6" s="109"/>
      <c r="UKU6" s="109"/>
      <c r="UKV6" s="109"/>
      <c r="UKW6" s="109"/>
      <c r="UKX6" s="109"/>
      <c r="UKY6" s="109"/>
      <c r="UKZ6" s="109"/>
      <c r="ULA6" s="109"/>
      <c r="ULB6" s="109"/>
      <c r="ULC6" s="109"/>
      <c r="ULD6" s="109"/>
      <c r="ULE6" s="109"/>
      <c r="ULF6" s="109"/>
      <c r="ULG6" s="109"/>
      <c r="ULH6" s="109"/>
      <c r="ULI6" s="109"/>
      <c r="ULJ6" s="109"/>
      <c r="ULK6" s="109"/>
      <c r="ULL6" s="109"/>
      <c r="ULM6" s="109"/>
      <c r="ULN6" s="109"/>
      <c r="ULO6" s="109"/>
      <c r="ULP6" s="109"/>
      <c r="ULQ6" s="109"/>
      <c r="ULR6" s="109"/>
      <c r="ULS6" s="109"/>
      <c r="ULT6" s="109"/>
      <c r="ULU6" s="109"/>
      <c r="ULV6" s="109"/>
      <c r="ULW6" s="109"/>
      <c r="ULX6" s="109"/>
      <c r="ULY6" s="109"/>
      <c r="ULZ6" s="109"/>
      <c r="UMA6" s="109"/>
      <c r="UMB6" s="109"/>
      <c r="UMC6" s="109"/>
      <c r="UMD6" s="109"/>
      <c r="UME6" s="109"/>
      <c r="UMF6" s="109"/>
      <c r="UMG6" s="109"/>
      <c r="UMH6" s="109"/>
      <c r="UMI6" s="109"/>
      <c r="UMJ6" s="109"/>
      <c r="UMK6" s="109"/>
      <c r="UML6" s="109"/>
      <c r="UMM6" s="109"/>
      <c r="UMN6" s="109"/>
      <c r="UMO6" s="109"/>
      <c r="UMP6" s="109"/>
      <c r="UMQ6" s="109"/>
      <c r="UMR6" s="109"/>
      <c r="UMS6" s="109"/>
      <c r="UMT6" s="109"/>
      <c r="UMU6" s="109"/>
      <c r="UMV6" s="109"/>
      <c r="UMW6" s="109"/>
      <c r="UMX6" s="109"/>
      <c r="UMY6" s="109"/>
      <c r="UMZ6" s="109"/>
      <c r="UNA6" s="109"/>
      <c r="UNB6" s="109"/>
      <c r="UNC6" s="109"/>
      <c r="UND6" s="109"/>
      <c r="UNE6" s="109"/>
      <c r="UNF6" s="109"/>
      <c r="UNG6" s="109"/>
      <c r="UNH6" s="109"/>
      <c r="UNI6" s="109"/>
      <c r="UNJ6" s="109"/>
      <c r="UNK6" s="109"/>
      <c r="UNL6" s="109"/>
      <c r="UNM6" s="109"/>
      <c r="UNN6" s="109"/>
      <c r="UNO6" s="109"/>
      <c r="UNP6" s="109"/>
      <c r="UNQ6" s="109"/>
      <c r="UNR6" s="109"/>
      <c r="UNS6" s="109"/>
      <c r="UNT6" s="109"/>
      <c r="UNU6" s="109"/>
      <c r="UNV6" s="109"/>
      <c r="UNW6" s="109"/>
      <c r="UNX6" s="109"/>
      <c r="UNY6" s="109"/>
      <c r="UNZ6" s="109"/>
      <c r="UOA6" s="109"/>
      <c r="UOB6" s="109"/>
      <c r="UOC6" s="109"/>
      <c r="UOD6" s="109"/>
      <c r="UOE6" s="109"/>
      <c r="UOF6" s="109"/>
      <c r="UOG6" s="109"/>
      <c r="UOH6" s="109"/>
      <c r="UOI6" s="109"/>
      <c r="UOJ6" s="109"/>
      <c r="UOK6" s="109"/>
      <c r="UOL6" s="109"/>
      <c r="UOM6" s="109"/>
      <c r="UON6" s="109"/>
      <c r="UOO6" s="109"/>
      <c r="UOP6" s="109"/>
      <c r="UOQ6" s="109"/>
      <c r="UOR6" s="109"/>
      <c r="UOS6" s="109"/>
      <c r="UOT6" s="109"/>
      <c r="UOU6" s="109"/>
      <c r="UOV6" s="109"/>
      <c r="UOW6" s="109"/>
      <c r="UOX6" s="109"/>
      <c r="UOY6" s="109"/>
      <c r="UOZ6" s="109"/>
      <c r="UPA6" s="109"/>
      <c r="UPB6" s="109"/>
      <c r="UPC6" s="109"/>
      <c r="UPD6" s="109"/>
      <c r="UPE6" s="109"/>
      <c r="UPF6" s="109"/>
      <c r="UPG6" s="109"/>
      <c r="UPH6" s="109"/>
      <c r="UPI6" s="109"/>
      <c r="UPJ6" s="109"/>
      <c r="UPK6" s="109"/>
      <c r="UPL6" s="109"/>
      <c r="UPM6" s="109"/>
      <c r="UPN6" s="109"/>
      <c r="UPO6" s="109"/>
      <c r="UPP6" s="109"/>
      <c r="UPQ6" s="109"/>
      <c r="UPR6" s="109"/>
      <c r="UPS6" s="109"/>
      <c r="UPT6" s="109"/>
      <c r="UPU6" s="109"/>
      <c r="UPV6" s="109"/>
      <c r="UPW6" s="109"/>
      <c r="UPX6" s="109"/>
      <c r="UPY6" s="109"/>
      <c r="UPZ6" s="109"/>
      <c r="UQA6" s="109"/>
      <c r="UQB6" s="109"/>
      <c r="UQC6" s="109"/>
      <c r="UQD6" s="109"/>
      <c r="UQE6" s="109"/>
      <c r="UQF6" s="109"/>
      <c r="UQG6" s="109"/>
      <c r="UQH6" s="109"/>
      <c r="UQI6" s="109"/>
      <c r="UQJ6" s="109"/>
      <c r="UQK6" s="109"/>
      <c r="UQL6" s="109"/>
      <c r="UQM6" s="109"/>
      <c r="UQN6" s="109"/>
      <c r="UQO6" s="109"/>
      <c r="UQP6" s="109"/>
      <c r="UQQ6" s="109"/>
      <c r="UQR6" s="109"/>
      <c r="UQS6" s="109"/>
      <c r="UQT6" s="109"/>
      <c r="UQU6" s="109"/>
      <c r="UQV6" s="109"/>
      <c r="UQW6" s="109"/>
      <c r="UQX6" s="109"/>
      <c r="UQY6" s="109"/>
      <c r="UQZ6" s="109"/>
      <c r="URA6" s="109"/>
      <c r="URB6" s="109"/>
      <c r="URC6" s="109"/>
      <c r="URD6" s="109"/>
      <c r="URE6" s="109"/>
      <c r="URF6" s="109"/>
      <c r="URG6" s="109"/>
      <c r="URH6" s="109"/>
      <c r="URI6" s="109"/>
      <c r="URJ6" s="109"/>
      <c r="URK6" s="109"/>
      <c r="URL6" s="109"/>
      <c r="URM6" s="109"/>
      <c r="URN6" s="109"/>
      <c r="URO6" s="109"/>
      <c r="URP6" s="109"/>
      <c r="URQ6" s="109"/>
      <c r="URR6" s="109"/>
      <c r="URS6" s="109"/>
      <c r="URT6" s="109"/>
      <c r="URU6" s="109"/>
      <c r="URV6" s="109"/>
      <c r="URW6" s="109"/>
      <c r="URX6" s="109"/>
      <c r="URY6" s="109"/>
      <c r="URZ6" s="109"/>
      <c r="USA6" s="109"/>
      <c r="USB6" s="109"/>
      <c r="USC6" s="109"/>
      <c r="USD6" s="109"/>
      <c r="USE6" s="109"/>
      <c r="USF6" s="109"/>
      <c r="USG6" s="109"/>
      <c r="USH6" s="109"/>
      <c r="USI6" s="109"/>
      <c r="USJ6" s="109"/>
      <c r="USK6" s="109"/>
      <c r="USL6" s="109"/>
      <c r="USM6" s="109"/>
      <c r="USN6" s="109"/>
      <c r="USO6" s="109"/>
      <c r="USP6" s="109"/>
      <c r="USQ6" s="109"/>
      <c r="USR6" s="109"/>
      <c r="USS6" s="109"/>
      <c r="UST6" s="109"/>
      <c r="USU6" s="109"/>
      <c r="USV6" s="109"/>
      <c r="USW6" s="109"/>
      <c r="USX6" s="109"/>
      <c r="USY6" s="109"/>
      <c r="USZ6" s="109"/>
      <c r="UTA6" s="109"/>
      <c r="UTB6" s="109"/>
      <c r="UTC6" s="109"/>
      <c r="UTD6" s="109"/>
      <c r="UTE6" s="109"/>
      <c r="UTF6" s="109"/>
      <c r="UTG6" s="109"/>
      <c r="UTH6" s="109"/>
      <c r="UTI6" s="109"/>
      <c r="UTJ6" s="109"/>
      <c r="UTK6" s="109"/>
      <c r="UTL6" s="109"/>
      <c r="UTM6" s="109"/>
      <c r="UTN6" s="109"/>
      <c r="UTO6" s="109"/>
      <c r="UTP6" s="109"/>
      <c r="UTQ6" s="109"/>
      <c r="UTR6" s="109"/>
      <c r="UTS6" s="109"/>
      <c r="UTT6" s="109"/>
      <c r="UTU6" s="109"/>
      <c r="UTV6" s="109"/>
      <c r="UTW6" s="109"/>
      <c r="UTX6" s="109"/>
      <c r="UTY6" s="109"/>
      <c r="UTZ6" s="109"/>
      <c r="UUA6" s="109"/>
      <c r="UUB6" s="109"/>
      <c r="UUC6" s="109"/>
      <c r="UUD6" s="109"/>
      <c r="UUE6" s="109"/>
      <c r="UUF6" s="109"/>
      <c r="UUG6" s="109"/>
      <c r="UUH6" s="109"/>
      <c r="UUI6" s="109"/>
      <c r="UUJ6" s="109"/>
      <c r="UUK6" s="109"/>
      <c r="UUL6" s="109"/>
      <c r="UUM6" s="109"/>
      <c r="UUN6" s="109"/>
      <c r="UUO6" s="109"/>
      <c r="UUP6" s="109"/>
      <c r="UUQ6" s="109"/>
      <c r="UUR6" s="109"/>
      <c r="UUS6" s="109"/>
      <c r="UUT6" s="109"/>
      <c r="UUU6" s="109"/>
      <c r="UUV6" s="109"/>
      <c r="UUW6" s="109"/>
      <c r="UUX6" s="109"/>
      <c r="UUY6" s="109"/>
      <c r="UUZ6" s="109"/>
      <c r="UVA6" s="109"/>
      <c r="UVB6" s="109"/>
      <c r="UVC6" s="109"/>
      <c r="UVD6" s="109"/>
      <c r="UVE6" s="109"/>
      <c r="UVF6" s="109"/>
      <c r="UVG6" s="109"/>
      <c r="UVH6" s="109"/>
      <c r="UVI6" s="109"/>
      <c r="UVJ6" s="109"/>
      <c r="UVK6" s="109"/>
      <c r="UVL6" s="109"/>
      <c r="UVM6" s="109"/>
      <c r="UVN6" s="109"/>
      <c r="UVO6" s="109"/>
      <c r="UVP6" s="109"/>
      <c r="UVQ6" s="109"/>
      <c r="UVR6" s="109"/>
      <c r="UVS6" s="109"/>
      <c r="UVT6" s="109"/>
      <c r="UVU6" s="109"/>
      <c r="UVV6" s="109"/>
      <c r="UVW6" s="109"/>
      <c r="UVX6" s="109"/>
      <c r="UVY6" s="109"/>
      <c r="UVZ6" s="109"/>
      <c r="UWA6" s="109"/>
      <c r="UWB6" s="109"/>
      <c r="UWC6" s="109"/>
      <c r="UWD6" s="109"/>
      <c r="UWE6" s="109"/>
      <c r="UWF6" s="109"/>
      <c r="UWG6" s="109"/>
      <c r="UWH6" s="109"/>
      <c r="UWI6" s="109"/>
      <c r="UWJ6" s="109"/>
      <c r="UWK6" s="109"/>
      <c r="UWL6" s="109"/>
      <c r="UWM6" s="109"/>
      <c r="UWN6" s="109"/>
      <c r="UWO6" s="109"/>
      <c r="UWP6" s="109"/>
      <c r="UWQ6" s="109"/>
      <c r="UWR6" s="109"/>
      <c r="UWS6" s="109"/>
      <c r="UWT6" s="109"/>
      <c r="UWU6" s="109"/>
      <c r="UWV6" s="109"/>
      <c r="UWW6" s="109"/>
      <c r="UWX6" s="109"/>
      <c r="UWY6" s="109"/>
      <c r="UWZ6" s="109"/>
      <c r="UXA6" s="109"/>
      <c r="UXB6" s="109"/>
      <c r="UXC6" s="109"/>
      <c r="UXD6" s="109"/>
      <c r="UXE6" s="109"/>
      <c r="UXF6" s="109"/>
      <c r="UXG6" s="109"/>
      <c r="UXH6" s="109"/>
      <c r="UXI6" s="109"/>
      <c r="UXJ6" s="109"/>
      <c r="UXK6" s="109"/>
      <c r="UXL6" s="109"/>
      <c r="UXM6" s="109"/>
      <c r="UXN6" s="109"/>
      <c r="UXO6" s="109"/>
      <c r="UXP6" s="109"/>
      <c r="UXQ6" s="109"/>
      <c r="UXR6" s="109"/>
      <c r="UXS6" s="109"/>
      <c r="UXT6" s="109"/>
      <c r="UXU6" s="109"/>
      <c r="UXV6" s="109"/>
      <c r="UXW6" s="109"/>
      <c r="UXX6" s="109"/>
      <c r="UXY6" s="109"/>
      <c r="UXZ6" s="109"/>
      <c r="UYA6" s="109"/>
      <c r="UYB6" s="109"/>
      <c r="UYC6" s="109"/>
      <c r="UYD6" s="109"/>
      <c r="UYE6" s="109"/>
      <c r="UYF6" s="109"/>
      <c r="UYG6" s="109"/>
      <c r="UYH6" s="109"/>
      <c r="UYI6" s="109"/>
      <c r="UYJ6" s="109"/>
      <c r="UYK6" s="109"/>
      <c r="UYL6" s="109"/>
      <c r="UYM6" s="109"/>
      <c r="UYN6" s="109"/>
      <c r="UYO6" s="109"/>
      <c r="UYP6" s="109"/>
      <c r="UYQ6" s="109"/>
      <c r="UYR6" s="109"/>
      <c r="UYS6" s="109"/>
      <c r="UYT6" s="109"/>
      <c r="UYU6" s="109"/>
      <c r="UYV6" s="109"/>
      <c r="UYW6" s="109"/>
      <c r="UYX6" s="109"/>
      <c r="UYY6" s="109"/>
      <c r="UYZ6" s="109"/>
      <c r="UZA6" s="109"/>
      <c r="UZB6" s="109"/>
      <c r="UZC6" s="109"/>
      <c r="UZD6" s="109"/>
      <c r="UZE6" s="109"/>
      <c r="UZF6" s="109"/>
      <c r="UZG6" s="109"/>
      <c r="UZH6" s="109"/>
      <c r="UZI6" s="109"/>
      <c r="UZJ6" s="109"/>
      <c r="UZK6" s="109"/>
      <c r="UZL6" s="109"/>
      <c r="UZM6" s="109"/>
      <c r="UZN6" s="109"/>
      <c r="UZO6" s="109"/>
      <c r="UZP6" s="109"/>
      <c r="UZQ6" s="109"/>
      <c r="UZR6" s="109"/>
      <c r="UZS6" s="109"/>
      <c r="UZT6" s="109"/>
      <c r="UZU6" s="109"/>
      <c r="UZV6" s="109"/>
      <c r="UZW6" s="109"/>
      <c r="UZX6" s="109"/>
      <c r="UZY6" s="109"/>
      <c r="UZZ6" s="109"/>
      <c r="VAA6" s="109"/>
      <c r="VAB6" s="109"/>
      <c r="VAC6" s="109"/>
      <c r="VAD6" s="109"/>
      <c r="VAE6" s="109"/>
      <c r="VAF6" s="109"/>
      <c r="VAG6" s="109"/>
      <c r="VAH6" s="109"/>
      <c r="VAI6" s="109"/>
      <c r="VAJ6" s="109"/>
      <c r="VAK6" s="109"/>
      <c r="VAL6" s="109"/>
      <c r="VAM6" s="109"/>
      <c r="VAN6" s="109"/>
      <c r="VAO6" s="109"/>
      <c r="VAP6" s="109"/>
      <c r="VAQ6" s="109"/>
      <c r="VAR6" s="109"/>
      <c r="VAS6" s="109"/>
      <c r="VAT6" s="109"/>
      <c r="VAU6" s="109"/>
      <c r="VAV6" s="109"/>
      <c r="VAW6" s="109"/>
      <c r="VAX6" s="109"/>
      <c r="VAY6" s="109"/>
      <c r="VAZ6" s="109"/>
      <c r="VBA6" s="109"/>
      <c r="VBB6" s="109"/>
      <c r="VBC6" s="109"/>
      <c r="VBD6" s="109"/>
      <c r="VBE6" s="109"/>
      <c r="VBF6" s="109"/>
      <c r="VBG6" s="109"/>
      <c r="VBH6" s="109"/>
      <c r="VBI6" s="109"/>
      <c r="VBJ6" s="109"/>
      <c r="VBK6" s="109"/>
      <c r="VBL6" s="109"/>
      <c r="VBM6" s="109"/>
      <c r="VBN6" s="109"/>
      <c r="VBO6" s="109"/>
      <c r="VBP6" s="109"/>
      <c r="VBQ6" s="109"/>
      <c r="VBR6" s="109"/>
      <c r="VBS6" s="109"/>
      <c r="VBT6" s="109"/>
      <c r="VBU6" s="109"/>
      <c r="VBV6" s="109"/>
      <c r="VBW6" s="109"/>
      <c r="VBX6" s="109"/>
      <c r="VBY6" s="109"/>
      <c r="VBZ6" s="109"/>
      <c r="VCA6" s="109"/>
      <c r="VCB6" s="109"/>
      <c r="VCC6" s="109"/>
      <c r="VCD6" s="109"/>
      <c r="VCE6" s="109"/>
      <c r="VCF6" s="109"/>
      <c r="VCG6" s="109"/>
      <c r="VCH6" s="109"/>
      <c r="VCI6" s="109"/>
      <c r="VCJ6" s="109"/>
      <c r="VCK6" s="109"/>
      <c r="VCL6" s="109"/>
      <c r="VCM6" s="109"/>
      <c r="VCN6" s="109"/>
      <c r="VCO6" s="109"/>
      <c r="VCP6" s="109"/>
      <c r="VCQ6" s="109"/>
      <c r="VCR6" s="109"/>
      <c r="VCS6" s="109"/>
      <c r="VCT6" s="109"/>
      <c r="VCU6" s="109"/>
      <c r="VCV6" s="109"/>
      <c r="VCW6" s="109"/>
      <c r="VCX6" s="109"/>
      <c r="VCY6" s="109"/>
      <c r="VCZ6" s="109"/>
      <c r="VDA6" s="109"/>
      <c r="VDB6" s="109"/>
      <c r="VDC6" s="109"/>
      <c r="VDD6" s="109"/>
      <c r="VDE6" s="109"/>
      <c r="VDF6" s="109"/>
      <c r="VDG6" s="109"/>
      <c r="VDH6" s="109"/>
      <c r="VDI6" s="109"/>
      <c r="VDJ6" s="109"/>
      <c r="VDK6" s="109"/>
      <c r="VDL6" s="109"/>
      <c r="VDM6" s="109"/>
      <c r="VDN6" s="109"/>
      <c r="VDO6" s="109"/>
      <c r="VDP6" s="109"/>
      <c r="VDQ6" s="109"/>
      <c r="VDR6" s="109"/>
      <c r="VDS6" s="109"/>
      <c r="VDT6" s="109"/>
      <c r="VDU6" s="109"/>
      <c r="VDV6" s="109"/>
      <c r="VDW6" s="109"/>
      <c r="VDX6" s="109"/>
      <c r="VDY6" s="109"/>
      <c r="VDZ6" s="109"/>
      <c r="VEA6" s="109"/>
      <c r="VEB6" s="109"/>
      <c r="VEC6" s="109"/>
      <c r="VED6" s="109"/>
      <c r="VEE6" s="109"/>
      <c r="VEF6" s="109"/>
      <c r="VEG6" s="109"/>
      <c r="VEH6" s="109"/>
      <c r="VEI6" s="109"/>
      <c r="VEJ6" s="109"/>
      <c r="VEK6" s="109"/>
      <c r="VEL6" s="109"/>
      <c r="VEM6" s="109"/>
      <c r="VEN6" s="109"/>
      <c r="VEO6" s="109"/>
      <c r="VEP6" s="109"/>
      <c r="VEQ6" s="109"/>
      <c r="VER6" s="109"/>
      <c r="VES6" s="109"/>
      <c r="VET6" s="109"/>
      <c r="VEU6" s="109"/>
      <c r="VEV6" s="109"/>
      <c r="VEW6" s="109"/>
      <c r="VEX6" s="109"/>
      <c r="VEY6" s="109"/>
      <c r="VEZ6" s="109"/>
      <c r="VFA6" s="109"/>
      <c r="VFB6" s="109"/>
      <c r="VFC6" s="109"/>
      <c r="VFD6" s="109"/>
      <c r="VFE6" s="109"/>
      <c r="VFF6" s="109"/>
      <c r="VFG6" s="109"/>
      <c r="VFH6" s="109"/>
      <c r="VFI6" s="109"/>
      <c r="VFJ6" s="109"/>
      <c r="VFK6" s="109"/>
      <c r="VFL6" s="109"/>
      <c r="VFM6" s="109"/>
      <c r="VFN6" s="109"/>
      <c r="VFO6" s="109"/>
      <c r="VFP6" s="109"/>
      <c r="VFQ6" s="109"/>
      <c r="VFR6" s="109"/>
      <c r="VFS6" s="109"/>
      <c r="VFT6" s="109"/>
      <c r="VFU6" s="109"/>
      <c r="VFV6" s="109"/>
      <c r="VFW6" s="109"/>
      <c r="VFX6" s="109"/>
      <c r="VFY6" s="109"/>
      <c r="VFZ6" s="109"/>
      <c r="VGA6" s="109"/>
      <c r="VGB6" s="109"/>
      <c r="VGC6" s="109"/>
      <c r="VGD6" s="109"/>
      <c r="VGE6" s="109"/>
      <c r="VGF6" s="109"/>
      <c r="VGG6" s="109"/>
      <c r="VGH6" s="109"/>
      <c r="VGI6" s="109"/>
      <c r="VGJ6" s="109"/>
      <c r="VGK6" s="109"/>
      <c r="VGL6" s="109"/>
      <c r="VGM6" s="109"/>
      <c r="VGN6" s="109"/>
      <c r="VGO6" s="109"/>
      <c r="VGP6" s="109"/>
      <c r="VGQ6" s="109"/>
      <c r="VGR6" s="109"/>
      <c r="VGS6" s="109"/>
      <c r="VGT6" s="109"/>
      <c r="VGU6" s="109"/>
      <c r="VGV6" s="109"/>
      <c r="VGW6" s="109"/>
      <c r="VGX6" s="109"/>
      <c r="VGY6" s="109"/>
      <c r="VGZ6" s="109"/>
      <c r="VHA6" s="109"/>
      <c r="VHB6" s="109"/>
      <c r="VHC6" s="109"/>
      <c r="VHD6" s="109"/>
      <c r="VHE6" s="109"/>
      <c r="VHF6" s="109"/>
      <c r="VHG6" s="109"/>
      <c r="VHH6" s="109"/>
      <c r="VHI6" s="109"/>
      <c r="VHJ6" s="109"/>
      <c r="VHK6" s="109"/>
      <c r="VHL6" s="109"/>
      <c r="VHM6" s="109"/>
      <c r="VHN6" s="109"/>
      <c r="VHO6" s="109"/>
      <c r="VHP6" s="109"/>
      <c r="VHQ6" s="109"/>
      <c r="VHR6" s="109"/>
      <c r="VHS6" s="109"/>
      <c r="VHT6" s="109"/>
      <c r="VHU6" s="109"/>
      <c r="VHV6" s="109"/>
      <c r="VHW6" s="109"/>
      <c r="VHX6" s="109"/>
      <c r="VHY6" s="109"/>
      <c r="VHZ6" s="109"/>
      <c r="VIA6" s="109"/>
      <c r="VIB6" s="109"/>
      <c r="VIC6" s="109"/>
      <c r="VID6" s="109"/>
      <c r="VIE6" s="109"/>
      <c r="VIF6" s="109"/>
      <c r="VIG6" s="109"/>
      <c r="VIH6" s="109"/>
      <c r="VII6" s="109"/>
      <c r="VIJ6" s="109"/>
      <c r="VIK6" s="109"/>
      <c r="VIL6" s="109"/>
      <c r="VIM6" s="109"/>
      <c r="VIN6" s="109"/>
      <c r="VIO6" s="109"/>
      <c r="VIP6" s="109"/>
      <c r="VIQ6" s="109"/>
      <c r="VIR6" s="109"/>
      <c r="VIS6" s="109"/>
      <c r="VIT6" s="109"/>
      <c r="VIU6" s="109"/>
      <c r="VIV6" s="109"/>
      <c r="VIW6" s="109"/>
      <c r="VIX6" s="109"/>
      <c r="VIY6" s="109"/>
      <c r="VIZ6" s="109"/>
      <c r="VJA6" s="109"/>
      <c r="VJB6" s="109"/>
      <c r="VJC6" s="109"/>
      <c r="VJD6" s="109"/>
      <c r="VJE6" s="109"/>
      <c r="VJF6" s="109"/>
      <c r="VJG6" s="109"/>
      <c r="VJH6" s="109"/>
      <c r="VJI6" s="109"/>
      <c r="VJJ6" s="109"/>
      <c r="VJK6" s="109"/>
      <c r="VJL6" s="109"/>
      <c r="VJM6" s="109"/>
      <c r="VJN6" s="109"/>
      <c r="VJO6" s="109"/>
      <c r="VJP6" s="109"/>
      <c r="VJQ6" s="109"/>
      <c r="VJR6" s="109"/>
      <c r="VJS6" s="109"/>
      <c r="VJT6" s="109"/>
      <c r="VJU6" s="109"/>
      <c r="VJV6" s="109"/>
      <c r="VJW6" s="109"/>
      <c r="VJX6" s="109"/>
      <c r="VJY6" s="109"/>
      <c r="VJZ6" s="109"/>
      <c r="VKA6" s="109"/>
      <c r="VKB6" s="109"/>
      <c r="VKC6" s="109"/>
      <c r="VKD6" s="109"/>
      <c r="VKE6" s="109"/>
      <c r="VKF6" s="109"/>
      <c r="VKG6" s="109"/>
      <c r="VKH6" s="109"/>
      <c r="VKI6" s="109"/>
      <c r="VKJ6" s="109"/>
      <c r="VKK6" s="109"/>
      <c r="VKL6" s="109"/>
      <c r="VKM6" s="109"/>
      <c r="VKN6" s="109"/>
      <c r="VKO6" s="109"/>
      <c r="VKP6" s="109"/>
      <c r="VKQ6" s="109"/>
      <c r="VKR6" s="109"/>
      <c r="VKS6" s="109"/>
      <c r="VKT6" s="109"/>
      <c r="VKU6" s="109"/>
      <c r="VKV6" s="109"/>
      <c r="VKW6" s="109"/>
      <c r="VKX6" s="109"/>
      <c r="VKY6" s="109"/>
      <c r="VKZ6" s="109"/>
      <c r="VLA6" s="109"/>
      <c r="VLB6" s="109"/>
      <c r="VLC6" s="109"/>
      <c r="VLD6" s="109"/>
      <c r="VLE6" s="109"/>
      <c r="VLF6" s="109"/>
      <c r="VLG6" s="109"/>
      <c r="VLH6" s="109"/>
      <c r="VLI6" s="109"/>
      <c r="VLJ6" s="109"/>
      <c r="VLK6" s="109"/>
      <c r="VLL6" s="109"/>
      <c r="VLM6" s="109"/>
      <c r="VLN6" s="109"/>
      <c r="VLO6" s="109"/>
      <c r="VLP6" s="109"/>
      <c r="VLQ6" s="109"/>
      <c r="VLR6" s="109"/>
      <c r="VLS6" s="109"/>
      <c r="VLT6" s="109"/>
      <c r="VLU6" s="109"/>
      <c r="VLV6" s="109"/>
      <c r="VLW6" s="109"/>
      <c r="VLX6" s="109"/>
      <c r="VLY6" s="109"/>
      <c r="VLZ6" s="109"/>
      <c r="VMA6" s="109"/>
      <c r="VMB6" s="109"/>
      <c r="VMC6" s="109"/>
      <c r="VMD6" s="109"/>
      <c r="VME6" s="109"/>
      <c r="VMF6" s="109"/>
      <c r="VMG6" s="109"/>
      <c r="VMH6" s="109"/>
      <c r="VMI6" s="109"/>
      <c r="VMJ6" s="109"/>
      <c r="VMK6" s="109"/>
      <c r="VML6" s="109"/>
      <c r="VMM6" s="109"/>
      <c r="VMN6" s="109"/>
      <c r="VMO6" s="109"/>
      <c r="VMP6" s="109"/>
      <c r="VMQ6" s="109"/>
      <c r="VMR6" s="109"/>
      <c r="VMS6" s="109"/>
      <c r="VMT6" s="109"/>
      <c r="VMU6" s="109"/>
      <c r="VMV6" s="109"/>
      <c r="VMW6" s="109"/>
      <c r="VMX6" s="109"/>
      <c r="VMY6" s="109"/>
      <c r="VMZ6" s="109"/>
      <c r="VNA6" s="109"/>
      <c r="VNB6" s="109"/>
      <c r="VNC6" s="109"/>
      <c r="VND6" s="109"/>
      <c r="VNE6" s="109"/>
      <c r="VNF6" s="109"/>
      <c r="VNG6" s="109"/>
      <c r="VNH6" s="109"/>
      <c r="VNI6" s="109"/>
      <c r="VNJ6" s="109"/>
      <c r="VNK6" s="109"/>
      <c r="VNL6" s="109"/>
      <c r="VNM6" s="109"/>
      <c r="VNN6" s="109"/>
      <c r="VNO6" s="109"/>
      <c r="VNP6" s="109"/>
      <c r="VNQ6" s="109"/>
      <c r="VNR6" s="109"/>
      <c r="VNS6" s="109"/>
      <c r="VNT6" s="109"/>
      <c r="VNU6" s="109"/>
      <c r="VNV6" s="109"/>
      <c r="VNW6" s="109"/>
      <c r="VNX6" s="109"/>
      <c r="VNY6" s="109"/>
      <c r="VNZ6" s="109"/>
      <c r="VOA6" s="109"/>
      <c r="VOB6" s="109"/>
      <c r="VOC6" s="109"/>
      <c r="VOD6" s="109"/>
      <c r="VOE6" s="109"/>
      <c r="VOF6" s="109"/>
      <c r="VOG6" s="109"/>
      <c r="VOH6" s="109"/>
      <c r="VOI6" s="109"/>
      <c r="VOJ6" s="109"/>
      <c r="VOK6" s="109"/>
      <c r="VOL6" s="109"/>
      <c r="VOM6" s="109"/>
      <c r="VON6" s="109"/>
      <c r="VOO6" s="109"/>
      <c r="VOP6" s="109"/>
      <c r="VOQ6" s="109"/>
      <c r="VOR6" s="109"/>
      <c r="VOS6" s="109"/>
      <c r="VOT6" s="109"/>
      <c r="VOU6" s="109"/>
      <c r="VOV6" s="109"/>
      <c r="VOW6" s="109"/>
      <c r="VOX6" s="109"/>
      <c r="VOY6" s="109"/>
      <c r="VOZ6" s="109"/>
      <c r="VPA6" s="109"/>
      <c r="VPB6" s="109"/>
      <c r="VPC6" s="109"/>
      <c r="VPD6" s="109"/>
      <c r="VPE6" s="109"/>
      <c r="VPF6" s="109"/>
      <c r="VPG6" s="109"/>
      <c r="VPH6" s="109"/>
      <c r="VPI6" s="109"/>
      <c r="VPJ6" s="109"/>
      <c r="VPK6" s="109"/>
      <c r="VPL6" s="109"/>
      <c r="VPM6" s="109"/>
      <c r="VPN6" s="109"/>
      <c r="VPO6" s="109"/>
      <c r="VPP6" s="109"/>
      <c r="VPQ6" s="109"/>
      <c r="VPR6" s="109"/>
      <c r="VPS6" s="109"/>
      <c r="VPT6" s="109"/>
      <c r="VPU6" s="109"/>
      <c r="VPV6" s="109"/>
      <c r="VPW6" s="109"/>
      <c r="VPX6" s="109"/>
      <c r="VPY6" s="109"/>
      <c r="VPZ6" s="109"/>
      <c r="VQA6" s="109"/>
      <c r="VQB6" s="109"/>
      <c r="VQC6" s="109"/>
      <c r="VQD6" s="109"/>
      <c r="VQE6" s="109"/>
      <c r="VQF6" s="109"/>
      <c r="VQG6" s="109"/>
      <c r="VQH6" s="109"/>
      <c r="VQI6" s="109"/>
      <c r="VQJ6" s="109"/>
      <c r="VQK6" s="109"/>
      <c r="VQL6" s="109"/>
      <c r="VQM6" s="109"/>
      <c r="VQN6" s="109"/>
      <c r="VQO6" s="109"/>
      <c r="VQP6" s="109"/>
      <c r="VQQ6" s="109"/>
      <c r="VQR6" s="109"/>
      <c r="VQS6" s="109"/>
      <c r="VQT6" s="109"/>
      <c r="VQU6" s="109"/>
      <c r="VQV6" s="109"/>
      <c r="VQW6" s="109"/>
      <c r="VQX6" s="109"/>
      <c r="VQY6" s="109"/>
      <c r="VQZ6" s="109"/>
      <c r="VRA6" s="109"/>
      <c r="VRB6" s="109"/>
      <c r="VRC6" s="109"/>
      <c r="VRD6" s="109"/>
      <c r="VRE6" s="109"/>
      <c r="VRF6" s="109"/>
      <c r="VRG6" s="109"/>
      <c r="VRH6" s="109"/>
      <c r="VRI6" s="109"/>
      <c r="VRJ6" s="109"/>
      <c r="VRK6" s="109"/>
      <c r="VRL6" s="109"/>
      <c r="VRM6" s="109"/>
      <c r="VRN6" s="109"/>
      <c r="VRO6" s="109"/>
      <c r="VRP6" s="109"/>
      <c r="VRQ6" s="109"/>
      <c r="VRR6" s="109"/>
      <c r="VRS6" s="109"/>
      <c r="VRT6" s="109"/>
      <c r="VRU6" s="109"/>
      <c r="VRV6" s="109"/>
      <c r="VRW6" s="109"/>
      <c r="VRX6" s="109"/>
      <c r="VRY6" s="109"/>
      <c r="VRZ6" s="109"/>
      <c r="VSA6" s="109"/>
      <c r="VSB6" s="109"/>
      <c r="VSC6" s="109"/>
      <c r="VSD6" s="109"/>
      <c r="VSE6" s="109"/>
      <c r="VSF6" s="109"/>
      <c r="VSG6" s="109"/>
      <c r="VSH6" s="109"/>
      <c r="VSI6" s="109"/>
      <c r="VSJ6" s="109"/>
      <c r="VSK6" s="109"/>
      <c r="VSL6" s="109"/>
      <c r="VSM6" s="109"/>
      <c r="VSN6" s="109"/>
      <c r="VSO6" s="109"/>
      <c r="VSP6" s="109"/>
      <c r="VSQ6" s="109"/>
      <c r="VSR6" s="109"/>
      <c r="VSS6" s="109"/>
      <c r="VST6" s="109"/>
      <c r="VSU6" s="109"/>
      <c r="VSV6" s="109"/>
      <c r="VSW6" s="109"/>
      <c r="VSX6" s="109"/>
      <c r="VSY6" s="109"/>
      <c r="VSZ6" s="109"/>
      <c r="VTA6" s="109"/>
      <c r="VTB6" s="109"/>
      <c r="VTC6" s="109"/>
      <c r="VTD6" s="109"/>
      <c r="VTE6" s="109"/>
      <c r="VTF6" s="109"/>
      <c r="VTG6" s="109"/>
      <c r="VTH6" s="109"/>
      <c r="VTI6" s="109"/>
      <c r="VTJ6" s="109"/>
      <c r="VTK6" s="109"/>
      <c r="VTL6" s="109"/>
      <c r="VTM6" s="109"/>
      <c r="VTN6" s="109"/>
      <c r="VTO6" s="109"/>
      <c r="VTP6" s="109"/>
      <c r="VTQ6" s="109"/>
      <c r="VTR6" s="109"/>
      <c r="VTS6" s="109"/>
      <c r="VTT6" s="109"/>
      <c r="VTU6" s="109"/>
      <c r="VTV6" s="109"/>
      <c r="VTW6" s="109"/>
      <c r="VTX6" s="109"/>
      <c r="VTY6" s="109"/>
      <c r="VTZ6" s="109"/>
      <c r="VUA6" s="109"/>
      <c r="VUB6" s="109"/>
      <c r="VUC6" s="109"/>
      <c r="VUD6" s="109"/>
      <c r="VUE6" s="109"/>
      <c r="VUF6" s="109"/>
      <c r="VUG6" s="109"/>
      <c r="VUH6" s="109"/>
      <c r="VUI6" s="109"/>
      <c r="VUJ6" s="109"/>
      <c r="VUK6" s="109"/>
      <c r="VUL6" s="109"/>
      <c r="VUM6" s="109"/>
      <c r="VUN6" s="109"/>
      <c r="VUO6" s="109"/>
      <c r="VUP6" s="109"/>
      <c r="VUQ6" s="109"/>
      <c r="VUR6" s="109"/>
      <c r="VUS6" s="109"/>
      <c r="VUT6" s="109"/>
      <c r="VUU6" s="109"/>
      <c r="VUV6" s="109"/>
      <c r="VUW6" s="109"/>
      <c r="VUX6" s="109"/>
      <c r="VUY6" s="109"/>
      <c r="VUZ6" s="109"/>
      <c r="VVA6" s="109"/>
      <c r="VVB6" s="109"/>
      <c r="VVC6" s="109"/>
      <c r="VVD6" s="109"/>
      <c r="VVE6" s="109"/>
      <c r="VVF6" s="109"/>
      <c r="VVG6" s="109"/>
      <c r="VVH6" s="109"/>
      <c r="VVI6" s="109"/>
      <c r="VVJ6" s="109"/>
      <c r="VVK6" s="109"/>
      <c r="VVL6" s="109"/>
      <c r="VVM6" s="109"/>
      <c r="VVN6" s="109"/>
      <c r="VVO6" s="109"/>
      <c r="VVP6" s="109"/>
      <c r="VVQ6" s="109"/>
      <c r="VVR6" s="109"/>
      <c r="VVS6" s="109"/>
      <c r="VVT6" s="109"/>
      <c r="VVU6" s="109"/>
      <c r="VVV6" s="109"/>
      <c r="VVW6" s="109"/>
      <c r="VVX6" s="109"/>
      <c r="VVY6" s="109"/>
      <c r="VVZ6" s="109"/>
      <c r="VWA6" s="109"/>
      <c r="VWB6" s="109"/>
      <c r="VWC6" s="109"/>
      <c r="VWD6" s="109"/>
      <c r="VWE6" s="109"/>
      <c r="VWF6" s="109"/>
      <c r="VWG6" s="109"/>
      <c r="VWH6" s="109"/>
      <c r="VWI6" s="109"/>
      <c r="VWJ6" s="109"/>
      <c r="VWK6" s="109"/>
      <c r="VWL6" s="109"/>
      <c r="VWM6" s="109"/>
      <c r="VWN6" s="109"/>
      <c r="VWO6" s="109"/>
      <c r="VWP6" s="109"/>
      <c r="VWQ6" s="109"/>
      <c r="VWR6" s="109"/>
      <c r="VWS6" s="109"/>
      <c r="VWT6" s="109"/>
      <c r="VWU6" s="109"/>
      <c r="VWV6" s="109"/>
      <c r="VWW6" s="109"/>
      <c r="VWX6" s="109"/>
      <c r="VWY6" s="109"/>
      <c r="VWZ6" s="109"/>
      <c r="VXA6" s="109"/>
      <c r="VXB6" s="109"/>
      <c r="VXC6" s="109"/>
      <c r="VXD6" s="109"/>
      <c r="VXE6" s="109"/>
      <c r="VXF6" s="109"/>
      <c r="VXG6" s="109"/>
      <c r="VXH6" s="109"/>
      <c r="VXI6" s="109"/>
      <c r="VXJ6" s="109"/>
      <c r="VXK6" s="109"/>
      <c r="VXL6" s="109"/>
      <c r="VXM6" s="109"/>
      <c r="VXN6" s="109"/>
      <c r="VXO6" s="109"/>
      <c r="VXP6" s="109"/>
      <c r="VXQ6" s="109"/>
      <c r="VXR6" s="109"/>
      <c r="VXS6" s="109"/>
      <c r="VXT6" s="109"/>
      <c r="VXU6" s="109"/>
      <c r="VXV6" s="109"/>
      <c r="VXW6" s="109"/>
      <c r="VXX6" s="109"/>
      <c r="VXY6" s="109"/>
      <c r="VXZ6" s="109"/>
      <c r="VYA6" s="109"/>
      <c r="VYB6" s="109"/>
      <c r="VYC6" s="109"/>
      <c r="VYD6" s="109"/>
      <c r="VYE6" s="109"/>
      <c r="VYF6" s="109"/>
      <c r="VYG6" s="109"/>
      <c r="VYH6" s="109"/>
      <c r="VYI6" s="109"/>
      <c r="VYJ6" s="109"/>
      <c r="VYK6" s="109"/>
      <c r="VYL6" s="109"/>
      <c r="VYM6" s="109"/>
      <c r="VYN6" s="109"/>
      <c r="VYO6" s="109"/>
      <c r="VYP6" s="109"/>
      <c r="VYQ6" s="109"/>
      <c r="VYR6" s="109"/>
      <c r="VYS6" s="109"/>
      <c r="VYT6" s="109"/>
      <c r="VYU6" s="109"/>
      <c r="VYV6" s="109"/>
      <c r="VYW6" s="109"/>
      <c r="VYX6" s="109"/>
      <c r="VYY6" s="109"/>
      <c r="VYZ6" s="109"/>
      <c r="VZA6" s="109"/>
      <c r="VZB6" s="109"/>
      <c r="VZC6" s="109"/>
      <c r="VZD6" s="109"/>
      <c r="VZE6" s="109"/>
      <c r="VZF6" s="109"/>
      <c r="VZG6" s="109"/>
      <c r="VZH6" s="109"/>
      <c r="VZI6" s="109"/>
      <c r="VZJ6" s="109"/>
      <c r="VZK6" s="109"/>
      <c r="VZL6" s="109"/>
      <c r="VZM6" s="109"/>
      <c r="VZN6" s="109"/>
      <c r="VZO6" s="109"/>
      <c r="VZP6" s="109"/>
      <c r="VZQ6" s="109"/>
      <c r="VZR6" s="109"/>
      <c r="VZS6" s="109"/>
      <c r="VZT6" s="109"/>
      <c r="VZU6" s="109"/>
      <c r="VZV6" s="109"/>
      <c r="VZW6" s="109"/>
      <c r="VZX6" s="109"/>
      <c r="VZY6" s="109"/>
      <c r="VZZ6" s="109"/>
      <c r="WAA6" s="109"/>
      <c r="WAB6" s="109"/>
      <c r="WAC6" s="109"/>
      <c r="WAD6" s="109"/>
      <c r="WAE6" s="109"/>
      <c r="WAF6" s="109"/>
      <c r="WAG6" s="109"/>
      <c r="WAH6" s="109"/>
      <c r="WAI6" s="109"/>
      <c r="WAJ6" s="109"/>
      <c r="WAK6" s="109"/>
      <c r="WAL6" s="109"/>
      <c r="WAM6" s="109"/>
      <c r="WAN6" s="109"/>
      <c r="WAO6" s="109"/>
      <c r="WAP6" s="109"/>
      <c r="WAQ6" s="109"/>
      <c r="WAR6" s="109"/>
      <c r="WAS6" s="109"/>
      <c r="WAT6" s="109"/>
      <c r="WAU6" s="109"/>
      <c r="WAV6" s="109"/>
      <c r="WAW6" s="109"/>
      <c r="WAX6" s="109"/>
      <c r="WAY6" s="109"/>
      <c r="WAZ6" s="109"/>
      <c r="WBA6" s="109"/>
      <c r="WBB6" s="109"/>
      <c r="WBC6" s="109"/>
      <c r="WBD6" s="109"/>
      <c r="WBE6" s="109"/>
      <c r="WBF6" s="109"/>
      <c r="WBG6" s="109"/>
      <c r="WBH6" s="109"/>
      <c r="WBI6" s="109"/>
      <c r="WBJ6" s="109"/>
      <c r="WBK6" s="109"/>
      <c r="WBL6" s="109"/>
      <c r="WBM6" s="109"/>
      <c r="WBN6" s="109"/>
      <c r="WBO6" s="109"/>
      <c r="WBP6" s="109"/>
      <c r="WBQ6" s="109"/>
      <c r="WBR6" s="109"/>
      <c r="WBS6" s="109"/>
      <c r="WBT6" s="109"/>
      <c r="WBU6" s="109"/>
      <c r="WBV6" s="109"/>
      <c r="WBW6" s="109"/>
      <c r="WBX6" s="109"/>
      <c r="WBY6" s="109"/>
      <c r="WBZ6" s="109"/>
      <c r="WCA6" s="109"/>
      <c r="WCB6" s="109"/>
      <c r="WCC6" s="109"/>
      <c r="WCD6" s="109"/>
      <c r="WCE6" s="109"/>
      <c r="WCF6" s="109"/>
      <c r="WCG6" s="109"/>
      <c r="WCH6" s="109"/>
      <c r="WCI6" s="109"/>
      <c r="WCJ6" s="109"/>
      <c r="WCK6" s="109"/>
      <c r="WCL6" s="109"/>
      <c r="WCM6" s="109"/>
      <c r="WCN6" s="109"/>
      <c r="WCO6" s="109"/>
      <c r="WCP6" s="109"/>
      <c r="WCQ6" s="109"/>
      <c r="WCR6" s="109"/>
      <c r="WCS6" s="109"/>
      <c r="WCT6" s="109"/>
      <c r="WCU6" s="109"/>
      <c r="WCV6" s="109"/>
      <c r="WCW6" s="109"/>
      <c r="WCX6" s="109"/>
      <c r="WCY6" s="109"/>
      <c r="WCZ6" s="109"/>
      <c r="WDA6" s="109"/>
      <c r="WDB6" s="109"/>
      <c r="WDC6" s="109"/>
      <c r="WDD6" s="109"/>
      <c r="WDE6" s="109"/>
      <c r="WDF6" s="109"/>
      <c r="WDG6" s="109"/>
      <c r="WDH6" s="109"/>
      <c r="WDI6" s="109"/>
      <c r="WDJ6" s="109"/>
      <c r="WDK6" s="109"/>
      <c r="WDL6" s="109"/>
      <c r="WDM6" s="109"/>
      <c r="WDN6" s="109"/>
      <c r="WDO6" s="109"/>
      <c r="WDP6" s="109"/>
      <c r="WDQ6" s="109"/>
      <c r="WDR6" s="109"/>
      <c r="WDS6" s="109"/>
      <c r="WDT6" s="109"/>
      <c r="WDU6" s="109"/>
      <c r="WDV6" s="109"/>
      <c r="WDW6" s="109"/>
      <c r="WDX6" s="109"/>
      <c r="WDY6" s="109"/>
      <c r="WDZ6" s="109"/>
      <c r="WEA6" s="109"/>
      <c r="WEB6" s="109"/>
      <c r="WEC6" s="109"/>
      <c r="WED6" s="109"/>
      <c r="WEE6" s="109"/>
      <c r="WEF6" s="109"/>
      <c r="WEG6" s="109"/>
      <c r="WEH6" s="109"/>
      <c r="WEI6" s="109"/>
      <c r="WEJ6" s="109"/>
      <c r="WEK6" s="109"/>
      <c r="WEL6" s="109"/>
      <c r="WEM6" s="109"/>
      <c r="WEN6" s="109"/>
      <c r="WEO6" s="109"/>
      <c r="WEP6" s="109"/>
      <c r="WEQ6" s="109"/>
      <c r="WER6" s="109"/>
      <c r="WES6" s="109"/>
      <c r="WET6" s="109"/>
      <c r="WEU6" s="109"/>
      <c r="WEV6" s="109"/>
      <c r="WEW6" s="109"/>
      <c r="WEX6" s="109"/>
      <c r="WEY6" s="109"/>
      <c r="WEZ6" s="109"/>
      <c r="WFA6" s="109"/>
      <c r="WFB6" s="109"/>
      <c r="WFC6" s="109"/>
      <c r="WFD6" s="109"/>
      <c r="WFE6" s="109"/>
      <c r="WFF6" s="109"/>
      <c r="WFG6" s="109"/>
      <c r="WFH6" s="109"/>
      <c r="WFI6" s="109"/>
      <c r="WFJ6" s="109"/>
      <c r="WFK6" s="109"/>
      <c r="WFL6" s="109"/>
      <c r="WFM6" s="109"/>
      <c r="WFN6" s="109"/>
      <c r="WFO6" s="109"/>
      <c r="WFP6" s="109"/>
      <c r="WFQ6" s="109"/>
      <c r="WFR6" s="109"/>
      <c r="WFS6" s="109"/>
      <c r="WFT6" s="109"/>
      <c r="WFU6" s="109"/>
      <c r="WFV6" s="109"/>
      <c r="WFW6" s="109"/>
      <c r="WFX6" s="109"/>
      <c r="WFY6" s="109"/>
      <c r="WFZ6" s="109"/>
      <c r="WGA6" s="109"/>
      <c r="WGB6" s="109"/>
      <c r="WGC6" s="109"/>
      <c r="WGD6" s="109"/>
      <c r="WGE6" s="109"/>
      <c r="WGF6" s="109"/>
      <c r="WGG6" s="109"/>
      <c r="WGH6" s="109"/>
      <c r="WGI6" s="109"/>
      <c r="WGJ6" s="109"/>
      <c r="WGK6" s="109"/>
      <c r="WGL6" s="109"/>
      <c r="WGM6" s="109"/>
      <c r="WGN6" s="109"/>
      <c r="WGO6" s="109"/>
      <c r="WGP6" s="109"/>
      <c r="WGQ6" s="109"/>
      <c r="WGR6" s="109"/>
      <c r="WGS6" s="109"/>
      <c r="WGT6" s="109"/>
      <c r="WGU6" s="109"/>
      <c r="WGV6" s="109"/>
      <c r="WGW6" s="109"/>
      <c r="WGX6" s="109"/>
      <c r="WGY6" s="109"/>
      <c r="WGZ6" s="109"/>
      <c r="WHA6" s="109"/>
      <c r="WHB6" s="109"/>
      <c r="WHC6" s="109"/>
      <c r="WHD6" s="109"/>
      <c r="WHE6" s="109"/>
      <c r="WHF6" s="109"/>
      <c r="WHG6" s="109"/>
      <c r="WHH6" s="109"/>
      <c r="WHI6" s="109"/>
      <c r="WHJ6" s="109"/>
      <c r="WHK6" s="109"/>
      <c r="WHL6" s="109"/>
      <c r="WHM6" s="109"/>
      <c r="WHN6" s="109"/>
      <c r="WHO6" s="109"/>
      <c r="WHP6" s="109"/>
      <c r="WHQ6" s="109"/>
      <c r="WHR6" s="109"/>
      <c r="WHS6" s="109"/>
      <c r="WHT6" s="109"/>
      <c r="WHU6" s="109"/>
      <c r="WHV6" s="109"/>
      <c r="WHW6" s="109"/>
      <c r="WHX6" s="109"/>
      <c r="WHY6" s="109"/>
      <c r="WHZ6" s="109"/>
      <c r="WIA6" s="109"/>
      <c r="WIB6" s="109"/>
      <c r="WIC6" s="109"/>
      <c r="WID6" s="109"/>
      <c r="WIE6" s="109"/>
      <c r="WIF6" s="109"/>
      <c r="WIG6" s="109"/>
      <c r="WIH6" s="109"/>
      <c r="WII6" s="109"/>
      <c r="WIJ6" s="109"/>
      <c r="WIK6" s="109"/>
      <c r="WIL6" s="109"/>
      <c r="WIM6" s="109"/>
      <c r="WIN6" s="109"/>
      <c r="WIO6" s="109"/>
      <c r="WIP6" s="109"/>
      <c r="WIQ6" s="109"/>
      <c r="WIR6" s="109"/>
      <c r="WIS6" s="109"/>
      <c r="WIT6" s="109"/>
      <c r="WIU6" s="109"/>
      <c r="WIV6" s="109"/>
      <c r="WIW6" s="109"/>
      <c r="WIX6" s="109"/>
      <c r="WIY6" s="109"/>
      <c r="WIZ6" s="109"/>
      <c r="WJA6" s="109"/>
      <c r="WJB6" s="109"/>
      <c r="WJC6" s="109"/>
      <c r="WJD6" s="109"/>
      <c r="WJE6" s="109"/>
      <c r="WJF6" s="109"/>
      <c r="WJG6" s="109"/>
      <c r="WJH6" s="109"/>
      <c r="WJI6" s="109"/>
      <c r="WJJ6" s="109"/>
      <c r="WJK6" s="109"/>
      <c r="WJL6" s="109"/>
      <c r="WJM6" s="109"/>
      <c r="WJN6" s="109"/>
      <c r="WJO6" s="109"/>
      <c r="WJP6" s="109"/>
      <c r="WJQ6" s="109"/>
      <c r="WJR6" s="109"/>
      <c r="WJS6" s="109"/>
      <c r="WJT6" s="109"/>
      <c r="WJU6" s="109"/>
      <c r="WJV6" s="109"/>
      <c r="WJW6" s="109"/>
      <c r="WJX6" s="109"/>
      <c r="WJY6" s="109"/>
      <c r="WJZ6" s="109"/>
      <c r="WKA6" s="109"/>
      <c r="WKB6" s="109"/>
      <c r="WKC6" s="109"/>
      <c r="WKD6" s="109"/>
      <c r="WKE6" s="109"/>
      <c r="WKF6" s="109"/>
      <c r="WKG6" s="109"/>
      <c r="WKH6" s="109"/>
      <c r="WKI6" s="109"/>
      <c r="WKJ6" s="109"/>
      <c r="WKK6" s="109"/>
      <c r="WKL6" s="109"/>
      <c r="WKM6" s="109"/>
      <c r="WKN6" s="109"/>
      <c r="WKO6" s="109"/>
      <c r="WKP6" s="109"/>
      <c r="WKQ6" s="109"/>
      <c r="WKR6" s="109"/>
      <c r="WKS6" s="109"/>
      <c r="WKT6" s="109"/>
      <c r="WKU6" s="109"/>
      <c r="WKV6" s="109"/>
      <c r="WKW6" s="109"/>
      <c r="WKX6" s="109"/>
      <c r="WKY6" s="109"/>
      <c r="WKZ6" s="109"/>
      <c r="WLA6" s="109"/>
      <c r="WLB6" s="109"/>
      <c r="WLC6" s="109"/>
      <c r="WLD6" s="109"/>
      <c r="WLE6" s="109"/>
      <c r="WLF6" s="109"/>
      <c r="WLG6" s="109"/>
      <c r="WLH6" s="109"/>
      <c r="WLI6" s="109"/>
      <c r="WLJ6" s="109"/>
      <c r="WLK6" s="109"/>
      <c r="WLL6" s="109"/>
      <c r="WLM6" s="109"/>
      <c r="WLN6" s="109"/>
      <c r="WLO6" s="109"/>
      <c r="WLP6" s="109"/>
      <c r="WLQ6" s="109"/>
      <c r="WLR6" s="109"/>
      <c r="WLS6" s="109"/>
      <c r="WLT6" s="109"/>
      <c r="WLU6" s="109"/>
      <c r="WLV6" s="109"/>
      <c r="WLW6" s="109"/>
      <c r="WLX6" s="109"/>
      <c r="WLY6" s="109"/>
      <c r="WLZ6" s="109"/>
      <c r="WMA6" s="109"/>
      <c r="WMB6" s="109"/>
      <c r="WMC6" s="109"/>
      <c r="WMD6" s="109"/>
      <c r="WME6" s="109"/>
      <c r="WMF6" s="109"/>
      <c r="WMG6" s="109"/>
      <c r="WMH6" s="109"/>
      <c r="WMI6" s="109"/>
      <c r="WMJ6" s="109"/>
      <c r="WMK6" s="109"/>
      <c r="WML6" s="109"/>
      <c r="WMM6" s="109"/>
      <c r="WMN6" s="109"/>
      <c r="WMO6" s="109"/>
      <c r="WMP6" s="109"/>
      <c r="WMQ6" s="109"/>
      <c r="WMR6" s="109"/>
      <c r="WMS6" s="109"/>
      <c r="WMT6" s="109"/>
      <c r="WMU6" s="109"/>
      <c r="WMV6" s="109"/>
      <c r="WMW6" s="109"/>
      <c r="WMX6" s="109"/>
      <c r="WMY6" s="109"/>
      <c r="WMZ6" s="109"/>
      <c r="WNA6" s="109"/>
      <c r="WNB6" s="109"/>
      <c r="WNC6" s="109"/>
      <c r="WND6" s="109"/>
      <c r="WNE6" s="109"/>
      <c r="WNF6" s="109"/>
      <c r="WNG6" s="109"/>
      <c r="WNH6" s="109"/>
      <c r="WNI6" s="109"/>
      <c r="WNJ6" s="109"/>
      <c r="WNK6" s="109"/>
      <c r="WNL6" s="109"/>
      <c r="WNM6" s="109"/>
      <c r="WNN6" s="109"/>
      <c r="WNO6" s="109"/>
      <c r="WNP6" s="109"/>
      <c r="WNQ6" s="109"/>
      <c r="WNR6" s="109"/>
      <c r="WNS6" s="109"/>
      <c r="WNT6" s="109"/>
      <c r="WNU6" s="109"/>
      <c r="WNV6" s="109"/>
      <c r="WNW6" s="109"/>
      <c r="WNX6" s="109"/>
      <c r="WNY6" s="109"/>
      <c r="WNZ6" s="109"/>
      <c r="WOA6" s="109"/>
      <c r="WOB6" s="109"/>
      <c r="WOC6" s="109"/>
      <c r="WOD6" s="109"/>
      <c r="WOE6" s="109"/>
      <c r="WOF6" s="109"/>
      <c r="WOG6" s="109"/>
      <c r="WOH6" s="109"/>
      <c r="WOI6" s="109"/>
      <c r="WOJ6" s="109"/>
      <c r="WOK6" s="109"/>
      <c r="WOL6" s="109"/>
      <c r="WOM6" s="109"/>
      <c r="WON6" s="109"/>
      <c r="WOO6" s="109"/>
      <c r="WOP6" s="109"/>
      <c r="WOQ6" s="109"/>
      <c r="WOR6" s="109"/>
      <c r="WOS6" s="109"/>
      <c r="WOT6" s="109"/>
      <c r="WOU6" s="109"/>
      <c r="WOV6" s="109"/>
      <c r="WOW6" s="109"/>
      <c r="WOX6" s="109"/>
      <c r="WOY6" s="109"/>
      <c r="WOZ6" s="109"/>
      <c r="WPA6" s="109"/>
      <c r="WPB6" s="109"/>
      <c r="WPC6" s="109"/>
      <c r="WPD6" s="109"/>
      <c r="WPE6" s="109"/>
      <c r="WPF6" s="109"/>
      <c r="WPG6" s="109"/>
      <c r="WPH6" s="109"/>
      <c r="WPI6" s="109"/>
      <c r="WPJ6" s="109"/>
      <c r="WPK6" s="109"/>
      <c r="WPL6" s="109"/>
      <c r="WPM6" s="109"/>
      <c r="WPN6" s="109"/>
      <c r="WPO6" s="109"/>
      <c r="WPP6" s="109"/>
      <c r="WPQ6" s="109"/>
      <c r="WPR6" s="109"/>
      <c r="WPS6" s="109"/>
      <c r="WPT6" s="109"/>
      <c r="WPU6" s="109"/>
      <c r="WPV6" s="109"/>
      <c r="WPW6" s="109"/>
      <c r="WPX6" s="109"/>
      <c r="WPY6" s="109"/>
      <c r="WPZ6" s="109"/>
      <c r="WQA6" s="109"/>
      <c r="WQB6" s="109"/>
      <c r="WQC6" s="109"/>
      <c r="WQD6" s="109"/>
      <c r="WQE6" s="109"/>
      <c r="WQF6" s="109"/>
      <c r="WQG6" s="109"/>
      <c r="WQH6" s="109"/>
      <c r="WQI6" s="109"/>
      <c r="WQJ6" s="109"/>
      <c r="WQK6" s="109"/>
      <c r="WQL6" s="109"/>
      <c r="WQM6" s="109"/>
      <c r="WQN6" s="109"/>
      <c r="WQO6" s="109"/>
      <c r="WQP6" s="109"/>
      <c r="WQQ6" s="109"/>
      <c r="WQR6" s="109"/>
      <c r="WQS6" s="109"/>
      <c r="WQT6" s="109"/>
      <c r="WQU6" s="109"/>
      <c r="WQV6" s="109"/>
      <c r="WQW6" s="109"/>
      <c r="WQX6" s="109"/>
      <c r="WQY6" s="109"/>
      <c r="WQZ6" s="109"/>
      <c r="WRA6" s="109"/>
      <c r="WRB6" s="109"/>
      <c r="WRC6" s="109"/>
      <c r="WRD6" s="109"/>
      <c r="WRE6" s="109"/>
      <c r="WRF6" s="109"/>
      <c r="WRG6" s="109"/>
      <c r="WRH6" s="109"/>
      <c r="WRI6" s="109"/>
      <c r="WRJ6" s="109"/>
      <c r="WRK6" s="109"/>
      <c r="WRL6" s="109"/>
      <c r="WRM6" s="109"/>
      <c r="WRN6" s="109"/>
      <c r="WRO6" s="109"/>
      <c r="WRP6" s="109"/>
      <c r="WRQ6" s="109"/>
      <c r="WRR6" s="109"/>
      <c r="WRS6" s="109"/>
      <c r="WRT6" s="109"/>
      <c r="WRU6" s="109"/>
      <c r="WRV6" s="109"/>
      <c r="WRW6" s="109"/>
      <c r="WRX6" s="109"/>
      <c r="WRY6" s="109"/>
      <c r="WRZ6" s="109"/>
      <c r="WSA6" s="109"/>
      <c r="WSB6" s="109"/>
      <c r="WSC6" s="109"/>
      <c r="WSD6" s="109"/>
      <c r="WSE6" s="109"/>
      <c r="WSF6" s="109"/>
      <c r="WSG6" s="109"/>
      <c r="WSH6" s="109"/>
      <c r="WSI6" s="109"/>
      <c r="WSJ6" s="109"/>
      <c r="WSK6" s="109"/>
      <c r="WSL6" s="109"/>
      <c r="WSM6" s="109"/>
      <c r="WSN6" s="109"/>
      <c r="WSO6" s="109"/>
      <c r="WSP6" s="109"/>
      <c r="WSQ6" s="109"/>
      <c r="WSR6" s="109"/>
      <c r="WSS6" s="109"/>
      <c r="WST6" s="109"/>
      <c r="WSU6" s="109"/>
      <c r="WSV6" s="109"/>
      <c r="WSW6" s="109"/>
      <c r="WSX6" s="109"/>
      <c r="WSY6" s="109"/>
      <c r="WSZ6" s="109"/>
      <c r="WTA6" s="109"/>
      <c r="WTB6" s="109"/>
      <c r="WTC6" s="109"/>
      <c r="WTD6" s="109"/>
      <c r="WTE6" s="109"/>
      <c r="WTF6" s="109"/>
      <c r="WTG6" s="109"/>
      <c r="WTH6" s="109"/>
      <c r="WTI6" s="109"/>
      <c r="WTJ6" s="109"/>
      <c r="WTK6" s="109"/>
      <c r="WTL6" s="109"/>
      <c r="WTM6" s="109"/>
      <c r="WTN6" s="109"/>
      <c r="WTO6" s="109"/>
      <c r="WTP6" s="109"/>
      <c r="WTQ6" s="109"/>
      <c r="WTR6" s="109"/>
      <c r="WTS6" s="109"/>
      <c r="WTT6" s="109"/>
      <c r="WTU6" s="109"/>
      <c r="WTV6" s="109"/>
      <c r="WTW6" s="109"/>
      <c r="WTX6" s="109"/>
      <c r="WTY6" s="109"/>
      <c r="WTZ6" s="109"/>
      <c r="WUA6" s="109"/>
      <c r="WUB6" s="109"/>
      <c r="WUC6" s="109"/>
      <c r="WUD6" s="109"/>
      <c r="WUE6" s="109"/>
      <c r="WUF6" s="109"/>
      <c r="WUG6" s="109"/>
      <c r="WUH6" s="109"/>
      <c r="WUI6" s="109"/>
      <c r="WUJ6" s="109"/>
      <c r="WUK6" s="109"/>
      <c r="WUL6" s="109"/>
      <c r="WUM6" s="109"/>
      <c r="WUN6" s="109"/>
      <c r="WUO6" s="109"/>
      <c r="WUP6" s="109"/>
      <c r="WUQ6" s="109"/>
      <c r="WUR6" s="109"/>
      <c r="WUS6" s="109"/>
      <c r="WUT6" s="109"/>
      <c r="WUU6" s="109"/>
      <c r="WUV6" s="109"/>
      <c r="WUW6" s="109"/>
      <c r="WUX6" s="109"/>
      <c r="WUY6" s="109"/>
      <c r="WUZ6" s="109"/>
      <c r="WVA6" s="109"/>
      <c r="WVB6" s="109"/>
      <c r="WVC6" s="109"/>
      <c r="WVD6" s="109"/>
      <c r="WVE6" s="109"/>
      <c r="WVF6" s="109"/>
      <c r="WVG6" s="109"/>
      <c r="WVH6" s="109"/>
      <c r="WVI6" s="109"/>
      <c r="WVJ6" s="109"/>
      <c r="WVK6" s="109"/>
      <c r="WVL6" s="109"/>
      <c r="WVM6" s="109"/>
      <c r="WVN6" s="109"/>
      <c r="WVO6" s="109"/>
      <c r="WVP6" s="109"/>
      <c r="WVQ6" s="109"/>
      <c r="WVR6" s="109"/>
      <c r="WVS6" s="109"/>
      <c r="WVT6" s="109"/>
      <c r="WVU6" s="109"/>
      <c r="WVV6" s="109"/>
      <c r="WVW6" s="109"/>
      <c r="WVX6" s="109"/>
      <c r="WVY6" s="109"/>
      <c r="WVZ6" s="109"/>
      <c r="WWA6" s="109"/>
      <c r="WWB6" s="109"/>
      <c r="WWC6" s="109"/>
      <c r="WWD6" s="109"/>
      <c r="WWE6" s="109"/>
      <c r="WWF6" s="109"/>
      <c r="WWG6" s="109"/>
      <c r="WWH6" s="109"/>
      <c r="WWI6" s="109"/>
      <c r="WWJ6" s="109"/>
      <c r="WWK6" s="109"/>
      <c r="WWL6" s="109"/>
      <c r="WWM6" s="109"/>
      <c r="WWN6" s="109"/>
      <c r="WWO6" s="109"/>
      <c r="WWP6" s="109"/>
      <c r="WWQ6" s="109"/>
      <c r="WWR6" s="109"/>
      <c r="WWS6" s="109"/>
      <c r="WWT6" s="109"/>
      <c r="WWU6" s="109"/>
      <c r="WWV6" s="109"/>
      <c r="WWW6" s="109"/>
      <c r="WWX6" s="109"/>
      <c r="WWY6" s="109"/>
      <c r="WWZ6" s="109"/>
      <c r="WXA6" s="109"/>
      <c r="WXB6" s="109"/>
      <c r="WXC6" s="109"/>
      <c r="WXD6" s="109"/>
      <c r="WXE6" s="109"/>
      <c r="WXF6" s="109"/>
      <c r="WXG6" s="109"/>
      <c r="WXH6" s="109"/>
      <c r="WXI6" s="109"/>
      <c r="WXJ6" s="109"/>
      <c r="WXK6" s="109"/>
      <c r="WXL6" s="109"/>
      <c r="WXM6" s="109"/>
      <c r="WXN6" s="109"/>
      <c r="WXO6" s="109"/>
      <c r="WXP6" s="109"/>
      <c r="WXQ6" s="109"/>
      <c r="WXR6" s="109"/>
      <c r="WXS6" s="109"/>
      <c r="WXT6" s="109"/>
      <c r="WXU6" s="109"/>
      <c r="WXV6" s="109"/>
      <c r="WXW6" s="109"/>
      <c r="WXX6" s="109"/>
      <c r="WXY6" s="109"/>
      <c r="WXZ6" s="109"/>
      <c r="WYA6" s="109"/>
      <c r="WYB6" s="109"/>
      <c r="WYC6" s="109"/>
      <c r="WYD6" s="109"/>
      <c r="WYE6" s="109"/>
      <c r="WYF6" s="109"/>
      <c r="WYG6" s="109"/>
      <c r="WYH6" s="109"/>
      <c r="WYI6" s="109"/>
      <c r="WYJ6" s="109"/>
      <c r="WYK6" s="109"/>
      <c r="WYL6" s="109"/>
      <c r="WYM6" s="109"/>
      <c r="WYN6" s="109"/>
      <c r="WYO6" s="109"/>
      <c r="WYP6" s="109"/>
      <c r="WYQ6" s="109"/>
      <c r="WYR6" s="109"/>
      <c r="WYS6" s="109"/>
      <c r="WYT6" s="109"/>
      <c r="WYU6" s="109"/>
      <c r="WYV6" s="109"/>
      <c r="WYW6" s="109"/>
      <c r="WYX6" s="109"/>
      <c r="WYY6" s="109"/>
      <c r="WYZ6" s="109"/>
      <c r="WZA6" s="109"/>
      <c r="WZB6" s="109"/>
      <c r="WZC6" s="109"/>
      <c r="WZD6" s="109"/>
      <c r="WZE6" s="109"/>
      <c r="WZF6" s="109"/>
      <c r="WZG6" s="109"/>
      <c r="WZH6" s="109"/>
      <c r="WZI6" s="109"/>
      <c r="WZJ6" s="109"/>
      <c r="WZK6" s="109"/>
      <c r="WZL6" s="109"/>
      <c r="WZM6" s="109"/>
      <c r="WZN6" s="109"/>
      <c r="WZO6" s="109"/>
      <c r="WZP6" s="109"/>
      <c r="WZQ6" s="109"/>
      <c r="WZR6" s="109"/>
      <c r="WZS6" s="109"/>
      <c r="WZT6" s="109"/>
      <c r="WZU6" s="109"/>
      <c r="WZV6" s="109"/>
      <c r="WZW6" s="109"/>
      <c r="WZX6" s="109"/>
      <c r="WZY6" s="109"/>
      <c r="WZZ6" s="109"/>
      <c r="XAA6" s="109"/>
      <c r="XAB6" s="109"/>
      <c r="XAC6" s="109"/>
      <c r="XAD6" s="109"/>
      <c r="XAE6" s="109"/>
      <c r="XAF6" s="109"/>
      <c r="XAG6" s="109"/>
      <c r="XAH6" s="109"/>
      <c r="XAI6" s="109"/>
      <c r="XAJ6" s="109"/>
      <c r="XAK6" s="109"/>
      <c r="XAL6" s="109"/>
      <c r="XAM6" s="109"/>
      <c r="XAN6" s="109"/>
      <c r="XAO6" s="109"/>
      <c r="XAP6" s="109"/>
      <c r="XAQ6" s="109"/>
      <c r="XAR6" s="109"/>
      <c r="XAS6" s="109"/>
      <c r="XAT6" s="109"/>
      <c r="XAU6" s="109"/>
      <c r="XAV6" s="109"/>
      <c r="XAW6" s="109"/>
      <c r="XAX6" s="109"/>
      <c r="XAY6" s="109"/>
      <c r="XAZ6" s="109"/>
      <c r="XBA6" s="109"/>
      <c r="XBB6" s="109"/>
      <c r="XBC6" s="109"/>
      <c r="XBD6" s="109"/>
      <c r="XBE6" s="109"/>
      <c r="XBF6" s="109"/>
      <c r="XBG6" s="109"/>
      <c r="XBH6" s="109"/>
      <c r="XBI6" s="109"/>
      <c r="XBJ6" s="109"/>
      <c r="XBK6" s="109"/>
      <c r="XBL6" s="109"/>
      <c r="XBM6" s="109"/>
      <c r="XBN6" s="109"/>
      <c r="XBO6" s="109"/>
      <c r="XBP6" s="109"/>
      <c r="XBQ6" s="109"/>
      <c r="XBR6" s="109"/>
      <c r="XBS6" s="109"/>
      <c r="XBT6" s="109"/>
      <c r="XBU6" s="109"/>
      <c r="XBV6" s="109"/>
      <c r="XBW6" s="109"/>
      <c r="XBX6" s="109"/>
      <c r="XBY6" s="109"/>
      <c r="XBZ6" s="109"/>
      <c r="XCA6" s="109"/>
      <c r="XCB6" s="109"/>
      <c r="XCC6" s="109"/>
      <c r="XCD6" s="109"/>
      <c r="XCE6" s="109"/>
      <c r="XCF6" s="109"/>
      <c r="XCG6" s="109"/>
      <c r="XCH6" s="109"/>
      <c r="XCI6" s="109"/>
      <c r="XCJ6" s="109"/>
      <c r="XCK6" s="109"/>
      <c r="XCL6" s="109"/>
      <c r="XCM6" s="109"/>
      <c r="XCN6" s="109"/>
      <c r="XCO6" s="109"/>
      <c r="XCP6" s="109"/>
      <c r="XCQ6" s="109"/>
      <c r="XCR6" s="109"/>
      <c r="XCS6" s="109"/>
      <c r="XCT6" s="109"/>
      <c r="XCU6" s="109"/>
      <c r="XCV6" s="109"/>
      <c r="XCW6" s="109"/>
      <c r="XCX6" s="109"/>
      <c r="XCY6" s="109"/>
      <c r="XCZ6" s="109"/>
      <c r="XDA6" s="109"/>
      <c r="XDB6" s="109"/>
      <c r="XDC6" s="109"/>
      <c r="XDD6" s="109"/>
      <c r="XDE6" s="109"/>
      <c r="XDF6" s="109"/>
      <c r="XDG6" s="109"/>
      <c r="XDH6" s="109"/>
      <c r="XDI6" s="109"/>
      <c r="XDJ6" s="109"/>
      <c r="XDK6" s="109"/>
      <c r="XDL6" s="109"/>
      <c r="XDM6" s="109"/>
      <c r="XDN6" s="109"/>
      <c r="XDO6" s="109"/>
      <c r="XDP6" s="109"/>
      <c r="XDQ6" s="109"/>
      <c r="XDR6" s="109"/>
      <c r="XDS6" s="109"/>
      <c r="XDT6" s="109"/>
      <c r="XDU6" s="109"/>
      <c r="XDV6" s="109"/>
      <c r="XDW6" s="109"/>
      <c r="XDX6" s="109"/>
      <c r="XDY6" s="109"/>
      <c r="XDZ6" s="109"/>
      <c r="XEA6" s="109"/>
      <c r="XEB6" s="109"/>
      <c r="XEC6" s="109"/>
      <c r="XED6" s="109"/>
      <c r="XEE6" s="109"/>
      <c r="XEF6" s="109"/>
      <c r="XEG6" s="109"/>
      <c r="XEH6" s="109"/>
      <c r="XEI6" s="109"/>
      <c r="XEJ6" s="109"/>
      <c r="XEK6" s="109"/>
      <c r="XEL6" s="109"/>
      <c r="XEM6" s="109"/>
      <c r="XEN6" s="109"/>
      <c r="XEO6" s="109"/>
      <c r="XEP6" s="109"/>
      <c r="XEQ6" s="109"/>
      <c r="XER6" s="109"/>
      <c r="XES6" s="109"/>
      <c r="XET6" s="109"/>
      <c r="XEU6" s="109"/>
      <c r="XEV6" s="109"/>
      <c r="XEW6" s="109"/>
      <c r="XEX6" s="109"/>
      <c r="XEY6" s="109"/>
      <c r="XEZ6" s="109"/>
      <c r="XFA6" s="109"/>
    </row>
    <row r="7" spans="1:16381" s="110" customFormat="1">
      <c r="A7" s="116" t="s">
        <v>131</v>
      </c>
      <c r="B7" s="105">
        <v>5</v>
      </c>
      <c r="C7" s="106">
        <f>'9月OMS订单汇总-不含税'!B7+'9月OMS订单汇总-不含税'!C7</f>
        <v>0</v>
      </c>
      <c r="D7" s="106">
        <f>'9月OMS订单汇总-不含税'!D7+'9月OMS订单汇总-不含税'!E7</f>
        <v>0</v>
      </c>
      <c r="E7" s="106">
        <f>'9月OMS订单汇总-不含税'!F7</f>
        <v>0</v>
      </c>
      <c r="F7" s="106">
        <f>'9月OMS订单汇总-不含税'!G7</f>
        <v>0</v>
      </c>
      <c r="G7" s="106">
        <f>'9月OMS订单汇总-不含税'!H7</f>
        <v>0</v>
      </c>
      <c r="H7" s="106">
        <f>'9月OMS订单汇总-不含税'!I7</f>
        <v>0</v>
      </c>
      <c r="I7" s="106">
        <f>'9月OMS订单汇总-不含税'!J7</f>
        <v>0</v>
      </c>
      <c r="J7" s="106">
        <f>'9月OMS订单汇总-不含税'!K7</f>
        <v>0</v>
      </c>
      <c r="K7" s="106">
        <f>'9月OMS订单汇总-不含税'!L7+'9月OMS订单汇总-不含税'!M7+'9月OMS订单汇总-不含税'!N7</f>
        <v>0</v>
      </c>
      <c r="L7" s="106">
        <f>'9月OMS订单汇总-不含税'!R7</f>
        <v>0</v>
      </c>
      <c r="M7" s="106">
        <f>'9月OMS订单汇总-不含税'!Q7</f>
        <v>0</v>
      </c>
      <c r="N7" s="107"/>
      <c r="O7" s="108">
        <f t="shared" si="0"/>
        <v>0</v>
      </c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09"/>
      <c r="EI7" s="109"/>
      <c r="EJ7" s="109"/>
      <c r="EK7" s="109"/>
      <c r="EL7" s="109"/>
      <c r="EM7" s="109"/>
      <c r="EN7" s="109"/>
      <c r="EO7" s="109"/>
      <c r="EP7" s="109"/>
      <c r="EQ7" s="109"/>
      <c r="ER7" s="109"/>
      <c r="ES7" s="109"/>
      <c r="ET7" s="109"/>
      <c r="EU7" s="109"/>
      <c r="EV7" s="109"/>
      <c r="EW7" s="109"/>
      <c r="EX7" s="109"/>
      <c r="EY7" s="109"/>
      <c r="EZ7" s="109"/>
      <c r="FA7" s="109"/>
      <c r="FB7" s="109"/>
      <c r="FC7" s="109"/>
      <c r="FD7" s="109"/>
      <c r="FE7" s="109"/>
      <c r="FF7" s="109"/>
      <c r="FG7" s="109"/>
      <c r="FH7" s="109"/>
      <c r="FI7" s="109"/>
      <c r="FJ7" s="109"/>
      <c r="FK7" s="109"/>
      <c r="FL7" s="109"/>
      <c r="FM7" s="109"/>
      <c r="FN7" s="109"/>
      <c r="FO7" s="109"/>
      <c r="FP7" s="109"/>
      <c r="FQ7" s="109"/>
      <c r="FR7" s="109"/>
      <c r="FS7" s="109"/>
      <c r="FT7" s="109"/>
      <c r="FU7" s="109"/>
      <c r="FV7" s="109"/>
      <c r="FW7" s="109"/>
      <c r="FX7" s="109"/>
      <c r="FY7" s="109"/>
      <c r="FZ7" s="109"/>
      <c r="GA7" s="109"/>
      <c r="GB7" s="109"/>
      <c r="GC7" s="109"/>
      <c r="GD7" s="109"/>
      <c r="GE7" s="109"/>
      <c r="GF7" s="109"/>
      <c r="GG7" s="109"/>
      <c r="GH7" s="109"/>
      <c r="GI7" s="109"/>
      <c r="GJ7" s="109"/>
      <c r="GK7" s="109"/>
      <c r="GL7" s="109"/>
      <c r="GM7" s="109"/>
      <c r="GN7" s="109"/>
      <c r="GO7" s="109"/>
      <c r="GP7" s="109"/>
      <c r="GQ7" s="109"/>
      <c r="GR7" s="109"/>
      <c r="GS7" s="109"/>
      <c r="GT7" s="109"/>
      <c r="GU7" s="109"/>
      <c r="GV7" s="109"/>
      <c r="GW7" s="109"/>
      <c r="GX7" s="109"/>
      <c r="GY7" s="109"/>
      <c r="GZ7" s="109"/>
      <c r="HA7" s="109"/>
      <c r="HB7" s="109"/>
      <c r="HC7" s="109"/>
      <c r="HD7" s="109"/>
      <c r="HE7" s="109"/>
      <c r="HF7" s="109"/>
      <c r="HG7" s="109"/>
      <c r="HH7" s="109"/>
      <c r="HI7" s="109"/>
      <c r="HJ7" s="109"/>
      <c r="HK7" s="109"/>
      <c r="HL7" s="109"/>
      <c r="HM7" s="109"/>
      <c r="HN7" s="109"/>
      <c r="HO7" s="109"/>
      <c r="HP7" s="109"/>
      <c r="HQ7" s="109"/>
      <c r="HR7" s="109"/>
      <c r="HS7" s="109"/>
      <c r="HT7" s="109"/>
      <c r="HU7" s="109"/>
      <c r="HV7" s="109"/>
      <c r="HW7" s="109"/>
      <c r="HX7" s="109"/>
      <c r="HY7" s="109"/>
      <c r="HZ7" s="109"/>
      <c r="IA7" s="109"/>
      <c r="IB7" s="109"/>
      <c r="IC7" s="109"/>
      <c r="ID7" s="109"/>
      <c r="IE7" s="109"/>
      <c r="IF7" s="109"/>
      <c r="IG7" s="109"/>
      <c r="IH7" s="109"/>
      <c r="II7" s="109"/>
      <c r="IJ7" s="109"/>
      <c r="IK7" s="109"/>
      <c r="IL7" s="109"/>
      <c r="IM7" s="109"/>
      <c r="IN7" s="109"/>
      <c r="IO7" s="109"/>
      <c r="IP7" s="109"/>
      <c r="IQ7" s="109"/>
      <c r="IR7" s="109"/>
      <c r="IS7" s="109"/>
      <c r="IT7" s="109"/>
      <c r="IU7" s="109"/>
      <c r="IV7" s="109"/>
      <c r="IW7" s="109"/>
      <c r="IX7" s="109"/>
      <c r="IY7" s="109"/>
      <c r="IZ7" s="109"/>
      <c r="JA7" s="109"/>
      <c r="JB7" s="109"/>
      <c r="JC7" s="109"/>
      <c r="JD7" s="109"/>
      <c r="JE7" s="109"/>
      <c r="JF7" s="109"/>
      <c r="JG7" s="109"/>
      <c r="JH7" s="109"/>
      <c r="JI7" s="109"/>
      <c r="JJ7" s="109"/>
      <c r="JK7" s="109"/>
      <c r="JL7" s="109"/>
      <c r="JM7" s="109"/>
      <c r="JN7" s="109"/>
      <c r="JO7" s="109"/>
      <c r="JP7" s="109"/>
      <c r="JQ7" s="109"/>
      <c r="JR7" s="109"/>
      <c r="JS7" s="109"/>
      <c r="JT7" s="109"/>
      <c r="JU7" s="109"/>
      <c r="JV7" s="109"/>
      <c r="JW7" s="109"/>
      <c r="JX7" s="109"/>
      <c r="JY7" s="109"/>
      <c r="JZ7" s="109"/>
      <c r="KA7" s="109"/>
      <c r="KB7" s="109"/>
      <c r="KC7" s="109"/>
      <c r="KD7" s="109"/>
      <c r="KE7" s="109"/>
      <c r="KF7" s="109"/>
      <c r="KG7" s="109"/>
      <c r="KH7" s="109"/>
      <c r="KI7" s="109"/>
      <c r="KJ7" s="109"/>
      <c r="KK7" s="109"/>
      <c r="KL7" s="109"/>
      <c r="KM7" s="109"/>
      <c r="KN7" s="109"/>
      <c r="KO7" s="109"/>
      <c r="KP7" s="109"/>
      <c r="KQ7" s="109"/>
      <c r="KR7" s="109"/>
      <c r="KS7" s="109"/>
      <c r="KT7" s="109"/>
      <c r="KU7" s="109"/>
      <c r="KV7" s="109"/>
      <c r="KW7" s="109"/>
      <c r="KX7" s="109"/>
      <c r="KY7" s="109"/>
      <c r="KZ7" s="109"/>
      <c r="LA7" s="109"/>
      <c r="LB7" s="109"/>
      <c r="LC7" s="109"/>
      <c r="LD7" s="109"/>
      <c r="LE7" s="109"/>
      <c r="LF7" s="109"/>
      <c r="LG7" s="109"/>
      <c r="LH7" s="109"/>
      <c r="LI7" s="109"/>
      <c r="LJ7" s="109"/>
      <c r="LK7" s="109"/>
      <c r="LL7" s="109"/>
      <c r="LM7" s="109"/>
      <c r="LN7" s="109"/>
      <c r="LO7" s="109"/>
      <c r="LP7" s="109"/>
      <c r="LQ7" s="109"/>
      <c r="LR7" s="109"/>
      <c r="LS7" s="109"/>
      <c r="LT7" s="109"/>
      <c r="LU7" s="109"/>
      <c r="LV7" s="109"/>
      <c r="LW7" s="109"/>
      <c r="LX7" s="109"/>
      <c r="LY7" s="109"/>
      <c r="LZ7" s="109"/>
      <c r="MA7" s="109"/>
      <c r="MB7" s="109"/>
      <c r="MC7" s="109"/>
      <c r="MD7" s="109"/>
      <c r="ME7" s="109"/>
      <c r="MF7" s="109"/>
      <c r="MG7" s="109"/>
      <c r="MH7" s="109"/>
      <c r="MI7" s="109"/>
      <c r="MJ7" s="109"/>
      <c r="MK7" s="109"/>
      <c r="ML7" s="109"/>
      <c r="MM7" s="109"/>
      <c r="MN7" s="109"/>
      <c r="MO7" s="109"/>
      <c r="MP7" s="109"/>
      <c r="MQ7" s="109"/>
      <c r="MR7" s="109"/>
      <c r="MS7" s="109"/>
      <c r="MT7" s="109"/>
      <c r="MU7" s="109"/>
      <c r="MV7" s="109"/>
      <c r="MW7" s="109"/>
      <c r="MX7" s="109"/>
      <c r="MY7" s="109"/>
      <c r="MZ7" s="109"/>
      <c r="NA7" s="109"/>
      <c r="NB7" s="109"/>
      <c r="NC7" s="109"/>
      <c r="ND7" s="109"/>
      <c r="NE7" s="109"/>
      <c r="NF7" s="109"/>
      <c r="NG7" s="109"/>
      <c r="NH7" s="109"/>
      <c r="NI7" s="109"/>
      <c r="NJ7" s="109"/>
      <c r="NK7" s="109"/>
      <c r="NL7" s="109"/>
      <c r="NM7" s="109"/>
      <c r="NN7" s="109"/>
      <c r="NO7" s="109"/>
      <c r="NP7" s="109"/>
      <c r="NQ7" s="109"/>
      <c r="NR7" s="109"/>
      <c r="NS7" s="109"/>
      <c r="NT7" s="109"/>
      <c r="NU7" s="109"/>
      <c r="NV7" s="109"/>
      <c r="NW7" s="109"/>
      <c r="NX7" s="109"/>
      <c r="NY7" s="109"/>
      <c r="NZ7" s="109"/>
      <c r="OA7" s="109"/>
      <c r="OB7" s="109"/>
      <c r="OC7" s="109"/>
      <c r="OD7" s="109"/>
      <c r="OE7" s="109"/>
      <c r="OF7" s="109"/>
      <c r="OG7" s="109"/>
      <c r="OH7" s="109"/>
      <c r="OI7" s="109"/>
      <c r="OJ7" s="109"/>
      <c r="OK7" s="109"/>
      <c r="OL7" s="109"/>
      <c r="OM7" s="109"/>
      <c r="ON7" s="109"/>
      <c r="OO7" s="109"/>
      <c r="OP7" s="109"/>
      <c r="OQ7" s="109"/>
      <c r="OR7" s="109"/>
      <c r="OS7" s="109"/>
      <c r="OT7" s="109"/>
      <c r="OU7" s="109"/>
      <c r="OV7" s="109"/>
      <c r="OW7" s="109"/>
      <c r="OX7" s="109"/>
      <c r="OY7" s="109"/>
      <c r="OZ7" s="109"/>
      <c r="PA7" s="109"/>
      <c r="PB7" s="109"/>
      <c r="PC7" s="109"/>
      <c r="PD7" s="109"/>
      <c r="PE7" s="109"/>
      <c r="PF7" s="109"/>
      <c r="PG7" s="109"/>
      <c r="PH7" s="109"/>
      <c r="PI7" s="109"/>
      <c r="PJ7" s="109"/>
      <c r="PK7" s="109"/>
      <c r="PL7" s="109"/>
      <c r="PM7" s="109"/>
      <c r="PN7" s="109"/>
      <c r="PO7" s="109"/>
      <c r="PP7" s="109"/>
      <c r="PQ7" s="109"/>
      <c r="PR7" s="109"/>
      <c r="PS7" s="109"/>
      <c r="PT7" s="109"/>
      <c r="PU7" s="109"/>
      <c r="PV7" s="109"/>
      <c r="PW7" s="109"/>
      <c r="PX7" s="109"/>
      <c r="PY7" s="109"/>
      <c r="PZ7" s="109"/>
      <c r="QA7" s="109"/>
      <c r="QB7" s="109"/>
      <c r="QC7" s="109"/>
      <c r="QD7" s="109"/>
      <c r="QE7" s="109"/>
      <c r="QF7" s="109"/>
      <c r="QG7" s="109"/>
      <c r="QH7" s="109"/>
      <c r="QI7" s="109"/>
      <c r="QJ7" s="109"/>
      <c r="QK7" s="109"/>
      <c r="QL7" s="109"/>
      <c r="QM7" s="109"/>
      <c r="QN7" s="109"/>
      <c r="QO7" s="109"/>
      <c r="QP7" s="109"/>
      <c r="QQ7" s="109"/>
      <c r="QR7" s="109"/>
      <c r="QS7" s="109"/>
      <c r="QT7" s="109"/>
      <c r="QU7" s="109"/>
      <c r="QV7" s="109"/>
      <c r="QW7" s="109"/>
      <c r="QX7" s="109"/>
      <c r="QY7" s="109"/>
      <c r="QZ7" s="109"/>
      <c r="RA7" s="109"/>
      <c r="RB7" s="109"/>
      <c r="RC7" s="109"/>
      <c r="RD7" s="109"/>
      <c r="RE7" s="109"/>
      <c r="RF7" s="109"/>
      <c r="RG7" s="109"/>
      <c r="RH7" s="109"/>
      <c r="RI7" s="109"/>
      <c r="RJ7" s="109"/>
      <c r="RK7" s="109"/>
      <c r="RL7" s="109"/>
      <c r="RM7" s="109"/>
      <c r="RN7" s="109"/>
      <c r="RO7" s="109"/>
      <c r="RP7" s="109"/>
      <c r="RQ7" s="109"/>
      <c r="RR7" s="109"/>
      <c r="RS7" s="109"/>
      <c r="RT7" s="109"/>
      <c r="RU7" s="109"/>
      <c r="RV7" s="109"/>
      <c r="RW7" s="109"/>
      <c r="RX7" s="109"/>
      <c r="RY7" s="109"/>
      <c r="RZ7" s="109"/>
      <c r="SA7" s="109"/>
      <c r="SB7" s="109"/>
      <c r="SC7" s="109"/>
      <c r="SD7" s="109"/>
      <c r="SE7" s="109"/>
      <c r="SF7" s="109"/>
      <c r="SG7" s="109"/>
      <c r="SH7" s="109"/>
      <c r="SI7" s="109"/>
      <c r="SJ7" s="109"/>
      <c r="SK7" s="109"/>
      <c r="SL7" s="109"/>
      <c r="SM7" s="109"/>
      <c r="SN7" s="109"/>
      <c r="SO7" s="109"/>
      <c r="SP7" s="109"/>
      <c r="SQ7" s="109"/>
      <c r="SR7" s="109"/>
      <c r="SS7" s="109"/>
      <c r="ST7" s="109"/>
      <c r="SU7" s="109"/>
      <c r="SV7" s="109"/>
      <c r="SW7" s="109"/>
      <c r="SX7" s="109"/>
      <c r="SY7" s="109"/>
      <c r="SZ7" s="109"/>
      <c r="TA7" s="109"/>
      <c r="TB7" s="109"/>
      <c r="TC7" s="109"/>
      <c r="TD7" s="109"/>
      <c r="TE7" s="109"/>
      <c r="TF7" s="109"/>
      <c r="TG7" s="109"/>
      <c r="TH7" s="109"/>
      <c r="TI7" s="109"/>
      <c r="TJ7" s="109"/>
      <c r="TK7" s="109"/>
      <c r="TL7" s="109"/>
      <c r="TM7" s="109"/>
      <c r="TN7" s="109"/>
      <c r="TO7" s="109"/>
      <c r="TP7" s="109"/>
      <c r="TQ7" s="109"/>
      <c r="TR7" s="109"/>
      <c r="TS7" s="109"/>
      <c r="TT7" s="109"/>
      <c r="TU7" s="109"/>
      <c r="TV7" s="109"/>
      <c r="TW7" s="109"/>
      <c r="TX7" s="109"/>
      <c r="TY7" s="109"/>
      <c r="TZ7" s="109"/>
      <c r="UA7" s="109"/>
      <c r="UB7" s="109"/>
      <c r="UC7" s="109"/>
      <c r="UD7" s="109"/>
      <c r="UE7" s="109"/>
      <c r="UF7" s="109"/>
      <c r="UG7" s="109"/>
      <c r="UH7" s="109"/>
      <c r="UI7" s="109"/>
      <c r="UJ7" s="109"/>
      <c r="UK7" s="109"/>
      <c r="UL7" s="109"/>
      <c r="UM7" s="109"/>
      <c r="UN7" s="109"/>
      <c r="UO7" s="109"/>
      <c r="UP7" s="109"/>
      <c r="UQ7" s="109"/>
      <c r="UR7" s="109"/>
      <c r="US7" s="109"/>
      <c r="UT7" s="109"/>
      <c r="UU7" s="109"/>
      <c r="UV7" s="109"/>
      <c r="UW7" s="109"/>
      <c r="UX7" s="109"/>
      <c r="UY7" s="109"/>
      <c r="UZ7" s="109"/>
      <c r="VA7" s="109"/>
      <c r="VB7" s="109"/>
      <c r="VC7" s="109"/>
      <c r="VD7" s="109"/>
      <c r="VE7" s="109"/>
      <c r="VF7" s="109"/>
      <c r="VG7" s="109"/>
      <c r="VH7" s="109"/>
      <c r="VI7" s="109"/>
      <c r="VJ7" s="109"/>
      <c r="VK7" s="109"/>
      <c r="VL7" s="109"/>
      <c r="VM7" s="109"/>
      <c r="VN7" s="109"/>
      <c r="VO7" s="109"/>
      <c r="VP7" s="109"/>
      <c r="VQ7" s="109"/>
      <c r="VR7" s="109"/>
      <c r="VS7" s="109"/>
      <c r="VT7" s="109"/>
      <c r="VU7" s="109"/>
      <c r="VV7" s="109"/>
      <c r="VW7" s="109"/>
      <c r="VX7" s="109"/>
      <c r="VY7" s="109"/>
      <c r="VZ7" s="109"/>
      <c r="WA7" s="109"/>
      <c r="WB7" s="109"/>
      <c r="WC7" s="109"/>
      <c r="WD7" s="109"/>
      <c r="WE7" s="109"/>
      <c r="WF7" s="109"/>
      <c r="WG7" s="109"/>
      <c r="WH7" s="109"/>
      <c r="WI7" s="109"/>
      <c r="WJ7" s="109"/>
      <c r="WK7" s="109"/>
      <c r="WL7" s="109"/>
      <c r="WM7" s="109"/>
      <c r="WN7" s="109"/>
      <c r="WO7" s="109"/>
      <c r="WP7" s="109"/>
      <c r="WQ7" s="109"/>
      <c r="WR7" s="109"/>
      <c r="WS7" s="109"/>
      <c r="WT7" s="109"/>
      <c r="WU7" s="109"/>
      <c r="WV7" s="109"/>
      <c r="WW7" s="109"/>
      <c r="WX7" s="109"/>
      <c r="WY7" s="109"/>
      <c r="WZ7" s="109"/>
      <c r="XA7" s="109"/>
      <c r="XB7" s="109"/>
      <c r="XC7" s="109"/>
      <c r="XD7" s="109"/>
      <c r="XE7" s="109"/>
      <c r="XF7" s="109"/>
      <c r="XG7" s="109"/>
      <c r="XH7" s="109"/>
      <c r="XI7" s="109"/>
      <c r="XJ7" s="109"/>
      <c r="XK7" s="109"/>
      <c r="XL7" s="109"/>
      <c r="XM7" s="109"/>
      <c r="XN7" s="109"/>
      <c r="XO7" s="109"/>
      <c r="XP7" s="109"/>
      <c r="XQ7" s="109"/>
      <c r="XR7" s="109"/>
      <c r="XS7" s="109"/>
      <c r="XT7" s="109"/>
      <c r="XU7" s="109"/>
      <c r="XV7" s="109"/>
      <c r="XW7" s="109"/>
      <c r="XX7" s="109"/>
      <c r="XY7" s="109"/>
      <c r="XZ7" s="109"/>
      <c r="YA7" s="109"/>
      <c r="YB7" s="109"/>
      <c r="YC7" s="109"/>
      <c r="YD7" s="109"/>
      <c r="YE7" s="109"/>
      <c r="YF7" s="109"/>
      <c r="YG7" s="109"/>
      <c r="YH7" s="109"/>
      <c r="YI7" s="109"/>
      <c r="YJ7" s="109"/>
      <c r="YK7" s="109"/>
      <c r="YL7" s="109"/>
      <c r="YM7" s="109"/>
      <c r="YN7" s="109"/>
      <c r="YO7" s="109"/>
      <c r="YP7" s="109"/>
      <c r="YQ7" s="109"/>
      <c r="YR7" s="109"/>
      <c r="YS7" s="109"/>
      <c r="YT7" s="109"/>
      <c r="YU7" s="109"/>
      <c r="YV7" s="109"/>
      <c r="YW7" s="109"/>
      <c r="YX7" s="109"/>
      <c r="YY7" s="109"/>
      <c r="YZ7" s="109"/>
      <c r="ZA7" s="109"/>
      <c r="ZB7" s="109"/>
      <c r="ZC7" s="109"/>
      <c r="ZD7" s="109"/>
      <c r="ZE7" s="109"/>
      <c r="ZF7" s="109"/>
      <c r="ZG7" s="109"/>
      <c r="ZH7" s="109"/>
      <c r="ZI7" s="109"/>
      <c r="ZJ7" s="109"/>
      <c r="ZK7" s="109"/>
      <c r="ZL7" s="109"/>
      <c r="ZM7" s="109"/>
      <c r="ZN7" s="109"/>
      <c r="ZO7" s="109"/>
      <c r="ZP7" s="109"/>
      <c r="ZQ7" s="109"/>
      <c r="ZR7" s="109"/>
      <c r="ZS7" s="109"/>
      <c r="ZT7" s="109"/>
      <c r="ZU7" s="109"/>
      <c r="ZV7" s="109"/>
      <c r="ZW7" s="109"/>
      <c r="ZX7" s="109"/>
      <c r="ZY7" s="109"/>
      <c r="ZZ7" s="109"/>
      <c r="AAA7" s="109"/>
      <c r="AAB7" s="109"/>
      <c r="AAC7" s="109"/>
      <c r="AAD7" s="109"/>
      <c r="AAE7" s="109"/>
      <c r="AAF7" s="109"/>
      <c r="AAG7" s="109"/>
      <c r="AAH7" s="109"/>
      <c r="AAI7" s="109"/>
      <c r="AAJ7" s="109"/>
      <c r="AAK7" s="109"/>
      <c r="AAL7" s="109"/>
      <c r="AAM7" s="109"/>
      <c r="AAN7" s="109"/>
      <c r="AAO7" s="109"/>
      <c r="AAP7" s="109"/>
      <c r="AAQ7" s="109"/>
      <c r="AAR7" s="109"/>
      <c r="AAS7" s="109"/>
      <c r="AAT7" s="109"/>
      <c r="AAU7" s="109"/>
      <c r="AAV7" s="109"/>
      <c r="AAW7" s="109"/>
      <c r="AAX7" s="109"/>
      <c r="AAY7" s="109"/>
      <c r="AAZ7" s="109"/>
      <c r="ABA7" s="109"/>
      <c r="ABB7" s="109"/>
      <c r="ABC7" s="109"/>
      <c r="ABD7" s="109"/>
      <c r="ABE7" s="109"/>
      <c r="ABF7" s="109"/>
      <c r="ABG7" s="109"/>
      <c r="ABH7" s="109"/>
      <c r="ABI7" s="109"/>
      <c r="ABJ7" s="109"/>
      <c r="ABK7" s="109"/>
      <c r="ABL7" s="109"/>
      <c r="ABM7" s="109"/>
      <c r="ABN7" s="109"/>
      <c r="ABO7" s="109"/>
      <c r="ABP7" s="109"/>
      <c r="ABQ7" s="109"/>
      <c r="ABR7" s="109"/>
      <c r="ABS7" s="109"/>
      <c r="ABT7" s="109"/>
      <c r="ABU7" s="109"/>
      <c r="ABV7" s="109"/>
      <c r="ABW7" s="109"/>
      <c r="ABX7" s="109"/>
      <c r="ABY7" s="109"/>
      <c r="ABZ7" s="109"/>
      <c r="ACA7" s="109"/>
      <c r="ACB7" s="109"/>
      <c r="ACC7" s="109"/>
      <c r="ACD7" s="109"/>
      <c r="ACE7" s="109"/>
      <c r="ACF7" s="109"/>
      <c r="ACG7" s="109"/>
      <c r="ACH7" s="109"/>
      <c r="ACI7" s="109"/>
      <c r="ACJ7" s="109"/>
      <c r="ACK7" s="109"/>
      <c r="ACL7" s="109"/>
      <c r="ACM7" s="109"/>
      <c r="ACN7" s="109"/>
      <c r="ACO7" s="109"/>
      <c r="ACP7" s="109"/>
      <c r="ACQ7" s="109"/>
      <c r="ACR7" s="109"/>
      <c r="ACS7" s="109"/>
      <c r="ACT7" s="109"/>
      <c r="ACU7" s="109"/>
      <c r="ACV7" s="109"/>
      <c r="ACW7" s="109"/>
      <c r="ACX7" s="109"/>
      <c r="ACY7" s="109"/>
      <c r="ACZ7" s="109"/>
      <c r="ADA7" s="109"/>
      <c r="ADB7" s="109"/>
      <c r="ADC7" s="109"/>
      <c r="ADD7" s="109"/>
      <c r="ADE7" s="109"/>
      <c r="ADF7" s="109"/>
      <c r="ADG7" s="109"/>
      <c r="ADH7" s="109"/>
      <c r="ADI7" s="109"/>
      <c r="ADJ7" s="109"/>
      <c r="ADK7" s="109"/>
      <c r="ADL7" s="109"/>
      <c r="ADM7" s="109"/>
      <c r="ADN7" s="109"/>
      <c r="ADO7" s="109"/>
      <c r="ADP7" s="109"/>
      <c r="ADQ7" s="109"/>
      <c r="ADR7" s="109"/>
      <c r="ADS7" s="109"/>
      <c r="ADT7" s="109"/>
      <c r="ADU7" s="109"/>
      <c r="ADV7" s="109"/>
      <c r="ADW7" s="109"/>
      <c r="ADX7" s="109"/>
      <c r="ADY7" s="109"/>
      <c r="ADZ7" s="109"/>
      <c r="AEA7" s="109"/>
      <c r="AEB7" s="109"/>
      <c r="AEC7" s="109"/>
      <c r="AED7" s="109"/>
      <c r="AEE7" s="109"/>
      <c r="AEF7" s="109"/>
      <c r="AEG7" s="109"/>
      <c r="AEH7" s="109"/>
      <c r="AEI7" s="109"/>
      <c r="AEJ7" s="109"/>
      <c r="AEK7" s="109"/>
      <c r="AEL7" s="109"/>
      <c r="AEM7" s="109"/>
      <c r="AEN7" s="109"/>
      <c r="AEO7" s="109"/>
      <c r="AEP7" s="109"/>
      <c r="AEQ7" s="109"/>
      <c r="AER7" s="109"/>
      <c r="AES7" s="109"/>
      <c r="AET7" s="109"/>
      <c r="AEU7" s="109"/>
      <c r="AEV7" s="109"/>
      <c r="AEW7" s="109"/>
      <c r="AEX7" s="109"/>
      <c r="AEY7" s="109"/>
      <c r="AEZ7" s="109"/>
      <c r="AFA7" s="109"/>
      <c r="AFB7" s="109"/>
      <c r="AFC7" s="109"/>
      <c r="AFD7" s="109"/>
      <c r="AFE7" s="109"/>
      <c r="AFF7" s="109"/>
      <c r="AFG7" s="109"/>
      <c r="AFH7" s="109"/>
      <c r="AFI7" s="109"/>
      <c r="AFJ7" s="109"/>
      <c r="AFK7" s="109"/>
      <c r="AFL7" s="109"/>
      <c r="AFM7" s="109"/>
      <c r="AFN7" s="109"/>
      <c r="AFO7" s="109"/>
      <c r="AFP7" s="109"/>
      <c r="AFQ7" s="109"/>
      <c r="AFR7" s="109"/>
      <c r="AFS7" s="109"/>
      <c r="AFT7" s="109"/>
      <c r="AFU7" s="109"/>
      <c r="AFV7" s="109"/>
      <c r="AFW7" s="109"/>
      <c r="AFX7" s="109"/>
      <c r="AFY7" s="109"/>
      <c r="AFZ7" s="109"/>
      <c r="AGA7" s="109"/>
      <c r="AGB7" s="109"/>
      <c r="AGC7" s="109"/>
      <c r="AGD7" s="109"/>
      <c r="AGE7" s="109"/>
      <c r="AGF7" s="109"/>
      <c r="AGG7" s="109"/>
      <c r="AGH7" s="109"/>
      <c r="AGI7" s="109"/>
      <c r="AGJ7" s="109"/>
      <c r="AGK7" s="109"/>
      <c r="AGL7" s="109"/>
      <c r="AGM7" s="109"/>
      <c r="AGN7" s="109"/>
      <c r="AGO7" s="109"/>
      <c r="AGP7" s="109"/>
      <c r="AGQ7" s="109"/>
      <c r="AGR7" s="109"/>
      <c r="AGS7" s="109"/>
      <c r="AGT7" s="109"/>
      <c r="AGU7" s="109"/>
      <c r="AGV7" s="109"/>
      <c r="AGW7" s="109"/>
      <c r="AGX7" s="109"/>
      <c r="AGY7" s="109"/>
      <c r="AGZ7" s="109"/>
      <c r="AHA7" s="109"/>
      <c r="AHB7" s="109"/>
      <c r="AHC7" s="109"/>
      <c r="AHD7" s="109"/>
      <c r="AHE7" s="109"/>
      <c r="AHF7" s="109"/>
      <c r="AHG7" s="109"/>
      <c r="AHH7" s="109"/>
      <c r="AHI7" s="109"/>
      <c r="AHJ7" s="109"/>
      <c r="AHK7" s="109"/>
      <c r="AHL7" s="109"/>
      <c r="AHM7" s="109"/>
      <c r="AHN7" s="109"/>
      <c r="AHO7" s="109"/>
      <c r="AHP7" s="109"/>
      <c r="AHQ7" s="109"/>
      <c r="AHR7" s="109"/>
      <c r="AHS7" s="109"/>
      <c r="AHT7" s="109"/>
      <c r="AHU7" s="109"/>
      <c r="AHV7" s="109"/>
      <c r="AHW7" s="109"/>
      <c r="AHX7" s="109"/>
      <c r="AHY7" s="109"/>
      <c r="AHZ7" s="109"/>
      <c r="AIA7" s="109"/>
      <c r="AIB7" s="109"/>
      <c r="AIC7" s="109"/>
      <c r="AID7" s="109"/>
      <c r="AIE7" s="109"/>
      <c r="AIF7" s="109"/>
      <c r="AIG7" s="109"/>
      <c r="AIH7" s="109"/>
      <c r="AII7" s="109"/>
      <c r="AIJ7" s="109"/>
      <c r="AIK7" s="109"/>
      <c r="AIL7" s="109"/>
      <c r="AIM7" s="109"/>
      <c r="AIN7" s="109"/>
      <c r="AIO7" s="109"/>
      <c r="AIP7" s="109"/>
      <c r="AIQ7" s="109"/>
      <c r="AIR7" s="109"/>
      <c r="AIS7" s="109"/>
      <c r="AIT7" s="109"/>
      <c r="AIU7" s="109"/>
      <c r="AIV7" s="109"/>
      <c r="AIW7" s="109"/>
      <c r="AIX7" s="109"/>
      <c r="AIY7" s="109"/>
      <c r="AIZ7" s="109"/>
      <c r="AJA7" s="109"/>
      <c r="AJB7" s="109"/>
      <c r="AJC7" s="109"/>
      <c r="AJD7" s="109"/>
      <c r="AJE7" s="109"/>
      <c r="AJF7" s="109"/>
      <c r="AJG7" s="109"/>
      <c r="AJH7" s="109"/>
      <c r="AJI7" s="109"/>
      <c r="AJJ7" s="109"/>
      <c r="AJK7" s="109"/>
      <c r="AJL7" s="109"/>
      <c r="AJM7" s="109"/>
      <c r="AJN7" s="109"/>
      <c r="AJO7" s="109"/>
      <c r="AJP7" s="109"/>
      <c r="AJQ7" s="109"/>
      <c r="AJR7" s="109"/>
      <c r="AJS7" s="109"/>
      <c r="AJT7" s="109"/>
      <c r="AJU7" s="109"/>
      <c r="AJV7" s="109"/>
      <c r="AJW7" s="109"/>
      <c r="AJX7" s="109"/>
      <c r="AJY7" s="109"/>
      <c r="AJZ7" s="109"/>
      <c r="AKA7" s="109"/>
      <c r="AKB7" s="109"/>
      <c r="AKC7" s="109"/>
      <c r="AKD7" s="109"/>
      <c r="AKE7" s="109"/>
      <c r="AKF7" s="109"/>
      <c r="AKG7" s="109"/>
      <c r="AKH7" s="109"/>
      <c r="AKI7" s="109"/>
      <c r="AKJ7" s="109"/>
      <c r="AKK7" s="109"/>
      <c r="AKL7" s="109"/>
      <c r="AKM7" s="109"/>
      <c r="AKN7" s="109"/>
      <c r="AKO7" s="109"/>
      <c r="AKP7" s="109"/>
      <c r="AKQ7" s="109"/>
      <c r="AKR7" s="109"/>
      <c r="AKS7" s="109"/>
      <c r="AKT7" s="109"/>
      <c r="AKU7" s="109"/>
      <c r="AKV7" s="109"/>
      <c r="AKW7" s="109"/>
      <c r="AKX7" s="109"/>
      <c r="AKY7" s="109"/>
      <c r="AKZ7" s="109"/>
      <c r="ALA7" s="109"/>
      <c r="ALB7" s="109"/>
      <c r="ALC7" s="109"/>
      <c r="ALD7" s="109"/>
      <c r="ALE7" s="109"/>
      <c r="ALF7" s="109"/>
      <c r="ALG7" s="109"/>
      <c r="ALH7" s="109"/>
      <c r="ALI7" s="109"/>
      <c r="ALJ7" s="109"/>
      <c r="ALK7" s="109"/>
      <c r="ALL7" s="109"/>
      <c r="ALM7" s="109"/>
      <c r="ALN7" s="109"/>
      <c r="ALO7" s="109"/>
      <c r="ALP7" s="109"/>
      <c r="ALQ7" s="109"/>
      <c r="ALR7" s="109"/>
      <c r="ALS7" s="109"/>
      <c r="ALT7" s="109"/>
      <c r="ALU7" s="109"/>
      <c r="ALV7" s="109"/>
      <c r="ALW7" s="109"/>
      <c r="ALX7" s="109"/>
      <c r="ALY7" s="109"/>
      <c r="ALZ7" s="109"/>
      <c r="AMA7" s="109"/>
      <c r="AMB7" s="109"/>
      <c r="AMC7" s="109"/>
      <c r="AMD7" s="109"/>
      <c r="AME7" s="109"/>
      <c r="AMF7" s="109"/>
      <c r="AMG7" s="109"/>
      <c r="AMH7" s="109"/>
      <c r="AMI7" s="109"/>
      <c r="AMJ7" s="109"/>
      <c r="AMK7" s="109"/>
      <c r="AML7" s="109"/>
      <c r="AMM7" s="109"/>
      <c r="AMN7" s="109"/>
      <c r="AMO7" s="109"/>
      <c r="AMP7" s="109"/>
      <c r="AMQ7" s="109"/>
      <c r="AMR7" s="109"/>
      <c r="AMS7" s="109"/>
      <c r="AMT7" s="109"/>
      <c r="AMU7" s="109"/>
      <c r="AMV7" s="109"/>
      <c r="AMW7" s="109"/>
      <c r="AMX7" s="109"/>
      <c r="AMY7" s="109"/>
      <c r="AMZ7" s="109"/>
      <c r="ANA7" s="109"/>
      <c r="ANB7" s="109"/>
      <c r="ANC7" s="109"/>
      <c r="AND7" s="109"/>
      <c r="ANE7" s="109"/>
      <c r="ANF7" s="109"/>
      <c r="ANG7" s="109"/>
      <c r="ANH7" s="109"/>
      <c r="ANI7" s="109"/>
      <c r="ANJ7" s="109"/>
      <c r="ANK7" s="109"/>
      <c r="ANL7" s="109"/>
      <c r="ANM7" s="109"/>
      <c r="ANN7" s="109"/>
      <c r="ANO7" s="109"/>
      <c r="ANP7" s="109"/>
      <c r="ANQ7" s="109"/>
      <c r="ANR7" s="109"/>
      <c r="ANS7" s="109"/>
      <c r="ANT7" s="109"/>
      <c r="ANU7" s="109"/>
      <c r="ANV7" s="109"/>
      <c r="ANW7" s="109"/>
      <c r="ANX7" s="109"/>
      <c r="ANY7" s="109"/>
      <c r="ANZ7" s="109"/>
      <c r="AOA7" s="109"/>
      <c r="AOB7" s="109"/>
      <c r="AOC7" s="109"/>
      <c r="AOD7" s="109"/>
      <c r="AOE7" s="109"/>
      <c r="AOF7" s="109"/>
      <c r="AOG7" s="109"/>
      <c r="AOH7" s="109"/>
      <c r="AOI7" s="109"/>
      <c r="AOJ7" s="109"/>
      <c r="AOK7" s="109"/>
      <c r="AOL7" s="109"/>
      <c r="AOM7" s="109"/>
      <c r="AON7" s="109"/>
      <c r="AOO7" s="109"/>
      <c r="AOP7" s="109"/>
      <c r="AOQ7" s="109"/>
      <c r="AOR7" s="109"/>
      <c r="AOS7" s="109"/>
      <c r="AOT7" s="109"/>
      <c r="AOU7" s="109"/>
      <c r="AOV7" s="109"/>
      <c r="AOW7" s="109"/>
      <c r="AOX7" s="109"/>
      <c r="AOY7" s="109"/>
      <c r="AOZ7" s="109"/>
      <c r="APA7" s="109"/>
      <c r="APB7" s="109"/>
      <c r="APC7" s="109"/>
      <c r="APD7" s="109"/>
      <c r="APE7" s="109"/>
      <c r="APF7" s="109"/>
      <c r="APG7" s="109"/>
      <c r="APH7" s="109"/>
      <c r="API7" s="109"/>
      <c r="APJ7" s="109"/>
      <c r="APK7" s="109"/>
      <c r="APL7" s="109"/>
      <c r="APM7" s="109"/>
      <c r="APN7" s="109"/>
      <c r="APO7" s="109"/>
      <c r="APP7" s="109"/>
      <c r="APQ7" s="109"/>
      <c r="APR7" s="109"/>
      <c r="APS7" s="109"/>
      <c r="APT7" s="109"/>
      <c r="APU7" s="109"/>
      <c r="APV7" s="109"/>
      <c r="APW7" s="109"/>
      <c r="APX7" s="109"/>
      <c r="APY7" s="109"/>
      <c r="APZ7" s="109"/>
      <c r="AQA7" s="109"/>
      <c r="AQB7" s="109"/>
      <c r="AQC7" s="109"/>
      <c r="AQD7" s="109"/>
      <c r="AQE7" s="109"/>
      <c r="AQF7" s="109"/>
      <c r="AQG7" s="109"/>
      <c r="AQH7" s="109"/>
      <c r="AQI7" s="109"/>
      <c r="AQJ7" s="109"/>
      <c r="AQK7" s="109"/>
      <c r="AQL7" s="109"/>
      <c r="AQM7" s="109"/>
      <c r="AQN7" s="109"/>
      <c r="AQO7" s="109"/>
      <c r="AQP7" s="109"/>
      <c r="AQQ7" s="109"/>
      <c r="AQR7" s="109"/>
      <c r="AQS7" s="109"/>
      <c r="AQT7" s="109"/>
      <c r="AQU7" s="109"/>
      <c r="AQV7" s="109"/>
      <c r="AQW7" s="109"/>
      <c r="AQX7" s="109"/>
      <c r="AQY7" s="109"/>
      <c r="AQZ7" s="109"/>
      <c r="ARA7" s="109"/>
      <c r="ARB7" s="109"/>
      <c r="ARC7" s="109"/>
      <c r="ARD7" s="109"/>
      <c r="ARE7" s="109"/>
      <c r="ARF7" s="109"/>
      <c r="ARG7" s="109"/>
      <c r="ARH7" s="109"/>
      <c r="ARI7" s="109"/>
      <c r="ARJ7" s="109"/>
      <c r="ARK7" s="109"/>
      <c r="ARL7" s="109"/>
      <c r="ARM7" s="109"/>
      <c r="ARN7" s="109"/>
      <c r="ARO7" s="109"/>
      <c r="ARP7" s="109"/>
      <c r="ARQ7" s="109"/>
      <c r="ARR7" s="109"/>
      <c r="ARS7" s="109"/>
      <c r="ART7" s="109"/>
      <c r="ARU7" s="109"/>
      <c r="ARV7" s="109"/>
      <c r="ARW7" s="109"/>
      <c r="ARX7" s="109"/>
      <c r="ARY7" s="109"/>
      <c r="ARZ7" s="109"/>
      <c r="ASA7" s="109"/>
      <c r="ASB7" s="109"/>
      <c r="ASC7" s="109"/>
      <c r="ASD7" s="109"/>
      <c r="ASE7" s="109"/>
      <c r="ASF7" s="109"/>
      <c r="ASG7" s="109"/>
      <c r="ASH7" s="109"/>
      <c r="ASI7" s="109"/>
      <c r="ASJ7" s="109"/>
      <c r="ASK7" s="109"/>
      <c r="ASL7" s="109"/>
      <c r="ASM7" s="109"/>
      <c r="ASN7" s="109"/>
      <c r="ASO7" s="109"/>
      <c r="ASP7" s="109"/>
      <c r="ASQ7" s="109"/>
      <c r="ASR7" s="109"/>
      <c r="ASS7" s="109"/>
      <c r="AST7" s="109"/>
      <c r="ASU7" s="109"/>
      <c r="ASV7" s="109"/>
      <c r="ASW7" s="109"/>
      <c r="ASX7" s="109"/>
      <c r="ASY7" s="109"/>
      <c r="ASZ7" s="109"/>
      <c r="ATA7" s="109"/>
      <c r="ATB7" s="109"/>
      <c r="ATC7" s="109"/>
      <c r="ATD7" s="109"/>
      <c r="ATE7" s="109"/>
      <c r="ATF7" s="109"/>
      <c r="ATG7" s="109"/>
      <c r="ATH7" s="109"/>
      <c r="ATI7" s="109"/>
      <c r="ATJ7" s="109"/>
      <c r="ATK7" s="109"/>
      <c r="ATL7" s="109"/>
      <c r="ATM7" s="109"/>
      <c r="ATN7" s="109"/>
      <c r="ATO7" s="109"/>
      <c r="ATP7" s="109"/>
      <c r="ATQ7" s="109"/>
      <c r="ATR7" s="109"/>
      <c r="ATS7" s="109"/>
      <c r="ATT7" s="109"/>
      <c r="ATU7" s="109"/>
      <c r="ATV7" s="109"/>
      <c r="ATW7" s="109"/>
      <c r="ATX7" s="109"/>
      <c r="ATY7" s="109"/>
      <c r="ATZ7" s="109"/>
      <c r="AUA7" s="109"/>
      <c r="AUB7" s="109"/>
      <c r="AUC7" s="109"/>
      <c r="AUD7" s="109"/>
      <c r="AUE7" s="109"/>
      <c r="AUF7" s="109"/>
      <c r="AUG7" s="109"/>
      <c r="AUH7" s="109"/>
      <c r="AUI7" s="109"/>
      <c r="AUJ7" s="109"/>
      <c r="AUK7" s="109"/>
      <c r="AUL7" s="109"/>
      <c r="AUM7" s="109"/>
      <c r="AUN7" s="109"/>
      <c r="AUO7" s="109"/>
      <c r="AUP7" s="109"/>
      <c r="AUQ7" s="109"/>
      <c r="AUR7" s="109"/>
      <c r="AUS7" s="109"/>
      <c r="AUT7" s="109"/>
      <c r="AUU7" s="109"/>
      <c r="AUV7" s="109"/>
      <c r="AUW7" s="109"/>
      <c r="AUX7" s="109"/>
      <c r="AUY7" s="109"/>
      <c r="AUZ7" s="109"/>
      <c r="AVA7" s="109"/>
      <c r="AVB7" s="109"/>
      <c r="AVC7" s="109"/>
      <c r="AVD7" s="109"/>
      <c r="AVE7" s="109"/>
      <c r="AVF7" s="109"/>
      <c r="AVG7" s="109"/>
      <c r="AVH7" s="109"/>
      <c r="AVI7" s="109"/>
      <c r="AVJ7" s="109"/>
      <c r="AVK7" s="109"/>
      <c r="AVL7" s="109"/>
      <c r="AVM7" s="109"/>
      <c r="AVN7" s="109"/>
      <c r="AVO7" s="109"/>
      <c r="AVP7" s="109"/>
      <c r="AVQ7" s="109"/>
      <c r="AVR7" s="109"/>
      <c r="AVS7" s="109"/>
      <c r="AVT7" s="109"/>
      <c r="AVU7" s="109"/>
      <c r="AVV7" s="109"/>
      <c r="AVW7" s="109"/>
      <c r="AVX7" s="109"/>
      <c r="AVY7" s="109"/>
      <c r="AVZ7" s="109"/>
      <c r="AWA7" s="109"/>
      <c r="AWB7" s="109"/>
      <c r="AWC7" s="109"/>
      <c r="AWD7" s="109"/>
      <c r="AWE7" s="109"/>
      <c r="AWF7" s="109"/>
      <c r="AWG7" s="109"/>
      <c r="AWH7" s="109"/>
      <c r="AWI7" s="109"/>
      <c r="AWJ7" s="109"/>
      <c r="AWK7" s="109"/>
      <c r="AWL7" s="109"/>
      <c r="AWM7" s="109"/>
      <c r="AWN7" s="109"/>
      <c r="AWO7" s="109"/>
      <c r="AWP7" s="109"/>
      <c r="AWQ7" s="109"/>
      <c r="AWR7" s="109"/>
      <c r="AWS7" s="109"/>
      <c r="AWT7" s="109"/>
      <c r="AWU7" s="109"/>
      <c r="AWV7" s="109"/>
      <c r="AWW7" s="109"/>
      <c r="AWX7" s="109"/>
      <c r="AWY7" s="109"/>
      <c r="AWZ7" s="109"/>
      <c r="AXA7" s="109"/>
      <c r="AXB7" s="109"/>
      <c r="AXC7" s="109"/>
      <c r="AXD7" s="109"/>
      <c r="AXE7" s="109"/>
      <c r="AXF7" s="109"/>
      <c r="AXG7" s="109"/>
      <c r="AXH7" s="109"/>
      <c r="AXI7" s="109"/>
      <c r="AXJ7" s="109"/>
      <c r="AXK7" s="109"/>
      <c r="AXL7" s="109"/>
      <c r="AXM7" s="109"/>
      <c r="AXN7" s="109"/>
      <c r="AXO7" s="109"/>
      <c r="AXP7" s="109"/>
      <c r="AXQ7" s="109"/>
      <c r="AXR7" s="109"/>
      <c r="AXS7" s="109"/>
      <c r="AXT7" s="109"/>
      <c r="AXU7" s="109"/>
      <c r="AXV7" s="109"/>
      <c r="AXW7" s="109"/>
      <c r="AXX7" s="109"/>
      <c r="AXY7" s="109"/>
      <c r="AXZ7" s="109"/>
      <c r="AYA7" s="109"/>
      <c r="AYB7" s="109"/>
      <c r="AYC7" s="109"/>
      <c r="AYD7" s="109"/>
      <c r="AYE7" s="109"/>
      <c r="AYF7" s="109"/>
      <c r="AYG7" s="109"/>
      <c r="AYH7" s="109"/>
      <c r="AYI7" s="109"/>
      <c r="AYJ7" s="109"/>
      <c r="AYK7" s="109"/>
      <c r="AYL7" s="109"/>
      <c r="AYM7" s="109"/>
      <c r="AYN7" s="109"/>
      <c r="AYO7" s="109"/>
      <c r="AYP7" s="109"/>
      <c r="AYQ7" s="109"/>
      <c r="AYR7" s="109"/>
      <c r="AYS7" s="109"/>
      <c r="AYT7" s="109"/>
      <c r="AYU7" s="109"/>
      <c r="AYV7" s="109"/>
      <c r="AYW7" s="109"/>
      <c r="AYX7" s="109"/>
      <c r="AYY7" s="109"/>
      <c r="AYZ7" s="109"/>
      <c r="AZA7" s="109"/>
      <c r="AZB7" s="109"/>
      <c r="AZC7" s="109"/>
      <c r="AZD7" s="109"/>
      <c r="AZE7" s="109"/>
      <c r="AZF7" s="109"/>
      <c r="AZG7" s="109"/>
      <c r="AZH7" s="109"/>
      <c r="AZI7" s="109"/>
      <c r="AZJ7" s="109"/>
      <c r="AZK7" s="109"/>
      <c r="AZL7" s="109"/>
      <c r="AZM7" s="109"/>
      <c r="AZN7" s="109"/>
      <c r="AZO7" s="109"/>
      <c r="AZP7" s="109"/>
      <c r="AZQ7" s="109"/>
      <c r="AZR7" s="109"/>
      <c r="AZS7" s="109"/>
      <c r="AZT7" s="109"/>
      <c r="AZU7" s="109"/>
      <c r="AZV7" s="109"/>
      <c r="AZW7" s="109"/>
      <c r="AZX7" s="109"/>
      <c r="AZY7" s="109"/>
      <c r="AZZ7" s="109"/>
      <c r="BAA7" s="109"/>
      <c r="BAB7" s="109"/>
      <c r="BAC7" s="109"/>
      <c r="BAD7" s="109"/>
      <c r="BAE7" s="109"/>
      <c r="BAF7" s="109"/>
      <c r="BAG7" s="109"/>
      <c r="BAH7" s="109"/>
      <c r="BAI7" s="109"/>
      <c r="BAJ7" s="109"/>
      <c r="BAK7" s="109"/>
      <c r="BAL7" s="109"/>
      <c r="BAM7" s="109"/>
      <c r="BAN7" s="109"/>
      <c r="BAO7" s="109"/>
      <c r="BAP7" s="109"/>
      <c r="BAQ7" s="109"/>
      <c r="BAR7" s="109"/>
      <c r="BAS7" s="109"/>
      <c r="BAT7" s="109"/>
      <c r="BAU7" s="109"/>
      <c r="BAV7" s="109"/>
      <c r="BAW7" s="109"/>
      <c r="BAX7" s="109"/>
      <c r="BAY7" s="109"/>
      <c r="BAZ7" s="109"/>
      <c r="BBA7" s="109"/>
      <c r="BBB7" s="109"/>
      <c r="BBC7" s="109"/>
      <c r="BBD7" s="109"/>
      <c r="BBE7" s="109"/>
      <c r="BBF7" s="109"/>
      <c r="BBG7" s="109"/>
      <c r="BBH7" s="109"/>
      <c r="BBI7" s="109"/>
      <c r="BBJ7" s="109"/>
      <c r="BBK7" s="109"/>
      <c r="BBL7" s="109"/>
      <c r="BBM7" s="109"/>
      <c r="BBN7" s="109"/>
      <c r="BBO7" s="109"/>
      <c r="BBP7" s="109"/>
      <c r="BBQ7" s="109"/>
      <c r="BBR7" s="109"/>
      <c r="BBS7" s="109"/>
      <c r="BBT7" s="109"/>
      <c r="BBU7" s="109"/>
      <c r="BBV7" s="109"/>
      <c r="BBW7" s="109"/>
      <c r="BBX7" s="109"/>
      <c r="BBY7" s="109"/>
      <c r="BBZ7" s="109"/>
      <c r="BCA7" s="109"/>
      <c r="BCB7" s="109"/>
      <c r="BCC7" s="109"/>
      <c r="BCD7" s="109"/>
      <c r="BCE7" s="109"/>
      <c r="BCF7" s="109"/>
      <c r="BCG7" s="109"/>
      <c r="BCH7" s="109"/>
      <c r="BCI7" s="109"/>
      <c r="BCJ7" s="109"/>
      <c r="BCK7" s="109"/>
      <c r="BCL7" s="109"/>
      <c r="BCM7" s="109"/>
      <c r="BCN7" s="109"/>
      <c r="BCO7" s="109"/>
      <c r="BCP7" s="109"/>
      <c r="BCQ7" s="109"/>
      <c r="BCR7" s="109"/>
      <c r="BCS7" s="109"/>
      <c r="BCT7" s="109"/>
      <c r="BCU7" s="109"/>
      <c r="BCV7" s="109"/>
      <c r="BCW7" s="109"/>
      <c r="BCX7" s="109"/>
      <c r="BCY7" s="109"/>
      <c r="BCZ7" s="109"/>
      <c r="BDA7" s="109"/>
      <c r="BDB7" s="109"/>
      <c r="BDC7" s="109"/>
      <c r="BDD7" s="109"/>
      <c r="BDE7" s="109"/>
      <c r="BDF7" s="109"/>
      <c r="BDG7" s="109"/>
      <c r="BDH7" s="109"/>
      <c r="BDI7" s="109"/>
      <c r="BDJ7" s="109"/>
      <c r="BDK7" s="109"/>
      <c r="BDL7" s="109"/>
      <c r="BDM7" s="109"/>
      <c r="BDN7" s="109"/>
      <c r="BDO7" s="109"/>
      <c r="BDP7" s="109"/>
      <c r="BDQ7" s="109"/>
      <c r="BDR7" s="109"/>
      <c r="BDS7" s="109"/>
      <c r="BDT7" s="109"/>
      <c r="BDU7" s="109"/>
      <c r="BDV7" s="109"/>
      <c r="BDW7" s="109"/>
      <c r="BDX7" s="109"/>
      <c r="BDY7" s="109"/>
      <c r="BDZ7" s="109"/>
      <c r="BEA7" s="109"/>
      <c r="BEB7" s="109"/>
      <c r="BEC7" s="109"/>
      <c r="BED7" s="109"/>
      <c r="BEE7" s="109"/>
      <c r="BEF7" s="109"/>
      <c r="BEG7" s="109"/>
      <c r="BEH7" s="109"/>
      <c r="BEI7" s="109"/>
      <c r="BEJ7" s="109"/>
      <c r="BEK7" s="109"/>
      <c r="BEL7" s="109"/>
      <c r="BEM7" s="109"/>
      <c r="BEN7" s="109"/>
      <c r="BEO7" s="109"/>
      <c r="BEP7" s="109"/>
      <c r="BEQ7" s="109"/>
      <c r="BER7" s="109"/>
      <c r="BES7" s="109"/>
      <c r="BET7" s="109"/>
      <c r="BEU7" s="109"/>
      <c r="BEV7" s="109"/>
      <c r="BEW7" s="109"/>
      <c r="BEX7" s="109"/>
      <c r="BEY7" s="109"/>
      <c r="BEZ7" s="109"/>
      <c r="BFA7" s="109"/>
      <c r="BFB7" s="109"/>
      <c r="BFC7" s="109"/>
      <c r="BFD7" s="109"/>
      <c r="BFE7" s="109"/>
      <c r="BFF7" s="109"/>
      <c r="BFG7" s="109"/>
      <c r="BFH7" s="109"/>
      <c r="BFI7" s="109"/>
      <c r="BFJ7" s="109"/>
      <c r="BFK7" s="109"/>
      <c r="BFL7" s="109"/>
      <c r="BFM7" s="109"/>
      <c r="BFN7" s="109"/>
      <c r="BFO7" s="109"/>
      <c r="BFP7" s="109"/>
      <c r="BFQ7" s="109"/>
      <c r="BFR7" s="109"/>
      <c r="BFS7" s="109"/>
      <c r="BFT7" s="109"/>
      <c r="BFU7" s="109"/>
      <c r="BFV7" s="109"/>
      <c r="BFW7" s="109"/>
      <c r="BFX7" s="109"/>
      <c r="BFY7" s="109"/>
      <c r="BFZ7" s="109"/>
      <c r="BGA7" s="109"/>
      <c r="BGB7" s="109"/>
      <c r="BGC7" s="109"/>
      <c r="BGD7" s="109"/>
      <c r="BGE7" s="109"/>
      <c r="BGF7" s="109"/>
      <c r="BGG7" s="109"/>
      <c r="BGH7" s="109"/>
      <c r="BGI7" s="109"/>
      <c r="BGJ7" s="109"/>
      <c r="BGK7" s="109"/>
      <c r="BGL7" s="109"/>
      <c r="BGM7" s="109"/>
      <c r="BGN7" s="109"/>
      <c r="BGO7" s="109"/>
      <c r="BGP7" s="109"/>
      <c r="BGQ7" s="109"/>
      <c r="BGR7" s="109"/>
      <c r="BGS7" s="109"/>
      <c r="BGT7" s="109"/>
      <c r="BGU7" s="109"/>
      <c r="BGV7" s="109"/>
      <c r="BGW7" s="109"/>
      <c r="BGX7" s="109"/>
      <c r="BGY7" s="109"/>
      <c r="BGZ7" s="109"/>
      <c r="BHA7" s="109"/>
      <c r="BHB7" s="109"/>
      <c r="BHC7" s="109"/>
      <c r="BHD7" s="109"/>
      <c r="BHE7" s="109"/>
      <c r="BHF7" s="109"/>
      <c r="BHG7" s="109"/>
      <c r="BHH7" s="109"/>
      <c r="BHI7" s="109"/>
      <c r="BHJ7" s="109"/>
      <c r="BHK7" s="109"/>
      <c r="BHL7" s="109"/>
      <c r="BHM7" s="109"/>
      <c r="BHN7" s="109"/>
      <c r="BHO7" s="109"/>
      <c r="BHP7" s="109"/>
      <c r="BHQ7" s="109"/>
      <c r="BHR7" s="109"/>
      <c r="BHS7" s="109"/>
      <c r="BHT7" s="109"/>
      <c r="BHU7" s="109"/>
      <c r="BHV7" s="109"/>
      <c r="BHW7" s="109"/>
      <c r="BHX7" s="109"/>
      <c r="BHY7" s="109"/>
      <c r="BHZ7" s="109"/>
      <c r="BIA7" s="109"/>
      <c r="BIB7" s="109"/>
      <c r="BIC7" s="109"/>
      <c r="BID7" s="109"/>
      <c r="BIE7" s="109"/>
      <c r="BIF7" s="109"/>
      <c r="BIG7" s="109"/>
      <c r="BIH7" s="109"/>
      <c r="BII7" s="109"/>
      <c r="BIJ7" s="109"/>
      <c r="BIK7" s="109"/>
      <c r="BIL7" s="109"/>
      <c r="BIM7" s="109"/>
      <c r="BIN7" s="109"/>
      <c r="BIO7" s="109"/>
      <c r="BIP7" s="109"/>
      <c r="BIQ7" s="109"/>
      <c r="BIR7" s="109"/>
      <c r="BIS7" s="109"/>
      <c r="BIT7" s="109"/>
      <c r="BIU7" s="109"/>
      <c r="BIV7" s="109"/>
      <c r="BIW7" s="109"/>
      <c r="BIX7" s="109"/>
      <c r="BIY7" s="109"/>
      <c r="BIZ7" s="109"/>
      <c r="BJA7" s="109"/>
      <c r="BJB7" s="109"/>
      <c r="BJC7" s="109"/>
      <c r="BJD7" s="109"/>
      <c r="BJE7" s="109"/>
      <c r="BJF7" s="109"/>
      <c r="BJG7" s="109"/>
      <c r="BJH7" s="109"/>
      <c r="BJI7" s="109"/>
      <c r="BJJ7" s="109"/>
      <c r="BJK7" s="109"/>
      <c r="BJL7" s="109"/>
      <c r="BJM7" s="109"/>
      <c r="BJN7" s="109"/>
      <c r="BJO7" s="109"/>
      <c r="BJP7" s="109"/>
      <c r="BJQ7" s="109"/>
      <c r="BJR7" s="109"/>
      <c r="BJS7" s="109"/>
      <c r="BJT7" s="109"/>
      <c r="BJU7" s="109"/>
      <c r="BJV7" s="109"/>
      <c r="BJW7" s="109"/>
      <c r="BJX7" s="109"/>
      <c r="BJY7" s="109"/>
      <c r="BJZ7" s="109"/>
      <c r="BKA7" s="109"/>
      <c r="BKB7" s="109"/>
      <c r="BKC7" s="109"/>
      <c r="BKD7" s="109"/>
      <c r="BKE7" s="109"/>
      <c r="BKF7" s="109"/>
      <c r="BKG7" s="109"/>
      <c r="BKH7" s="109"/>
      <c r="BKI7" s="109"/>
      <c r="BKJ7" s="109"/>
      <c r="BKK7" s="109"/>
      <c r="BKL7" s="109"/>
      <c r="BKM7" s="109"/>
      <c r="BKN7" s="109"/>
      <c r="BKO7" s="109"/>
      <c r="BKP7" s="109"/>
      <c r="BKQ7" s="109"/>
      <c r="BKR7" s="109"/>
      <c r="BKS7" s="109"/>
      <c r="BKT7" s="109"/>
      <c r="BKU7" s="109"/>
      <c r="BKV7" s="109"/>
      <c r="BKW7" s="109"/>
      <c r="BKX7" s="109"/>
      <c r="BKY7" s="109"/>
      <c r="BKZ7" s="109"/>
      <c r="BLA7" s="109"/>
      <c r="BLB7" s="109"/>
      <c r="BLC7" s="109"/>
      <c r="BLD7" s="109"/>
      <c r="BLE7" s="109"/>
      <c r="BLF7" s="109"/>
      <c r="BLG7" s="109"/>
      <c r="BLH7" s="109"/>
      <c r="BLI7" s="109"/>
      <c r="BLJ7" s="109"/>
      <c r="BLK7" s="109"/>
      <c r="BLL7" s="109"/>
      <c r="BLM7" s="109"/>
      <c r="BLN7" s="109"/>
      <c r="BLO7" s="109"/>
      <c r="BLP7" s="109"/>
      <c r="BLQ7" s="109"/>
      <c r="BLR7" s="109"/>
      <c r="BLS7" s="109"/>
      <c r="BLT7" s="109"/>
      <c r="BLU7" s="109"/>
      <c r="BLV7" s="109"/>
      <c r="BLW7" s="109"/>
      <c r="BLX7" s="109"/>
      <c r="BLY7" s="109"/>
      <c r="BLZ7" s="109"/>
      <c r="BMA7" s="109"/>
      <c r="BMB7" s="109"/>
      <c r="BMC7" s="109"/>
      <c r="BMD7" s="109"/>
      <c r="BME7" s="109"/>
      <c r="BMF7" s="109"/>
      <c r="BMG7" s="109"/>
      <c r="BMH7" s="109"/>
      <c r="BMI7" s="109"/>
      <c r="BMJ7" s="109"/>
      <c r="BMK7" s="109"/>
      <c r="BML7" s="109"/>
      <c r="BMM7" s="109"/>
      <c r="BMN7" s="109"/>
      <c r="BMO7" s="109"/>
      <c r="BMP7" s="109"/>
      <c r="BMQ7" s="109"/>
      <c r="BMR7" s="109"/>
      <c r="BMS7" s="109"/>
      <c r="BMT7" s="109"/>
      <c r="BMU7" s="109"/>
      <c r="BMV7" s="109"/>
      <c r="BMW7" s="109"/>
      <c r="BMX7" s="109"/>
      <c r="BMY7" s="109"/>
      <c r="BMZ7" s="109"/>
      <c r="BNA7" s="109"/>
      <c r="BNB7" s="109"/>
      <c r="BNC7" s="109"/>
      <c r="BND7" s="109"/>
      <c r="BNE7" s="109"/>
      <c r="BNF7" s="109"/>
      <c r="BNG7" s="109"/>
      <c r="BNH7" s="109"/>
      <c r="BNI7" s="109"/>
      <c r="BNJ7" s="109"/>
      <c r="BNK7" s="109"/>
      <c r="BNL7" s="109"/>
      <c r="BNM7" s="109"/>
      <c r="BNN7" s="109"/>
      <c r="BNO7" s="109"/>
      <c r="BNP7" s="109"/>
      <c r="BNQ7" s="109"/>
      <c r="BNR7" s="109"/>
      <c r="BNS7" s="109"/>
      <c r="BNT7" s="109"/>
      <c r="BNU7" s="109"/>
      <c r="BNV7" s="109"/>
      <c r="BNW7" s="109"/>
      <c r="BNX7" s="109"/>
      <c r="BNY7" s="109"/>
      <c r="BNZ7" s="109"/>
      <c r="BOA7" s="109"/>
      <c r="BOB7" s="109"/>
      <c r="BOC7" s="109"/>
      <c r="BOD7" s="109"/>
      <c r="BOE7" s="109"/>
      <c r="BOF7" s="109"/>
      <c r="BOG7" s="109"/>
      <c r="BOH7" s="109"/>
      <c r="BOI7" s="109"/>
      <c r="BOJ7" s="109"/>
      <c r="BOK7" s="109"/>
      <c r="BOL7" s="109"/>
      <c r="BOM7" s="109"/>
      <c r="BON7" s="109"/>
      <c r="BOO7" s="109"/>
      <c r="BOP7" s="109"/>
      <c r="BOQ7" s="109"/>
      <c r="BOR7" s="109"/>
      <c r="BOS7" s="109"/>
      <c r="BOT7" s="109"/>
      <c r="BOU7" s="109"/>
      <c r="BOV7" s="109"/>
      <c r="BOW7" s="109"/>
      <c r="BOX7" s="109"/>
      <c r="BOY7" s="109"/>
      <c r="BOZ7" s="109"/>
      <c r="BPA7" s="109"/>
      <c r="BPB7" s="109"/>
      <c r="BPC7" s="109"/>
      <c r="BPD7" s="109"/>
      <c r="BPE7" s="109"/>
      <c r="BPF7" s="109"/>
      <c r="BPG7" s="109"/>
      <c r="BPH7" s="109"/>
      <c r="BPI7" s="109"/>
      <c r="BPJ7" s="109"/>
      <c r="BPK7" s="109"/>
      <c r="BPL7" s="109"/>
      <c r="BPM7" s="109"/>
      <c r="BPN7" s="109"/>
      <c r="BPO7" s="109"/>
      <c r="BPP7" s="109"/>
      <c r="BPQ7" s="109"/>
      <c r="BPR7" s="109"/>
      <c r="BPS7" s="109"/>
      <c r="BPT7" s="109"/>
      <c r="BPU7" s="109"/>
      <c r="BPV7" s="109"/>
      <c r="BPW7" s="109"/>
      <c r="BPX7" s="109"/>
      <c r="BPY7" s="109"/>
      <c r="BPZ7" s="109"/>
      <c r="BQA7" s="109"/>
      <c r="BQB7" s="109"/>
      <c r="BQC7" s="109"/>
      <c r="BQD7" s="109"/>
      <c r="BQE7" s="109"/>
      <c r="BQF7" s="109"/>
      <c r="BQG7" s="109"/>
      <c r="BQH7" s="109"/>
      <c r="BQI7" s="109"/>
      <c r="BQJ7" s="109"/>
      <c r="BQK7" s="109"/>
      <c r="BQL7" s="109"/>
      <c r="BQM7" s="109"/>
      <c r="BQN7" s="109"/>
      <c r="BQO7" s="109"/>
      <c r="BQP7" s="109"/>
      <c r="BQQ7" s="109"/>
      <c r="BQR7" s="109"/>
      <c r="BQS7" s="109"/>
      <c r="BQT7" s="109"/>
      <c r="BQU7" s="109"/>
      <c r="BQV7" s="109"/>
      <c r="BQW7" s="109"/>
      <c r="BQX7" s="109"/>
      <c r="BQY7" s="109"/>
      <c r="BQZ7" s="109"/>
      <c r="BRA7" s="109"/>
      <c r="BRB7" s="109"/>
      <c r="BRC7" s="109"/>
      <c r="BRD7" s="109"/>
      <c r="BRE7" s="109"/>
      <c r="BRF7" s="109"/>
      <c r="BRG7" s="109"/>
      <c r="BRH7" s="109"/>
      <c r="BRI7" s="109"/>
      <c r="BRJ7" s="109"/>
      <c r="BRK7" s="109"/>
      <c r="BRL7" s="109"/>
      <c r="BRM7" s="109"/>
      <c r="BRN7" s="109"/>
      <c r="BRO7" s="109"/>
      <c r="BRP7" s="109"/>
      <c r="BRQ7" s="109"/>
      <c r="BRR7" s="109"/>
      <c r="BRS7" s="109"/>
      <c r="BRT7" s="109"/>
      <c r="BRU7" s="109"/>
      <c r="BRV7" s="109"/>
      <c r="BRW7" s="109"/>
      <c r="BRX7" s="109"/>
      <c r="BRY7" s="109"/>
      <c r="BRZ7" s="109"/>
      <c r="BSA7" s="109"/>
      <c r="BSB7" s="109"/>
      <c r="BSC7" s="109"/>
      <c r="BSD7" s="109"/>
      <c r="BSE7" s="109"/>
      <c r="BSF7" s="109"/>
      <c r="BSG7" s="109"/>
      <c r="BSH7" s="109"/>
      <c r="BSI7" s="109"/>
      <c r="BSJ7" s="109"/>
      <c r="BSK7" s="109"/>
      <c r="BSL7" s="109"/>
      <c r="BSM7" s="109"/>
      <c r="BSN7" s="109"/>
      <c r="BSO7" s="109"/>
      <c r="BSP7" s="109"/>
      <c r="BSQ7" s="109"/>
      <c r="BSR7" s="109"/>
      <c r="BSS7" s="109"/>
      <c r="BST7" s="109"/>
      <c r="BSU7" s="109"/>
      <c r="BSV7" s="109"/>
      <c r="BSW7" s="109"/>
      <c r="BSX7" s="109"/>
      <c r="BSY7" s="109"/>
      <c r="BSZ7" s="109"/>
      <c r="BTA7" s="109"/>
      <c r="BTB7" s="109"/>
      <c r="BTC7" s="109"/>
      <c r="BTD7" s="109"/>
      <c r="BTE7" s="109"/>
      <c r="BTF7" s="109"/>
      <c r="BTG7" s="109"/>
      <c r="BTH7" s="109"/>
      <c r="BTI7" s="109"/>
      <c r="BTJ7" s="109"/>
      <c r="BTK7" s="109"/>
      <c r="BTL7" s="109"/>
      <c r="BTM7" s="109"/>
      <c r="BTN7" s="109"/>
      <c r="BTO7" s="109"/>
      <c r="BTP7" s="109"/>
      <c r="BTQ7" s="109"/>
      <c r="BTR7" s="109"/>
      <c r="BTS7" s="109"/>
      <c r="BTT7" s="109"/>
      <c r="BTU7" s="109"/>
      <c r="BTV7" s="109"/>
      <c r="BTW7" s="109"/>
      <c r="BTX7" s="109"/>
      <c r="BTY7" s="109"/>
      <c r="BTZ7" s="109"/>
      <c r="BUA7" s="109"/>
      <c r="BUB7" s="109"/>
      <c r="BUC7" s="109"/>
      <c r="BUD7" s="109"/>
      <c r="BUE7" s="109"/>
      <c r="BUF7" s="109"/>
      <c r="BUG7" s="109"/>
      <c r="BUH7" s="109"/>
      <c r="BUI7" s="109"/>
      <c r="BUJ7" s="109"/>
      <c r="BUK7" s="109"/>
      <c r="BUL7" s="109"/>
      <c r="BUM7" s="109"/>
      <c r="BUN7" s="109"/>
      <c r="BUO7" s="109"/>
      <c r="BUP7" s="109"/>
      <c r="BUQ7" s="109"/>
      <c r="BUR7" s="109"/>
      <c r="BUS7" s="109"/>
      <c r="BUT7" s="109"/>
      <c r="BUU7" s="109"/>
      <c r="BUV7" s="109"/>
      <c r="BUW7" s="109"/>
      <c r="BUX7" s="109"/>
      <c r="BUY7" s="109"/>
      <c r="BUZ7" s="109"/>
      <c r="BVA7" s="109"/>
      <c r="BVB7" s="109"/>
      <c r="BVC7" s="109"/>
      <c r="BVD7" s="109"/>
      <c r="BVE7" s="109"/>
      <c r="BVF7" s="109"/>
      <c r="BVG7" s="109"/>
      <c r="BVH7" s="109"/>
      <c r="BVI7" s="109"/>
      <c r="BVJ7" s="109"/>
      <c r="BVK7" s="109"/>
      <c r="BVL7" s="109"/>
      <c r="BVM7" s="109"/>
      <c r="BVN7" s="109"/>
      <c r="BVO7" s="109"/>
      <c r="BVP7" s="109"/>
      <c r="BVQ7" s="109"/>
      <c r="BVR7" s="109"/>
      <c r="BVS7" s="109"/>
      <c r="BVT7" s="109"/>
      <c r="BVU7" s="109"/>
      <c r="BVV7" s="109"/>
      <c r="BVW7" s="109"/>
      <c r="BVX7" s="109"/>
      <c r="BVY7" s="109"/>
      <c r="BVZ7" s="109"/>
      <c r="BWA7" s="109"/>
      <c r="BWB7" s="109"/>
      <c r="BWC7" s="109"/>
      <c r="BWD7" s="109"/>
      <c r="BWE7" s="109"/>
      <c r="BWF7" s="109"/>
      <c r="BWG7" s="109"/>
      <c r="BWH7" s="109"/>
      <c r="BWI7" s="109"/>
      <c r="BWJ7" s="109"/>
      <c r="BWK7" s="109"/>
      <c r="BWL7" s="109"/>
      <c r="BWM7" s="109"/>
      <c r="BWN7" s="109"/>
      <c r="BWO7" s="109"/>
      <c r="BWP7" s="109"/>
      <c r="BWQ7" s="109"/>
      <c r="BWR7" s="109"/>
      <c r="BWS7" s="109"/>
      <c r="BWT7" s="109"/>
      <c r="BWU7" s="109"/>
      <c r="BWV7" s="109"/>
      <c r="BWW7" s="109"/>
      <c r="BWX7" s="109"/>
      <c r="BWY7" s="109"/>
      <c r="BWZ7" s="109"/>
      <c r="BXA7" s="109"/>
      <c r="BXB7" s="109"/>
      <c r="BXC7" s="109"/>
      <c r="BXD7" s="109"/>
      <c r="BXE7" s="109"/>
      <c r="BXF7" s="109"/>
      <c r="BXG7" s="109"/>
      <c r="BXH7" s="109"/>
      <c r="BXI7" s="109"/>
      <c r="BXJ7" s="109"/>
      <c r="BXK7" s="109"/>
      <c r="BXL7" s="109"/>
      <c r="BXM7" s="109"/>
      <c r="BXN7" s="109"/>
      <c r="BXO7" s="109"/>
      <c r="BXP7" s="109"/>
      <c r="BXQ7" s="109"/>
      <c r="BXR7" s="109"/>
      <c r="BXS7" s="109"/>
      <c r="BXT7" s="109"/>
      <c r="BXU7" s="109"/>
      <c r="BXV7" s="109"/>
      <c r="BXW7" s="109"/>
      <c r="BXX7" s="109"/>
      <c r="BXY7" s="109"/>
      <c r="BXZ7" s="109"/>
      <c r="BYA7" s="109"/>
      <c r="BYB7" s="109"/>
      <c r="BYC7" s="109"/>
      <c r="BYD7" s="109"/>
      <c r="BYE7" s="109"/>
      <c r="BYF7" s="109"/>
      <c r="BYG7" s="109"/>
      <c r="BYH7" s="109"/>
      <c r="BYI7" s="109"/>
      <c r="BYJ7" s="109"/>
      <c r="BYK7" s="109"/>
      <c r="BYL7" s="109"/>
      <c r="BYM7" s="109"/>
      <c r="BYN7" s="109"/>
      <c r="BYO7" s="109"/>
      <c r="BYP7" s="109"/>
      <c r="BYQ7" s="109"/>
      <c r="BYR7" s="109"/>
      <c r="BYS7" s="109"/>
      <c r="BYT7" s="109"/>
      <c r="BYU7" s="109"/>
      <c r="BYV7" s="109"/>
      <c r="BYW7" s="109"/>
      <c r="BYX7" s="109"/>
      <c r="BYY7" s="109"/>
      <c r="BYZ7" s="109"/>
      <c r="BZA7" s="109"/>
      <c r="BZB7" s="109"/>
      <c r="BZC7" s="109"/>
      <c r="BZD7" s="109"/>
      <c r="BZE7" s="109"/>
      <c r="BZF7" s="109"/>
      <c r="BZG7" s="109"/>
      <c r="BZH7" s="109"/>
      <c r="BZI7" s="109"/>
      <c r="BZJ7" s="109"/>
      <c r="BZK7" s="109"/>
      <c r="BZL7" s="109"/>
      <c r="BZM7" s="109"/>
      <c r="BZN7" s="109"/>
      <c r="BZO7" s="109"/>
      <c r="BZP7" s="109"/>
      <c r="BZQ7" s="109"/>
      <c r="BZR7" s="109"/>
      <c r="BZS7" s="109"/>
      <c r="BZT7" s="109"/>
      <c r="BZU7" s="109"/>
      <c r="BZV7" s="109"/>
      <c r="BZW7" s="109"/>
      <c r="BZX7" s="109"/>
      <c r="BZY7" s="109"/>
      <c r="BZZ7" s="109"/>
      <c r="CAA7" s="109"/>
      <c r="CAB7" s="109"/>
      <c r="CAC7" s="109"/>
      <c r="CAD7" s="109"/>
      <c r="CAE7" s="109"/>
      <c r="CAF7" s="109"/>
      <c r="CAG7" s="109"/>
      <c r="CAH7" s="109"/>
      <c r="CAI7" s="109"/>
      <c r="CAJ7" s="109"/>
      <c r="CAK7" s="109"/>
      <c r="CAL7" s="109"/>
      <c r="CAM7" s="109"/>
      <c r="CAN7" s="109"/>
      <c r="CAO7" s="109"/>
      <c r="CAP7" s="109"/>
      <c r="CAQ7" s="109"/>
      <c r="CAR7" s="109"/>
      <c r="CAS7" s="109"/>
      <c r="CAT7" s="109"/>
      <c r="CAU7" s="109"/>
      <c r="CAV7" s="109"/>
      <c r="CAW7" s="109"/>
      <c r="CAX7" s="109"/>
      <c r="CAY7" s="109"/>
      <c r="CAZ7" s="109"/>
      <c r="CBA7" s="109"/>
      <c r="CBB7" s="109"/>
      <c r="CBC7" s="109"/>
      <c r="CBD7" s="109"/>
      <c r="CBE7" s="109"/>
      <c r="CBF7" s="109"/>
      <c r="CBG7" s="109"/>
      <c r="CBH7" s="109"/>
      <c r="CBI7" s="109"/>
      <c r="CBJ7" s="109"/>
      <c r="CBK7" s="109"/>
      <c r="CBL7" s="109"/>
      <c r="CBM7" s="109"/>
      <c r="CBN7" s="109"/>
      <c r="CBO7" s="109"/>
      <c r="CBP7" s="109"/>
      <c r="CBQ7" s="109"/>
      <c r="CBR7" s="109"/>
      <c r="CBS7" s="109"/>
      <c r="CBT7" s="109"/>
      <c r="CBU7" s="109"/>
      <c r="CBV7" s="109"/>
      <c r="CBW7" s="109"/>
      <c r="CBX7" s="109"/>
      <c r="CBY7" s="109"/>
      <c r="CBZ7" s="109"/>
      <c r="CCA7" s="109"/>
      <c r="CCB7" s="109"/>
      <c r="CCC7" s="109"/>
      <c r="CCD7" s="109"/>
      <c r="CCE7" s="109"/>
      <c r="CCF7" s="109"/>
      <c r="CCG7" s="109"/>
      <c r="CCH7" s="109"/>
      <c r="CCI7" s="109"/>
      <c r="CCJ7" s="109"/>
      <c r="CCK7" s="109"/>
      <c r="CCL7" s="109"/>
      <c r="CCM7" s="109"/>
      <c r="CCN7" s="109"/>
      <c r="CCO7" s="109"/>
      <c r="CCP7" s="109"/>
      <c r="CCQ7" s="109"/>
      <c r="CCR7" s="109"/>
      <c r="CCS7" s="109"/>
      <c r="CCT7" s="109"/>
      <c r="CCU7" s="109"/>
      <c r="CCV7" s="109"/>
      <c r="CCW7" s="109"/>
      <c r="CCX7" s="109"/>
      <c r="CCY7" s="109"/>
      <c r="CCZ7" s="109"/>
      <c r="CDA7" s="109"/>
      <c r="CDB7" s="109"/>
      <c r="CDC7" s="109"/>
      <c r="CDD7" s="109"/>
      <c r="CDE7" s="109"/>
      <c r="CDF7" s="109"/>
      <c r="CDG7" s="109"/>
      <c r="CDH7" s="109"/>
      <c r="CDI7" s="109"/>
      <c r="CDJ7" s="109"/>
      <c r="CDK7" s="109"/>
      <c r="CDL7" s="109"/>
      <c r="CDM7" s="109"/>
      <c r="CDN7" s="109"/>
      <c r="CDO7" s="109"/>
      <c r="CDP7" s="109"/>
      <c r="CDQ7" s="109"/>
      <c r="CDR7" s="109"/>
      <c r="CDS7" s="109"/>
      <c r="CDT7" s="109"/>
      <c r="CDU7" s="109"/>
      <c r="CDV7" s="109"/>
      <c r="CDW7" s="109"/>
      <c r="CDX7" s="109"/>
      <c r="CDY7" s="109"/>
      <c r="CDZ7" s="109"/>
      <c r="CEA7" s="109"/>
      <c r="CEB7" s="109"/>
      <c r="CEC7" s="109"/>
      <c r="CED7" s="109"/>
      <c r="CEE7" s="109"/>
      <c r="CEF7" s="109"/>
      <c r="CEG7" s="109"/>
      <c r="CEH7" s="109"/>
      <c r="CEI7" s="109"/>
      <c r="CEJ7" s="109"/>
      <c r="CEK7" s="109"/>
      <c r="CEL7" s="109"/>
      <c r="CEM7" s="109"/>
      <c r="CEN7" s="109"/>
      <c r="CEO7" s="109"/>
      <c r="CEP7" s="109"/>
      <c r="CEQ7" s="109"/>
      <c r="CER7" s="109"/>
      <c r="CES7" s="109"/>
      <c r="CET7" s="109"/>
      <c r="CEU7" s="109"/>
      <c r="CEV7" s="109"/>
      <c r="CEW7" s="109"/>
      <c r="CEX7" s="109"/>
      <c r="CEY7" s="109"/>
      <c r="CEZ7" s="109"/>
      <c r="CFA7" s="109"/>
      <c r="CFB7" s="109"/>
      <c r="CFC7" s="109"/>
      <c r="CFD7" s="109"/>
      <c r="CFE7" s="109"/>
      <c r="CFF7" s="109"/>
      <c r="CFG7" s="109"/>
      <c r="CFH7" s="109"/>
      <c r="CFI7" s="109"/>
      <c r="CFJ7" s="109"/>
      <c r="CFK7" s="109"/>
      <c r="CFL7" s="109"/>
      <c r="CFM7" s="109"/>
      <c r="CFN7" s="109"/>
      <c r="CFO7" s="109"/>
      <c r="CFP7" s="109"/>
      <c r="CFQ7" s="109"/>
      <c r="CFR7" s="109"/>
      <c r="CFS7" s="109"/>
      <c r="CFT7" s="109"/>
      <c r="CFU7" s="109"/>
      <c r="CFV7" s="109"/>
      <c r="CFW7" s="109"/>
      <c r="CFX7" s="109"/>
      <c r="CFY7" s="109"/>
      <c r="CFZ7" s="109"/>
      <c r="CGA7" s="109"/>
      <c r="CGB7" s="109"/>
      <c r="CGC7" s="109"/>
      <c r="CGD7" s="109"/>
      <c r="CGE7" s="109"/>
      <c r="CGF7" s="109"/>
      <c r="CGG7" s="109"/>
      <c r="CGH7" s="109"/>
      <c r="CGI7" s="109"/>
      <c r="CGJ7" s="109"/>
      <c r="CGK7" s="109"/>
      <c r="CGL7" s="109"/>
      <c r="CGM7" s="109"/>
      <c r="CGN7" s="109"/>
      <c r="CGO7" s="109"/>
      <c r="CGP7" s="109"/>
      <c r="CGQ7" s="109"/>
      <c r="CGR7" s="109"/>
      <c r="CGS7" s="109"/>
      <c r="CGT7" s="109"/>
      <c r="CGU7" s="109"/>
      <c r="CGV7" s="109"/>
      <c r="CGW7" s="109"/>
      <c r="CGX7" s="109"/>
      <c r="CGY7" s="109"/>
      <c r="CGZ7" s="109"/>
      <c r="CHA7" s="109"/>
      <c r="CHB7" s="109"/>
      <c r="CHC7" s="109"/>
      <c r="CHD7" s="109"/>
      <c r="CHE7" s="109"/>
      <c r="CHF7" s="109"/>
      <c r="CHG7" s="109"/>
      <c r="CHH7" s="109"/>
      <c r="CHI7" s="109"/>
      <c r="CHJ7" s="109"/>
      <c r="CHK7" s="109"/>
      <c r="CHL7" s="109"/>
      <c r="CHM7" s="109"/>
      <c r="CHN7" s="109"/>
      <c r="CHO7" s="109"/>
      <c r="CHP7" s="109"/>
      <c r="CHQ7" s="109"/>
      <c r="CHR7" s="109"/>
      <c r="CHS7" s="109"/>
      <c r="CHT7" s="109"/>
      <c r="CHU7" s="109"/>
      <c r="CHV7" s="109"/>
      <c r="CHW7" s="109"/>
      <c r="CHX7" s="109"/>
      <c r="CHY7" s="109"/>
      <c r="CHZ7" s="109"/>
      <c r="CIA7" s="109"/>
      <c r="CIB7" s="109"/>
      <c r="CIC7" s="109"/>
      <c r="CID7" s="109"/>
      <c r="CIE7" s="109"/>
      <c r="CIF7" s="109"/>
      <c r="CIG7" s="109"/>
      <c r="CIH7" s="109"/>
      <c r="CII7" s="109"/>
      <c r="CIJ7" s="109"/>
      <c r="CIK7" s="109"/>
      <c r="CIL7" s="109"/>
      <c r="CIM7" s="109"/>
      <c r="CIN7" s="109"/>
      <c r="CIO7" s="109"/>
      <c r="CIP7" s="109"/>
      <c r="CIQ7" s="109"/>
      <c r="CIR7" s="109"/>
      <c r="CIS7" s="109"/>
      <c r="CIT7" s="109"/>
      <c r="CIU7" s="109"/>
      <c r="CIV7" s="109"/>
      <c r="CIW7" s="109"/>
      <c r="CIX7" s="109"/>
      <c r="CIY7" s="109"/>
      <c r="CIZ7" s="109"/>
      <c r="CJA7" s="109"/>
      <c r="CJB7" s="109"/>
      <c r="CJC7" s="109"/>
      <c r="CJD7" s="109"/>
      <c r="CJE7" s="109"/>
      <c r="CJF7" s="109"/>
      <c r="CJG7" s="109"/>
      <c r="CJH7" s="109"/>
      <c r="CJI7" s="109"/>
      <c r="CJJ7" s="109"/>
      <c r="CJK7" s="109"/>
      <c r="CJL7" s="109"/>
      <c r="CJM7" s="109"/>
      <c r="CJN7" s="109"/>
      <c r="CJO7" s="109"/>
      <c r="CJP7" s="109"/>
      <c r="CJQ7" s="109"/>
      <c r="CJR7" s="109"/>
      <c r="CJS7" s="109"/>
      <c r="CJT7" s="109"/>
      <c r="CJU7" s="109"/>
      <c r="CJV7" s="109"/>
      <c r="CJW7" s="109"/>
      <c r="CJX7" s="109"/>
      <c r="CJY7" s="109"/>
      <c r="CJZ7" s="109"/>
      <c r="CKA7" s="109"/>
      <c r="CKB7" s="109"/>
      <c r="CKC7" s="109"/>
      <c r="CKD7" s="109"/>
      <c r="CKE7" s="109"/>
      <c r="CKF7" s="109"/>
      <c r="CKG7" s="109"/>
      <c r="CKH7" s="109"/>
      <c r="CKI7" s="109"/>
      <c r="CKJ7" s="109"/>
      <c r="CKK7" s="109"/>
      <c r="CKL7" s="109"/>
      <c r="CKM7" s="109"/>
      <c r="CKN7" s="109"/>
      <c r="CKO7" s="109"/>
      <c r="CKP7" s="109"/>
      <c r="CKQ7" s="109"/>
      <c r="CKR7" s="109"/>
      <c r="CKS7" s="109"/>
      <c r="CKT7" s="109"/>
      <c r="CKU7" s="109"/>
      <c r="CKV7" s="109"/>
      <c r="CKW7" s="109"/>
      <c r="CKX7" s="109"/>
      <c r="CKY7" s="109"/>
      <c r="CKZ7" s="109"/>
      <c r="CLA7" s="109"/>
      <c r="CLB7" s="109"/>
      <c r="CLC7" s="109"/>
      <c r="CLD7" s="109"/>
      <c r="CLE7" s="109"/>
      <c r="CLF7" s="109"/>
      <c r="CLG7" s="109"/>
      <c r="CLH7" s="109"/>
      <c r="CLI7" s="109"/>
      <c r="CLJ7" s="109"/>
      <c r="CLK7" s="109"/>
      <c r="CLL7" s="109"/>
      <c r="CLM7" s="109"/>
      <c r="CLN7" s="109"/>
      <c r="CLO7" s="109"/>
      <c r="CLP7" s="109"/>
      <c r="CLQ7" s="109"/>
      <c r="CLR7" s="109"/>
      <c r="CLS7" s="109"/>
      <c r="CLT7" s="109"/>
      <c r="CLU7" s="109"/>
      <c r="CLV7" s="109"/>
      <c r="CLW7" s="109"/>
      <c r="CLX7" s="109"/>
      <c r="CLY7" s="109"/>
      <c r="CLZ7" s="109"/>
      <c r="CMA7" s="109"/>
      <c r="CMB7" s="109"/>
      <c r="CMC7" s="109"/>
      <c r="CMD7" s="109"/>
      <c r="CME7" s="109"/>
      <c r="CMF7" s="109"/>
      <c r="CMG7" s="109"/>
      <c r="CMH7" s="109"/>
      <c r="CMI7" s="109"/>
      <c r="CMJ7" s="109"/>
      <c r="CMK7" s="109"/>
      <c r="CML7" s="109"/>
      <c r="CMM7" s="109"/>
      <c r="CMN7" s="109"/>
      <c r="CMO7" s="109"/>
      <c r="CMP7" s="109"/>
      <c r="CMQ7" s="109"/>
      <c r="CMR7" s="109"/>
      <c r="CMS7" s="109"/>
      <c r="CMT7" s="109"/>
      <c r="CMU7" s="109"/>
      <c r="CMV7" s="109"/>
      <c r="CMW7" s="109"/>
      <c r="CMX7" s="109"/>
      <c r="CMY7" s="109"/>
      <c r="CMZ7" s="109"/>
      <c r="CNA7" s="109"/>
      <c r="CNB7" s="109"/>
      <c r="CNC7" s="109"/>
      <c r="CND7" s="109"/>
      <c r="CNE7" s="109"/>
      <c r="CNF7" s="109"/>
      <c r="CNG7" s="109"/>
      <c r="CNH7" s="109"/>
      <c r="CNI7" s="109"/>
      <c r="CNJ7" s="109"/>
      <c r="CNK7" s="109"/>
      <c r="CNL7" s="109"/>
      <c r="CNM7" s="109"/>
      <c r="CNN7" s="109"/>
      <c r="CNO7" s="109"/>
      <c r="CNP7" s="109"/>
      <c r="CNQ7" s="109"/>
      <c r="CNR7" s="109"/>
      <c r="CNS7" s="109"/>
      <c r="CNT7" s="109"/>
      <c r="CNU7" s="109"/>
      <c r="CNV7" s="109"/>
      <c r="CNW7" s="109"/>
      <c r="CNX7" s="109"/>
      <c r="CNY7" s="109"/>
      <c r="CNZ7" s="109"/>
      <c r="COA7" s="109"/>
      <c r="COB7" s="109"/>
      <c r="COC7" s="109"/>
      <c r="COD7" s="109"/>
      <c r="COE7" s="109"/>
      <c r="COF7" s="109"/>
      <c r="COG7" s="109"/>
      <c r="COH7" s="109"/>
      <c r="COI7" s="109"/>
      <c r="COJ7" s="109"/>
      <c r="COK7" s="109"/>
      <c r="COL7" s="109"/>
      <c r="COM7" s="109"/>
      <c r="CON7" s="109"/>
      <c r="COO7" s="109"/>
      <c r="COP7" s="109"/>
      <c r="COQ7" s="109"/>
      <c r="COR7" s="109"/>
      <c r="COS7" s="109"/>
      <c r="COT7" s="109"/>
      <c r="COU7" s="109"/>
      <c r="COV7" s="109"/>
      <c r="COW7" s="109"/>
      <c r="COX7" s="109"/>
      <c r="COY7" s="109"/>
      <c r="COZ7" s="109"/>
      <c r="CPA7" s="109"/>
      <c r="CPB7" s="109"/>
      <c r="CPC7" s="109"/>
      <c r="CPD7" s="109"/>
      <c r="CPE7" s="109"/>
      <c r="CPF7" s="109"/>
      <c r="CPG7" s="109"/>
      <c r="CPH7" s="109"/>
      <c r="CPI7" s="109"/>
      <c r="CPJ7" s="109"/>
      <c r="CPK7" s="109"/>
      <c r="CPL7" s="109"/>
      <c r="CPM7" s="109"/>
      <c r="CPN7" s="109"/>
      <c r="CPO7" s="109"/>
      <c r="CPP7" s="109"/>
      <c r="CPQ7" s="109"/>
      <c r="CPR7" s="109"/>
      <c r="CPS7" s="109"/>
      <c r="CPT7" s="109"/>
      <c r="CPU7" s="109"/>
      <c r="CPV7" s="109"/>
      <c r="CPW7" s="109"/>
      <c r="CPX7" s="109"/>
      <c r="CPY7" s="109"/>
      <c r="CPZ7" s="109"/>
      <c r="CQA7" s="109"/>
      <c r="CQB7" s="109"/>
      <c r="CQC7" s="109"/>
      <c r="CQD7" s="109"/>
      <c r="CQE7" s="109"/>
      <c r="CQF7" s="109"/>
      <c r="CQG7" s="109"/>
      <c r="CQH7" s="109"/>
      <c r="CQI7" s="109"/>
      <c r="CQJ7" s="109"/>
      <c r="CQK7" s="109"/>
      <c r="CQL7" s="109"/>
      <c r="CQM7" s="109"/>
      <c r="CQN7" s="109"/>
      <c r="CQO7" s="109"/>
      <c r="CQP7" s="109"/>
      <c r="CQQ7" s="109"/>
      <c r="CQR7" s="109"/>
      <c r="CQS7" s="109"/>
      <c r="CQT7" s="109"/>
      <c r="CQU7" s="109"/>
      <c r="CQV7" s="109"/>
      <c r="CQW7" s="109"/>
      <c r="CQX7" s="109"/>
      <c r="CQY7" s="109"/>
      <c r="CQZ7" s="109"/>
      <c r="CRA7" s="109"/>
      <c r="CRB7" s="109"/>
      <c r="CRC7" s="109"/>
      <c r="CRD7" s="109"/>
      <c r="CRE7" s="109"/>
      <c r="CRF7" s="109"/>
      <c r="CRG7" s="109"/>
      <c r="CRH7" s="109"/>
      <c r="CRI7" s="109"/>
      <c r="CRJ7" s="109"/>
      <c r="CRK7" s="109"/>
      <c r="CRL7" s="109"/>
      <c r="CRM7" s="109"/>
      <c r="CRN7" s="109"/>
      <c r="CRO7" s="109"/>
      <c r="CRP7" s="109"/>
      <c r="CRQ7" s="109"/>
      <c r="CRR7" s="109"/>
      <c r="CRS7" s="109"/>
      <c r="CRT7" s="109"/>
      <c r="CRU7" s="109"/>
      <c r="CRV7" s="109"/>
      <c r="CRW7" s="109"/>
      <c r="CRX7" s="109"/>
      <c r="CRY7" s="109"/>
      <c r="CRZ7" s="109"/>
      <c r="CSA7" s="109"/>
      <c r="CSB7" s="109"/>
      <c r="CSC7" s="109"/>
      <c r="CSD7" s="109"/>
      <c r="CSE7" s="109"/>
      <c r="CSF7" s="109"/>
      <c r="CSG7" s="109"/>
      <c r="CSH7" s="109"/>
      <c r="CSI7" s="109"/>
      <c r="CSJ7" s="109"/>
      <c r="CSK7" s="109"/>
      <c r="CSL7" s="109"/>
      <c r="CSM7" s="109"/>
      <c r="CSN7" s="109"/>
      <c r="CSO7" s="109"/>
      <c r="CSP7" s="109"/>
      <c r="CSQ7" s="109"/>
      <c r="CSR7" s="109"/>
      <c r="CSS7" s="109"/>
      <c r="CST7" s="109"/>
      <c r="CSU7" s="109"/>
      <c r="CSV7" s="109"/>
      <c r="CSW7" s="109"/>
      <c r="CSX7" s="109"/>
      <c r="CSY7" s="109"/>
      <c r="CSZ7" s="109"/>
      <c r="CTA7" s="109"/>
      <c r="CTB7" s="109"/>
      <c r="CTC7" s="109"/>
      <c r="CTD7" s="109"/>
      <c r="CTE7" s="109"/>
      <c r="CTF7" s="109"/>
      <c r="CTG7" s="109"/>
      <c r="CTH7" s="109"/>
      <c r="CTI7" s="109"/>
      <c r="CTJ7" s="109"/>
      <c r="CTK7" s="109"/>
      <c r="CTL7" s="109"/>
      <c r="CTM7" s="109"/>
      <c r="CTN7" s="109"/>
      <c r="CTO7" s="109"/>
      <c r="CTP7" s="109"/>
      <c r="CTQ7" s="109"/>
      <c r="CTR7" s="109"/>
      <c r="CTS7" s="109"/>
      <c r="CTT7" s="109"/>
      <c r="CTU7" s="109"/>
      <c r="CTV7" s="109"/>
      <c r="CTW7" s="109"/>
      <c r="CTX7" s="109"/>
      <c r="CTY7" s="109"/>
      <c r="CTZ7" s="109"/>
      <c r="CUA7" s="109"/>
      <c r="CUB7" s="109"/>
      <c r="CUC7" s="109"/>
      <c r="CUD7" s="109"/>
      <c r="CUE7" s="109"/>
      <c r="CUF7" s="109"/>
      <c r="CUG7" s="109"/>
      <c r="CUH7" s="109"/>
      <c r="CUI7" s="109"/>
      <c r="CUJ7" s="109"/>
      <c r="CUK7" s="109"/>
      <c r="CUL7" s="109"/>
      <c r="CUM7" s="109"/>
      <c r="CUN7" s="109"/>
      <c r="CUO7" s="109"/>
      <c r="CUP7" s="109"/>
      <c r="CUQ7" s="109"/>
      <c r="CUR7" s="109"/>
      <c r="CUS7" s="109"/>
      <c r="CUT7" s="109"/>
      <c r="CUU7" s="109"/>
      <c r="CUV7" s="109"/>
      <c r="CUW7" s="109"/>
      <c r="CUX7" s="109"/>
      <c r="CUY7" s="109"/>
      <c r="CUZ7" s="109"/>
      <c r="CVA7" s="109"/>
      <c r="CVB7" s="109"/>
      <c r="CVC7" s="109"/>
      <c r="CVD7" s="109"/>
      <c r="CVE7" s="109"/>
      <c r="CVF7" s="109"/>
      <c r="CVG7" s="109"/>
      <c r="CVH7" s="109"/>
      <c r="CVI7" s="109"/>
      <c r="CVJ7" s="109"/>
      <c r="CVK7" s="109"/>
      <c r="CVL7" s="109"/>
      <c r="CVM7" s="109"/>
      <c r="CVN7" s="109"/>
      <c r="CVO7" s="109"/>
      <c r="CVP7" s="109"/>
      <c r="CVQ7" s="109"/>
      <c r="CVR7" s="109"/>
      <c r="CVS7" s="109"/>
      <c r="CVT7" s="109"/>
      <c r="CVU7" s="109"/>
      <c r="CVV7" s="109"/>
      <c r="CVW7" s="109"/>
      <c r="CVX7" s="109"/>
      <c r="CVY7" s="109"/>
      <c r="CVZ7" s="109"/>
      <c r="CWA7" s="109"/>
      <c r="CWB7" s="109"/>
      <c r="CWC7" s="109"/>
      <c r="CWD7" s="109"/>
      <c r="CWE7" s="109"/>
      <c r="CWF7" s="109"/>
      <c r="CWG7" s="109"/>
      <c r="CWH7" s="109"/>
      <c r="CWI7" s="109"/>
      <c r="CWJ7" s="109"/>
      <c r="CWK7" s="109"/>
      <c r="CWL7" s="109"/>
      <c r="CWM7" s="109"/>
      <c r="CWN7" s="109"/>
      <c r="CWO7" s="109"/>
      <c r="CWP7" s="109"/>
      <c r="CWQ7" s="109"/>
      <c r="CWR7" s="109"/>
      <c r="CWS7" s="109"/>
      <c r="CWT7" s="109"/>
      <c r="CWU7" s="109"/>
      <c r="CWV7" s="109"/>
      <c r="CWW7" s="109"/>
      <c r="CWX7" s="109"/>
      <c r="CWY7" s="109"/>
      <c r="CWZ7" s="109"/>
      <c r="CXA7" s="109"/>
      <c r="CXB7" s="109"/>
      <c r="CXC7" s="109"/>
      <c r="CXD7" s="109"/>
      <c r="CXE7" s="109"/>
      <c r="CXF7" s="109"/>
      <c r="CXG7" s="109"/>
      <c r="CXH7" s="109"/>
      <c r="CXI7" s="109"/>
      <c r="CXJ7" s="109"/>
      <c r="CXK7" s="109"/>
      <c r="CXL7" s="109"/>
      <c r="CXM7" s="109"/>
      <c r="CXN7" s="109"/>
      <c r="CXO7" s="109"/>
      <c r="CXP7" s="109"/>
      <c r="CXQ7" s="109"/>
      <c r="CXR7" s="109"/>
      <c r="CXS7" s="109"/>
      <c r="CXT7" s="109"/>
      <c r="CXU7" s="109"/>
      <c r="CXV7" s="109"/>
      <c r="CXW7" s="109"/>
      <c r="CXX7" s="109"/>
      <c r="CXY7" s="109"/>
      <c r="CXZ7" s="109"/>
      <c r="CYA7" s="109"/>
      <c r="CYB7" s="109"/>
      <c r="CYC7" s="109"/>
      <c r="CYD7" s="109"/>
      <c r="CYE7" s="109"/>
      <c r="CYF7" s="109"/>
      <c r="CYG7" s="109"/>
      <c r="CYH7" s="109"/>
      <c r="CYI7" s="109"/>
      <c r="CYJ7" s="109"/>
      <c r="CYK7" s="109"/>
      <c r="CYL7" s="109"/>
      <c r="CYM7" s="109"/>
      <c r="CYN7" s="109"/>
      <c r="CYO7" s="109"/>
      <c r="CYP7" s="109"/>
      <c r="CYQ7" s="109"/>
      <c r="CYR7" s="109"/>
      <c r="CYS7" s="109"/>
      <c r="CYT7" s="109"/>
      <c r="CYU7" s="109"/>
      <c r="CYV7" s="109"/>
      <c r="CYW7" s="109"/>
      <c r="CYX7" s="109"/>
      <c r="CYY7" s="109"/>
      <c r="CYZ7" s="109"/>
      <c r="CZA7" s="109"/>
      <c r="CZB7" s="109"/>
      <c r="CZC7" s="109"/>
      <c r="CZD7" s="109"/>
      <c r="CZE7" s="109"/>
      <c r="CZF7" s="109"/>
      <c r="CZG7" s="109"/>
      <c r="CZH7" s="109"/>
      <c r="CZI7" s="109"/>
      <c r="CZJ7" s="109"/>
      <c r="CZK7" s="109"/>
      <c r="CZL7" s="109"/>
      <c r="CZM7" s="109"/>
      <c r="CZN7" s="109"/>
      <c r="CZO7" s="109"/>
      <c r="CZP7" s="109"/>
      <c r="CZQ7" s="109"/>
      <c r="CZR7" s="109"/>
      <c r="CZS7" s="109"/>
      <c r="CZT7" s="109"/>
      <c r="CZU7" s="109"/>
      <c r="CZV7" s="109"/>
      <c r="CZW7" s="109"/>
      <c r="CZX7" s="109"/>
      <c r="CZY7" s="109"/>
      <c r="CZZ7" s="109"/>
      <c r="DAA7" s="109"/>
      <c r="DAB7" s="109"/>
      <c r="DAC7" s="109"/>
      <c r="DAD7" s="109"/>
      <c r="DAE7" s="109"/>
      <c r="DAF7" s="109"/>
      <c r="DAG7" s="109"/>
      <c r="DAH7" s="109"/>
      <c r="DAI7" s="109"/>
      <c r="DAJ7" s="109"/>
      <c r="DAK7" s="109"/>
      <c r="DAL7" s="109"/>
      <c r="DAM7" s="109"/>
      <c r="DAN7" s="109"/>
      <c r="DAO7" s="109"/>
      <c r="DAP7" s="109"/>
      <c r="DAQ7" s="109"/>
      <c r="DAR7" s="109"/>
      <c r="DAS7" s="109"/>
      <c r="DAT7" s="109"/>
      <c r="DAU7" s="109"/>
      <c r="DAV7" s="109"/>
      <c r="DAW7" s="109"/>
      <c r="DAX7" s="109"/>
      <c r="DAY7" s="109"/>
      <c r="DAZ7" s="109"/>
      <c r="DBA7" s="109"/>
      <c r="DBB7" s="109"/>
      <c r="DBC7" s="109"/>
      <c r="DBD7" s="109"/>
      <c r="DBE7" s="109"/>
      <c r="DBF7" s="109"/>
      <c r="DBG7" s="109"/>
      <c r="DBH7" s="109"/>
      <c r="DBI7" s="109"/>
      <c r="DBJ7" s="109"/>
      <c r="DBK7" s="109"/>
      <c r="DBL7" s="109"/>
      <c r="DBM7" s="109"/>
      <c r="DBN7" s="109"/>
      <c r="DBO7" s="109"/>
      <c r="DBP7" s="109"/>
      <c r="DBQ7" s="109"/>
      <c r="DBR7" s="109"/>
      <c r="DBS7" s="109"/>
      <c r="DBT7" s="109"/>
      <c r="DBU7" s="109"/>
      <c r="DBV7" s="109"/>
      <c r="DBW7" s="109"/>
      <c r="DBX7" s="109"/>
      <c r="DBY7" s="109"/>
      <c r="DBZ7" s="109"/>
      <c r="DCA7" s="109"/>
      <c r="DCB7" s="109"/>
      <c r="DCC7" s="109"/>
      <c r="DCD7" s="109"/>
      <c r="DCE7" s="109"/>
      <c r="DCF7" s="109"/>
      <c r="DCG7" s="109"/>
      <c r="DCH7" s="109"/>
      <c r="DCI7" s="109"/>
      <c r="DCJ7" s="109"/>
      <c r="DCK7" s="109"/>
      <c r="DCL7" s="109"/>
      <c r="DCM7" s="109"/>
      <c r="DCN7" s="109"/>
      <c r="DCO7" s="109"/>
      <c r="DCP7" s="109"/>
      <c r="DCQ7" s="109"/>
      <c r="DCR7" s="109"/>
      <c r="DCS7" s="109"/>
      <c r="DCT7" s="109"/>
      <c r="DCU7" s="109"/>
      <c r="DCV7" s="109"/>
      <c r="DCW7" s="109"/>
      <c r="DCX7" s="109"/>
      <c r="DCY7" s="109"/>
      <c r="DCZ7" s="109"/>
      <c r="DDA7" s="109"/>
      <c r="DDB7" s="109"/>
      <c r="DDC7" s="109"/>
      <c r="DDD7" s="109"/>
      <c r="DDE7" s="109"/>
      <c r="DDF7" s="109"/>
      <c r="DDG7" s="109"/>
      <c r="DDH7" s="109"/>
      <c r="DDI7" s="109"/>
      <c r="DDJ7" s="109"/>
      <c r="DDK7" s="109"/>
      <c r="DDL7" s="109"/>
      <c r="DDM7" s="109"/>
      <c r="DDN7" s="109"/>
      <c r="DDO7" s="109"/>
      <c r="DDP7" s="109"/>
      <c r="DDQ7" s="109"/>
      <c r="DDR7" s="109"/>
      <c r="DDS7" s="109"/>
      <c r="DDT7" s="109"/>
      <c r="DDU7" s="109"/>
      <c r="DDV7" s="109"/>
      <c r="DDW7" s="109"/>
      <c r="DDX7" s="109"/>
      <c r="DDY7" s="109"/>
      <c r="DDZ7" s="109"/>
      <c r="DEA7" s="109"/>
      <c r="DEB7" s="109"/>
      <c r="DEC7" s="109"/>
      <c r="DED7" s="109"/>
      <c r="DEE7" s="109"/>
      <c r="DEF7" s="109"/>
      <c r="DEG7" s="109"/>
      <c r="DEH7" s="109"/>
      <c r="DEI7" s="109"/>
      <c r="DEJ7" s="109"/>
      <c r="DEK7" s="109"/>
      <c r="DEL7" s="109"/>
      <c r="DEM7" s="109"/>
      <c r="DEN7" s="109"/>
      <c r="DEO7" s="109"/>
      <c r="DEP7" s="109"/>
      <c r="DEQ7" s="109"/>
      <c r="DER7" s="109"/>
      <c r="DES7" s="109"/>
      <c r="DET7" s="109"/>
      <c r="DEU7" s="109"/>
      <c r="DEV7" s="109"/>
      <c r="DEW7" s="109"/>
      <c r="DEX7" s="109"/>
      <c r="DEY7" s="109"/>
      <c r="DEZ7" s="109"/>
      <c r="DFA7" s="109"/>
      <c r="DFB7" s="109"/>
      <c r="DFC7" s="109"/>
      <c r="DFD7" s="109"/>
      <c r="DFE7" s="109"/>
      <c r="DFF7" s="109"/>
      <c r="DFG7" s="109"/>
      <c r="DFH7" s="109"/>
      <c r="DFI7" s="109"/>
      <c r="DFJ7" s="109"/>
      <c r="DFK7" s="109"/>
      <c r="DFL7" s="109"/>
      <c r="DFM7" s="109"/>
      <c r="DFN7" s="109"/>
      <c r="DFO7" s="109"/>
      <c r="DFP7" s="109"/>
      <c r="DFQ7" s="109"/>
      <c r="DFR7" s="109"/>
      <c r="DFS7" s="109"/>
      <c r="DFT7" s="109"/>
      <c r="DFU7" s="109"/>
      <c r="DFV7" s="109"/>
      <c r="DFW7" s="109"/>
      <c r="DFX7" s="109"/>
      <c r="DFY7" s="109"/>
      <c r="DFZ7" s="109"/>
      <c r="DGA7" s="109"/>
      <c r="DGB7" s="109"/>
      <c r="DGC7" s="109"/>
      <c r="DGD7" s="109"/>
      <c r="DGE7" s="109"/>
      <c r="DGF7" s="109"/>
      <c r="DGG7" s="109"/>
      <c r="DGH7" s="109"/>
      <c r="DGI7" s="109"/>
      <c r="DGJ7" s="109"/>
      <c r="DGK7" s="109"/>
      <c r="DGL7" s="109"/>
      <c r="DGM7" s="109"/>
      <c r="DGN7" s="109"/>
      <c r="DGO7" s="109"/>
      <c r="DGP7" s="109"/>
      <c r="DGQ7" s="109"/>
      <c r="DGR7" s="109"/>
      <c r="DGS7" s="109"/>
      <c r="DGT7" s="109"/>
      <c r="DGU7" s="109"/>
      <c r="DGV7" s="109"/>
      <c r="DGW7" s="109"/>
      <c r="DGX7" s="109"/>
      <c r="DGY7" s="109"/>
      <c r="DGZ7" s="109"/>
      <c r="DHA7" s="109"/>
      <c r="DHB7" s="109"/>
      <c r="DHC7" s="109"/>
      <c r="DHD7" s="109"/>
      <c r="DHE7" s="109"/>
      <c r="DHF7" s="109"/>
      <c r="DHG7" s="109"/>
      <c r="DHH7" s="109"/>
      <c r="DHI7" s="109"/>
      <c r="DHJ7" s="109"/>
      <c r="DHK7" s="109"/>
      <c r="DHL7" s="109"/>
      <c r="DHM7" s="109"/>
      <c r="DHN7" s="109"/>
      <c r="DHO7" s="109"/>
      <c r="DHP7" s="109"/>
      <c r="DHQ7" s="109"/>
      <c r="DHR7" s="109"/>
      <c r="DHS7" s="109"/>
      <c r="DHT7" s="109"/>
      <c r="DHU7" s="109"/>
      <c r="DHV7" s="109"/>
      <c r="DHW7" s="109"/>
      <c r="DHX7" s="109"/>
      <c r="DHY7" s="109"/>
      <c r="DHZ7" s="109"/>
      <c r="DIA7" s="109"/>
      <c r="DIB7" s="109"/>
      <c r="DIC7" s="109"/>
      <c r="DID7" s="109"/>
      <c r="DIE7" s="109"/>
      <c r="DIF7" s="109"/>
      <c r="DIG7" s="109"/>
      <c r="DIH7" s="109"/>
      <c r="DII7" s="109"/>
      <c r="DIJ7" s="109"/>
      <c r="DIK7" s="109"/>
      <c r="DIL7" s="109"/>
      <c r="DIM7" s="109"/>
      <c r="DIN7" s="109"/>
      <c r="DIO7" s="109"/>
      <c r="DIP7" s="109"/>
      <c r="DIQ7" s="109"/>
      <c r="DIR7" s="109"/>
      <c r="DIS7" s="109"/>
      <c r="DIT7" s="109"/>
      <c r="DIU7" s="109"/>
      <c r="DIV7" s="109"/>
      <c r="DIW7" s="109"/>
      <c r="DIX7" s="109"/>
      <c r="DIY7" s="109"/>
      <c r="DIZ7" s="109"/>
      <c r="DJA7" s="109"/>
      <c r="DJB7" s="109"/>
      <c r="DJC7" s="109"/>
      <c r="DJD7" s="109"/>
      <c r="DJE7" s="109"/>
      <c r="DJF7" s="109"/>
      <c r="DJG7" s="109"/>
      <c r="DJH7" s="109"/>
      <c r="DJI7" s="109"/>
      <c r="DJJ7" s="109"/>
      <c r="DJK7" s="109"/>
      <c r="DJL7" s="109"/>
      <c r="DJM7" s="109"/>
      <c r="DJN7" s="109"/>
      <c r="DJO7" s="109"/>
      <c r="DJP7" s="109"/>
      <c r="DJQ7" s="109"/>
      <c r="DJR7" s="109"/>
      <c r="DJS7" s="109"/>
      <c r="DJT7" s="109"/>
      <c r="DJU7" s="109"/>
      <c r="DJV7" s="109"/>
      <c r="DJW7" s="109"/>
      <c r="DJX7" s="109"/>
      <c r="DJY7" s="109"/>
      <c r="DJZ7" s="109"/>
      <c r="DKA7" s="109"/>
      <c r="DKB7" s="109"/>
      <c r="DKC7" s="109"/>
      <c r="DKD7" s="109"/>
      <c r="DKE7" s="109"/>
      <c r="DKF7" s="109"/>
      <c r="DKG7" s="109"/>
      <c r="DKH7" s="109"/>
      <c r="DKI7" s="109"/>
      <c r="DKJ7" s="109"/>
      <c r="DKK7" s="109"/>
      <c r="DKL7" s="109"/>
      <c r="DKM7" s="109"/>
      <c r="DKN7" s="109"/>
      <c r="DKO7" s="109"/>
      <c r="DKP7" s="109"/>
      <c r="DKQ7" s="109"/>
      <c r="DKR7" s="109"/>
      <c r="DKS7" s="109"/>
      <c r="DKT7" s="109"/>
      <c r="DKU7" s="109"/>
      <c r="DKV7" s="109"/>
      <c r="DKW7" s="109"/>
      <c r="DKX7" s="109"/>
      <c r="DKY7" s="109"/>
      <c r="DKZ7" s="109"/>
      <c r="DLA7" s="109"/>
      <c r="DLB7" s="109"/>
      <c r="DLC7" s="109"/>
      <c r="DLD7" s="109"/>
      <c r="DLE7" s="109"/>
      <c r="DLF7" s="109"/>
      <c r="DLG7" s="109"/>
      <c r="DLH7" s="109"/>
      <c r="DLI7" s="109"/>
      <c r="DLJ7" s="109"/>
      <c r="DLK7" s="109"/>
      <c r="DLL7" s="109"/>
      <c r="DLM7" s="109"/>
      <c r="DLN7" s="109"/>
      <c r="DLO7" s="109"/>
      <c r="DLP7" s="109"/>
      <c r="DLQ7" s="109"/>
      <c r="DLR7" s="109"/>
      <c r="DLS7" s="109"/>
      <c r="DLT7" s="109"/>
      <c r="DLU7" s="109"/>
      <c r="DLV7" s="109"/>
      <c r="DLW7" s="109"/>
      <c r="DLX7" s="109"/>
      <c r="DLY7" s="109"/>
      <c r="DLZ7" s="109"/>
      <c r="DMA7" s="109"/>
      <c r="DMB7" s="109"/>
      <c r="DMC7" s="109"/>
      <c r="DMD7" s="109"/>
      <c r="DME7" s="109"/>
      <c r="DMF7" s="109"/>
      <c r="DMG7" s="109"/>
      <c r="DMH7" s="109"/>
      <c r="DMI7" s="109"/>
      <c r="DMJ7" s="109"/>
      <c r="DMK7" s="109"/>
      <c r="DML7" s="109"/>
      <c r="DMM7" s="109"/>
      <c r="DMN7" s="109"/>
      <c r="DMO7" s="109"/>
      <c r="DMP7" s="109"/>
      <c r="DMQ7" s="109"/>
      <c r="DMR7" s="109"/>
      <c r="DMS7" s="109"/>
      <c r="DMT7" s="109"/>
      <c r="DMU7" s="109"/>
      <c r="DMV7" s="109"/>
      <c r="DMW7" s="109"/>
      <c r="DMX7" s="109"/>
      <c r="DMY7" s="109"/>
      <c r="DMZ7" s="109"/>
      <c r="DNA7" s="109"/>
      <c r="DNB7" s="109"/>
      <c r="DNC7" s="109"/>
      <c r="DND7" s="109"/>
      <c r="DNE7" s="109"/>
      <c r="DNF7" s="109"/>
      <c r="DNG7" s="109"/>
      <c r="DNH7" s="109"/>
      <c r="DNI7" s="109"/>
      <c r="DNJ7" s="109"/>
      <c r="DNK7" s="109"/>
      <c r="DNL7" s="109"/>
      <c r="DNM7" s="109"/>
      <c r="DNN7" s="109"/>
      <c r="DNO7" s="109"/>
      <c r="DNP7" s="109"/>
      <c r="DNQ7" s="109"/>
      <c r="DNR7" s="109"/>
      <c r="DNS7" s="109"/>
      <c r="DNT7" s="109"/>
      <c r="DNU7" s="109"/>
      <c r="DNV7" s="109"/>
      <c r="DNW7" s="109"/>
      <c r="DNX7" s="109"/>
      <c r="DNY7" s="109"/>
      <c r="DNZ7" s="109"/>
      <c r="DOA7" s="109"/>
      <c r="DOB7" s="109"/>
      <c r="DOC7" s="109"/>
      <c r="DOD7" s="109"/>
      <c r="DOE7" s="109"/>
      <c r="DOF7" s="109"/>
      <c r="DOG7" s="109"/>
      <c r="DOH7" s="109"/>
      <c r="DOI7" s="109"/>
      <c r="DOJ7" s="109"/>
      <c r="DOK7" s="109"/>
      <c r="DOL7" s="109"/>
      <c r="DOM7" s="109"/>
      <c r="DON7" s="109"/>
      <c r="DOO7" s="109"/>
      <c r="DOP7" s="109"/>
      <c r="DOQ7" s="109"/>
      <c r="DOR7" s="109"/>
      <c r="DOS7" s="109"/>
      <c r="DOT7" s="109"/>
      <c r="DOU7" s="109"/>
      <c r="DOV7" s="109"/>
      <c r="DOW7" s="109"/>
      <c r="DOX7" s="109"/>
      <c r="DOY7" s="109"/>
      <c r="DOZ7" s="109"/>
      <c r="DPA7" s="109"/>
      <c r="DPB7" s="109"/>
      <c r="DPC7" s="109"/>
      <c r="DPD7" s="109"/>
      <c r="DPE7" s="109"/>
      <c r="DPF7" s="109"/>
      <c r="DPG7" s="109"/>
      <c r="DPH7" s="109"/>
      <c r="DPI7" s="109"/>
      <c r="DPJ7" s="109"/>
      <c r="DPK7" s="109"/>
      <c r="DPL7" s="109"/>
      <c r="DPM7" s="109"/>
      <c r="DPN7" s="109"/>
      <c r="DPO7" s="109"/>
      <c r="DPP7" s="109"/>
      <c r="DPQ7" s="109"/>
      <c r="DPR7" s="109"/>
      <c r="DPS7" s="109"/>
      <c r="DPT7" s="109"/>
      <c r="DPU7" s="109"/>
      <c r="DPV7" s="109"/>
      <c r="DPW7" s="109"/>
      <c r="DPX7" s="109"/>
      <c r="DPY7" s="109"/>
      <c r="DPZ7" s="109"/>
      <c r="DQA7" s="109"/>
      <c r="DQB7" s="109"/>
      <c r="DQC7" s="109"/>
      <c r="DQD7" s="109"/>
      <c r="DQE7" s="109"/>
      <c r="DQF7" s="109"/>
      <c r="DQG7" s="109"/>
      <c r="DQH7" s="109"/>
      <c r="DQI7" s="109"/>
      <c r="DQJ7" s="109"/>
      <c r="DQK7" s="109"/>
      <c r="DQL7" s="109"/>
      <c r="DQM7" s="109"/>
      <c r="DQN7" s="109"/>
      <c r="DQO7" s="109"/>
      <c r="DQP7" s="109"/>
      <c r="DQQ7" s="109"/>
      <c r="DQR7" s="109"/>
      <c r="DQS7" s="109"/>
      <c r="DQT7" s="109"/>
      <c r="DQU7" s="109"/>
      <c r="DQV7" s="109"/>
      <c r="DQW7" s="109"/>
      <c r="DQX7" s="109"/>
      <c r="DQY7" s="109"/>
      <c r="DQZ7" s="109"/>
      <c r="DRA7" s="109"/>
      <c r="DRB7" s="109"/>
      <c r="DRC7" s="109"/>
      <c r="DRD7" s="109"/>
      <c r="DRE7" s="109"/>
      <c r="DRF7" s="109"/>
      <c r="DRG7" s="109"/>
      <c r="DRH7" s="109"/>
      <c r="DRI7" s="109"/>
      <c r="DRJ7" s="109"/>
      <c r="DRK7" s="109"/>
      <c r="DRL7" s="109"/>
      <c r="DRM7" s="109"/>
      <c r="DRN7" s="109"/>
      <c r="DRO7" s="109"/>
      <c r="DRP7" s="109"/>
      <c r="DRQ7" s="109"/>
      <c r="DRR7" s="109"/>
      <c r="DRS7" s="109"/>
      <c r="DRT7" s="109"/>
      <c r="DRU7" s="109"/>
      <c r="DRV7" s="109"/>
      <c r="DRW7" s="109"/>
      <c r="DRX7" s="109"/>
      <c r="DRY7" s="109"/>
      <c r="DRZ7" s="109"/>
      <c r="DSA7" s="109"/>
      <c r="DSB7" s="109"/>
      <c r="DSC7" s="109"/>
      <c r="DSD7" s="109"/>
      <c r="DSE7" s="109"/>
      <c r="DSF7" s="109"/>
      <c r="DSG7" s="109"/>
      <c r="DSH7" s="109"/>
      <c r="DSI7" s="109"/>
      <c r="DSJ7" s="109"/>
      <c r="DSK7" s="109"/>
      <c r="DSL7" s="109"/>
      <c r="DSM7" s="109"/>
      <c r="DSN7" s="109"/>
      <c r="DSO7" s="109"/>
      <c r="DSP7" s="109"/>
      <c r="DSQ7" s="109"/>
      <c r="DSR7" s="109"/>
      <c r="DSS7" s="109"/>
      <c r="DST7" s="109"/>
      <c r="DSU7" s="109"/>
      <c r="DSV7" s="109"/>
      <c r="DSW7" s="109"/>
      <c r="DSX7" s="109"/>
      <c r="DSY7" s="109"/>
      <c r="DSZ7" s="109"/>
      <c r="DTA7" s="109"/>
      <c r="DTB7" s="109"/>
      <c r="DTC7" s="109"/>
      <c r="DTD7" s="109"/>
      <c r="DTE7" s="109"/>
      <c r="DTF7" s="109"/>
      <c r="DTG7" s="109"/>
      <c r="DTH7" s="109"/>
      <c r="DTI7" s="109"/>
      <c r="DTJ7" s="109"/>
      <c r="DTK7" s="109"/>
      <c r="DTL7" s="109"/>
      <c r="DTM7" s="109"/>
      <c r="DTN7" s="109"/>
      <c r="DTO7" s="109"/>
      <c r="DTP7" s="109"/>
      <c r="DTQ7" s="109"/>
      <c r="DTR7" s="109"/>
      <c r="DTS7" s="109"/>
      <c r="DTT7" s="109"/>
      <c r="DTU7" s="109"/>
      <c r="DTV7" s="109"/>
      <c r="DTW7" s="109"/>
      <c r="DTX7" s="109"/>
      <c r="DTY7" s="109"/>
      <c r="DTZ7" s="109"/>
      <c r="DUA7" s="109"/>
      <c r="DUB7" s="109"/>
      <c r="DUC7" s="109"/>
      <c r="DUD7" s="109"/>
      <c r="DUE7" s="109"/>
      <c r="DUF7" s="109"/>
      <c r="DUG7" s="109"/>
      <c r="DUH7" s="109"/>
      <c r="DUI7" s="109"/>
      <c r="DUJ7" s="109"/>
      <c r="DUK7" s="109"/>
      <c r="DUL7" s="109"/>
      <c r="DUM7" s="109"/>
      <c r="DUN7" s="109"/>
      <c r="DUO7" s="109"/>
      <c r="DUP7" s="109"/>
      <c r="DUQ7" s="109"/>
      <c r="DUR7" s="109"/>
      <c r="DUS7" s="109"/>
      <c r="DUT7" s="109"/>
      <c r="DUU7" s="109"/>
      <c r="DUV7" s="109"/>
      <c r="DUW7" s="109"/>
      <c r="DUX7" s="109"/>
      <c r="DUY7" s="109"/>
      <c r="DUZ7" s="109"/>
      <c r="DVA7" s="109"/>
      <c r="DVB7" s="109"/>
      <c r="DVC7" s="109"/>
      <c r="DVD7" s="109"/>
      <c r="DVE7" s="109"/>
      <c r="DVF7" s="109"/>
      <c r="DVG7" s="109"/>
      <c r="DVH7" s="109"/>
      <c r="DVI7" s="109"/>
      <c r="DVJ7" s="109"/>
      <c r="DVK7" s="109"/>
      <c r="DVL7" s="109"/>
      <c r="DVM7" s="109"/>
      <c r="DVN7" s="109"/>
      <c r="DVO7" s="109"/>
      <c r="DVP7" s="109"/>
      <c r="DVQ7" s="109"/>
      <c r="DVR7" s="109"/>
      <c r="DVS7" s="109"/>
      <c r="DVT7" s="109"/>
      <c r="DVU7" s="109"/>
      <c r="DVV7" s="109"/>
      <c r="DVW7" s="109"/>
      <c r="DVX7" s="109"/>
      <c r="DVY7" s="109"/>
      <c r="DVZ7" s="109"/>
      <c r="DWA7" s="109"/>
      <c r="DWB7" s="109"/>
      <c r="DWC7" s="109"/>
      <c r="DWD7" s="109"/>
      <c r="DWE7" s="109"/>
      <c r="DWF7" s="109"/>
      <c r="DWG7" s="109"/>
      <c r="DWH7" s="109"/>
      <c r="DWI7" s="109"/>
      <c r="DWJ7" s="109"/>
      <c r="DWK7" s="109"/>
      <c r="DWL7" s="109"/>
      <c r="DWM7" s="109"/>
      <c r="DWN7" s="109"/>
      <c r="DWO7" s="109"/>
      <c r="DWP7" s="109"/>
      <c r="DWQ7" s="109"/>
      <c r="DWR7" s="109"/>
      <c r="DWS7" s="109"/>
      <c r="DWT7" s="109"/>
      <c r="DWU7" s="109"/>
      <c r="DWV7" s="109"/>
      <c r="DWW7" s="109"/>
      <c r="DWX7" s="109"/>
      <c r="DWY7" s="109"/>
      <c r="DWZ7" s="109"/>
      <c r="DXA7" s="109"/>
      <c r="DXB7" s="109"/>
      <c r="DXC7" s="109"/>
      <c r="DXD7" s="109"/>
      <c r="DXE7" s="109"/>
      <c r="DXF7" s="109"/>
      <c r="DXG7" s="109"/>
      <c r="DXH7" s="109"/>
      <c r="DXI7" s="109"/>
      <c r="DXJ7" s="109"/>
      <c r="DXK7" s="109"/>
      <c r="DXL7" s="109"/>
      <c r="DXM7" s="109"/>
      <c r="DXN7" s="109"/>
      <c r="DXO7" s="109"/>
      <c r="DXP7" s="109"/>
      <c r="DXQ7" s="109"/>
      <c r="DXR7" s="109"/>
      <c r="DXS7" s="109"/>
      <c r="DXT7" s="109"/>
      <c r="DXU7" s="109"/>
      <c r="DXV7" s="109"/>
      <c r="DXW7" s="109"/>
      <c r="DXX7" s="109"/>
      <c r="DXY7" s="109"/>
      <c r="DXZ7" s="109"/>
      <c r="DYA7" s="109"/>
      <c r="DYB7" s="109"/>
      <c r="DYC7" s="109"/>
      <c r="DYD7" s="109"/>
      <c r="DYE7" s="109"/>
      <c r="DYF7" s="109"/>
      <c r="DYG7" s="109"/>
      <c r="DYH7" s="109"/>
      <c r="DYI7" s="109"/>
      <c r="DYJ7" s="109"/>
      <c r="DYK7" s="109"/>
      <c r="DYL7" s="109"/>
      <c r="DYM7" s="109"/>
      <c r="DYN7" s="109"/>
      <c r="DYO7" s="109"/>
      <c r="DYP7" s="109"/>
      <c r="DYQ7" s="109"/>
      <c r="DYR7" s="109"/>
      <c r="DYS7" s="109"/>
      <c r="DYT7" s="109"/>
      <c r="DYU7" s="109"/>
      <c r="DYV7" s="109"/>
      <c r="DYW7" s="109"/>
      <c r="DYX7" s="109"/>
      <c r="DYY7" s="109"/>
      <c r="DYZ7" s="109"/>
      <c r="DZA7" s="109"/>
      <c r="DZB7" s="109"/>
      <c r="DZC7" s="109"/>
      <c r="DZD7" s="109"/>
      <c r="DZE7" s="109"/>
      <c r="DZF7" s="109"/>
      <c r="DZG7" s="109"/>
      <c r="DZH7" s="109"/>
      <c r="DZI7" s="109"/>
      <c r="DZJ7" s="109"/>
      <c r="DZK7" s="109"/>
      <c r="DZL7" s="109"/>
      <c r="DZM7" s="109"/>
      <c r="DZN7" s="109"/>
      <c r="DZO7" s="109"/>
      <c r="DZP7" s="109"/>
      <c r="DZQ7" s="109"/>
      <c r="DZR7" s="109"/>
      <c r="DZS7" s="109"/>
      <c r="DZT7" s="109"/>
      <c r="DZU7" s="109"/>
      <c r="DZV7" s="109"/>
      <c r="DZW7" s="109"/>
      <c r="DZX7" s="109"/>
      <c r="DZY7" s="109"/>
      <c r="DZZ7" s="109"/>
      <c r="EAA7" s="109"/>
      <c r="EAB7" s="109"/>
      <c r="EAC7" s="109"/>
      <c r="EAD7" s="109"/>
      <c r="EAE7" s="109"/>
      <c r="EAF7" s="109"/>
      <c r="EAG7" s="109"/>
      <c r="EAH7" s="109"/>
      <c r="EAI7" s="109"/>
      <c r="EAJ7" s="109"/>
      <c r="EAK7" s="109"/>
      <c r="EAL7" s="109"/>
      <c r="EAM7" s="109"/>
      <c r="EAN7" s="109"/>
      <c r="EAO7" s="109"/>
      <c r="EAP7" s="109"/>
      <c r="EAQ7" s="109"/>
      <c r="EAR7" s="109"/>
      <c r="EAS7" s="109"/>
      <c r="EAT7" s="109"/>
      <c r="EAU7" s="109"/>
      <c r="EAV7" s="109"/>
      <c r="EAW7" s="109"/>
      <c r="EAX7" s="109"/>
      <c r="EAY7" s="109"/>
      <c r="EAZ7" s="109"/>
      <c r="EBA7" s="109"/>
      <c r="EBB7" s="109"/>
      <c r="EBC7" s="109"/>
      <c r="EBD7" s="109"/>
      <c r="EBE7" s="109"/>
      <c r="EBF7" s="109"/>
      <c r="EBG7" s="109"/>
      <c r="EBH7" s="109"/>
      <c r="EBI7" s="109"/>
      <c r="EBJ7" s="109"/>
      <c r="EBK7" s="109"/>
      <c r="EBL7" s="109"/>
      <c r="EBM7" s="109"/>
      <c r="EBN7" s="109"/>
      <c r="EBO7" s="109"/>
      <c r="EBP7" s="109"/>
      <c r="EBQ7" s="109"/>
      <c r="EBR7" s="109"/>
      <c r="EBS7" s="109"/>
      <c r="EBT7" s="109"/>
      <c r="EBU7" s="109"/>
      <c r="EBV7" s="109"/>
      <c r="EBW7" s="109"/>
      <c r="EBX7" s="109"/>
      <c r="EBY7" s="109"/>
      <c r="EBZ7" s="109"/>
      <c r="ECA7" s="109"/>
      <c r="ECB7" s="109"/>
      <c r="ECC7" s="109"/>
      <c r="ECD7" s="109"/>
      <c r="ECE7" s="109"/>
      <c r="ECF7" s="109"/>
      <c r="ECG7" s="109"/>
      <c r="ECH7" s="109"/>
      <c r="ECI7" s="109"/>
      <c r="ECJ7" s="109"/>
      <c r="ECK7" s="109"/>
      <c r="ECL7" s="109"/>
      <c r="ECM7" s="109"/>
      <c r="ECN7" s="109"/>
      <c r="ECO7" s="109"/>
      <c r="ECP7" s="109"/>
      <c r="ECQ7" s="109"/>
      <c r="ECR7" s="109"/>
      <c r="ECS7" s="109"/>
      <c r="ECT7" s="109"/>
      <c r="ECU7" s="109"/>
      <c r="ECV7" s="109"/>
      <c r="ECW7" s="109"/>
      <c r="ECX7" s="109"/>
      <c r="ECY7" s="109"/>
      <c r="ECZ7" s="109"/>
      <c r="EDA7" s="109"/>
      <c r="EDB7" s="109"/>
      <c r="EDC7" s="109"/>
      <c r="EDD7" s="109"/>
      <c r="EDE7" s="109"/>
      <c r="EDF7" s="109"/>
      <c r="EDG7" s="109"/>
      <c r="EDH7" s="109"/>
      <c r="EDI7" s="109"/>
      <c r="EDJ7" s="109"/>
      <c r="EDK7" s="109"/>
      <c r="EDL7" s="109"/>
      <c r="EDM7" s="109"/>
      <c r="EDN7" s="109"/>
      <c r="EDO7" s="109"/>
      <c r="EDP7" s="109"/>
      <c r="EDQ7" s="109"/>
      <c r="EDR7" s="109"/>
      <c r="EDS7" s="109"/>
      <c r="EDT7" s="109"/>
      <c r="EDU7" s="109"/>
      <c r="EDV7" s="109"/>
      <c r="EDW7" s="109"/>
      <c r="EDX7" s="109"/>
      <c r="EDY7" s="109"/>
      <c r="EDZ7" s="109"/>
      <c r="EEA7" s="109"/>
      <c r="EEB7" s="109"/>
      <c r="EEC7" s="109"/>
      <c r="EED7" s="109"/>
      <c r="EEE7" s="109"/>
      <c r="EEF7" s="109"/>
      <c r="EEG7" s="109"/>
      <c r="EEH7" s="109"/>
      <c r="EEI7" s="109"/>
      <c r="EEJ7" s="109"/>
      <c r="EEK7" s="109"/>
      <c r="EEL7" s="109"/>
      <c r="EEM7" s="109"/>
      <c r="EEN7" s="109"/>
      <c r="EEO7" s="109"/>
      <c r="EEP7" s="109"/>
      <c r="EEQ7" s="109"/>
      <c r="EER7" s="109"/>
      <c r="EES7" s="109"/>
      <c r="EET7" s="109"/>
      <c r="EEU7" s="109"/>
      <c r="EEV7" s="109"/>
      <c r="EEW7" s="109"/>
      <c r="EEX7" s="109"/>
      <c r="EEY7" s="109"/>
      <c r="EEZ7" s="109"/>
      <c r="EFA7" s="109"/>
      <c r="EFB7" s="109"/>
      <c r="EFC7" s="109"/>
      <c r="EFD7" s="109"/>
      <c r="EFE7" s="109"/>
      <c r="EFF7" s="109"/>
      <c r="EFG7" s="109"/>
      <c r="EFH7" s="109"/>
      <c r="EFI7" s="109"/>
      <c r="EFJ7" s="109"/>
      <c r="EFK7" s="109"/>
      <c r="EFL7" s="109"/>
      <c r="EFM7" s="109"/>
      <c r="EFN7" s="109"/>
      <c r="EFO7" s="109"/>
      <c r="EFP7" s="109"/>
      <c r="EFQ7" s="109"/>
      <c r="EFR7" s="109"/>
      <c r="EFS7" s="109"/>
      <c r="EFT7" s="109"/>
      <c r="EFU7" s="109"/>
      <c r="EFV7" s="109"/>
      <c r="EFW7" s="109"/>
      <c r="EFX7" s="109"/>
      <c r="EFY7" s="109"/>
      <c r="EFZ7" s="109"/>
      <c r="EGA7" s="109"/>
      <c r="EGB7" s="109"/>
      <c r="EGC7" s="109"/>
      <c r="EGD7" s="109"/>
      <c r="EGE7" s="109"/>
      <c r="EGF7" s="109"/>
      <c r="EGG7" s="109"/>
      <c r="EGH7" s="109"/>
      <c r="EGI7" s="109"/>
      <c r="EGJ7" s="109"/>
      <c r="EGK7" s="109"/>
      <c r="EGL7" s="109"/>
      <c r="EGM7" s="109"/>
      <c r="EGN7" s="109"/>
      <c r="EGO7" s="109"/>
      <c r="EGP7" s="109"/>
      <c r="EGQ7" s="109"/>
      <c r="EGR7" s="109"/>
      <c r="EGS7" s="109"/>
      <c r="EGT7" s="109"/>
      <c r="EGU7" s="109"/>
      <c r="EGV7" s="109"/>
      <c r="EGW7" s="109"/>
      <c r="EGX7" s="109"/>
      <c r="EGY7" s="109"/>
      <c r="EGZ7" s="109"/>
      <c r="EHA7" s="109"/>
      <c r="EHB7" s="109"/>
      <c r="EHC7" s="109"/>
      <c r="EHD7" s="109"/>
      <c r="EHE7" s="109"/>
      <c r="EHF7" s="109"/>
      <c r="EHG7" s="109"/>
      <c r="EHH7" s="109"/>
      <c r="EHI7" s="109"/>
      <c r="EHJ7" s="109"/>
      <c r="EHK7" s="109"/>
      <c r="EHL7" s="109"/>
      <c r="EHM7" s="109"/>
      <c r="EHN7" s="109"/>
      <c r="EHO7" s="109"/>
      <c r="EHP7" s="109"/>
      <c r="EHQ7" s="109"/>
      <c r="EHR7" s="109"/>
      <c r="EHS7" s="109"/>
      <c r="EHT7" s="109"/>
      <c r="EHU7" s="109"/>
      <c r="EHV7" s="109"/>
      <c r="EHW7" s="109"/>
      <c r="EHX7" s="109"/>
      <c r="EHY7" s="109"/>
      <c r="EHZ7" s="109"/>
      <c r="EIA7" s="109"/>
      <c r="EIB7" s="109"/>
      <c r="EIC7" s="109"/>
      <c r="EID7" s="109"/>
      <c r="EIE7" s="109"/>
      <c r="EIF7" s="109"/>
      <c r="EIG7" s="109"/>
      <c r="EIH7" s="109"/>
      <c r="EII7" s="109"/>
      <c r="EIJ7" s="109"/>
      <c r="EIK7" s="109"/>
      <c r="EIL7" s="109"/>
      <c r="EIM7" s="109"/>
      <c r="EIN7" s="109"/>
      <c r="EIO7" s="109"/>
      <c r="EIP7" s="109"/>
      <c r="EIQ7" s="109"/>
      <c r="EIR7" s="109"/>
      <c r="EIS7" s="109"/>
      <c r="EIT7" s="109"/>
      <c r="EIU7" s="109"/>
      <c r="EIV7" s="109"/>
      <c r="EIW7" s="109"/>
      <c r="EIX7" s="109"/>
      <c r="EIY7" s="109"/>
      <c r="EIZ7" s="109"/>
      <c r="EJA7" s="109"/>
      <c r="EJB7" s="109"/>
      <c r="EJC7" s="109"/>
      <c r="EJD7" s="109"/>
      <c r="EJE7" s="109"/>
      <c r="EJF7" s="109"/>
      <c r="EJG7" s="109"/>
      <c r="EJH7" s="109"/>
      <c r="EJI7" s="109"/>
      <c r="EJJ7" s="109"/>
      <c r="EJK7" s="109"/>
      <c r="EJL7" s="109"/>
      <c r="EJM7" s="109"/>
      <c r="EJN7" s="109"/>
      <c r="EJO7" s="109"/>
      <c r="EJP7" s="109"/>
      <c r="EJQ7" s="109"/>
      <c r="EJR7" s="109"/>
      <c r="EJS7" s="109"/>
      <c r="EJT7" s="109"/>
      <c r="EJU7" s="109"/>
      <c r="EJV7" s="109"/>
      <c r="EJW7" s="109"/>
      <c r="EJX7" s="109"/>
      <c r="EJY7" s="109"/>
      <c r="EJZ7" s="109"/>
      <c r="EKA7" s="109"/>
      <c r="EKB7" s="109"/>
      <c r="EKC7" s="109"/>
      <c r="EKD7" s="109"/>
      <c r="EKE7" s="109"/>
      <c r="EKF7" s="109"/>
      <c r="EKG7" s="109"/>
      <c r="EKH7" s="109"/>
      <c r="EKI7" s="109"/>
      <c r="EKJ7" s="109"/>
      <c r="EKK7" s="109"/>
      <c r="EKL7" s="109"/>
      <c r="EKM7" s="109"/>
      <c r="EKN7" s="109"/>
      <c r="EKO7" s="109"/>
      <c r="EKP7" s="109"/>
      <c r="EKQ7" s="109"/>
      <c r="EKR7" s="109"/>
      <c r="EKS7" s="109"/>
      <c r="EKT7" s="109"/>
      <c r="EKU7" s="109"/>
      <c r="EKV7" s="109"/>
      <c r="EKW7" s="109"/>
      <c r="EKX7" s="109"/>
      <c r="EKY7" s="109"/>
      <c r="EKZ7" s="109"/>
      <c r="ELA7" s="109"/>
      <c r="ELB7" s="109"/>
      <c r="ELC7" s="109"/>
      <c r="ELD7" s="109"/>
      <c r="ELE7" s="109"/>
      <c r="ELF7" s="109"/>
      <c r="ELG7" s="109"/>
      <c r="ELH7" s="109"/>
      <c r="ELI7" s="109"/>
      <c r="ELJ7" s="109"/>
      <c r="ELK7" s="109"/>
      <c r="ELL7" s="109"/>
      <c r="ELM7" s="109"/>
      <c r="ELN7" s="109"/>
      <c r="ELO7" s="109"/>
      <c r="ELP7" s="109"/>
      <c r="ELQ7" s="109"/>
      <c r="ELR7" s="109"/>
      <c r="ELS7" s="109"/>
      <c r="ELT7" s="109"/>
      <c r="ELU7" s="109"/>
      <c r="ELV7" s="109"/>
      <c r="ELW7" s="109"/>
      <c r="ELX7" s="109"/>
      <c r="ELY7" s="109"/>
      <c r="ELZ7" s="109"/>
      <c r="EMA7" s="109"/>
      <c r="EMB7" s="109"/>
      <c r="EMC7" s="109"/>
      <c r="EMD7" s="109"/>
      <c r="EME7" s="109"/>
      <c r="EMF7" s="109"/>
      <c r="EMG7" s="109"/>
      <c r="EMH7" s="109"/>
      <c r="EMI7" s="109"/>
      <c r="EMJ7" s="109"/>
      <c r="EMK7" s="109"/>
      <c r="EML7" s="109"/>
      <c r="EMM7" s="109"/>
      <c r="EMN7" s="109"/>
      <c r="EMO7" s="109"/>
      <c r="EMP7" s="109"/>
      <c r="EMQ7" s="109"/>
      <c r="EMR7" s="109"/>
      <c r="EMS7" s="109"/>
      <c r="EMT7" s="109"/>
      <c r="EMU7" s="109"/>
      <c r="EMV7" s="109"/>
      <c r="EMW7" s="109"/>
      <c r="EMX7" s="109"/>
      <c r="EMY7" s="109"/>
      <c r="EMZ7" s="109"/>
      <c r="ENA7" s="109"/>
      <c r="ENB7" s="109"/>
      <c r="ENC7" s="109"/>
      <c r="END7" s="109"/>
      <c r="ENE7" s="109"/>
      <c r="ENF7" s="109"/>
      <c r="ENG7" s="109"/>
      <c r="ENH7" s="109"/>
      <c r="ENI7" s="109"/>
      <c r="ENJ7" s="109"/>
      <c r="ENK7" s="109"/>
      <c r="ENL7" s="109"/>
      <c r="ENM7" s="109"/>
      <c r="ENN7" s="109"/>
      <c r="ENO7" s="109"/>
      <c r="ENP7" s="109"/>
      <c r="ENQ7" s="109"/>
      <c r="ENR7" s="109"/>
      <c r="ENS7" s="109"/>
      <c r="ENT7" s="109"/>
      <c r="ENU7" s="109"/>
      <c r="ENV7" s="109"/>
      <c r="ENW7" s="109"/>
      <c r="ENX7" s="109"/>
      <c r="ENY7" s="109"/>
      <c r="ENZ7" s="109"/>
      <c r="EOA7" s="109"/>
      <c r="EOB7" s="109"/>
      <c r="EOC7" s="109"/>
      <c r="EOD7" s="109"/>
      <c r="EOE7" s="109"/>
      <c r="EOF7" s="109"/>
      <c r="EOG7" s="109"/>
      <c r="EOH7" s="109"/>
      <c r="EOI7" s="109"/>
      <c r="EOJ7" s="109"/>
      <c r="EOK7" s="109"/>
      <c r="EOL7" s="109"/>
      <c r="EOM7" s="109"/>
      <c r="EON7" s="109"/>
      <c r="EOO7" s="109"/>
      <c r="EOP7" s="109"/>
      <c r="EOQ7" s="109"/>
      <c r="EOR7" s="109"/>
      <c r="EOS7" s="109"/>
      <c r="EOT7" s="109"/>
      <c r="EOU7" s="109"/>
      <c r="EOV7" s="109"/>
      <c r="EOW7" s="109"/>
      <c r="EOX7" s="109"/>
      <c r="EOY7" s="109"/>
      <c r="EOZ7" s="109"/>
      <c r="EPA7" s="109"/>
      <c r="EPB7" s="109"/>
      <c r="EPC7" s="109"/>
      <c r="EPD7" s="109"/>
      <c r="EPE7" s="109"/>
      <c r="EPF7" s="109"/>
      <c r="EPG7" s="109"/>
      <c r="EPH7" s="109"/>
      <c r="EPI7" s="109"/>
      <c r="EPJ7" s="109"/>
      <c r="EPK7" s="109"/>
      <c r="EPL7" s="109"/>
      <c r="EPM7" s="109"/>
      <c r="EPN7" s="109"/>
      <c r="EPO7" s="109"/>
      <c r="EPP7" s="109"/>
      <c r="EPQ7" s="109"/>
      <c r="EPR7" s="109"/>
      <c r="EPS7" s="109"/>
      <c r="EPT7" s="109"/>
      <c r="EPU7" s="109"/>
      <c r="EPV7" s="109"/>
      <c r="EPW7" s="109"/>
      <c r="EPX7" s="109"/>
      <c r="EPY7" s="109"/>
      <c r="EPZ7" s="109"/>
      <c r="EQA7" s="109"/>
      <c r="EQB7" s="109"/>
      <c r="EQC7" s="109"/>
      <c r="EQD7" s="109"/>
      <c r="EQE7" s="109"/>
      <c r="EQF7" s="109"/>
      <c r="EQG7" s="109"/>
      <c r="EQH7" s="109"/>
      <c r="EQI7" s="109"/>
      <c r="EQJ7" s="109"/>
      <c r="EQK7" s="109"/>
      <c r="EQL7" s="109"/>
      <c r="EQM7" s="109"/>
      <c r="EQN7" s="109"/>
      <c r="EQO7" s="109"/>
      <c r="EQP7" s="109"/>
      <c r="EQQ7" s="109"/>
      <c r="EQR7" s="109"/>
      <c r="EQS7" s="109"/>
      <c r="EQT7" s="109"/>
      <c r="EQU7" s="109"/>
      <c r="EQV7" s="109"/>
      <c r="EQW7" s="109"/>
      <c r="EQX7" s="109"/>
      <c r="EQY7" s="109"/>
      <c r="EQZ7" s="109"/>
      <c r="ERA7" s="109"/>
      <c r="ERB7" s="109"/>
      <c r="ERC7" s="109"/>
      <c r="ERD7" s="109"/>
      <c r="ERE7" s="109"/>
      <c r="ERF7" s="109"/>
      <c r="ERG7" s="109"/>
      <c r="ERH7" s="109"/>
      <c r="ERI7" s="109"/>
      <c r="ERJ7" s="109"/>
      <c r="ERK7" s="109"/>
      <c r="ERL7" s="109"/>
      <c r="ERM7" s="109"/>
      <c r="ERN7" s="109"/>
      <c r="ERO7" s="109"/>
      <c r="ERP7" s="109"/>
      <c r="ERQ7" s="109"/>
      <c r="ERR7" s="109"/>
      <c r="ERS7" s="109"/>
      <c r="ERT7" s="109"/>
      <c r="ERU7" s="109"/>
      <c r="ERV7" s="109"/>
      <c r="ERW7" s="109"/>
      <c r="ERX7" s="109"/>
      <c r="ERY7" s="109"/>
      <c r="ERZ7" s="109"/>
      <c r="ESA7" s="109"/>
      <c r="ESB7" s="109"/>
      <c r="ESC7" s="109"/>
      <c r="ESD7" s="109"/>
      <c r="ESE7" s="109"/>
      <c r="ESF7" s="109"/>
      <c r="ESG7" s="109"/>
      <c r="ESH7" s="109"/>
      <c r="ESI7" s="109"/>
      <c r="ESJ7" s="109"/>
      <c r="ESK7" s="109"/>
      <c r="ESL7" s="109"/>
      <c r="ESM7" s="109"/>
      <c r="ESN7" s="109"/>
      <c r="ESO7" s="109"/>
      <c r="ESP7" s="109"/>
      <c r="ESQ7" s="109"/>
      <c r="ESR7" s="109"/>
      <c r="ESS7" s="109"/>
      <c r="EST7" s="109"/>
      <c r="ESU7" s="109"/>
      <c r="ESV7" s="109"/>
      <c r="ESW7" s="109"/>
      <c r="ESX7" s="109"/>
      <c r="ESY7" s="109"/>
      <c r="ESZ7" s="109"/>
      <c r="ETA7" s="109"/>
      <c r="ETB7" s="109"/>
      <c r="ETC7" s="109"/>
      <c r="ETD7" s="109"/>
      <c r="ETE7" s="109"/>
      <c r="ETF7" s="109"/>
      <c r="ETG7" s="109"/>
      <c r="ETH7" s="109"/>
      <c r="ETI7" s="109"/>
      <c r="ETJ7" s="109"/>
      <c r="ETK7" s="109"/>
      <c r="ETL7" s="109"/>
      <c r="ETM7" s="109"/>
      <c r="ETN7" s="109"/>
      <c r="ETO7" s="109"/>
      <c r="ETP7" s="109"/>
      <c r="ETQ7" s="109"/>
      <c r="ETR7" s="109"/>
      <c r="ETS7" s="109"/>
      <c r="ETT7" s="109"/>
      <c r="ETU7" s="109"/>
      <c r="ETV7" s="109"/>
      <c r="ETW7" s="109"/>
      <c r="ETX7" s="109"/>
      <c r="ETY7" s="109"/>
      <c r="ETZ7" s="109"/>
      <c r="EUA7" s="109"/>
      <c r="EUB7" s="109"/>
      <c r="EUC7" s="109"/>
      <c r="EUD7" s="109"/>
      <c r="EUE7" s="109"/>
      <c r="EUF7" s="109"/>
      <c r="EUG7" s="109"/>
      <c r="EUH7" s="109"/>
      <c r="EUI7" s="109"/>
      <c r="EUJ7" s="109"/>
      <c r="EUK7" s="109"/>
      <c r="EUL7" s="109"/>
      <c r="EUM7" s="109"/>
      <c r="EUN7" s="109"/>
      <c r="EUO7" s="109"/>
      <c r="EUP7" s="109"/>
      <c r="EUQ7" s="109"/>
      <c r="EUR7" s="109"/>
      <c r="EUS7" s="109"/>
      <c r="EUT7" s="109"/>
      <c r="EUU7" s="109"/>
      <c r="EUV7" s="109"/>
      <c r="EUW7" s="109"/>
      <c r="EUX7" s="109"/>
      <c r="EUY7" s="109"/>
      <c r="EUZ7" s="109"/>
      <c r="EVA7" s="109"/>
      <c r="EVB7" s="109"/>
      <c r="EVC7" s="109"/>
      <c r="EVD7" s="109"/>
      <c r="EVE7" s="109"/>
      <c r="EVF7" s="109"/>
      <c r="EVG7" s="109"/>
      <c r="EVH7" s="109"/>
      <c r="EVI7" s="109"/>
      <c r="EVJ7" s="109"/>
      <c r="EVK7" s="109"/>
      <c r="EVL7" s="109"/>
      <c r="EVM7" s="109"/>
      <c r="EVN7" s="109"/>
      <c r="EVO7" s="109"/>
      <c r="EVP7" s="109"/>
      <c r="EVQ7" s="109"/>
      <c r="EVR7" s="109"/>
      <c r="EVS7" s="109"/>
      <c r="EVT7" s="109"/>
      <c r="EVU7" s="109"/>
      <c r="EVV7" s="109"/>
      <c r="EVW7" s="109"/>
      <c r="EVX7" s="109"/>
      <c r="EVY7" s="109"/>
      <c r="EVZ7" s="109"/>
      <c r="EWA7" s="109"/>
      <c r="EWB7" s="109"/>
      <c r="EWC7" s="109"/>
      <c r="EWD7" s="109"/>
      <c r="EWE7" s="109"/>
      <c r="EWF7" s="109"/>
      <c r="EWG7" s="109"/>
      <c r="EWH7" s="109"/>
      <c r="EWI7" s="109"/>
      <c r="EWJ7" s="109"/>
      <c r="EWK7" s="109"/>
      <c r="EWL7" s="109"/>
      <c r="EWM7" s="109"/>
      <c r="EWN7" s="109"/>
      <c r="EWO7" s="109"/>
      <c r="EWP7" s="109"/>
      <c r="EWQ7" s="109"/>
      <c r="EWR7" s="109"/>
      <c r="EWS7" s="109"/>
      <c r="EWT7" s="109"/>
      <c r="EWU7" s="109"/>
      <c r="EWV7" s="109"/>
      <c r="EWW7" s="109"/>
      <c r="EWX7" s="109"/>
      <c r="EWY7" s="109"/>
      <c r="EWZ7" s="109"/>
      <c r="EXA7" s="109"/>
      <c r="EXB7" s="109"/>
      <c r="EXC7" s="109"/>
      <c r="EXD7" s="109"/>
      <c r="EXE7" s="109"/>
      <c r="EXF7" s="109"/>
      <c r="EXG7" s="109"/>
      <c r="EXH7" s="109"/>
      <c r="EXI7" s="109"/>
      <c r="EXJ7" s="109"/>
      <c r="EXK7" s="109"/>
      <c r="EXL7" s="109"/>
      <c r="EXM7" s="109"/>
      <c r="EXN7" s="109"/>
      <c r="EXO7" s="109"/>
      <c r="EXP7" s="109"/>
      <c r="EXQ7" s="109"/>
      <c r="EXR7" s="109"/>
      <c r="EXS7" s="109"/>
      <c r="EXT7" s="109"/>
      <c r="EXU7" s="109"/>
      <c r="EXV7" s="109"/>
      <c r="EXW7" s="109"/>
      <c r="EXX7" s="109"/>
      <c r="EXY7" s="109"/>
      <c r="EXZ7" s="109"/>
      <c r="EYA7" s="109"/>
      <c r="EYB7" s="109"/>
      <c r="EYC7" s="109"/>
      <c r="EYD7" s="109"/>
      <c r="EYE7" s="109"/>
      <c r="EYF7" s="109"/>
      <c r="EYG7" s="109"/>
      <c r="EYH7" s="109"/>
      <c r="EYI7" s="109"/>
      <c r="EYJ7" s="109"/>
      <c r="EYK7" s="109"/>
      <c r="EYL7" s="109"/>
      <c r="EYM7" s="109"/>
      <c r="EYN7" s="109"/>
      <c r="EYO7" s="109"/>
      <c r="EYP7" s="109"/>
      <c r="EYQ7" s="109"/>
      <c r="EYR7" s="109"/>
      <c r="EYS7" s="109"/>
      <c r="EYT7" s="109"/>
      <c r="EYU7" s="109"/>
      <c r="EYV7" s="109"/>
      <c r="EYW7" s="109"/>
      <c r="EYX7" s="109"/>
      <c r="EYY7" s="109"/>
      <c r="EYZ7" s="109"/>
      <c r="EZA7" s="109"/>
      <c r="EZB7" s="109"/>
      <c r="EZC7" s="109"/>
      <c r="EZD7" s="109"/>
      <c r="EZE7" s="109"/>
      <c r="EZF7" s="109"/>
      <c r="EZG7" s="109"/>
      <c r="EZH7" s="109"/>
      <c r="EZI7" s="109"/>
      <c r="EZJ7" s="109"/>
      <c r="EZK7" s="109"/>
      <c r="EZL7" s="109"/>
      <c r="EZM7" s="109"/>
      <c r="EZN7" s="109"/>
      <c r="EZO7" s="109"/>
      <c r="EZP7" s="109"/>
      <c r="EZQ7" s="109"/>
      <c r="EZR7" s="109"/>
      <c r="EZS7" s="109"/>
      <c r="EZT7" s="109"/>
      <c r="EZU7" s="109"/>
      <c r="EZV7" s="109"/>
      <c r="EZW7" s="109"/>
      <c r="EZX7" s="109"/>
      <c r="EZY7" s="109"/>
      <c r="EZZ7" s="109"/>
      <c r="FAA7" s="109"/>
      <c r="FAB7" s="109"/>
      <c r="FAC7" s="109"/>
      <c r="FAD7" s="109"/>
      <c r="FAE7" s="109"/>
      <c r="FAF7" s="109"/>
      <c r="FAG7" s="109"/>
      <c r="FAH7" s="109"/>
      <c r="FAI7" s="109"/>
      <c r="FAJ7" s="109"/>
      <c r="FAK7" s="109"/>
      <c r="FAL7" s="109"/>
      <c r="FAM7" s="109"/>
      <c r="FAN7" s="109"/>
      <c r="FAO7" s="109"/>
      <c r="FAP7" s="109"/>
      <c r="FAQ7" s="109"/>
      <c r="FAR7" s="109"/>
      <c r="FAS7" s="109"/>
      <c r="FAT7" s="109"/>
      <c r="FAU7" s="109"/>
      <c r="FAV7" s="109"/>
      <c r="FAW7" s="109"/>
      <c r="FAX7" s="109"/>
      <c r="FAY7" s="109"/>
      <c r="FAZ7" s="109"/>
      <c r="FBA7" s="109"/>
      <c r="FBB7" s="109"/>
      <c r="FBC7" s="109"/>
      <c r="FBD7" s="109"/>
      <c r="FBE7" s="109"/>
      <c r="FBF7" s="109"/>
      <c r="FBG7" s="109"/>
      <c r="FBH7" s="109"/>
      <c r="FBI7" s="109"/>
      <c r="FBJ7" s="109"/>
      <c r="FBK7" s="109"/>
      <c r="FBL7" s="109"/>
      <c r="FBM7" s="109"/>
      <c r="FBN7" s="109"/>
      <c r="FBO7" s="109"/>
      <c r="FBP7" s="109"/>
      <c r="FBQ7" s="109"/>
      <c r="FBR7" s="109"/>
      <c r="FBS7" s="109"/>
      <c r="FBT7" s="109"/>
      <c r="FBU7" s="109"/>
      <c r="FBV7" s="109"/>
      <c r="FBW7" s="109"/>
      <c r="FBX7" s="109"/>
      <c r="FBY7" s="109"/>
      <c r="FBZ7" s="109"/>
      <c r="FCA7" s="109"/>
      <c r="FCB7" s="109"/>
      <c r="FCC7" s="109"/>
      <c r="FCD7" s="109"/>
      <c r="FCE7" s="109"/>
      <c r="FCF7" s="109"/>
      <c r="FCG7" s="109"/>
      <c r="FCH7" s="109"/>
      <c r="FCI7" s="109"/>
      <c r="FCJ7" s="109"/>
      <c r="FCK7" s="109"/>
      <c r="FCL7" s="109"/>
      <c r="FCM7" s="109"/>
      <c r="FCN7" s="109"/>
      <c r="FCO7" s="109"/>
      <c r="FCP7" s="109"/>
      <c r="FCQ7" s="109"/>
      <c r="FCR7" s="109"/>
      <c r="FCS7" s="109"/>
      <c r="FCT7" s="109"/>
      <c r="FCU7" s="109"/>
      <c r="FCV7" s="109"/>
      <c r="FCW7" s="109"/>
      <c r="FCX7" s="109"/>
      <c r="FCY7" s="109"/>
      <c r="FCZ7" s="109"/>
      <c r="FDA7" s="109"/>
      <c r="FDB7" s="109"/>
      <c r="FDC7" s="109"/>
      <c r="FDD7" s="109"/>
      <c r="FDE7" s="109"/>
      <c r="FDF7" s="109"/>
      <c r="FDG7" s="109"/>
      <c r="FDH7" s="109"/>
      <c r="FDI7" s="109"/>
      <c r="FDJ7" s="109"/>
      <c r="FDK7" s="109"/>
      <c r="FDL7" s="109"/>
      <c r="FDM7" s="109"/>
      <c r="FDN7" s="109"/>
      <c r="FDO7" s="109"/>
      <c r="FDP7" s="109"/>
      <c r="FDQ7" s="109"/>
      <c r="FDR7" s="109"/>
      <c r="FDS7" s="109"/>
      <c r="FDT7" s="109"/>
      <c r="FDU7" s="109"/>
      <c r="FDV7" s="109"/>
      <c r="FDW7" s="109"/>
      <c r="FDX7" s="109"/>
      <c r="FDY7" s="109"/>
      <c r="FDZ7" s="109"/>
      <c r="FEA7" s="109"/>
      <c r="FEB7" s="109"/>
      <c r="FEC7" s="109"/>
      <c r="FED7" s="109"/>
      <c r="FEE7" s="109"/>
      <c r="FEF7" s="109"/>
      <c r="FEG7" s="109"/>
      <c r="FEH7" s="109"/>
      <c r="FEI7" s="109"/>
      <c r="FEJ7" s="109"/>
      <c r="FEK7" s="109"/>
      <c r="FEL7" s="109"/>
      <c r="FEM7" s="109"/>
      <c r="FEN7" s="109"/>
      <c r="FEO7" s="109"/>
      <c r="FEP7" s="109"/>
      <c r="FEQ7" s="109"/>
      <c r="FER7" s="109"/>
      <c r="FES7" s="109"/>
      <c r="FET7" s="109"/>
      <c r="FEU7" s="109"/>
      <c r="FEV7" s="109"/>
      <c r="FEW7" s="109"/>
      <c r="FEX7" s="109"/>
      <c r="FEY7" s="109"/>
      <c r="FEZ7" s="109"/>
      <c r="FFA7" s="109"/>
      <c r="FFB7" s="109"/>
      <c r="FFC7" s="109"/>
      <c r="FFD7" s="109"/>
      <c r="FFE7" s="109"/>
      <c r="FFF7" s="109"/>
      <c r="FFG7" s="109"/>
      <c r="FFH7" s="109"/>
      <c r="FFI7" s="109"/>
      <c r="FFJ7" s="109"/>
      <c r="FFK7" s="109"/>
      <c r="FFL7" s="109"/>
      <c r="FFM7" s="109"/>
      <c r="FFN7" s="109"/>
      <c r="FFO7" s="109"/>
      <c r="FFP7" s="109"/>
      <c r="FFQ7" s="109"/>
      <c r="FFR7" s="109"/>
      <c r="FFS7" s="109"/>
      <c r="FFT7" s="109"/>
      <c r="FFU7" s="109"/>
      <c r="FFV7" s="109"/>
      <c r="FFW7" s="109"/>
      <c r="FFX7" s="109"/>
      <c r="FFY7" s="109"/>
      <c r="FFZ7" s="109"/>
      <c r="FGA7" s="109"/>
      <c r="FGB7" s="109"/>
      <c r="FGC7" s="109"/>
      <c r="FGD7" s="109"/>
      <c r="FGE7" s="109"/>
      <c r="FGF7" s="109"/>
      <c r="FGG7" s="109"/>
      <c r="FGH7" s="109"/>
      <c r="FGI7" s="109"/>
      <c r="FGJ7" s="109"/>
      <c r="FGK7" s="109"/>
      <c r="FGL7" s="109"/>
      <c r="FGM7" s="109"/>
      <c r="FGN7" s="109"/>
      <c r="FGO7" s="109"/>
      <c r="FGP7" s="109"/>
      <c r="FGQ7" s="109"/>
      <c r="FGR7" s="109"/>
      <c r="FGS7" s="109"/>
      <c r="FGT7" s="109"/>
      <c r="FGU7" s="109"/>
      <c r="FGV7" s="109"/>
      <c r="FGW7" s="109"/>
      <c r="FGX7" s="109"/>
      <c r="FGY7" s="109"/>
      <c r="FGZ7" s="109"/>
      <c r="FHA7" s="109"/>
      <c r="FHB7" s="109"/>
      <c r="FHC7" s="109"/>
      <c r="FHD7" s="109"/>
      <c r="FHE7" s="109"/>
      <c r="FHF7" s="109"/>
      <c r="FHG7" s="109"/>
      <c r="FHH7" s="109"/>
      <c r="FHI7" s="109"/>
      <c r="FHJ7" s="109"/>
      <c r="FHK7" s="109"/>
      <c r="FHL7" s="109"/>
      <c r="FHM7" s="109"/>
      <c r="FHN7" s="109"/>
      <c r="FHO7" s="109"/>
      <c r="FHP7" s="109"/>
      <c r="FHQ7" s="109"/>
      <c r="FHR7" s="109"/>
      <c r="FHS7" s="109"/>
      <c r="FHT7" s="109"/>
      <c r="FHU7" s="109"/>
      <c r="FHV7" s="109"/>
      <c r="FHW7" s="109"/>
      <c r="FHX7" s="109"/>
      <c r="FHY7" s="109"/>
      <c r="FHZ7" s="109"/>
      <c r="FIA7" s="109"/>
      <c r="FIB7" s="109"/>
      <c r="FIC7" s="109"/>
      <c r="FID7" s="109"/>
      <c r="FIE7" s="109"/>
      <c r="FIF7" s="109"/>
      <c r="FIG7" s="109"/>
      <c r="FIH7" s="109"/>
      <c r="FII7" s="109"/>
      <c r="FIJ7" s="109"/>
      <c r="FIK7" s="109"/>
      <c r="FIL7" s="109"/>
      <c r="FIM7" s="109"/>
      <c r="FIN7" s="109"/>
      <c r="FIO7" s="109"/>
      <c r="FIP7" s="109"/>
      <c r="FIQ7" s="109"/>
      <c r="FIR7" s="109"/>
      <c r="FIS7" s="109"/>
      <c r="FIT7" s="109"/>
      <c r="FIU7" s="109"/>
      <c r="FIV7" s="109"/>
      <c r="FIW7" s="109"/>
      <c r="FIX7" s="109"/>
      <c r="FIY7" s="109"/>
      <c r="FIZ7" s="109"/>
      <c r="FJA7" s="109"/>
      <c r="FJB7" s="109"/>
      <c r="FJC7" s="109"/>
      <c r="FJD7" s="109"/>
      <c r="FJE7" s="109"/>
      <c r="FJF7" s="109"/>
      <c r="FJG7" s="109"/>
      <c r="FJH7" s="109"/>
      <c r="FJI7" s="109"/>
      <c r="FJJ7" s="109"/>
      <c r="FJK7" s="109"/>
      <c r="FJL7" s="109"/>
      <c r="FJM7" s="109"/>
      <c r="FJN7" s="109"/>
      <c r="FJO7" s="109"/>
      <c r="FJP7" s="109"/>
      <c r="FJQ7" s="109"/>
      <c r="FJR7" s="109"/>
      <c r="FJS7" s="109"/>
      <c r="FJT7" s="109"/>
      <c r="FJU7" s="109"/>
      <c r="FJV7" s="109"/>
      <c r="FJW7" s="109"/>
      <c r="FJX7" s="109"/>
      <c r="FJY7" s="109"/>
      <c r="FJZ7" s="109"/>
      <c r="FKA7" s="109"/>
      <c r="FKB7" s="109"/>
      <c r="FKC7" s="109"/>
      <c r="FKD7" s="109"/>
      <c r="FKE7" s="109"/>
      <c r="FKF7" s="109"/>
      <c r="FKG7" s="109"/>
      <c r="FKH7" s="109"/>
      <c r="FKI7" s="109"/>
      <c r="FKJ7" s="109"/>
      <c r="FKK7" s="109"/>
      <c r="FKL7" s="109"/>
      <c r="FKM7" s="109"/>
      <c r="FKN7" s="109"/>
      <c r="FKO7" s="109"/>
      <c r="FKP7" s="109"/>
      <c r="FKQ7" s="109"/>
      <c r="FKR7" s="109"/>
      <c r="FKS7" s="109"/>
      <c r="FKT7" s="109"/>
      <c r="FKU7" s="109"/>
      <c r="FKV7" s="109"/>
      <c r="FKW7" s="109"/>
      <c r="FKX7" s="109"/>
      <c r="FKY7" s="109"/>
      <c r="FKZ7" s="109"/>
      <c r="FLA7" s="109"/>
      <c r="FLB7" s="109"/>
      <c r="FLC7" s="109"/>
      <c r="FLD7" s="109"/>
      <c r="FLE7" s="109"/>
      <c r="FLF7" s="109"/>
      <c r="FLG7" s="109"/>
      <c r="FLH7" s="109"/>
      <c r="FLI7" s="109"/>
      <c r="FLJ7" s="109"/>
      <c r="FLK7" s="109"/>
      <c r="FLL7" s="109"/>
      <c r="FLM7" s="109"/>
      <c r="FLN7" s="109"/>
      <c r="FLO7" s="109"/>
      <c r="FLP7" s="109"/>
      <c r="FLQ7" s="109"/>
      <c r="FLR7" s="109"/>
      <c r="FLS7" s="109"/>
      <c r="FLT7" s="109"/>
      <c r="FLU7" s="109"/>
      <c r="FLV7" s="109"/>
      <c r="FLW7" s="109"/>
      <c r="FLX7" s="109"/>
      <c r="FLY7" s="109"/>
      <c r="FLZ7" s="109"/>
      <c r="FMA7" s="109"/>
      <c r="FMB7" s="109"/>
      <c r="FMC7" s="109"/>
      <c r="FMD7" s="109"/>
      <c r="FME7" s="109"/>
      <c r="FMF7" s="109"/>
      <c r="FMG7" s="109"/>
      <c r="FMH7" s="109"/>
      <c r="FMI7" s="109"/>
      <c r="FMJ7" s="109"/>
      <c r="FMK7" s="109"/>
      <c r="FML7" s="109"/>
      <c r="FMM7" s="109"/>
      <c r="FMN7" s="109"/>
      <c r="FMO7" s="109"/>
      <c r="FMP7" s="109"/>
      <c r="FMQ7" s="109"/>
      <c r="FMR7" s="109"/>
      <c r="FMS7" s="109"/>
      <c r="FMT7" s="109"/>
      <c r="FMU7" s="109"/>
      <c r="FMV7" s="109"/>
      <c r="FMW7" s="109"/>
      <c r="FMX7" s="109"/>
      <c r="FMY7" s="109"/>
      <c r="FMZ7" s="109"/>
      <c r="FNA7" s="109"/>
      <c r="FNB7" s="109"/>
      <c r="FNC7" s="109"/>
      <c r="FND7" s="109"/>
      <c r="FNE7" s="109"/>
      <c r="FNF7" s="109"/>
      <c r="FNG7" s="109"/>
      <c r="FNH7" s="109"/>
      <c r="FNI7" s="109"/>
      <c r="FNJ7" s="109"/>
      <c r="FNK7" s="109"/>
      <c r="FNL7" s="109"/>
      <c r="FNM7" s="109"/>
      <c r="FNN7" s="109"/>
      <c r="FNO7" s="109"/>
      <c r="FNP7" s="109"/>
      <c r="FNQ7" s="109"/>
      <c r="FNR7" s="109"/>
      <c r="FNS7" s="109"/>
      <c r="FNT7" s="109"/>
      <c r="FNU7" s="109"/>
      <c r="FNV7" s="109"/>
      <c r="FNW7" s="109"/>
      <c r="FNX7" s="109"/>
      <c r="FNY7" s="109"/>
      <c r="FNZ7" s="109"/>
      <c r="FOA7" s="109"/>
      <c r="FOB7" s="109"/>
      <c r="FOC7" s="109"/>
      <c r="FOD7" s="109"/>
      <c r="FOE7" s="109"/>
      <c r="FOF7" s="109"/>
      <c r="FOG7" s="109"/>
      <c r="FOH7" s="109"/>
      <c r="FOI7" s="109"/>
      <c r="FOJ7" s="109"/>
      <c r="FOK7" s="109"/>
      <c r="FOL7" s="109"/>
      <c r="FOM7" s="109"/>
      <c r="FON7" s="109"/>
      <c r="FOO7" s="109"/>
      <c r="FOP7" s="109"/>
      <c r="FOQ7" s="109"/>
      <c r="FOR7" s="109"/>
      <c r="FOS7" s="109"/>
      <c r="FOT7" s="109"/>
      <c r="FOU7" s="109"/>
      <c r="FOV7" s="109"/>
      <c r="FOW7" s="109"/>
      <c r="FOX7" s="109"/>
      <c r="FOY7" s="109"/>
      <c r="FOZ7" s="109"/>
      <c r="FPA7" s="109"/>
      <c r="FPB7" s="109"/>
      <c r="FPC7" s="109"/>
      <c r="FPD7" s="109"/>
      <c r="FPE7" s="109"/>
      <c r="FPF7" s="109"/>
      <c r="FPG7" s="109"/>
      <c r="FPH7" s="109"/>
      <c r="FPI7" s="109"/>
      <c r="FPJ7" s="109"/>
      <c r="FPK7" s="109"/>
      <c r="FPL7" s="109"/>
      <c r="FPM7" s="109"/>
      <c r="FPN7" s="109"/>
      <c r="FPO7" s="109"/>
      <c r="FPP7" s="109"/>
      <c r="FPQ7" s="109"/>
      <c r="FPR7" s="109"/>
      <c r="FPS7" s="109"/>
      <c r="FPT7" s="109"/>
      <c r="FPU7" s="109"/>
      <c r="FPV7" s="109"/>
      <c r="FPW7" s="109"/>
      <c r="FPX7" s="109"/>
      <c r="FPY7" s="109"/>
      <c r="FPZ7" s="109"/>
      <c r="FQA7" s="109"/>
      <c r="FQB7" s="109"/>
      <c r="FQC7" s="109"/>
      <c r="FQD7" s="109"/>
      <c r="FQE7" s="109"/>
      <c r="FQF7" s="109"/>
      <c r="FQG7" s="109"/>
      <c r="FQH7" s="109"/>
      <c r="FQI7" s="109"/>
      <c r="FQJ7" s="109"/>
      <c r="FQK7" s="109"/>
      <c r="FQL7" s="109"/>
      <c r="FQM7" s="109"/>
      <c r="FQN7" s="109"/>
      <c r="FQO7" s="109"/>
      <c r="FQP7" s="109"/>
      <c r="FQQ7" s="109"/>
      <c r="FQR7" s="109"/>
      <c r="FQS7" s="109"/>
      <c r="FQT7" s="109"/>
      <c r="FQU7" s="109"/>
      <c r="FQV7" s="109"/>
      <c r="FQW7" s="109"/>
      <c r="FQX7" s="109"/>
      <c r="FQY7" s="109"/>
      <c r="FQZ7" s="109"/>
      <c r="FRA7" s="109"/>
      <c r="FRB7" s="109"/>
      <c r="FRC7" s="109"/>
      <c r="FRD7" s="109"/>
      <c r="FRE7" s="109"/>
      <c r="FRF7" s="109"/>
      <c r="FRG7" s="109"/>
      <c r="FRH7" s="109"/>
      <c r="FRI7" s="109"/>
      <c r="FRJ7" s="109"/>
      <c r="FRK7" s="109"/>
      <c r="FRL7" s="109"/>
      <c r="FRM7" s="109"/>
      <c r="FRN7" s="109"/>
      <c r="FRO7" s="109"/>
      <c r="FRP7" s="109"/>
      <c r="FRQ7" s="109"/>
      <c r="FRR7" s="109"/>
      <c r="FRS7" s="109"/>
      <c r="FRT7" s="109"/>
      <c r="FRU7" s="109"/>
      <c r="FRV7" s="109"/>
      <c r="FRW7" s="109"/>
      <c r="FRX7" s="109"/>
      <c r="FRY7" s="109"/>
      <c r="FRZ7" s="109"/>
      <c r="FSA7" s="109"/>
      <c r="FSB7" s="109"/>
      <c r="FSC7" s="109"/>
      <c r="FSD7" s="109"/>
      <c r="FSE7" s="109"/>
      <c r="FSF7" s="109"/>
      <c r="FSG7" s="109"/>
      <c r="FSH7" s="109"/>
      <c r="FSI7" s="109"/>
      <c r="FSJ7" s="109"/>
      <c r="FSK7" s="109"/>
      <c r="FSL7" s="109"/>
      <c r="FSM7" s="109"/>
      <c r="FSN7" s="109"/>
      <c r="FSO7" s="109"/>
      <c r="FSP7" s="109"/>
      <c r="FSQ7" s="109"/>
      <c r="FSR7" s="109"/>
      <c r="FSS7" s="109"/>
      <c r="FST7" s="109"/>
      <c r="FSU7" s="109"/>
      <c r="FSV7" s="109"/>
      <c r="FSW7" s="109"/>
      <c r="FSX7" s="109"/>
      <c r="FSY7" s="109"/>
      <c r="FSZ7" s="109"/>
      <c r="FTA7" s="109"/>
      <c r="FTB7" s="109"/>
      <c r="FTC7" s="109"/>
      <c r="FTD7" s="109"/>
      <c r="FTE7" s="109"/>
      <c r="FTF7" s="109"/>
      <c r="FTG7" s="109"/>
      <c r="FTH7" s="109"/>
      <c r="FTI7" s="109"/>
      <c r="FTJ7" s="109"/>
      <c r="FTK7" s="109"/>
      <c r="FTL7" s="109"/>
      <c r="FTM7" s="109"/>
      <c r="FTN7" s="109"/>
      <c r="FTO7" s="109"/>
      <c r="FTP7" s="109"/>
      <c r="FTQ7" s="109"/>
      <c r="FTR7" s="109"/>
      <c r="FTS7" s="109"/>
      <c r="FTT7" s="109"/>
      <c r="FTU7" s="109"/>
      <c r="FTV7" s="109"/>
      <c r="FTW7" s="109"/>
      <c r="FTX7" s="109"/>
      <c r="FTY7" s="109"/>
      <c r="FTZ7" s="109"/>
      <c r="FUA7" s="109"/>
      <c r="FUB7" s="109"/>
      <c r="FUC7" s="109"/>
      <c r="FUD7" s="109"/>
      <c r="FUE7" s="109"/>
      <c r="FUF7" s="109"/>
      <c r="FUG7" s="109"/>
      <c r="FUH7" s="109"/>
      <c r="FUI7" s="109"/>
      <c r="FUJ7" s="109"/>
      <c r="FUK7" s="109"/>
      <c r="FUL7" s="109"/>
      <c r="FUM7" s="109"/>
      <c r="FUN7" s="109"/>
      <c r="FUO7" s="109"/>
      <c r="FUP7" s="109"/>
      <c r="FUQ7" s="109"/>
      <c r="FUR7" s="109"/>
      <c r="FUS7" s="109"/>
      <c r="FUT7" s="109"/>
      <c r="FUU7" s="109"/>
      <c r="FUV7" s="109"/>
      <c r="FUW7" s="109"/>
      <c r="FUX7" s="109"/>
      <c r="FUY7" s="109"/>
      <c r="FUZ7" s="109"/>
      <c r="FVA7" s="109"/>
      <c r="FVB7" s="109"/>
      <c r="FVC7" s="109"/>
      <c r="FVD7" s="109"/>
      <c r="FVE7" s="109"/>
      <c r="FVF7" s="109"/>
      <c r="FVG7" s="109"/>
      <c r="FVH7" s="109"/>
      <c r="FVI7" s="109"/>
      <c r="FVJ7" s="109"/>
      <c r="FVK7" s="109"/>
      <c r="FVL7" s="109"/>
      <c r="FVM7" s="109"/>
      <c r="FVN7" s="109"/>
      <c r="FVO7" s="109"/>
      <c r="FVP7" s="109"/>
      <c r="FVQ7" s="109"/>
      <c r="FVR7" s="109"/>
      <c r="FVS7" s="109"/>
      <c r="FVT7" s="109"/>
      <c r="FVU7" s="109"/>
      <c r="FVV7" s="109"/>
      <c r="FVW7" s="109"/>
      <c r="FVX7" s="109"/>
      <c r="FVY7" s="109"/>
      <c r="FVZ7" s="109"/>
      <c r="FWA7" s="109"/>
      <c r="FWB7" s="109"/>
      <c r="FWC7" s="109"/>
      <c r="FWD7" s="109"/>
      <c r="FWE7" s="109"/>
      <c r="FWF7" s="109"/>
      <c r="FWG7" s="109"/>
      <c r="FWH7" s="109"/>
      <c r="FWI7" s="109"/>
      <c r="FWJ7" s="109"/>
      <c r="FWK7" s="109"/>
      <c r="FWL7" s="109"/>
      <c r="FWM7" s="109"/>
      <c r="FWN7" s="109"/>
      <c r="FWO7" s="109"/>
      <c r="FWP7" s="109"/>
      <c r="FWQ7" s="109"/>
      <c r="FWR7" s="109"/>
      <c r="FWS7" s="109"/>
      <c r="FWT7" s="109"/>
      <c r="FWU7" s="109"/>
      <c r="FWV7" s="109"/>
      <c r="FWW7" s="109"/>
      <c r="FWX7" s="109"/>
      <c r="FWY7" s="109"/>
      <c r="FWZ7" s="109"/>
      <c r="FXA7" s="109"/>
      <c r="FXB7" s="109"/>
      <c r="FXC7" s="109"/>
      <c r="FXD7" s="109"/>
      <c r="FXE7" s="109"/>
      <c r="FXF7" s="109"/>
      <c r="FXG7" s="109"/>
      <c r="FXH7" s="109"/>
      <c r="FXI7" s="109"/>
      <c r="FXJ7" s="109"/>
      <c r="FXK7" s="109"/>
      <c r="FXL7" s="109"/>
      <c r="FXM7" s="109"/>
      <c r="FXN7" s="109"/>
      <c r="FXO7" s="109"/>
      <c r="FXP7" s="109"/>
      <c r="FXQ7" s="109"/>
      <c r="FXR7" s="109"/>
      <c r="FXS7" s="109"/>
      <c r="FXT7" s="109"/>
      <c r="FXU7" s="109"/>
      <c r="FXV7" s="109"/>
      <c r="FXW7" s="109"/>
      <c r="FXX7" s="109"/>
      <c r="FXY7" s="109"/>
      <c r="FXZ7" s="109"/>
      <c r="FYA7" s="109"/>
      <c r="FYB7" s="109"/>
      <c r="FYC7" s="109"/>
      <c r="FYD7" s="109"/>
      <c r="FYE7" s="109"/>
      <c r="FYF7" s="109"/>
      <c r="FYG7" s="109"/>
      <c r="FYH7" s="109"/>
      <c r="FYI7" s="109"/>
      <c r="FYJ7" s="109"/>
      <c r="FYK7" s="109"/>
      <c r="FYL7" s="109"/>
      <c r="FYM7" s="109"/>
      <c r="FYN7" s="109"/>
      <c r="FYO7" s="109"/>
      <c r="FYP7" s="109"/>
      <c r="FYQ7" s="109"/>
      <c r="FYR7" s="109"/>
      <c r="FYS7" s="109"/>
      <c r="FYT7" s="109"/>
      <c r="FYU7" s="109"/>
      <c r="FYV7" s="109"/>
      <c r="FYW7" s="109"/>
      <c r="FYX7" s="109"/>
      <c r="FYY7" s="109"/>
      <c r="FYZ7" s="109"/>
      <c r="FZA7" s="109"/>
      <c r="FZB7" s="109"/>
      <c r="FZC7" s="109"/>
      <c r="FZD7" s="109"/>
      <c r="FZE7" s="109"/>
      <c r="FZF7" s="109"/>
      <c r="FZG7" s="109"/>
      <c r="FZH7" s="109"/>
      <c r="FZI7" s="109"/>
      <c r="FZJ7" s="109"/>
      <c r="FZK7" s="109"/>
      <c r="FZL7" s="109"/>
      <c r="FZM7" s="109"/>
      <c r="FZN7" s="109"/>
      <c r="FZO7" s="109"/>
      <c r="FZP7" s="109"/>
      <c r="FZQ7" s="109"/>
      <c r="FZR7" s="109"/>
      <c r="FZS7" s="109"/>
      <c r="FZT7" s="109"/>
      <c r="FZU7" s="109"/>
      <c r="FZV7" s="109"/>
      <c r="FZW7" s="109"/>
      <c r="FZX7" s="109"/>
      <c r="FZY7" s="109"/>
      <c r="FZZ7" s="109"/>
      <c r="GAA7" s="109"/>
      <c r="GAB7" s="109"/>
      <c r="GAC7" s="109"/>
      <c r="GAD7" s="109"/>
      <c r="GAE7" s="109"/>
      <c r="GAF7" s="109"/>
      <c r="GAG7" s="109"/>
      <c r="GAH7" s="109"/>
      <c r="GAI7" s="109"/>
      <c r="GAJ7" s="109"/>
      <c r="GAK7" s="109"/>
      <c r="GAL7" s="109"/>
      <c r="GAM7" s="109"/>
      <c r="GAN7" s="109"/>
      <c r="GAO7" s="109"/>
      <c r="GAP7" s="109"/>
      <c r="GAQ7" s="109"/>
      <c r="GAR7" s="109"/>
      <c r="GAS7" s="109"/>
      <c r="GAT7" s="109"/>
      <c r="GAU7" s="109"/>
      <c r="GAV7" s="109"/>
      <c r="GAW7" s="109"/>
      <c r="GAX7" s="109"/>
      <c r="GAY7" s="109"/>
      <c r="GAZ7" s="109"/>
      <c r="GBA7" s="109"/>
      <c r="GBB7" s="109"/>
      <c r="GBC7" s="109"/>
      <c r="GBD7" s="109"/>
      <c r="GBE7" s="109"/>
      <c r="GBF7" s="109"/>
      <c r="GBG7" s="109"/>
      <c r="GBH7" s="109"/>
      <c r="GBI7" s="109"/>
      <c r="GBJ7" s="109"/>
      <c r="GBK7" s="109"/>
      <c r="GBL7" s="109"/>
      <c r="GBM7" s="109"/>
      <c r="GBN7" s="109"/>
      <c r="GBO7" s="109"/>
      <c r="GBP7" s="109"/>
      <c r="GBQ7" s="109"/>
      <c r="GBR7" s="109"/>
      <c r="GBS7" s="109"/>
      <c r="GBT7" s="109"/>
      <c r="GBU7" s="109"/>
      <c r="GBV7" s="109"/>
      <c r="GBW7" s="109"/>
      <c r="GBX7" s="109"/>
      <c r="GBY7" s="109"/>
      <c r="GBZ7" s="109"/>
      <c r="GCA7" s="109"/>
      <c r="GCB7" s="109"/>
      <c r="GCC7" s="109"/>
      <c r="GCD7" s="109"/>
      <c r="GCE7" s="109"/>
      <c r="GCF7" s="109"/>
      <c r="GCG7" s="109"/>
      <c r="GCH7" s="109"/>
      <c r="GCI7" s="109"/>
      <c r="GCJ7" s="109"/>
      <c r="GCK7" s="109"/>
      <c r="GCL7" s="109"/>
      <c r="GCM7" s="109"/>
      <c r="GCN7" s="109"/>
      <c r="GCO7" s="109"/>
      <c r="GCP7" s="109"/>
      <c r="GCQ7" s="109"/>
      <c r="GCR7" s="109"/>
      <c r="GCS7" s="109"/>
      <c r="GCT7" s="109"/>
      <c r="GCU7" s="109"/>
      <c r="GCV7" s="109"/>
      <c r="GCW7" s="109"/>
      <c r="GCX7" s="109"/>
      <c r="GCY7" s="109"/>
      <c r="GCZ7" s="109"/>
      <c r="GDA7" s="109"/>
      <c r="GDB7" s="109"/>
      <c r="GDC7" s="109"/>
      <c r="GDD7" s="109"/>
      <c r="GDE7" s="109"/>
      <c r="GDF7" s="109"/>
      <c r="GDG7" s="109"/>
      <c r="GDH7" s="109"/>
      <c r="GDI7" s="109"/>
      <c r="GDJ7" s="109"/>
      <c r="GDK7" s="109"/>
      <c r="GDL7" s="109"/>
      <c r="GDM7" s="109"/>
      <c r="GDN7" s="109"/>
      <c r="GDO7" s="109"/>
      <c r="GDP7" s="109"/>
      <c r="GDQ7" s="109"/>
      <c r="GDR7" s="109"/>
      <c r="GDS7" s="109"/>
      <c r="GDT7" s="109"/>
      <c r="GDU7" s="109"/>
      <c r="GDV7" s="109"/>
      <c r="GDW7" s="109"/>
      <c r="GDX7" s="109"/>
      <c r="GDY7" s="109"/>
      <c r="GDZ7" s="109"/>
      <c r="GEA7" s="109"/>
      <c r="GEB7" s="109"/>
      <c r="GEC7" s="109"/>
      <c r="GED7" s="109"/>
      <c r="GEE7" s="109"/>
      <c r="GEF7" s="109"/>
      <c r="GEG7" s="109"/>
      <c r="GEH7" s="109"/>
      <c r="GEI7" s="109"/>
      <c r="GEJ7" s="109"/>
      <c r="GEK7" s="109"/>
      <c r="GEL7" s="109"/>
      <c r="GEM7" s="109"/>
      <c r="GEN7" s="109"/>
      <c r="GEO7" s="109"/>
      <c r="GEP7" s="109"/>
      <c r="GEQ7" s="109"/>
      <c r="GER7" s="109"/>
      <c r="GES7" s="109"/>
      <c r="GET7" s="109"/>
      <c r="GEU7" s="109"/>
      <c r="GEV7" s="109"/>
      <c r="GEW7" s="109"/>
      <c r="GEX7" s="109"/>
      <c r="GEY7" s="109"/>
      <c r="GEZ7" s="109"/>
      <c r="GFA7" s="109"/>
      <c r="GFB7" s="109"/>
      <c r="GFC7" s="109"/>
      <c r="GFD7" s="109"/>
      <c r="GFE7" s="109"/>
      <c r="GFF7" s="109"/>
      <c r="GFG7" s="109"/>
      <c r="GFH7" s="109"/>
      <c r="GFI7" s="109"/>
      <c r="GFJ7" s="109"/>
      <c r="GFK7" s="109"/>
      <c r="GFL7" s="109"/>
      <c r="GFM7" s="109"/>
      <c r="GFN7" s="109"/>
      <c r="GFO7" s="109"/>
      <c r="GFP7" s="109"/>
      <c r="GFQ7" s="109"/>
      <c r="GFR7" s="109"/>
      <c r="GFS7" s="109"/>
      <c r="GFT7" s="109"/>
      <c r="GFU7" s="109"/>
      <c r="GFV7" s="109"/>
      <c r="GFW7" s="109"/>
      <c r="GFX7" s="109"/>
      <c r="GFY7" s="109"/>
      <c r="GFZ7" s="109"/>
      <c r="GGA7" s="109"/>
      <c r="GGB7" s="109"/>
      <c r="GGC7" s="109"/>
      <c r="GGD7" s="109"/>
      <c r="GGE7" s="109"/>
      <c r="GGF7" s="109"/>
      <c r="GGG7" s="109"/>
      <c r="GGH7" s="109"/>
      <c r="GGI7" s="109"/>
      <c r="GGJ7" s="109"/>
      <c r="GGK7" s="109"/>
      <c r="GGL7" s="109"/>
      <c r="GGM7" s="109"/>
      <c r="GGN7" s="109"/>
      <c r="GGO7" s="109"/>
      <c r="GGP7" s="109"/>
      <c r="GGQ7" s="109"/>
      <c r="GGR7" s="109"/>
      <c r="GGS7" s="109"/>
      <c r="GGT7" s="109"/>
      <c r="GGU7" s="109"/>
      <c r="GGV7" s="109"/>
      <c r="GGW7" s="109"/>
      <c r="GGX7" s="109"/>
      <c r="GGY7" s="109"/>
      <c r="GGZ7" s="109"/>
      <c r="GHA7" s="109"/>
      <c r="GHB7" s="109"/>
      <c r="GHC7" s="109"/>
      <c r="GHD7" s="109"/>
      <c r="GHE7" s="109"/>
      <c r="GHF7" s="109"/>
      <c r="GHG7" s="109"/>
      <c r="GHH7" s="109"/>
      <c r="GHI7" s="109"/>
      <c r="GHJ7" s="109"/>
      <c r="GHK7" s="109"/>
      <c r="GHL7" s="109"/>
      <c r="GHM7" s="109"/>
      <c r="GHN7" s="109"/>
      <c r="GHO7" s="109"/>
      <c r="GHP7" s="109"/>
      <c r="GHQ7" s="109"/>
      <c r="GHR7" s="109"/>
      <c r="GHS7" s="109"/>
      <c r="GHT7" s="109"/>
      <c r="GHU7" s="109"/>
      <c r="GHV7" s="109"/>
      <c r="GHW7" s="109"/>
      <c r="GHX7" s="109"/>
      <c r="GHY7" s="109"/>
      <c r="GHZ7" s="109"/>
      <c r="GIA7" s="109"/>
      <c r="GIB7" s="109"/>
      <c r="GIC7" s="109"/>
      <c r="GID7" s="109"/>
      <c r="GIE7" s="109"/>
      <c r="GIF7" s="109"/>
      <c r="GIG7" s="109"/>
      <c r="GIH7" s="109"/>
      <c r="GII7" s="109"/>
      <c r="GIJ7" s="109"/>
      <c r="GIK7" s="109"/>
      <c r="GIL7" s="109"/>
      <c r="GIM7" s="109"/>
      <c r="GIN7" s="109"/>
      <c r="GIO7" s="109"/>
      <c r="GIP7" s="109"/>
      <c r="GIQ7" s="109"/>
      <c r="GIR7" s="109"/>
      <c r="GIS7" s="109"/>
      <c r="GIT7" s="109"/>
      <c r="GIU7" s="109"/>
      <c r="GIV7" s="109"/>
      <c r="GIW7" s="109"/>
      <c r="GIX7" s="109"/>
      <c r="GIY7" s="109"/>
      <c r="GIZ7" s="109"/>
      <c r="GJA7" s="109"/>
      <c r="GJB7" s="109"/>
      <c r="GJC7" s="109"/>
      <c r="GJD7" s="109"/>
      <c r="GJE7" s="109"/>
      <c r="GJF7" s="109"/>
      <c r="GJG7" s="109"/>
      <c r="GJH7" s="109"/>
      <c r="GJI7" s="109"/>
      <c r="GJJ7" s="109"/>
      <c r="GJK7" s="109"/>
      <c r="GJL7" s="109"/>
      <c r="GJM7" s="109"/>
      <c r="GJN7" s="109"/>
      <c r="GJO7" s="109"/>
      <c r="GJP7" s="109"/>
      <c r="GJQ7" s="109"/>
      <c r="GJR7" s="109"/>
      <c r="GJS7" s="109"/>
      <c r="GJT7" s="109"/>
      <c r="GJU7" s="109"/>
      <c r="GJV7" s="109"/>
      <c r="GJW7" s="109"/>
      <c r="GJX7" s="109"/>
      <c r="GJY7" s="109"/>
      <c r="GJZ7" s="109"/>
      <c r="GKA7" s="109"/>
      <c r="GKB7" s="109"/>
      <c r="GKC7" s="109"/>
      <c r="GKD7" s="109"/>
      <c r="GKE7" s="109"/>
      <c r="GKF7" s="109"/>
      <c r="GKG7" s="109"/>
      <c r="GKH7" s="109"/>
      <c r="GKI7" s="109"/>
      <c r="GKJ7" s="109"/>
      <c r="GKK7" s="109"/>
      <c r="GKL7" s="109"/>
      <c r="GKM7" s="109"/>
      <c r="GKN7" s="109"/>
      <c r="GKO7" s="109"/>
      <c r="GKP7" s="109"/>
      <c r="GKQ7" s="109"/>
      <c r="GKR7" s="109"/>
      <c r="GKS7" s="109"/>
      <c r="GKT7" s="109"/>
      <c r="GKU7" s="109"/>
      <c r="GKV7" s="109"/>
      <c r="GKW7" s="109"/>
      <c r="GKX7" s="109"/>
      <c r="GKY7" s="109"/>
      <c r="GKZ7" s="109"/>
      <c r="GLA7" s="109"/>
      <c r="GLB7" s="109"/>
      <c r="GLC7" s="109"/>
      <c r="GLD7" s="109"/>
      <c r="GLE7" s="109"/>
      <c r="GLF7" s="109"/>
      <c r="GLG7" s="109"/>
      <c r="GLH7" s="109"/>
      <c r="GLI7" s="109"/>
      <c r="GLJ7" s="109"/>
      <c r="GLK7" s="109"/>
      <c r="GLL7" s="109"/>
      <c r="GLM7" s="109"/>
      <c r="GLN7" s="109"/>
      <c r="GLO7" s="109"/>
      <c r="GLP7" s="109"/>
      <c r="GLQ7" s="109"/>
      <c r="GLR7" s="109"/>
      <c r="GLS7" s="109"/>
      <c r="GLT7" s="109"/>
      <c r="GLU7" s="109"/>
      <c r="GLV7" s="109"/>
      <c r="GLW7" s="109"/>
      <c r="GLX7" s="109"/>
      <c r="GLY7" s="109"/>
      <c r="GLZ7" s="109"/>
      <c r="GMA7" s="109"/>
      <c r="GMB7" s="109"/>
      <c r="GMC7" s="109"/>
      <c r="GMD7" s="109"/>
      <c r="GME7" s="109"/>
      <c r="GMF7" s="109"/>
      <c r="GMG7" s="109"/>
      <c r="GMH7" s="109"/>
      <c r="GMI7" s="109"/>
      <c r="GMJ7" s="109"/>
      <c r="GMK7" s="109"/>
      <c r="GML7" s="109"/>
      <c r="GMM7" s="109"/>
      <c r="GMN7" s="109"/>
      <c r="GMO7" s="109"/>
      <c r="GMP7" s="109"/>
      <c r="GMQ7" s="109"/>
      <c r="GMR7" s="109"/>
      <c r="GMS7" s="109"/>
      <c r="GMT7" s="109"/>
      <c r="GMU7" s="109"/>
      <c r="GMV7" s="109"/>
      <c r="GMW7" s="109"/>
      <c r="GMX7" s="109"/>
      <c r="GMY7" s="109"/>
      <c r="GMZ7" s="109"/>
      <c r="GNA7" s="109"/>
      <c r="GNB7" s="109"/>
      <c r="GNC7" s="109"/>
      <c r="GND7" s="109"/>
      <c r="GNE7" s="109"/>
      <c r="GNF7" s="109"/>
      <c r="GNG7" s="109"/>
      <c r="GNH7" s="109"/>
      <c r="GNI7" s="109"/>
      <c r="GNJ7" s="109"/>
      <c r="GNK7" s="109"/>
      <c r="GNL7" s="109"/>
      <c r="GNM7" s="109"/>
      <c r="GNN7" s="109"/>
      <c r="GNO7" s="109"/>
      <c r="GNP7" s="109"/>
      <c r="GNQ7" s="109"/>
      <c r="GNR7" s="109"/>
      <c r="GNS7" s="109"/>
      <c r="GNT7" s="109"/>
      <c r="GNU7" s="109"/>
      <c r="GNV7" s="109"/>
      <c r="GNW7" s="109"/>
      <c r="GNX7" s="109"/>
      <c r="GNY7" s="109"/>
      <c r="GNZ7" s="109"/>
      <c r="GOA7" s="109"/>
      <c r="GOB7" s="109"/>
      <c r="GOC7" s="109"/>
      <c r="GOD7" s="109"/>
      <c r="GOE7" s="109"/>
      <c r="GOF7" s="109"/>
      <c r="GOG7" s="109"/>
      <c r="GOH7" s="109"/>
      <c r="GOI7" s="109"/>
      <c r="GOJ7" s="109"/>
      <c r="GOK7" s="109"/>
      <c r="GOL7" s="109"/>
      <c r="GOM7" s="109"/>
      <c r="GON7" s="109"/>
      <c r="GOO7" s="109"/>
      <c r="GOP7" s="109"/>
      <c r="GOQ7" s="109"/>
      <c r="GOR7" s="109"/>
      <c r="GOS7" s="109"/>
      <c r="GOT7" s="109"/>
      <c r="GOU7" s="109"/>
      <c r="GOV7" s="109"/>
      <c r="GOW7" s="109"/>
      <c r="GOX7" s="109"/>
      <c r="GOY7" s="109"/>
      <c r="GOZ7" s="109"/>
      <c r="GPA7" s="109"/>
      <c r="GPB7" s="109"/>
      <c r="GPC7" s="109"/>
      <c r="GPD7" s="109"/>
      <c r="GPE7" s="109"/>
      <c r="GPF7" s="109"/>
      <c r="GPG7" s="109"/>
      <c r="GPH7" s="109"/>
      <c r="GPI7" s="109"/>
      <c r="GPJ7" s="109"/>
      <c r="GPK7" s="109"/>
      <c r="GPL7" s="109"/>
      <c r="GPM7" s="109"/>
      <c r="GPN7" s="109"/>
      <c r="GPO7" s="109"/>
      <c r="GPP7" s="109"/>
      <c r="GPQ7" s="109"/>
      <c r="GPR7" s="109"/>
      <c r="GPS7" s="109"/>
      <c r="GPT7" s="109"/>
      <c r="GPU7" s="109"/>
      <c r="GPV7" s="109"/>
      <c r="GPW7" s="109"/>
      <c r="GPX7" s="109"/>
      <c r="GPY7" s="109"/>
      <c r="GPZ7" s="109"/>
      <c r="GQA7" s="109"/>
      <c r="GQB7" s="109"/>
      <c r="GQC7" s="109"/>
      <c r="GQD7" s="109"/>
      <c r="GQE7" s="109"/>
      <c r="GQF7" s="109"/>
      <c r="GQG7" s="109"/>
      <c r="GQH7" s="109"/>
      <c r="GQI7" s="109"/>
      <c r="GQJ7" s="109"/>
      <c r="GQK7" s="109"/>
      <c r="GQL7" s="109"/>
      <c r="GQM7" s="109"/>
      <c r="GQN7" s="109"/>
      <c r="GQO7" s="109"/>
      <c r="GQP7" s="109"/>
      <c r="GQQ7" s="109"/>
      <c r="GQR7" s="109"/>
      <c r="GQS7" s="109"/>
      <c r="GQT7" s="109"/>
      <c r="GQU7" s="109"/>
      <c r="GQV7" s="109"/>
      <c r="GQW7" s="109"/>
      <c r="GQX7" s="109"/>
      <c r="GQY7" s="109"/>
      <c r="GQZ7" s="109"/>
      <c r="GRA7" s="109"/>
      <c r="GRB7" s="109"/>
      <c r="GRC7" s="109"/>
      <c r="GRD7" s="109"/>
      <c r="GRE7" s="109"/>
      <c r="GRF7" s="109"/>
      <c r="GRG7" s="109"/>
      <c r="GRH7" s="109"/>
      <c r="GRI7" s="109"/>
      <c r="GRJ7" s="109"/>
      <c r="GRK7" s="109"/>
      <c r="GRL7" s="109"/>
      <c r="GRM7" s="109"/>
      <c r="GRN7" s="109"/>
      <c r="GRO7" s="109"/>
      <c r="GRP7" s="109"/>
      <c r="GRQ7" s="109"/>
      <c r="GRR7" s="109"/>
      <c r="GRS7" s="109"/>
      <c r="GRT7" s="109"/>
      <c r="GRU7" s="109"/>
      <c r="GRV7" s="109"/>
      <c r="GRW7" s="109"/>
      <c r="GRX7" s="109"/>
      <c r="GRY7" s="109"/>
      <c r="GRZ7" s="109"/>
      <c r="GSA7" s="109"/>
      <c r="GSB7" s="109"/>
      <c r="GSC7" s="109"/>
      <c r="GSD7" s="109"/>
      <c r="GSE7" s="109"/>
      <c r="GSF7" s="109"/>
      <c r="GSG7" s="109"/>
      <c r="GSH7" s="109"/>
      <c r="GSI7" s="109"/>
      <c r="GSJ7" s="109"/>
      <c r="GSK7" s="109"/>
      <c r="GSL7" s="109"/>
      <c r="GSM7" s="109"/>
      <c r="GSN7" s="109"/>
      <c r="GSO7" s="109"/>
      <c r="GSP7" s="109"/>
      <c r="GSQ7" s="109"/>
      <c r="GSR7" s="109"/>
      <c r="GSS7" s="109"/>
      <c r="GST7" s="109"/>
      <c r="GSU7" s="109"/>
      <c r="GSV7" s="109"/>
      <c r="GSW7" s="109"/>
      <c r="GSX7" s="109"/>
      <c r="GSY7" s="109"/>
      <c r="GSZ7" s="109"/>
      <c r="GTA7" s="109"/>
      <c r="GTB7" s="109"/>
      <c r="GTC7" s="109"/>
      <c r="GTD7" s="109"/>
      <c r="GTE7" s="109"/>
      <c r="GTF7" s="109"/>
      <c r="GTG7" s="109"/>
      <c r="GTH7" s="109"/>
      <c r="GTI7" s="109"/>
      <c r="GTJ7" s="109"/>
      <c r="GTK7" s="109"/>
      <c r="GTL7" s="109"/>
      <c r="GTM7" s="109"/>
      <c r="GTN7" s="109"/>
      <c r="GTO7" s="109"/>
      <c r="GTP7" s="109"/>
      <c r="GTQ7" s="109"/>
      <c r="GTR7" s="109"/>
      <c r="GTS7" s="109"/>
      <c r="GTT7" s="109"/>
      <c r="GTU7" s="109"/>
      <c r="GTV7" s="109"/>
      <c r="GTW7" s="109"/>
      <c r="GTX7" s="109"/>
      <c r="GTY7" s="109"/>
      <c r="GTZ7" s="109"/>
      <c r="GUA7" s="109"/>
      <c r="GUB7" s="109"/>
      <c r="GUC7" s="109"/>
      <c r="GUD7" s="109"/>
      <c r="GUE7" s="109"/>
      <c r="GUF7" s="109"/>
      <c r="GUG7" s="109"/>
      <c r="GUH7" s="109"/>
      <c r="GUI7" s="109"/>
      <c r="GUJ7" s="109"/>
      <c r="GUK7" s="109"/>
      <c r="GUL7" s="109"/>
      <c r="GUM7" s="109"/>
      <c r="GUN7" s="109"/>
      <c r="GUO7" s="109"/>
      <c r="GUP7" s="109"/>
      <c r="GUQ7" s="109"/>
      <c r="GUR7" s="109"/>
      <c r="GUS7" s="109"/>
      <c r="GUT7" s="109"/>
      <c r="GUU7" s="109"/>
      <c r="GUV7" s="109"/>
      <c r="GUW7" s="109"/>
      <c r="GUX7" s="109"/>
      <c r="GUY7" s="109"/>
      <c r="GUZ7" s="109"/>
      <c r="GVA7" s="109"/>
      <c r="GVB7" s="109"/>
      <c r="GVC7" s="109"/>
      <c r="GVD7" s="109"/>
      <c r="GVE7" s="109"/>
      <c r="GVF7" s="109"/>
      <c r="GVG7" s="109"/>
      <c r="GVH7" s="109"/>
      <c r="GVI7" s="109"/>
      <c r="GVJ7" s="109"/>
      <c r="GVK7" s="109"/>
      <c r="GVL7" s="109"/>
      <c r="GVM7" s="109"/>
      <c r="GVN7" s="109"/>
      <c r="GVO7" s="109"/>
      <c r="GVP7" s="109"/>
      <c r="GVQ7" s="109"/>
      <c r="GVR7" s="109"/>
      <c r="GVS7" s="109"/>
      <c r="GVT7" s="109"/>
      <c r="GVU7" s="109"/>
      <c r="GVV7" s="109"/>
      <c r="GVW7" s="109"/>
      <c r="GVX7" s="109"/>
      <c r="GVY7" s="109"/>
      <c r="GVZ7" s="109"/>
      <c r="GWA7" s="109"/>
      <c r="GWB7" s="109"/>
      <c r="GWC7" s="109"/>
      <c r="GWD7" s="109"/>
      <c r="GWE7" s="109"/>
      <c r="GWF7" s="109"/>
      <c r="GWG7" s="109"/>
      <c r="GWH7" s="109"/>
      <c r="GWI7" s="109"/>
      <c r="GWJ7" s="109"/>
      <c r="GWK7" s="109"/>
      <c r="GWL7" s="109"/>
      <c r="GWM7" s="109"/>
      <c r="GWN7" s="109"/>
      <c r="GWO7" s="109"/>
      <c r="GWP7" s="109"/>
      <c r="GWQ7" s="109"/>
      <c r="GWR7" s="109"/>
      <c r="GWS7" s="109"/>
      <c r="GWT7" s="109"/>
      <c r="GWU7" s="109"/>
      <c r="GWV7" s="109"/>
      <c r="GWW7" s="109"/>
      <c r="GWX7" s="109"/>
      <c r="GWY7" s="109"/>
      <c r="GWZ7" s="109"/>
      <c r="GXA7" s="109"/>
      <c r="GXB7" s="109"/>
      <c r="GXC7" s="109"/>
      <c r="GXD7" s="109"/>
      <c r="GXE7" s="109"/>
      <c r="GXF7" s="109"/>
      <c r="GXG7" s="109"/>
      <c r="GXH7" s="109"/>
      <c r="GXI7" s="109"/>
      <c r="GXJ7" s="109"/>
      <c r="GXK7" s="109"/>
      <c r="GXL7" s="109"/>
      <c r="GXM7" s="109"/>
      <c r="GXN7" s="109"/>
      <c r="GXO7" s="109"/>
      <c r="GXP7" s="109"/>
      <c r="GXQ7" s="109"/>
      <c r="GXR7" s="109"/>
      <c r="GXS7" s="109"/>
      <c r="GXT7" s="109"/>
      <c r="GXU7" s="109"/>
      <c r="GXV7" s="109"/>
      <c r="GXW7" s="109"/>
      <c r="GXX7" s="109"/>
      <c r="GXY7" s="109"/>
      <c r="GXZ7" s="109"/>
      <c r="GYA7" s="109"/>
      <c r="GYB7" s="109"/>
      <c r="GYC7" s="109"/>
      <c r="GYD7" s="109"/>
      <c r="GYE7" s="109"/>
      <c r="GYF7" s="109"/>
      <c r="GYG7" s="109"/>
      <c r="GYH7" s="109"/>
      <c r="GYI7" s="109"/>
      <c r="GYJ7" s="109"/>
      <c r="GYK7" s="109"/>
      <c r="GYL7" s="109"/>
      <c r="GYM7" s="109"/>
      <c r="GYN7" s="109"/>
      <c r="GYO7" s="109"/>
      <c r="GYP7" s="109"/>
      <c r="GYQ7" s="109"/>
      <c r="GYR7" s="109"/>
      <c r="GYS7" s="109"/>
      <c r="GYT7" s="109"/>
      <c r="GYU7" s="109"/>
      <c r="GYV7" s="109"/>
      <c r="GYW7" s="109"/>
      <c r="GYX7" s="109"/>
      <c r="GYY7" s="109"/>
      <c r="GYZ7" s="109"/>
      <c r="GZA7" s="109"/>
      <c r="GZB7" s="109"/>
      <c r="GZC7" s="109"/>
      <c r="GZD7" s="109"/>
      <c r="GZE7" s="109"/>
      <c r="GZF7" s="109"/>
      <c r="GZG7" s="109"/>
      <c r="GZH7" s="109"/>
      <c r="GZI7" s="109"/>
      <c r="GZJ7" s="109"/>
      <c r="GZK7" s="109"/>
      <c r="GZL7" s="109"/>
      <c r="GZM7" s="109"/>
      <c r="GZN7" s="109"/>
      <c r="GZO7" s="109"/>
      <c r="GZP7" s="109"/>
      <c r="GZQ7" s="109"/>
      <c r="GZR7" s="109"/>
      <c r="GZS7" s="109"/>
      <c r="GZT7" s="109"/>
      <c r="GZU7" s="109"/>
      <c r="GZV7" s="109"/>
      <c r="GZW7" s="109"/>
      <c r="GZX7" s="109"/>
      <c r="GZY7" s="109"/>
      <c r="GZZ7" s="109"/>
      <c r="HAA7" s="109"/>
      <c r="HAB7" s="109"/>
      <c r="HAC7" s="109"/>
      <c r="HAD7" s="109"/>
      <c r="HAE7" s="109"/>
      <c r="HAF7" s="109"/>
      <c r="HAG7" s="109"/>
      <c r="HAH7" s="109"/>
      <c r="HAI7" s="109"/>
      <c r="HAJ7" s="109"/>
      <c r="HAK7" s="109"/>
      <c r="HAL7" s="109"/>
      <c r="HAM7" s="109"/>
      <c r="HAN7" s="109"/>
      <c r="HAO7" s="109"/>
      <c r="HAP7" s="109"/>
      <c r="HAQ7" s="109"/>
      <c r="HAR7" s="109"/>
      <c r="HAS7" s="109"/>
      <c r="HAT7" s="109"/>
      <c r="HAU7" s="109"/>
      <c r="HAV7" s="109"/>
      <c r="HAW7" s="109"/>
      <c r="HAX7" s="109"/>
      <c r="HAY7" s="109"/>
      <c r="HAZ7" s="109"/>
      <c r="HBA7" s="109"/>
      <c r="HBB7" s="109"/>
      <c r="HBC7" s="109"/>
      <c r="HBD7" s="109"/>
      <c r="HBE7" s="109"/>
      <c r="HBF7" s="109"/>
      <c r="HBG7" s="109"/>
      <c r="HBH7" s="109"/>
      <c r="HBI7" s="109"/>
      <c r="HBJ7" s="109"/>
      <c r="HBK7" s="109"/>
      <c r="HBL7" s="109"/>
      <c r="HBM7" s="109"/>
      <c r="HBN7" s="109"/>
      <c r="HBO7" s="109"/>
      <c r="HBP7" s="109"/>
      <c r="HBQ7" s="109"/>
      <c r="HBR7" s="109"/>
      <c r="HBS7" s="109"/>
      <c r="HBT7" s="109"/>
      <c r="HBU7" s="109"/>
      <c r="HBV7" s="109"/>
      <c r="HBW7" s="109"/>
      <c r="HBX7" s="109"/>
      <c r="HBY7" s="109"/>
      <c r="HBZ7" s="109"/>
      <c r="HCA7" s="109"/>
      <c r="HCB7" s="109"/>
      <c r="HCC7" s="109"/>
      <c r="HCD7" s="109"/>
      <c r="HCE7" s="109"/>
      <c r="HCF7" s="109"/>
      <c r="HCG7" s="109"/>
      <c r="HCH7" s="109"/>
      <c r="HCI7" s="109"/>
      <c r="HCJ7" s="109"/>
      <c r="HCK7" s="109"/>
      <c r="HCL7" s="109"/>
      <c r="HCM7" s="109"/>
      <c r="HCN7" s="109"/>
      <c r="HCO7" s="109"/>
      <c r="HCP7" s="109"/>
      <c r="HCQ7" s="109"/>
      <c r="HCR7" s="109"/>
      <c r="HCS7" s="109"/>
      <c r="HCT7" s="109"/>
      <c r="HCU7" s="109"/>
      <c r="HCV7" s="109"/>
      <c r="HCW7" s="109"/>
      <c r="HCX7" s="109"/>
      <c r="HCY7" s="109"/>
      <c r="HCZ7" s="109"/>
      <c r="HDA7" s="109"/>
      <c r="HDB7" s="109"/>
      <c r="HDC7" s="109"/>
      <c r="HDD7" s="109"/>
      <c r="HDE7" s="109"/>
      <c r="HDF7" s="109"/>
      <c r="HDG7" s="109"/>
      <c r="HDH7" s="109"/>
      <c r="HDI7" s="109"/>
      <c r="HDJ7" s="109"/>
      <c r="HDK7" s="109"/>
      <c r="HDL7" s="109"/>
      <c r="HDM7" s="109"/>
      <c r="HDN7" s="109"/>
      <c r="HDO7" s="109"/>
      <c r="HDP7" s="109"/>
      <c r="HDQ7" s="109"/>
      <c r="HDR7" s="109"/>
      <c r="HDS7" s="109"/>
      <c r="HDT7" s="109"/>
      <c r="HDU7" s="109"/>
      <c r="HDV7" s="109"/>
      <c r="HDW7" s="109"/>
      <c r="HDX7" s="109"/>
      <c r="HDY7" s="109"/>
      <c r="HDZ7" s="109"/>
      <c r="HEA7" s="109"/>
      <c r="HEB7" s="109"/>
      <c r="HEC7" s="109"/>
      <c r="HED7" s="109"/>
      <c r="HEE7" s="109"/>
      <c r="HEF7" s="109"/>
      <c r="HEG7" s="109"/>
      <c r="HEH7" s="109"/>
      <c r="HEI7" s="109"/>
      <c r="HEJ7" s="109"/>
      <c r="HEK7" s="109"/>
      <c r="HEL7" s="109"/>
      <c r="HEM7" s="109"/>
      <c r="HEN7" s="109"/>
      <c r="HEO7" s="109"/>
      <c r="HEP7" s="109"/>
      <c r="HEQ7" s="109"/>
      <c r="HER7" s="109"/>
      <c r="HES7" s="109"/>
      <c r="HET7" s="109"/>
      <c r="HEU7" s="109"/>
      <c r="HEV7" s="109"/>
      <c r="HEW7" s="109"/>
      <c r="HEX7" s="109"/>
      <c r="HEY7" s="109"/>
      <c r="HEZ7" s="109"/>
      <c r="HFA7" s="109"/>
      <c r="HFB7" s="109"/>
      <c r="HFC7" s="109"/>
      <c r="HFD7" s="109"/>
      <c r="HFE7" s="109"/>
      <c r="HFF7" s="109"/>
      <c r="HFG7" s="109"/>
      <c r="HFH7" s="109"/>
      <c r="HFI7" s="109"/>
      <c r="HFJ7" s="109"/>
      <c r="HFK7" s="109"/>
      <c r="HFL7" s="109"/>
      <c r="HFM7" s="109"/>
      <c r="HFN7" s="109"/>
      <c r="HFO7" s="109"/>
      <c r="HFP7" s="109"/>
      <c r="HFQ7" s="109"/>
      <c r="HFR7" s="109"/>
      <c r="HFS7" s="109"/>
      <c r="HFT7" s="109"/>
      <c r="HFU7" s="109"/>
      <c r="HFV7" s="109"/>
      <c r="HFW7" s="109"/>
      <c r="HFX7" s="109"/>
      <c r="HFY7" s="109"/>
      <c r="HFZ7" s="109"/>
      <c r="HGA7" s="109"/>
      <c r="HGB7" s="109"/>
      <c r="HGC7" s="109"/>
      <c r="HGD7" s="109"/>
      <c r="HGE7" s="109"/>
      <c r="HGF7" s="109"/>
      <c r="HGG7" s="109"/>
      <c r="HGH7" s="109"/>
      <c r="HGI7" s="109"/>
      <c r="HGJ7" s="109"/>
      <c r="HGK7" s="109"/>
      <c r="HGL7" s="109"/>
      <c r="HGM7" s="109"/>
      <c r="HGN7" s="109"/>
      <c r="HGO7" s="109"/>
      <c r="HGP7" s="109"/>
      <c r="HGQ7" s="109"/>
      <c r="HGR7" s="109"/>
      <c r="HGS7" s="109"/>
      <c r="HGT7" s="109"/>
      <c r="HGU7" s="109"/>
      <c r="HGV7" s="109"/>
      <c r="HGW7" s="109"/>
      <c r="HGX7" s="109"/>
      <c r="HGY7" s="109"/>
      <c r="HGZ7" s="109"/>
      <c r="HHA7" s="109"/>
      <c r="HHB7" s="109"/>
      <c r="HHC7" s="109"/>
      <c r="HHD7" s="109"/>
      <c r="HHE7" s="109"/>
      <c r="HHF7" s="109"/>
      <c r="HHG7" s="109"/>
      <c r="HHH7" s="109"/>
      <c r="HHI7" s="109"/>
      <c r="HHJ7" s="109"/>
      <c r="HHK7" s="109"/>
      <c r="HHL7" s="109"/>
      <c r="HHM7" s="109"/>
      <c r="HHN7" s="109"/>
      <c r="HHO7" s="109"/>
      <c r="HHP7" s="109"/>
      <c r="HHQ7" s="109"/>
      <c r="HHR7" s="109"/>
      <c r="HHS7" s="109"/>
      <c r="HHT7" s="109"/>
      <c r="HHU7" s="109"/>
      <c r="HHV7" s="109"/>
      <c r="HHW7" s="109"/>
      <c r="HHX7" s="109"/>
      <c r="HHY7" s="109"/>
      <c r="HHZ7" s="109"/>
      <c r="HIA7" s="109"/>
      <c r="HIB7" s="109"/>
      <c r="HIC7" s="109"/>
      <c r="HID7" s="109"/>
      <c r="HIE7" s="109"/>
      <c r="HIF7" s="109"/>
      <c r="HIG7" s="109"/>
      <c r="HIH7" s="109"/>
      <c r="HII7" s="109"/>
      <c r="HIJ7" s="109"/>
      <c r="HIK7" s="109"/>
      <c r="HIL7" s="109"/>
      <c r="HIM7" s="109"/>
      <c r="HIN7" s="109"/>
      <c r="HIO7" s="109"/>
      <c r="HIP7" s="109"/>
      <c r="HIQ7" s="109"/>
      <c r="HIR7" s="109"/>
      <c r="HIS7" s="109"/>
      <c r="HIT7" s="109"/>
      <c r="HIU7" s="109"/>
      <c r="HIV7" s="109"/>
      <c r="HIW7" s="109"/>
      <c r="HIX7" s="109"/>
      <c r="HIY7" s="109"/>
      <c r="HIZ7" s="109"/>
      <c r="HJA7" s="109"/>
      <c r="HJB7" s="109"/>
      <c r="HJC7" s="109"/>
      <c r="HJD7" s="109"/>
      <c r="HJE7" s="109"/>
      <c r="HJF7" s="109"/>
      <c r="HJG7" s="109"/>
      <c r="HJH7" s="109"/>
      <c r="HJI7" s="109"/>
      <c r="HJJ7" s="109"/>
      <c r="HJK7" s="109"/>
      <c r="HJL7" s="109"/>
      <c r="HJM7" s="109"/>
      <c r="HJN7" s="109"/>
      <c r="HJO7" s="109"/>
      <c r="HJP7" s="109"/>
      <c r="HJQ7" s="109"/>
      <c r="HJR7" s="109"/>
      <c r="HJS7" s="109"/>
      <c r="HJT7" s="109"/>
      <c r="HJU7" s="109"/>
      <c r="HJV7" s="109"/>
      <c r="HJW7" s="109"/>
      <c r="HJX7" s="109"/>
      <c r="HJY7" s="109"/>
      <c r="HJZ7" s="109"/>
      <c r="HKA7" s="109"/>
      <c r="HKB7" s="109"/>
      <c r="HKC7" s="109"/>
      <c r="HKD7" s="109"/>
      <c r="HKE7" s="109"/>
      <c r="HKF7" s="109"/>
      <c r="HKG7" s="109"/>
      <c r="HKH7" s="109"/>
      <c r="HKI7" s="109"/>
      <c r="HKJ7" s="109"/>
      <c r="HKK7" s="109"/>
      <c r="HKL7" s="109"/>
      <c r="HKM7" s="109"/>
      <c r="HKN7" s="109"/>
      <c r="HKO7" s="109"/>
      <c r="HKP7" s="109"/>
      <c r="HKQ7" s="109"/>
      <c r="HKR7" s="109"/>
      <c r="HKS7" s="109"/>
      <c r="HKT7" s="109"/>
      <c r="HKU7" s="109"/>
      <c r="HKV7" s="109"/>
      <c r="HKW7" s="109"/>
      <c r="HKX7" s="109"/>
      <c r="HKY7" s="109"/>
      <c r="HKZ7" s="109"/>
      <c r="HLA7" s="109"/>
      <c r="HLB7" s="109"/>
      <c r="HLC7" s="109"/>
      <c r="HLD7" s="109"/>
      <c r="HLE7" s="109"/>
      <c r="HLF7" s="109"/>
      <c r="HLG7" s="109"/>
      <c r="HLH7" s="109"/>
      <c r="HLI7" s="109"/>
      <c r="HLJ7" s="109"/>
      <c r="HLK7" s="109"/>
      <c r="HLL7" s="109"/>
      <c r="HLM7" s="109"/>
      <c r="HLN7" s="109"/>
      <c r="HLO7" s="109"/>
      <c r="HLP7" s="109"/>
      <c r="HLQ7" s="109"/>
      <c r="HLR7" s="109"/>
      <c r="HLS7" s="109"/>
      <c r="HLT7" s="109"/>
      <c r="HLU7" s="109"/>
      <c r="HLV7" s="109"/>
      <c r="HLW7" s="109"/>
      <c r="HLX7" s="109"/>
      <c r="HLY7" s="109"/>
      <c r="HLZ7" s="109"/>
      <c r="HMA7" s="109"/>
      <c r="HMB7" s="109"/>
      <c r="HMC7" s="109"/>
      <c r="HMD7" s="109"/>
      <c r="HME7" s="109"/>
      <c r="HMF7" s="109"/>
      <c r="HMG7" s="109"/>
      <c r="HMH7" s="109"/>
      <c r="HMI7" s="109"/>
      <c r="HMJ7" s="109"/>
      <c r="HMK7" s="109"/>
      <c r="HML7" s="109"/>
      <c r="HMM7" s="109"/>
      <c r="HMN7" s="109"/>
      <c r="HMO7" s="109"/>
      <c r="HMP7" s="109"/>
      <c r="HMQ7" s="109"/>
      <c r="HMR7" s="109"/>
      <c r="HMS7" s="109"/>
      <c r="HMT7" s="109"/>
      <c r="HMU7" s="109"/>
      <c r="HMV7" s="109"/>
      <c r="HMW7" s="109"/>
      <c r="HMX7" s="109"/>
      <c r="HMY7" s="109"/>
      <c r="HMZ7" s="109"/>
      <c r="HNA7" s="109"/>
      <c r="HNB7" s="109"/>
      <c r="HNC7" s="109"/>
      <c r="HND7" s="109"/>
      <c r="HNE7" s="109"/>
      <c r="HNF7" s="109"/>
      <c r="HNG7" s="109"/>
      <c r="HNH7" s="109"/>
      <c r="HNI7" s="109"/>
      <c r="HNJ7" s="109"/>
      <c r="HNK7" s="109"/>
      <c r="HNL7" s="109"/>
      <c r="HNM7" s="109"/>
      <c r="HNN7" s="109"/>
      <c r="HNO7" s="109"/>
      <c r="HNP7" s="109"/>
      <c r="HNQ7" s="109"/>
      <c r="HNR7" s="109"/>
      <c r="HNS7" s="109"/>
      <c r="HNT7" s="109"/>
      <c r="HNU7" s="109"/>
      <c r="HNV7" s="109"/>
      <c r="HNW7" s="109"/>
      <c r="HNX7" s="109"/>
      <c r="HNY7" s="109"/>
      <c r="HNZ7" s="109"/>
      <c r="HOA7" s="109"/>
      <c r="HOB7" s="109"/>
      <c r="HOC7" s="109"/>
      <c r="HOD7" s="109"/>
      <c r="HOE7" s="109"/>
      <c r="HOF7" s="109"/>
      <c r="HOG7" s="109"/>
      <c r="HOH7" s="109"/>
      <c r="HOI7" s="109"/>
      <c r="HOJ7" s="109"/>
      <c r="HOK7" s="109"/>
      <c r="HOL7" s="109"/>
      <c r="HOM7" s="109"/>
      <c r="HON7" s="109"/>
      <c r="HOO7" s="109"/>
      <c r="HOP7" s="109"/>
      <c r="HOQ7" s="109"/>
      <c r="HOR7" s="109"/>
      <c r="HOS7" s="109"/>
      <c r="HOT7" s="109"/>
      <c r="HOU7" s="109"/>
      <c r="HOV7" s="109"/>
      <c r="HOW7" s="109"/>
      <c r="HOX7" s="109"/>
      <c r="HOY7" s="109"/>
      <c r="HOZ7" s="109"/>
      <c r="HPA7" s="109"/>
      <c r="HPB7" s="109"/>
      <c r="HPC7" s="109"/>
      <c r="HPD7" s="109"/>
      <c r="HPE7" s="109"/>
      <c r="HPF7" s="109"/>
      <c r="HPG7" s="109"/>
      <c r="HPH7" s="109"/>
      <c r="HPI7" s="109"/>
      <c r="HPJ7" s="109"/>
      <c r="HPK7" s="109"/>
      <c r="HPL7" s="109"/>
      <c r="HPM7" s="109"/>
      <c r="HPN7" s="109"/>
      <c r="HPO7" s="109"/>
      <c r="HPP7" s="109"/>
      <c r="HPQ7" s="109"/>
      <c r="HPR7" s="109"/>
      <c r="HPS7" s="109"/>
      <c r="HPT7" s="109"/>
      <c r="HPU7" s="109"/>
      <c r="HPV7" s="109"/>
      <c r="HPW7" s="109"/>
      <c r="HPX7" s="109"/>
      <c r="HPY7" s="109"/>
      <c r="HPZ7" s="109"/>
      <c r="HQA7" s="109"/>
      <c r="HQB7" s="109"/>
      <c r="HQC7" s="109"/>
      <c r="HQD7" s="109"/>
      <c r="HQE7" s="109"/>
      <c r="HQF7" s="109"/>
      <c r="HQG7" s="109"/>
      <c r="HQH7" s="109"/>
      <c r="HQI7" s="109"/>
      <c r="HQJ7" s="109"/>
      <c r="HQK7" s="109"/>
      <c r="HQL7" s="109"/>
      <c r="HQM7" s="109"/>
      <c r="HQN7" s="109"/>
      <c r="HQO7" s="109"/>
      <c r="HQP7" s="109"/>
      <c r="HQQ7" s="109"/>
      <c r="HQR7" s="109"/>
      <c r="HQS7" s="109"/>
      <c r="HQT7" s="109"/>
      <c r="HQU7" s="109"/>
      <c r="HQV7" s="109"/>
      <c r="HQW7" s="109"/>
      <c r="HQX7" s="109"/>
      <c r="HQY7" s="109"/>
      <c r="HQZ7" s="109"/>
      <c r="HRA7" s="109"/>
      <c r="HRB7" s="109"/>
      <c r="HRC7" s="109"/>
      <c r="HRD7" s="109"/>
      <c r="HRE7" s="109"/>
      <c r="HRF7" s="109"/>
      <c r="HRG7" s="109"/>
      <c r="HRH7" s="109"/>
      <c r="HRI7" s="109"/>
      <c r="HRJ7" s="109"/>
      <c r="HRK7" s="109"/>
      <c r="HRL7" s="109"/>
      <c r="HRM7" s="109"/>
      <c r="HRN7" s="109"/>
      <c r="HRO7" s="109"/>
      <c r="HRP7" s="109"/>
      <c r="HRQ7" s="109"/>
      <c r="HRR7" s="109"/>
      <c r="HRS7" s="109"/>
      <c r="HRT7" s="109"/>
      <c r="HRU7" s="109"/>
      <c r="HRV7" s="109"/>
      <c r="HRW7" s="109"/>
      <c r="HRX7" s="109"/>
      <c r="HRY7" s="109"/>
      <c r="HRZ7" s="109"/>
      <c r="HSA7" s="109"/>
      <c r="HSB7" s="109"/>
      <c r="HSC7" s="109"/>
      <c r="HSD7" s="109"/>
      <c r="HSE7" s="109"/>
      <c r="HSF7" s="109"/>
      <c r="HSG7" s="109"/>
      <c r="HSH7" s="109"/>
      <c r="HSI7" s="109"/>
      <c r="HSJ7" s="109"/>
      <c r="HSK7" s="109"/>
      <c r="HSL7" s="109"/>
      <c r="HSM7" s="109"/>
      <c r="HSN7" s="109"/>
      <c r="HSO7" s="109"/>
      <c r="HSP7" s="109"/>
      <c r="HSQ7" s="109"/>
      <c r="HSR7" s="109"/>
      <c r="HSS7" s="109"/>
      <c r="HST7" s="109"/>
      <c r="HSU7" s="109"/>
      <c r="HSV7" s="109"/>
      <c r="HSW7" s="109"/>
      <c r="HSX7" s="109"/>
      <c r="HSY7" s="109"/>
      <c r="HSZ7" s="109"/>
      <c r="HTA7" s="109"/>
      <c r="HTB7" s="109"/>
      <c r="HTC7" s="109"/>
      <c r="HTD7" s="109"/>
      <c r="HTE7" s="109"/>
      <c r="HTF7" s="109"/>
      <c r="HTG7" s="109"/>
      <c r="HTH7" s="109"/>
      <c r="HTI7" s="109"/>
      <c r="HTJ7" s="109"/>
      <c r="HTK7" s="109"/>
      <c r="HTL7" s="109"/>
      <c r="HTM7" s="109"/>
      <c r="HTN7" s="109"/>
      <c r="HTO7" s="109"/>
      <c r="HTP7" s="109"/>
      <c r="HTQ7" s="109"/>
      <c r="HTR7" s="109"/>
      <c r="HTS7" s="109"/>
      <c r="HTT7" s="109"/>
      <c r="HTU7" s="109"/>
      <c r="HTV7" s="109"/>
      <c r="HTW7" s="109"/>
      <c r="HTX7" s="109"/>
      <c r="HTY7" s="109"/>
      <c r="HTZ7" s="109"/>
      <c r="HUA7" s="109"/>
      <c r="HUB7" s="109"/>
      <c r="HUC7" s="109"/>
      <c r="HUD7" s="109"/>
      <c r="HUE7" s="109"/>
      <c r="HUF7" s="109"/>
      <c r="HUG7" s="109"/>
      <c r="HUH7" s="109"/>
      <c r="HUI7" s="109"/>
      <c r="HUJ7" s="109"/>
      <c r="HUK7" s="109"/>
      <c r="HUL7" s="109"/>
      <c r="HUM7" s="109"/>
      <c r="HUN7" s="109"/>
      <c r="HUO7" s="109"/>
      <c r="HUP7" s="109"/>
      <c r="HUQ7" s="109"/>
      <c r="HUR7" s="109"/>
      <c r="HUS7" s="109"/>
      <c r="HUT7" s="109"/>
      <c r="HUU7" s="109"/>
      <c r="HUV7" s="109"/>
      <c r="HUW7" s="109"/>
      <c r="HUX7" s="109"/>
      <c r="HUY7" s="109"/>
      <c r="HUZ7" s="109"/>
      <c r="HVA7" s="109"/>
      <c r="HVB7" s="109"/>
      <c r="HVC7" s="109"/>
      <c r="HVD7" s="109"/>
      <c r="HVE7" s="109"/>
      <c r="HVF7" s="109"/>
      <c r="HVG7" s="109"/>
      <c r="HVH7" s="109"/>
      <c r="HVI7" s="109"/>
      <c r="HVJ7" s="109"/>
      <c r="HVK7" s="109"/>
      <c r="HVL7" s="109"/>
      <c r="HVM7" s="109"/>
      <c r="HVN7" s="109"/>
      <c r="HVO7" s="109"/>
      <c r="HVP7" s="109"/>
      <c r="HVQ7" s="109"/>
      <c r="HVR7" s="109"/>
      <c r="HVS7" s="109"/>
      <c r="HVT7" s="109"/>
      <c r="HVU7" s="109"/>
      <c r="HVV7" s="109"/>
      <c r="HVW7" s="109"/>
      <c r="HVX7" s="109"/>
      <c r="HVY7" s="109"/>
      <c r="HVZ7" s="109"/>
      <c r="HWA7" s="109"/>
      <c r="HWB7" s="109"/>
      <c r="HWC7" s="109"/>
      <c r="HWD7" s="109"/>
      <c r="HWE7" s="109"/>
      <c r="HWF7" s="109"/>
      <c r="HWG7" s="109"/>
      <c r="HWH7" s="109"/>
      <c r="HWI7" s="109"/>
      <c r="HWJ7" s="109"/>
      <c r="HWK7" s="109"/>
      <c r="HWL7" s="109"/>
      <c r="HWM7" s="109"/>
      <c r="HWN7" s="109"/>
      <c r="HWO7" s="109"/>
      <c r="HWP7" s="109"/>
      <c r="HWQ7" s="109"/>
      <c r="HWR7" s="109"/>
      <c r="HWS7" s="109"/>
      <c r="HWT7" s="109"/>
      <c r="HWU7" s="109"/>
      <c r="HWV7" s="109"/>
      <c r="HWW7" s="109"/>
      <c r="HWX7" s="109"/>
      <c r="HWY7" s="109"/>
      <c r="HWZ7" s="109"/>
      <c r="HXA7" s="109"/>
      <c r="HXB7" s="109"/>
      <c r="HXC7" s="109"/>
      <c r="HXD7" s="109"/>
      <c r="HXE7" s="109"/>
      <c r="HXF7" s="109"/>
      <c r="HXG7" s="109"/>
      <c r="HXH7" s="109"/>
      <c r="HXI7" s="109"/>
      <c r="HXJ7" s="109"/>
      <c r="HXK7" s="109"/>
      <c r="HXL7" s="109"/>
      <c r="HXM7" s="109"/>
      <c r="HXN7" s="109"/>
      <c r="HXO7" s="109"/>
      <c r="HXP7" s="109"/>
      <c r="HXQ7" s="109"/>
      <c r="HXR7" s="109"/>
      <c r="HXS7" s="109"/>
      <c r="HXT7" s="109"/>
      <c r="HXU7" s="109"/>
      <c r="HXV7" s="109"/>
      <c r="HXW7" s="109"/>
      <c r="HXX7" s="109"/>
      <c r="HXY7" s="109"/>
      <c r="HXZ7" s="109"/>
      <c r="HYA7" s="109"/>
      <c r="HYB7" s="109"/>
      <c r="HYC7" s="109"/>
      <c r="HYD7" s="109"/>
      <c r="HYE7" s="109"/>
      <c r="HYF7" s="109"/>
      <c r="HYG7" s="109"/>
      <c r="HYH7" s="109"/>
      <c r="HYI7" s="109"/>
      <c r="HYJ7" s="109"/>
      <c r="HYK7" s="109"/>
      <c r="HYL7" s="109"/>
      <c r="HYM7" s="109"/>
      <c r="HYN7" s="109"/>
      <c r="HYO7" s="109"/>
      <c r="HYP7" s="109"/>
      <c r="HYQ7" s="109"/>
      <c r="HYR7" s="109"/>
      <c r="HYS7" s="109"/>
      <c r="HYT7" s="109"/>
      <c r="HYU7" s="109"/>
      <c r="HYV7" s="109"/>
      <c r="HYW7" s="109"/>
      <c r="HYX7" s="109"/>
      <c r="HYY7" s="109"/>
      <c r="HYZ7" s="109"/>
      <c r="HZA7" s="109"/>
      <c r="HZB7" s="109"/>
      <c r="HZC7" s="109"/>
      <c r="HZD7" s="109"/>
      <c r="HZE7" s="109"/>
      <c r="HZF7" s="109"/>
      <c r="HZG7" s="109"/>
      <c r="HZH7" s="109"/>
      <c r="HZI7" s="109"/>
      <c r="HZJ7" s="109"/>
      <c r="HZK7" s="109"/>
      <c r="HZL7" s="109"/>
      <c r="HZM7" s="109"/>
      <c r="HZN7" s="109"/>
      <c r="HZO7" s="109"/>
      <c r="HZP7" s="109"/>
      <c r="HZQ7" s="109"/>
      <c r="HZR7" s="109"/>
      <c r="HZS7" s="109"/>
      <c r="HZT7" s="109"/>
      <c r="HZU7" s="109"/>
      <c r="HZV7" s="109"/>
      <c r="HZW7" s="109"/>
      <c r="HZX7" s="109"/>
      <c r="HZY7" s="109"/>
      <c r="HZZ7" s="109"/>
      <c r="IAA7" s="109"/>
      <c r="IAB7" s="109"/>
      <c r="IAC7" s="109"/>
      <c r="IAD7" s="109"/>
      <c r="IAE7" s="109"/>
      <c r="IAF7" s="109"/>
      <c r="IAG7" s="109"/>
      <c r="IAH7" s="109"/>
      <c r="IAI7" s="109"/>
      <c r="IAJ7" s="109"/>
      <c r="IAK7" s="109"/>
      <c r="IAL7" s="109"/>
      <c r="IAM7" s="109"/>
      <c r="IAN7" s="109"/>
      <c r="IAO7" s="109"/>
      <c r="IAP7" s="109"/>
      <c r="IAQ7" s="109"/>
      <c r="IAR7" s="109"/>
      <c r="IAS7" s="109"/>
      <c r="IAT7" s="109"/>
      <c r="IAU7" s="109"/>
      <c r="IAV7" s="109"/>
      <c r="IAW7" s="109"/>
      <c r="IAX7" s="109"/>
      <c r="IAY7" s="109"/>
      <c r="IAZ7" s="109"/>
      <c r="IBA7" s="109"/>
      <c r="IBB7" s="109"/>
      <c r="IBC7" s="109"/>
      <c r="IBD7" s="109"/>
      <c r="IBE7" s="109"/>
      <c r="IBF7" s="109"/>
      <c r="IBG7" s="109"/>
      <c r="IBH7" s="109"/>
      <c r="IBI7" s="109"/>
      <c r="IBJ7" s="109"/>
      <c r="IBK7" s="109"/>
      <c r="IBL7" s="109"/>
      <c r="IBM7" s="109"/>
      <c r="IBN7" s="109"/>
      <c r="IBO7" s="109"/>
      <c r="IBP7" s="109"/>
      <c r="IBQ7" s="109"/>
      <c r="IBR7" s="109"/>
      <c r="IBS7" s="109"/>
      <c r="IBT7" s="109"/>
      <c r="IBU7" s="109"/>
      <c r="IBV7" s="109"/>
      <c r="IBW7" s="109"/>
      <c r="IBX7" s="109"/>
      <c r="IBY7" s="109"/>
      <c r="IBZ7" s="109"/>
      <c r="ICA7" s="109"/>
      <c r="ICB7" s="109"/>
      <c r="ICC7" s="109"/>
      <c r="ICD7" s="109"/>
      <c r="ICE7" s="109"/>
      <c r="ICF7" s="109"/>
      <c r="ICG7" s="109"/>
      <c r="ICH7" s="109"/>
      <c r="ICI7" s="109"/>
      <c r="ICJ7" s="109"/>
      <c r="ICK7" s="109"/>
      <c r="ICL7" s="109"/>
      <c r="ICM7" s="109"/>
      <c r="ICN7" s="109"/>
      <c r="ICO7" s="109"/>
      <c r="ICP7" s="109"/>
      <c r="ICQ7" s="109"/>
      <c r="ICR7" s="109"/>
      <c r="ICS7" s="109"/>
      <c r="ICT7" s="109"/>
      <c r="ICU7" s="109"/>
      <c r="ICV7" s="109"/>
      <c r="ICW7" s="109"/>
      <c r="ICX7" s="109"/>
      <c r="ICY7" s="109"/>
      <c r="ICZ7" s="109"/>
      <c r="IDA7" s="109"/>
      <c r="IDB7" s="109"/>
      <c r="IDC7" s="109"/>
      <c r="IDD7" s="109"/>
      <c r="IDE7" s="109"/>
      <c r="IDF7" s="109"/>
      <c r="IDG7" s="109"/>
      <c r="IDH7" s="109"/>
      <c r="IDI7" s="109"/>
      <c r="IDJ7" s="109"/>
      <c r="IDK7" s="109"/>
      <c r="IDL7" s="109"/>
      <c r="IDM7" s="109"/>
      <c r="IDN7" s="109"/>
      <c r="IDO7" s="109"/>
      <c r="IDP7" s="109"/>
      <c r="IDQ7" s="109"/>
      <c r="IDR7" s="109"/>
      <c r="IDS7" s="109"/>
      <c r="IDT7" s="109"/>
      <c r="IDU7" s="109"/>
      <c r="IDV7" s="109"/>
      <c r="IDW7" s="109"/>
      <c r="IDX7" s="109"/>
      <c r="IDY7" s="109"/>
      <c r="IDZ7" s="109"/>
      <c r="IEA7" s="109"/>
      <c r="IEB7" s="109"/>
      <c r="IEC7" s="109"/>
      <c r="IED7" s="109"/>
      <c r="IEE7" s="109"/>
      <c r="IEF7" s="109"/>
      <c r="IEG7" s="109"/>
      <c r="IEH7" s="109"/>
      <c r="IEI7" s="109"/>
      <c r="IEJ7" s="109"/>
      <c r="IEK7" s="109"/>
      <c r="IEL7" s="109"/>
      <c r="IEM7" s="109"/>
      <c r="IEN7" s="109"/>
      <c r="IEO7" s="109"/>
      <c r="IEP7" s="109"/>
      <c r="IEQ7" s="109"/>
      <c r="IER7" s="109"/>
      <c r="IES7" s="109"/>
      <c r="IET7" s="109"/>
      <c r="IEU7" s="109"/>
      <c r="IEV7" s="109"/>
      <c r="IEW7" s="109"/>
      <c r="IEX7" s="109"/>
      <c r="IEY7" s="109"/>
      <c r="IEZ7" s="109"/>
      <c r="IFA7" s="109"/>
      <c r="IFB7" s="109"/>
      <c r="IFC7" s="109"/>
      <c r="IFD7" s="109"/>
      <c r="IFE7" s="109"/>
      <c r="IFF7" s="109"/>
      <c r="IFG7" s="109"/>
      <c r="IFH7" s="109"/>
      <c r="IFI7" s="109"/>
      <c r="IFJ7" s="109"/>
      <c r="IFK7" s="109"/>
      <c r="IFL7" s="109"/>
      <c r="IFM7" s="109"/>
      <c r="IFN7" s="109"/>
      <c r="IFO7" s="109"/>
      <c r="IFP7" s="109"/>
      <c r="IFQ7" s="109"/>
      <c r="IFR7" s="109"/>
      <c r="IFS7" s="109"/>
      <c r="IFT7" s="109"/>
      <c r="IFU7" s="109"/>
      <c r="IFV7" s="109"/>
      <c r="IFW7" s="109"/>
      <c r="IFX7" s="109"/>
      <c r="IFY7" s="109"/>
      <c r="IFZ7" s="109"/>
      <c r="IGA7" s="109"/>
      <c r="IGB7" s="109"/>
      <c r="IGC7" s="109"/>
      <c r="IGD7" s="109"/>
      <c r="IGE7" s="109"/>
      <c r="IGF7" s="109"/>
      <c r="IGG7" s="109"/>
      <c r="IGH7" s="109"/>
      <c r="IGI7" s="109"/>
      <c r="IGJ7" s="109"/>
      <c r="IGK7" s="109"/>
      <c r="IGL7" s="109"/>
      <c r="IGM7" s="109"/>
      <c r="IGN7" s="109"/>
      <c r="IGO7" s="109"/>
      <c r="IGP7" s="109"/>
      <c r="IGQ7" s="109"/>
      <c r="IGR7" s="109"/>
      <c r="IGS7" s="109"/>
      <c r="IGT7" s="109"/>
      <c r="IGU7" s="109"/>
      <c r="IGV7" s="109"/>
      <c r="IGW7" s="109"/>
      <c r="IGX7" s="109"/>
      <c r="IGY7" s="109"/>
      <c r="IGZ7" s="109"/>
      <c r="IHA7" s="109"/>
      <c r="IHB7" s="109"/>
      <c r="IHC7" s="109"/>
      <c r="IHD7" s="109"/>
      <c r="IHE7" s="109"/>
      <c r="IHF7" s="109"/>
      <c r="IHG7" s="109"/>
      <c r="IHH7" s="109"/>
      <c r="IHI7" s="109"/>
      <c r="IHJ7" s="109"/>
      <c r="IHK7" s="109"/>
      <c r="IHL7" s="109"/>
      <c r="IHM7" s="109"/>
      <c r="IHN7" s="109"/>
      <c r="IHO7" s="109"/>
      <c r="IHP7" s="109"/>
      <c r="IHQ7" s="109"/>
      <c r="IHR7" s="109"/>
      <c r="IHS7" s="109"/>
      <c r="IHT7" s="109"/>
      <c r="IHU7" s="109"/>
      <c r="IHV7" s="109"/>
      <c r="IHW7" s="109"/>
      <c r="IHX7" s="109"/>
      <c r="IHY7" s="109"/>
      <c r="IHZ7" s="109"/>
      <c r="IIA7" s="109"/>
      <c r="IIB7" s="109"/>
      <c r="IIC7" s="109"/>
      <c r="IID7" s="109"/>
      <c r="IIE7" s="109"/>
      <c r="IIF7" s="109"/>
      <c r="IIG7" s="109"/>
      <c r="IIH7" s="109"/>
      <c r="III7" s="109"/>
      <c r="IIJ7" s="109"/>
      <c r="IIK7" s="109"/>
      <c r="IIL7" s="109"/>
      <c r="IIM7" s="109"/>
      <c r="IIN7" s="109"/>
      <c r="IIO7" s="109"/>
      <c r="IIP7" s="109"/>
      <c r="IIQ7" s="109"/>
      <c r="IIR7" s="109"/>
      <c r="IIS7" s="109"/>
      <c r="IIT7" s="109"/>
      <c r="IIU7" s="109"/>
      <c r="IIV7" s="109"/>
      <c r="IIW7" s="109"/>
      <c r="IIX7" s="109"/>
      <c r="IIY7" s="109"/>
      <c r="IIZ7" s="109"/>
      <c r="IJA7" s="109"/>
      <c r="IJB7" s="109"/>
      <c r="IJC7" s="109"/>
      <c r="IJD7" s="109"/>
      <c r="IJE7" s="109"/>
      <c r="IJF7" s="109"/>
      <c r="IJG7" s="109"/>
      <c r="IJH7" s="109"/>
      <c r="IJI7" s="109"/>
      <c r="IJJ7" s="109"/>
      <c r="IJK7" s="109"/>
      <c r="IJL7" s="109"/>
      <c r="IJM7" s="109"/>
      <c r="IJN7" s="109"/>
      <c r="IJO7" s="109"/>
      <c r="IJP7" s="109"/>
      <c r="IJQ7" s="109"/>
      <c r="IJR7" s="109"/>
      <c r="IJS7" s="109"/>
      <c r="IJT7" s="109"/>
      <c r="IJU7" s="109"/>
      <c r="IJV7" s="109"/>
      <c r="IJW7" s="109"/>
      <c r="IJX7" s="109"/>
      <c r="IJY7" s="109"/>
      <c r="IJZ7" s="109"/>
      <c r="IKA7" s="109"/>
      <c r="IKB7" s="109"/>
      <c r="IKC7" s="109"/>
      <c r="IKD7" s="109"/>
      <c r="IKE7" s="109"/>
      <c r="IKF7" s="109"/>
      <c r="IKG7" s="109"/>
      <c r="IKH7" s="109"/>
      <c r="IKI7" s="109"/>
      <c r="IKJ7" s="109"/>
      <c r="IKK7" s="109"/>
      <c r="IKL7" s="109"/>
      <c r="IKM7" s="109"/>
      <c r="IKN7" s="109"/>
      <c r="IKO7" s="109"/>
      <c r="IKP7" s="109"/>
      <c r="IKQ7" s="109"/>
      <c r="IKR7" s="109"/>
      <c r="IKS7" s="109"/>
      <c r="IKT7" s="109"/>
      <c r="IKU7" s="109"/>
      <c r="IKV7" s="109"/>
      <c r="IKW7" s="109"/>
      <c r="IKX7" s="109"/>
      <c r="IKY7" s="109"/>
      <c r="IKZ7" s="109"/>
      <c r="ILA7" s="109"/>
      <c r="ILB7" s="109"/>
      <c r="ILC7" s="109"/>
      <c r="ILD7" s="109"/>
      <c r="ILE7" s="109"/>
      <c r="ILF7" s="109"/>
      <c r="ILG7" s="109"/>
      <c r="ILH7" s="109"/>
      <c r="ILI7" s="109"/>
      <c r="ILJ7" s="109"/>
      <c r="ILK7" s="109"/>
      <c r="ILL7" s="109"/>
      <c r="ILM7" s="109"/>
      <c r="ILN7" s="109"/>
      <c r="ILO7" s="109"/>
      <c r="ILP7" s="109"/>
      <c r="ILQ7" s="109"/>
      <c r="ILR7" s="109"/>
      <c r="ILS7" s="109"/>
      <c r="ILT7" s="109"/>
      <c r="ILU7" s="109"/>
      <c r="ILV7" s="109"/>
      <c r="ILW7" s="109"/>
      <c r="ILX7" s="109"/>
      <c r="ILY7" s="109"/>
      <c r="ILZ7" s="109"/>
      <c r="IMA7" s="109"/>
      <c r="IMB7" s="109"/>
      <c r="IMC7" s="109"/>
      <c r="IMD7" s="109"/>
      <c r="IME7" s="109"/>
      <c r="IMF7" s="109"/>
      <c r="IMG7" s="109"/>
      <c r="IMH7" s="109"/>
      <c r="IMI7" s="109"/>
      <c r="IMJ7" s="109"/>
      <c r="IMK7" s="109"/>
      <c r="IML7" s="109"/>
      <c r="IMM7" s="109"/>
      <c r="IMN7" s="109"/>
      <c r="IMO7" s="109"/>
      <c r="IMP7" s="109"/>
      <c r="IMQ7" s="109"/>
      <c r="IMR7" s="109"/>
      <c r="IMS7" s="109"/>
      <c r="IMT7" s="109"/>
      <c r="IMU7" s="109"/>
      <c r="IMV7" s="109"/>
      <c r="IMW7" s="109"/>
      <c r="IMX7" s="109"/>
      <c r="IMY7" s="109"/>
      <c r="IMZ7" s="109"/>
      <c r="INA7" s="109"/>
      <c r="INB7" s="109"/>
      <c r="INC7" s="109"/>
      <c r="IND7" s="109"/>
      <c r="INE7" s="109"/>
      <c r="INF7" s="109"/>
      <c r="ING7" s="109"/>
      <c r="INH7" s="109"/>
      <c r="INI7" s="109"/>
      <c r="INJ7" s="109"/>
      <c r="INK7" s="109"/>
      <c r="INL7" s="109"/>
      <c r="INM7" s="109"/>
      <c r="INN7" s="109"/>
      <c r="INO7" s="109"/>
      <c r="INP7" s="109"/>
      <c r="INQ7" s="109"/>
      <c r="INR7" s="109"/>
      <c r="INS7" s="109"/>
      <c r="INT7" s="109"/>
      <c r="INU7" s="109"/>
      <c r="INV7" s="109"/>
      <c r="INW7" s="109"/>
      <c r="INX7" s="109"/>
      <c r="INY7" s="109"/>
      <c r="INZ7" s="109"/>
      <c r="IOA7" s="109"/>
      <c r="IOB7" s="109"/>
      <c r="IOC7" s="109"/>
      <c r="IOD7" s="109"/>
      <c r="IOE7" s="109"/>
      <c r="IOF7" s="109"/>
      <c r="IOG7" s="109"/>
      <c r="IOH7" s="109"/>
      <c r="IOI7" s="109"/>
      <c r="IOJ7" s="109"/>
      <c r="IOK7" s="109"/>
      <c r="IOL7" s="109"/>
      <c r="IOM7" s="109"/>
      <c r="ION7" s="109"/>
      <c r="IOO7" s="109"/>
      <c r="IOP7" s="109"/>
      <c r="IOQ7" s="109"/>
      <c r="IOR7" s="109"/>
      <c r="IOS7" s="109"/>
      <c r="IOT7" s="109"/>
      <c r="IOU7" s="109"/>
      <c r="IOV7" s="109"/>
      <c r="IOW7" s="109"/>
      <c r="IOX7" s="109"/>
      <c r="IOY7" s="109"/>
      <c r="IOZ7" s="109"/>
      <c r="IPA7" s="109"/>
      <c r="IPB7" s="109"/>
      <c r="IPC7" s="109"/>
      <c r="IPD7" s="109"/>
      <c r="IPE7" s="109"/>
      <c r="IPF7" s="109"/>
      <c r="IPG7" s="109"/>
      <c r="IPH7" s="109"/>
      <c r="IPI7" s="109"/>
      <c r="IPJ7" s="109"/>
      <c r="IPK7" s="109"/>
      <c r="IPL7" s="109"/>
      <c r="IPM7" s="109"/>
      <c r="IPN7" s="109"/>
      <c r="IPO7" s="109"/>
      <c r="IPP7" s="109"/>
      <c r="IPQ7" s="109"/>
      <c r="IPR7" s="109"/>
      <c r="IPS7" s="109"/>
      <c r="IPT7" s="109"/>
      <c r="IPU7" s="109"/>
      <c r="IPV7" s="109"/>
      <c r="IPW7" s="109"/>
      <c r="IPX7" s="109"/>
      <c r="IPY7" s="109"/>
      <c r="IPZ7" s="109"/>
      <c r="IQA7" s="109"/>
      <c r="IQB7" s="109"/>
      <c r="IQC7" s="109"/>
      <c r="IQD7" s="109"/>
      <c r="IQE7" s="109"/>
      <c r="IQF7" s="109"/>
      <c r="IQG7" s="109"/>
      <c r="IQH7" s="109"/>
      <c r="IQI7" s="109"/>
      <c r="IQJ7" s="109"/>
      <c r="IQK7" s="109"/>
      <c r="IQL7" s="109"/>
      <c r="IQM7" s="109"/>
      <c r="IQN7" s="109"/>
      <c r="IQO7" s="109"/>
      <c r="IQP7" s="109"/>
      <c r="IQQ7" s="109"/>
      <c r="IQR7" s="109"/>
      <c r="IQS7" s="109"/>
      <c r="IQT7" s="109"/>
      <c r="IQU7" s="109"/>
      <c r="IQV7" s="109"/>
      <c r="IQW7" s="109"/>
      <c r="IQX7" s="109"/>
      <c r="IQY7" s="109"/>
      <c r="IQZ7" s="109"/>
      <c r="IRA7" s="109"/>
      <c r="IRB7" s="109"/>
      <c r="IRC7" s="109"/>
      <c r="IRD7" s="109"/>
      <c r="IRE7" s="109"/>
      <c r="IRF7" s="109"/>
      <c r="IRG7" s="109"/>
      <c r="IRH7" s="109"/>
      <c r="IRI7" s="109"/>
      <c r="IRJ7" s="109"/>
      <c r="IRK7" s="109"/>
      <c r="IRL7" s="109"/>
      <c r="IRM7" s="109"/>
      <c r="IRN7" s="109"/>
      <c r="IRO7" s="109"/>
      <c r="IRP7" s="109"/>
      <c r="IRQ7" s="109"/>
      <c r="IRR7" s="109"/>
      <c r="IRS7" s="109"/>
      <c r="IRT7" s="109"/>
      <c r="IRU7" s="109"/>
      <c r="IRV7" s="109"/>
      <c r="IRW7" s="109"/>
      <c r="IRX7" s="109"/>
      <c r="IRY7" s="109"/>
      <c r="IRZ7" s="109"/>
      <c r="ISA7" s="109"/>
      <c r="ISB7" s="109"/>
      <c r="ISC7" s="109"/>
      <c r="ISD7" s="109"/>
      <c r="ISE7" s="109"/>
      <c r="ISF7" s="109"/>
      <c r="ISG7" s="109"/>
      <c r="ISH7" s="109"/>
      <c r="ISI7" s="109"/>
      <c r="ISJ7" s="109"/>
      <c r="ISK7" s="109"/>
      <c r="ISL7" s="109"/>
      <c r="ISM7" s="109"/>
      <c r="ISN7" s="109"/>
      <c r="ISO7" s="109"/>
      <c r="ISP7" s="109"/>
      <c r="ISQ7" s="109"/>
      <c r="ISR7" s="109"/>
      <c r="ISS7" s="109"/>
      <c r="IST7" s="109"/>
      <c r="ISU7" s="109"/>
      <c r="ISV7" s="109"/>
      <c r="ISW7" s="109"/>
      <c r="ISX7" s="109"/>
      <c r="ISY7" s="109"/>
      <c r="ISZ7" s="109"/>
      <c r="ITA7" s="109"/>
      <c r="ITB7" s="109"/>
      <c r="ITC7" s="109"/>
      <c r="ITD7" s="109"/>
      <c r="ITE7" s="109"/>
      <c r="ITF7" s="109"/>
      <c r="ITG7" s="109"/>
      <c r="ITH7" s="109"/>
      <c r="ITI7" s="109"/>
      <c r="ITJ7" s="109"/>
      <c r="ITK7" s="109"/>
      <c r="ITL7" s="109"/>
      <c r="ITM7" s="109"/>
      <c r="ITN7" s="109"/>
      <c r="ITO7" s="109"/>
      <c r="ITP7" s="109"/>
      <c r="ITQ7" s="109"/>
      <c r="ITR7" s="109"/>
      <c r="ITS7" s="109"/>
      <c r="ITT7" s="109"/>
      <c r="ITU7" s="109"/>
      <c r="ITV7" s="109"/>
      <c r="ITW7" s="109"/>
      <c r="ITX7" s="109"/>
      <c r="ITY7" s="109"/>
      <c r="ITZ7" s="109"/>
      <c r="IUA7" s="109"/>
      <c r="IUB7" s="109"/>
      <c r="IUC7" s="109"/>
      <c r="IUD7" s="109"/>
      <c r="IUE7" s="109"/>
      <c r="IUF7" s="109"/>
      <c r="IUG7" s="109"/>
      <c r="IUH7" s="109"/>
      <c r="IUI7" s="109"/>
      <c r="IUJ7" s="109"/>
      <c r="IUK7" s="109"/>
      <c r="IUL7" s="109"/>
      <c r="IUM7" s="109"/>
      <c r="IUN7" s="109"/>
      <c r="IUO7" s="109"/>
      <c r="IUP7" s="109"/>
      <c r="IUQ7" s="109"/>
      <c r="IUR7" s="109"/>
      <c r="IUS7" s="109"/>
      <c r="IUT7" s="109"/>
      <c r="IUU7" s="109"/>
      <c r="IUV7" s="109"/>
      <c r="IUW7" s="109"/>
      <c r="IUX7" s="109"/>
      <c r="IUY7" s="109"/>
      <c r="IUZ7" s="109"/>
      <c r="IVA7" s="109"/>
      <c r="IVB7" s="109"/>
      <c r="IVC7" s="109"/>
      <c r="IVD7" s="109"/>
      <c r="IVE7" s="109"/>
      <c r="IVF7" s="109"/>
      <c r="IVG7" s="109"/>
      <c r="IVH7" s="109"/>
      <c r="IVI7" s="109"/>
      <c r="IVJ7" s="109"/>
      <c r="IVK7" s="109"/>
      <c r="IVL7" s="109"/>
      <c r="IVM7" s="109"/>
      <c r="IVN7" s="109"/>
      <c r="IVO7" s="109"/>
      <c r="IVP7" s="109"/>
      <c r="IVQ7" s="109"/>
      <c r="IVR7" s="109"/>
      <c r="IVS7" s="109"/>
      <c r="IVT7" s="109"/>
      <c r="IVU7" s="109"/>
      <c r="IVV7" s="109"/>
      <c r="IVW7" s="109"/>
      <c r="IVX7" s="109"/>
      <c r="IVY7" s="109"/>
      <c r="IVZ7" s="109"/>
      <c r="IWA7" s="109"/>
      <c r="IWB7" s="109"/>
      <c r="IWC7" s="109"/>
      <c r="IWD7" s="109"/>
      <c r="IWE7" s="109"/>
      <c r="IWF7" s="109"/>
      <c r="IWG7" s="109"/>
      <c r="IWH7" s="109"/>
      <c r="IWI7" s="109"/>
      <c r="IWJ7" s="109"/>
      <c r="IWK7" s="109"/>
      <c r="IWL7" s="109"/>
      <c r="IWM7" s="109"/>
      <c r="IWN7" s="109"/>
      <c r="IWO7" s="109"/>
      <c r="IWP7" s="109"/>
      <c r="IWQ7" s="109"/>
      <c r="IWR7" s="109"/>
      <c r="IWS7" s="109"/>
      <c r="IWT7" s="109"/>
      <c r="IWU7" s="109"/>
      <c r="IWV7" s="109"/>
      <c r="IWW7" s="109"/>
      <c r="IWX7" s="109"/>
      <c r="IWY7" s="109"/>
      <c r="IWZ7" s="109"/>
      <c r="IXA7" s="109"/>
      <c r="IXB7" s="109"/>
      <c r="IXC7" s="109"/>
      <c r="IXD7" s="109"/>
      <c r="IXE7" s="109"/>
      <c r="IXF7" s="109"/>
      <c r="IXG7" s="109"/>
      <c r="IXH7" s="109"/>
      <c r="IXI7" s="109"/>
      <c r="IXJ7" s="109"/>
      <c r="IXK7" s="109"/>
      <c r="IXL7" s="109"/>
      <c r="IXM7" s="109"/>
      <c r="IXN7" s="109"/>
      <c r="IXO7" s="109"/>
      <c r="IXP7" s="109"/>
      <c r="IXQ7" s="109"/>
      <c r="IXR7" s="109"/>
      <c r="IXS7" s="109"/>
      <c r="IXT7" s="109"/>
      <c r="IXU7" s="109"/>
      <c r="IXV7" s="109"/>
      <c r="IXW7" s="109"/>
      <c r="IXX7" s="109"/>
      <c r="IXY7" s="109"/>
      <c r="IXZ7" s="109"/>
      <c r="IYA7" s="109"/>
      <c r="IYB7" s="109"/>
      <c r="IYC7" s="109"/>
      <c r="IYD7" s="109"/>
      <c r="IYE7" s="109"/>
      <c r="IYF7" s="109"/>
      <c r="IYG7" s="109"/>
      <c r="IYH7" s="109"/>
      <c r="IYI7" s="109"/>
      <c r="IYJ7" s="109"/>
      <c r="IYK7" s="109"/>
      <c r="IYL7" s="109"/>
      <c r="IYM7" s="109"/>
      <c r="IYN7" s="109"/>
      <c r="IYO7" s="109"/>
      <c r="IYP7" s="109"/>
      <c r="IYQ7" s="109"/>
      <c r="IYR7" s="109"/>
      <c r="IYS7" s="109"/>
      <c r="IYT7" s="109"/>
      <c r="IYU7" s="109"/>
      <c r="IYV7" s="109"/>
      <c r="IYW7" s="109"/>
      <c r="IYX7" s="109"/>
      <c r="IYY7" s="109"/>
      <c r="IYZ7" s="109"/>
      <c r="IZA7" s="109"/>
      <c r="IZB7" s="109"/>
      <c r="IZC7" s="109"/>
      <c r="IZD7" s="109"/>
      <c r="IZE7" s="109"/>
      <c r="IZF7" s="109"/>
      <c r="IZG7" s="109"/>
      <c r="IZH7" s="109"/>
      <c r="IZI7" s="109"/>
      <c r="IZJ7" s="109"/>
      <c r="IZK7" s="109"/>
      <c r="IZL7" s="109"/>
      <c r="IZM7" s="109"/>
      <c r="IZN7" s="109"/>
      <c r="IZO7" s="109"/>
      <c r="IZP7" s="109"/>
      <c r="IZQ7" s="109"/>
      <c r="IZR7" s="109"/>
      <c r="IZS7" s="109"/>
      <c r="IZT7" s="109"/>
      <c r="IZU7" s="109"/>
      <c r="IZV7" s="109"/>
      <c r="IZW7" s="109"/>
      <c r="IZX7" s="109"/>
      <c r="IZY7" s="109"/>
      <c r="IZZ7" s="109"/>
      <c r="JAA7" s="109"/>
      <c r="JAB7" s="109"/>
      <c r="JAC7" s="109"/>
      <c r="JAD7" s="109"/>
      <c r="JAE7" s="109"/>
      <c r="JAF7" s="109"/>
      <c r="JAG7" s="109"/>
      <c r="JAH7" s="109"/>
      <c r="JAI7" s="109"/>
      <c r="JAJ7" s="109"/>
      <c r="JAK7" s="109"/>
      <c r="JAL7" s="109"/>
      <c r="JAM7" s="109"/>
      <c r="JAN7" s="109"/>
      <c r="JAO7" s="109"/>
      <c r="JAP7" s="109"/>
      <c r="JAQ7" s="109"/>
      <c r="JAR7" s="109"/>
      <c r="JAS7" s="109"/>
      <c r="JAT7" s="109"/>
      <c r="JAU7" s="109"/>
      <c r="JAV7" s="109"/>
      <c r="JAW7" s="109"/>
      <c r="JAX7" s="109"/>
      <c r="JAY7" s="109"/>
      <c r="JAZ7" s="109"/>
      <c r="JBA7" s="109"/>
      <c r="JBB7" s="109"/>
      <c r="JBC7" s="109"/>
      <c r="JBD7" s="109"/>
      <c r="JBE7" s="109"/>
      <c r="JBF7" s="109"/>
      <c r="JBG7" s="109"/>
      <c r="JBH7" s="109"/>
      <c r="JBI7" s="109"/>
      <c r="JBJ7" s="109"/>
      <c r="JBK7" s="109"/>
      <c r="JBL7" s="109"/>
      <c r="JBM7" s="109"/>
      <c r="JBN7" s="109"/>
      <c r="JBO7" s="109"/>
      <c r="JBP7" s="109"/>
      <c r="JBQ7" s="109"/>
      <c r="JBR7" s="109"/>
      <c r="JBS7" s="109"/>
      <c r="JBT7" s="109"/>
      <c r="JBU7" s="109"/>
      <c r="JBV7" s="109"/>
      <c r="JBW7" s="109"/>
      <c r="JBX7" s="109"/>
      <c r="JBY7" s="109"/>
      <c r="JBZ7" s="109"/>
      <c r="JCA7" s="109"/>
      <c r="JCB7" s="109"/>
      <c r="JCC7" s="109"/>
      <c r="JCD7" s="109"/>
      <c r="JCE7" s="109"/>
      <c r="JCF7" s="109"/>
      <c r="JCG7" s="109"/>
      <c r="JCH7" s="109"/>
      <c r="JCI7" s="109"/>
      <c r="JCJ7" s="109"/>
      <c r="JCK7" s="109"/>
      <c r="JCL7" s="109"/>
      <c r="JCM7" s="109"/>
      <c r="JCN7" s="109"/>
      <c r="JCO7" s="109"/>
      <c r="JCP7" s="109"/>
      <c r="JCQ7" s="109"/>
      <c r="JCR7" s="109"/>
      <c r="JCS7" s="109"/>
      <c r="JCT7" s="109"/>
      <c r="JCU7" s="109"/>
      <c r="JCV7" s="109"/>
      <c r="JCW7" s="109"/>
      <c r="JCX7" s="109"/>
      <c r="JCY7" s="109"/>
      <c r="JCZ7" s="109"/>
      <c r="JDA7" s="109"/>
      <c r="JDB7" s="109"/>
      <c r="JDC7" s="109"/>
      <c r="JDD7" s="109"/>
      <c r="JDE7" s="109"/>
      <c r="JDF7" s="109"/>
      <c r="JDG7" s="109"/>
      <c r="JDH7" s="109"/>
      <c r="JDI7" s="109"/>
      <c r="JDJ7" s="109"/>
      <c r="JDK7" s="109"/>
      <c r="JDL7" s="109"/>
      <c r="JDM7" s="109"/>
      <c r="JDN7" s="109"/>
      <c r="JDO7" s="109"/>
      <c r="JDP7" s="109"/>
      <c r="JDQ7" s="109"/>
      <c r="JDR7" s="109"/>
      <c r="JDS7" s="109"/>
      <c r="JDT7" s="109"/>
      <c r="JDU7" s="109"/>
      <c r="JDV7" s="109"/>
      <c r="JDW7" s="109"/>
      <c r="JDX7" s="109"/>
      <c r="JDY7" s="109"/>
      <c r="JDZ7" s="109"/>
      <c r="JEA7" s="109"/>
      <c r="JEB7" s="109"/>
      <c r="JEC7" s="109"/>
      <c r="JED7" s="109"/>
      <c r="JEE7" s="109"/>
      <c r="JEF7" s="109"/>
      <c r="JEG7" s="109"/>
      <c r="JEH7" s="109"/>
      <c r="JEI7" s="109"/>
      <c r="JEJ7" s="109"/>
      <c r="JEK7" s="109"/>
      <c r="JEL7" s="109"/>
      <c r="JEM7" s="109"/>
      <c r="JEN7" s="109"/>
      <c r="JEO7" s="109"/>
      <c r="JEP7" s="109"/>
      <c r="JEQ7" s="109"/>
      <c r="JER7" s="109"/>
      <c r="JES7" s="109"/>
      <c r="JET7" s="109"/>
      <c r="JEU7" s="109"/>
      <c r="JEV7" s="109"/>
      <c r="JEW7" s="109"/>
      <c r="JEX7" s="109"/>
      <c r="JEY7" s="109"/>
      <c r="JEZ7" s="109"/>
      <c r="JFA7" s="109"/>
      <c r="JFB7" s="109"/>
      <c r="JFC7" s="109"/>
      <c r="JFD7" s="109"/>
      <c r="JFE7" s="109"/>
      <c r="JFF7" s="109"/>
      <c r="JFG7" s="109"/>
      <c r="JFH7" s="109"/>
      <c r="JFI7" s="109"/>
      <c r="JFJ7" s="109"/>
      <c r="JFK7" s="109"/>
      <c r="JFL7" s="109"/>
      <c r="JFM7" s="109"/>
      <c r="JFN7" s="109"/>
      <c r="JFO7" s="109"/>
      <c r="JFP7" s="109"/>
      <c r="JFQ7" s="109"/>
      <c r="JFR7" s="109"/>
      <c r="JFS7" s="109"/>
      <c r="JFT7" s="109"/>
      <c r="JFU7" s="109"/>
      <c r="JFV7" s="109"/>
      <c r="JFW7" s="109"/>
      <c r="JFX7" s="109"/>
      <c r="JFY7" s="109"/>
      <c r="JFZ7" s="109"/>
      <c r="JGA7" s="109"/>
      <c r="JGB7" s="109"/>
      <c r="JGC7" s="109"/>
      <c r="JGD7" s="109"/>
      <c r="JGE7" s="109"/>
      <c r="JGF7" s="109"/>
      <c r="JGG7" s="109"/>
      <c r="JGH7" s="109"/>
      <c r="JGI7" s="109"/>
      <c r="JGJ7" s="109"/>
      <c r="JGK7" s="109"/>
      <c r="JGL7" s="109"/>
      <c r="JGM7" s="109"/>
      <c r="JGN7" s="109"/>
      <c r="JGO7" s="109"/>
      <c r="JGP7" s="109"/>
      <c r="JGQ7" s="109"/>
      <c r="JGR7" s="109"/>
      <c r="JGS7" s="109"/>
      <c r="JGT7" s="109"/>
      <c r="JGU7" s="109"/>
      <c r="JGV7" s="109"/>
      <c r="JGW7" s="109"/>
      <c r="JGX7" s="109"/>
      <c r="JGY7" s="109"/>
      <c r="JGZ7" s="109"/>
      <c r="JHA7" s="109"/>
      <c r="JHB7" s="109"/>
      <c r="JHC7" s="109"/>
      <c r="JHD7" s="109"/>
      <c r="JHE7" s="109"/>
      <c r="JHF7" s="109"/>
      <c r="JHG7" s="109"/>
      <c r="JHH7" s="109"/>
      <c r="JHI7" s="109"/>
      <c r="JHJ7" s="109"/>
      <c r="JHK7" s="109"/>
      <c r="JHL7" s="109"/>
      <c r="JHM7" s="109"/>
      <c r="JHN7" s="109"/>
      <c r="JHO7" s="109"/>
      <c r="JHP7" s="109"/>
      <c r="JHQ7" s="109"/>
      <c r="JHR7" s="109"/>
      <c r="JHS7" s="109"/>
      <c r="JHT7" s="109"/>
      <c r="JHU7" s="109"/>
      <c r="JHV7" s="109"/>
      <c r="JHW7" s="109"/>
      <c r="JHX7" s="109"/>
      <c r="JHY7" s="109"/>
      <c r="JHZ7" s="109"/>
      <c r="JIA7" s="109"/>
      <c r="JIB7" s="109"/>
      <c r="JIC7" s="109"/>
      <c r="JID7" s="109"/>
      <c r="JIE7" s="109"/>
      <c r="JIF7" s="109"/>
      <c r="JIG7" s="109"/>
      <c r="JIH7" s="109"/>
      <c r="JII7" s="109"/>
      <c r="JIJ7" s="109"/>
      <c r="JIK7" s="109"/>
      <c r="JIL7" s="109"/>
      <c r="JIM7" s="109"/>
      <c r="JIN7" s="109"/>
      <c r="JIO7" s="109"/>
      <c r="JIP7" s="109"/>
      <c r="JIQ7" s="109"/>
      <c r="JIR7" s="109"/>
      <c r="JIS7" s="109"/>
      <c r="JIT7" s="109"/>
      <c r="JIU7" s="109"/>
      <c r="JIV7" s="109"/>
      <c r="JIW7" s="109"/>
      <c r="JIX7" s="109"/>
      <c r="JIY7" s="109"/>
      <c r="JIZ7" s="109"/>
      <c r="JJA7" s="109"/>
      <c r="JJB7" s="109"/>
      <c r="JJC7" s="109"/>
      <c r="JJD7" s="109"/>
      <c r="JJE7" s="109"/>
      <c r="JJF7" s="109"/>
      <c r="JJG7" s="109"/>
      <c r="JJH7" s="109"/>
      <c r="JJI7" s="109"/>
      <c r="JJJ7" s="109"/>
      <c r="JJK7" s="109"/>
      <c r="JJL7" s="109"/>
      <c r="JJM7" s="109"/>
      <c r="JJN7" s="109"/>
      <c r="JJO7" s="109"/>
      <c r="JJP7" s="109"/>
      <c r="JJQ7" s="109"/>
      <c r="JJR7" s="109"/>
      <c r="JJS7" s="109"/>
      <c r="JJT7" s="109"/>
      <c r="JJU7" s="109"/>
      <c r="JJV7" s="109"/>
      <c r="JJW7" s="109"/>
      <c r="JJX7" s="109"/>
      <c r="JJY7" s="109"/>
      <c r="JJZ7" s="109"/>
      <c r="JKA7" s="109"/>
      <c r="JKB7" s="109"/>
      <c r="JKC7" s="109"/>
      <c r="JKD7" s="109"/>
      <c r="JKE7" s="109"/>
      <c r="JKF7" s="109"/>
      <c r="JKG7" s="109"/>
      <c r="JKH7" s="109"/>
      <c r="JKI7" s="109"/>
      <c r="JKJ7" s="109"/>
      <c r="JKK7" s="109"/>
      <c r="JKL7" s="109"/>
      <c r="JKM7" s="109"/>
      <c r="JKN7" s="109"/>
      <c r="JKO7" s="109"/>
      <c r="JKP7" s="109"/>
      <c r="JKQ7" s="109"/>
      <c r="JKR7" s="109"/>
      <c r="JKS7" s="109"/>
      <c r="JKT7" s="109"/>
      <c r="JKU7" s="109"/>
      <c r="JKV7" s="109"/>
      <c r="JKW7" s="109"/>
      <c r="JKX7" s="109"/>
      <c r="JKY7" s="109"/>
      <c r="JKZ7" s="109"/>
      <c r="JLA7" s="109"/>
      <c r="JLB7" s="109"/>
      <c r="JLC7" s="109"/>
      <c r="JLD7" s="109"/>
      <c r="JLE7" s="109"/>
      <c r="JLF7" s="109"/>
      <c r="JLG7" s="109"/>
      <c r="JLH7" s="109"/>
      <c r="JLI7" s="109"/>
      <c r="JLJ7" s="109"/>
      <c r="JLK7" s="109"/>
      <c r="JLL7" s="109"/>
      <c r="JLM7" s="109"/>
      <c r="JLN7" s="109"/>
      <c r="JLO7" s="109"/>
      <c r="JLP7" s="109"/>
      <c r="JLQ7" s="109"/>
      <c r="JLR7" s="109"/>
      <c r="JLS7" s="109"/>
      <c r="JLT7" s="109"/>
      <c r="JLU7" s="109"/>
      <c r="JLV7" s="109"/>
      <c r="JLW7" s="109"/>
      <c r="JLX7" s="109"/>
      <c r="JLY7" s="109"/>
      <c r="JLZ7" s="109"/>
      <c r="JMA7" s="109"/>
      <c r="JMB7" s="109"/>
      <c r="JMC7" s="109"/>
      <c r="JMD7" s="109"/>
      <c r="JME7" s="109"/>
      <c r="JMF7" s="109"/>
      <c r="JMG7" s="109"/>
      <c r="JMH7" s="109"/>
      <c r="JMI7" s="109"/>
      <c r="JMJ7" s="109"/>
      <c r="JMK7" s="109"/>
      <c r="JML7" s="109"/>
      <c r="JMM7" s="109"/>
      <c r="JMN7" s="109"/>
      <c r="JMO7" s="109"/>
      <c r="JMP7" s="109"/>
      <c r="JMQ7" s="109"/>
      <c r="JMR7" s="109"/>
      <c r="JMS7" s="109"/>
      <c r="JMT7" s="109"/>
      <c r="JMU7" s="109"/>
      <c r="JMV7" s="109"/>
      <c r="JMW7" s="109"/>
      <c r="JMX7" s="109"/>
      <c r="JMY7" s="109"/>
      <c r="JMZ7" s="109"/>
      <c r="JNA7" s="109"/>
      <c r="JNB7" s="109"/>
      <c r="JNC7" s="109"/>
      <c r="JND7" s="109"/>
      <c r="JNE7" s="109"/>
      <c r="JNF7" s="109"/>
      <c r="JNG7" s="109"/>
      <c r="JNH7" s="109"/>
      <c r="JNI7" s="109"/>
      <c r="JNJ7" s="109"/>
      <c r="JNK7" s="109"/>
      <c r="JNL7" s="109"/>
      <c r="JNM7" s="109"/>
      <c r="JNN7" s="109"/>
      <c r="JNO7" s="109"/>
      <c r="JNP7" s="109"/>
      <c r="JNQ7" s="109"/>
      <c r="JNR7" s="109"/>
      <c r="JNS7" s="109"/>
      <c r="JNT7" s="109"/>
      <c r="JNU7" s="109"/>
      <c r="JNV7" s="109"/>
      <c r="JNW7" s="109"/>
      <c r="JNX7" s="109"/>
      <c r="JNY7" s="109"/>
      <c r="JNZ7" s="109"/>
      <c r="JOA7" s="109"/>
      <c r="JOB7" s="109"/>
      <c r="JOC7" s="109"/>
      <c r="JOD7" s="109"/>
      <c r="JOE7" s="109"/>
      <c r="JOF7" s="109"/>
      <c r="JOG7" s="109"/>
      <c r="JOH7" s="109"/>
      <c r="JOI7" s="109"/>
      <c r="JOJ7" s="109"/>
      <c r="JOK7" s="109"/>
      <c r="JOL7" s="109"/>
      <c r="JOM7" s="109"/>
      <c r="JON7" s="109"/>
      <c r="JOO7" s="109"/>
      <c r="JOP7" s="109"/>
      <c r="JOQ7" s="109"/>
      <c r="JOR7" s="109"/>
      <c r="JOS7" s="109"/>
      <c r="JOT7" s="109"/>
      <c r="JOU7" s="109"/>
      <c r="JOV7" s="109"/>
      <c r="JOW7" s="109"/>
      <c r="JOX7" s="109"/>
      <c r="JOY7" s="109"/>
      <c r="JOZ7" s="109"/>
      <c r="JPA7" s="109"/>
      <c r="JPB7" s="109"/>
      <c r="JPC7" s="109"/>
      <c r="JPD7" s="109"/>
      <c r="JPE7" s="109"/>
      <c r="JPF7" s="109"/>
      <c r="JPG7" s="109"/>
      <c r="JPH7" s="109"/>
      <c r="JPI7" s="109"/>
      <c r="JPJ7" s="109"/>
      <c r="JPK7" s="109"/>
      <c r="JPL7" s="109"/>
      <c r="JPM7" s="109"/>
      <c r="JPN7" s="109"/>
      <c r="JPO7" s="109"/>
      <c r="JPP7" s="109"/>
      <c r="JPQ7" s="109"/>
      <c r="JPR7" s="109"/>
      <c r="JPS7" s="109"/>
      <c r="JPT7" s="109"/>
      <c r="JPU7" s="109"/>
      <c r="JPV7" s="109"/>
      <c r="JPW7" s="109"/>
      <c r="JPX7" s="109"/>
      <c r="JPY7" s="109"/>
      <c r="JPZ7" s="109"/>
      <c r="JQA7" s="109"/>
      <c r="JQB7" s="109"/>
      <c r="JQC7" s="109"/>
      <c r="JQD7" s="109"/>
      <c r="JQE7" s="109"/>
      <c r="JQF7" s="109"/>
      <c r="JQG7" s="109"/>
      <c r="JQH7" s="109"/>
      <c r="JQI7" s="109"/>
      <c r="JQJ7" s="109"/>
      <c r="JQK7" s="109"/>
      <c r="JQL7" s="109"/>
      <c r="JQM7" s="109"/>
      <c r="JQN7" s="109"/>
      <c r="JQO7" s="109"/>
      <c r="JQP7" s="109"/>
      <c r="JQQ7" s="109"/>
      <c r="JQR7" s="109"/>
      <c r="JQS7" s="109"/>
      <c r="JQT7" s="109"/>
      <c r="JQU7" s="109"/>
      <c r="JQV7" s="109"/>
      <c r="JQW7" s="109"/>
      <c r="JQX7" s="109"/>
      <c r="JQY7" s="109"/>
      <c r="JQZ7" s="109"/>
      <c r="JRA7" s="109"/>
      <c r="JRB7" s="109"/>
      <c r="JRC7" s="109"/>
      <c r="JRD7" s="109"/>
      <c r="JRE7" s="109"/>
      <c r="JRF7" s="109"/>
      <c r="JRG7" s="109"/>
      <c r="JRH7" s="109"/>
      <c r="JRI7" s="109"/>
      <c r="JRJ7" s="109"/>
      <c r="JRK7" s="109"/>
      <c r="JRL7" s="109"/>
      <c r="JRM7" s="109"/>
      <c r="JRN7" s="109"/>
      <c r="JRO7" s="109"/>
      <c r="JRP7" s="109"/>
      <c r="JRQ7" s="109"/>
      <c r="JRR7" s="109"/>
      <c r="JRS7" s="109"/>
      <c r="JRT7" s="109"/>
      <c r="JRU7" s="109"/>
      <c r="JRV7" s="109"/>
      <c r="JRW7" s="109"/>
      <c r="JRX7" s="109"/>
      <c r="JRY7" s="109"/>
      <c r="JRZ7" s="109"/>
      <c r="JSA7" s="109"/>
      <c r="JSB7" s="109"/>
      <c r="JSC7" s="109"/>
      <c r="JSD7" s="109"/>
      <c r="JSE7" s="109"/>
      <c r="JSF7" s="109"/>
      <c r="JSG7" s="109"/>
      <c r="JSH7" s="109"/>
      <c r="JSI7" s="109"/>
      <c r="JSJ7" s="109"/>
      <c r="JSK7" s="109"/>
      <c r="JSL7" s="109"/>
      <c r="JSM7" s="109"/>
      <c r="JSN7" s="109"/>
      <c r="JSO7" s="109"/>
      <c r="JSP7" s="109"/>
      <c r="JSQ7" s="109"/>
      <c r="JSR7" s="109"/>
      <c r="JSS7" s="109"/>
      <c r="JST7" s="109"/>
      <c r="JSU7" s="109"/>
      <c r="JSV7" s="109"/>
      <c r="JSW7" s="109"/>
      <c r="JSX7" s="109"/>
      <c r="JSY7" s="109"/>
      <c r="JSZ7" s="109"/>
      <c r="JTA7" s="109"/>
      <c r="JTB7" s="109"/>
      <c r="JTC7" s="109"/>
      <c r="JTD7" s="109"/>
      <c r="JTE7" s="109"/>
      <c r="JTF7" s="109"/>
      <c r="JTG7" s="109"/>
      <c r="JTH7" s="109"/>
      <c r="JTI7" s="109"/>
      <c r="JTJ7" s="109"/>
      <c r="JTK7" s="109"/>
      <c r="JTL7" s="109"/>
      <c r="JTM7" s="109"/>
      <c r="JTN7" s="109"/>
      <c r="JTO7" s="109"/>
      <c r="JTP7" s="109"/>
      <c r="JTQ7" s="109"/>
      <c r="JTR7" s="109"/>
      <c r="JTS7" s="109"/>
      <c r="JTT7" s="109"/>
      <c r="JTU7" s="109"/>
      <c r="JTV7" s="109"/>
      <c r="JTW7" s="109"/>
      <c r="JTX7" s="109"/>
      <c r="JTY7" s="109"/>
      <c r="JTZ7" s="109"/>
      <c r="JUA7" s="109"/>
      <c r="JUB7" s="109"/>
      <c r="JUC7" s="109"/>
      <c r="JUD7" s="109"/>
      <c r="JUE7" s="109"/>
      <c r="JUF7" s="109"/>
      <c r="JUG7" s="109"/>
      <c r="JUH7" s="109"/>
      <c r="JUI7" s="109"/>
      <c r="JUJ7" s="109"/>
      <c r="JUK7" s="109"/>
      <c r="JUL7" s="109"/>
      <c r="JUM7" s="109"/>
      <c r="JUN7" s="109"/>
      <c r="JUO7" s="109"/>
      <c r="JUP7" s="109"/>
      <c r="JUQ7" s="109"/>
      <c r="JUR7" s="109"/>
      <c r="JUS7" s="109"/>
      <c r="JUT7" s="109"/>
      <c r="JUU7" s="109"/>
      <c r="JUV7" s="109"/>
      <c r="JUW7" s="109"/>
      <c r="JUX7" s="109"/>
      <c r="JUY7" s="109"/>
      <c r="JUZ7" s="109"/>
      <c r="JVA7" s="109"/>
      <c r="JVB7" s="109"/>
      <c r="JVC7" s="109"/>
      <c r="JVD7" s="109"/>
      <c r="JVE7" s="109"/>
      <c r="JVF7" s="109"/>
      <c r="JVG7" s="109"/>
      <c r="JVH7" s="109"/>
      <c r="JVI7" s="109"/>
      <c r="JVJ7" s="109"/>
      <c r="JVK7" s="109"/>
      <c r="JVL7" s="109"/>
      <c r="JVM7" s="109"/>
      <c r="JVN7" s="109"/>
      <c r="JVO7" s="109"/>
      <c r="JVP7" s="109"/>
      <c r="JVQ7" s="109"/>
      <c r="JVR7" s="109"/>
      <c r="JVS7" s="109"/>
      <c r="JVT7" s="109"/>
      <c r="JVU7" s="109"/>
      <c r="JVV7" s="109"/>
      <c r="JVW7" s="109"/>
      <c r="JVX7" s="109"/>
      <c r="JVY7" s="109"/>
      <c r="JVZ7" s="109"/>
      <c r="JWA7" s="109"/>
      <c r="JWB7" s="109"/>
      <c r="JWC7" s="109"/>
      <c r="JWD7" s="109"/>
      <c r="JWE7" s="109"/>
      <c r="JWF7" s="109"/>
      <c r="JWG7" s="109"/>
      <c r="JWH7" s="109"/>
      <c r="JWI7" s="109"/>
      <c r="JWJ7" s="109"/>
      <c r="JWK7" s="109"/>
      <c r="JWL7" s="109"/>
      <c r="JWM7" s="109"/>
      <c r="JWN7" s="109"/>
      <c r="JWO7" s="109"/>
      <c r="JWP7" s="109"/>
      <c r="JWQ7" s="109"/>
      <c r="JWR7" s="109"/>
      <c r="JWS7" s="109"/>
      <c r="JWT7" s="109"/>
      <c r="JWU7" s="109"/>
      <c r="JWV7" s="109"/>
      <c r="JWW7" s="109"/>
      <c r="JWX7" s="109"/>
      <c r="JWY7" s="109"/>
      <c r="JWZ7" s="109"/>
      <c r="JXA7" s="109"/>
      <c r="JXB7" s="109"/>
      <c r="JXC7" s="109"/>
      <c r="JXD7" s="109"/>
      <c r="JXE7" s="109"/>
      <c r="JXF7" s="109"/>
      <c r="JXG7" s="109"/>
      <c r="JXH7" s="109"/>
      <c r="JXI7" s="109"/>
      <c r="JXJ7" s="109"/>
      <c r="JXK7" s="109"/>
      <c r="JXL7" s="109"/>
      <c r="JXM7" s="109"/>
      <c r="JXN7" s="109"/>
      <c r="JXO7" s="109"/>
      <c r="JXP7" s="109"/>
      <c r="JXQ7" s="109"/>
      <c r="JXR7" s="109"/>
      <c r="JXS7" s="109"/>
      <c r="JXT7" s="109"/>
      <c r="JXU7" s="109"/>
      <c r="JXV7" s="109"/>
      <c r="JXW7" s="109"/>
      <c r="JXX7" s="109"/>
      <c r="JXY7" s="109"/>
      <c r="JXZ7" s="109"/>
      <c r="JYA7" s="109"/>
      <c r="JYB7" s="109"/>
      <c r="JYC7" s="109"/>
      <c r="JYD7" s="109"/>
      <c r="JYE7" s="109"/>
      <c r="JYF7" s="109"/>
      <c r="JYG7" s="109"/>
      <c r="JYH7" s="109"/>
      <c r="JYI7" s="109"/>
      <c r="JYJ7" s="109"/>
      <c r="JYK7" s="109"/>
      <c r="JYL7" s="109"/>
      <c r="JYM7" s="109"/>
      <c r="JYN7" s="109"/>
      <c r="JYO7" s="109"/>
      <c r="JYP7" s="109"/>
      <c r="JYQ7" s="109"/>
      <c r="JYR7" s="109"/>
      <c r="JYS7" s="109"/>
      <c r="JYT7" s="109"/>
      <c r="JYU7" s="109"/>
      <c r="JYV7" s="109"/>
      <c r="JYW7" s="109"/>
      <c r="JYX7" s="109"/>
      <c r="JYY7" s="109"/>
      <c r="JYZ7" s="109"/>
      <c r="JZA7" s="109"/>
      <c r="JZB7" s="109"/>
      <c r="JZC7" s="109"/>
      <c r="JZD7" s="109"/>
      <c r="JZE7" s="109"/>
      <c r="JZF7" s="109"/>
      <c r="JZG7" s="109"/>
      <c r="JZH7" s="109"/>
      <c r="JZI7" s="109"/>
      <c r="JZJ7" s="109"/>
      <c r="JZK7" s="109"/>
      <c r="JZL7" s="109"/>
      <c r="JZM7" s="109"/>
      <c r="JZN7" s="109"/>
      <c r="JZO7" s="109"/>
      <c r="JZP7" s="109"/>
      <c r="JZQ7" s="109"/>
      <c r="JZR7" s="109"/>
      <c r="JZS7" s="109"/>
      <c r="JZT7" s="109"/>
      <c r="JZU7" s="109"/>
      <c r="JZV7" s="109"/>
      <c r="JZW7" s="109"/>
      <c r="JZX7" s="109"/>
      <c r="JZY7" s="109"/>
      <c r="JZZ7" s="109"/>
      <c r="KAA7" s="109"/>
      <c r="KAB7" s="109"/>
      <c r="KAC7" s="109"/>
      <c r="KAD7" s="109"/>
      <c r="KAE7" s="109"/>
      <c r="KAF7" s="109"/>
      <c r="KAG7" s="109"/>
      <c r="KAH7" s="109"/>
      <c r="KAI7" s="109"/>
      <c r="KAJ7" s="109"/>
      <c r="KAK7" s="109"/>
      <c r="KAL7" s="109"/>
      <c r="KAM7" s="109"/>
      <c r="KAN7" s="109"/>
      <c r="KAO7" s="109"/>
      <c r="KAP7" s="109"/>
      <c r="KAQ7" s="109"/>
      <c r="KAR7" s="109"/>
      <c r="KAS7" s="109"/>
      <c r="KAT7" s="109"/>
      <c r="KAU7" s="109"/>
      <c r="KAV7" s="109"/>
      <c r="KAW7" s="109"/>
      <c r="KAX7" s="109"/>
      <c r="KAY7" s="109"/>
      <c r="KAZ7" s="109"/>
      <c r="KBA7" s="109"/>
      <c r="KBB7" s="109"/>
      <c r="KBC7" s="109"/>
      <c r="KBD7" s="109"/>
      <c r="KBE7" s="109"/>
      <c r="KBF7" s="109"/>
      <c r="KBG7" s="109"/>
      <c r="KBH7" s="109"/>
      <c r="KBI7" s="109"/>
      <c r="KBJ7" s="109"/>
      <c r="KBK7" s="109"/>
      <c r="KBL7" s="109"/>
      <c r="KBM7" s="109"/>
      <c r="KBN7" s="109"/>
      <c r="KBO7" s="109"/>
      <c r="KBP7" s="109"/>
      <c r="KBQ7" s="109"/>
      <c r="KBR7" s="109"/>
      <c r="KBS7" s="109"/>
      <c r="KBT7" s="109"/>
      <c r="KBU7" s="109"/>
      <c r="KBV7" s="109"/>
      <c r="KBW7" s="109"/>
      <c r="KBX7" s="109"/>
      <c r="KBY7" s="109"/>
      <c r="KBZ7" s="109"/>
      <c r="KCA7" s="109"/>
      <c r="KCB7" s="109"/>
      <c r="KCC7" s="109"/>
      <c r="KCD7" s="109"/>
      <c r="KCE7" s="109"/>
      <c r="KCF7" s="109"/>
      <c r="KCG7" s="109"/>
      <c r="KCH7" s="109"/>
      <c r="KCI7" s="109"/>
      <c r="KCJ7" s="109"/>
      <c r="KCK7" s="109"/>
      <c r="KCL7" s="109"/>
      <c r="KCM7" s="109"/>
      <c r="KCN7" s="109"/>
      <c r="KCO7" s="109"/>
      <c r="KCP7" s="109"/>
      <c r="KCQ7" s="109"/>
      <c r="KCR7" s="109"/>
      <c r="KCS7" s="109"/>
      <c r="KCT7" s="109"/>
      <c r="KCU7" s="109"/>
      <c r="KCV7" s="109"/>
      <c r="KCW7" s="109"/>
      <c r="KCX7" s="109"/>
      <c r="KCY7" s="109"/>
      <c r="KCZ7" s="109"/>
      <c r="KDA7" s="109"/>
      <c r="KDB7" s="109"/>
      <c r="KDC7" s="109"/>
      <c r="KDD7" s="109"/>
      <c r="KDE7" s="109"/>
      <c r="KDF7" s="109"/>
      <c r="KDG7" s="109"/>
      <c r="KDH7" s="109"/>
      <c r="KDI7" s="109"/>
      <c r="KDJ7" s="109"/>
      <c r="KDK7" s="109"/>
      <c r="KDL7" s="109"/>
      <c r="KDM7" s="109"/>
      <c r="KDN7" s="109"/>
      <c r="KDO7" s="109"/>
      <c r="KDP7" s="109"/>
      <c r="KDQ7" s="109"/>
      <c r="KDR7" s="109"/>
      <c r="KDS7" s="109"/>
      <c r="KDT7" s="109"/>
      <c r="KDU7" s="109"/>
      <c r="KDV7" s="109"/>
      <c r="KDW7" s="109"/>
      <c r="KDX7" s="109"/>
      <c r="KDY7" s="109"/>
      <c r="KDZ7" s="109"/>
      <c r="KEA7" s="109"/>
      <c r="KEB7" s="109"/>
      <c r="KEC7" s="109"/>
      <c r="KED7" s="109"/>
      <c r="KEE7" s="109"/>
      <c r="KEF7" s="109"/>
      <c r="KEG7" s="109"/>
      <c r="KEH7" s="109"/>
      <c r="KEI7" s="109"/>
      <c r="KEJ7" s="109"/>
      <c r="KEK7" s="109"/>
      <c r="KEL7" s="109"/>
      <c r="KEM7" s="109"/>
      <c r="KEN7" s="109"/>
      <c r="KEO7" s="109"/>
      <c r="KEP7" s="109"/>
      <c r="KEQ7" s="109"/>
      <c r="KER7" s="109"/>
      <c r="KES7" s="109"/>
      <c r="KET7" s="109"/>
      <c r="KEU7" s="109"/>
      <c r="KEV7" s="109"/>
      <c r="KEW7" s="109"/>
      <c r="KEX7" s="109"/>
      <c r="KEY7" s="109"/>
      <c r="KEZ7" s="109"/>
      <c r="KFA7" s="109"/>
      <c r="KFB7" s="109"/>
      <c r="KFC7" s="109"/>
      <c r="KFD7" s="109"/>
      <c r="KFE7" s="109"/>
      <c r="KFF7" s="109"/>
      <c r="KFG7" s="109"/>
      <c r="KFH7" s="109"/>
      <c r="KFI7" s="109"/>
      <c r="KFJ7" s="109"/>
      <c r="KFK7" s="109"/>
      <c r="KFL7" s="109"/>
      <c r="KFM7" s="109"/>
      <c r="KFN7" s="109"/>
      <c r="KFO7" s="109"/>
      <c r="KFP7" s="109"/>
      <c r="KFQ7" s="109"/>
      <c r="KFR7" s="109"/>
      <c r="KFS7" s="109"/>
      <c r="KFT7" s="109"/>
      <c r="KFU7" s="109"/>
      <c r="KFV7" s="109"/>
      <c r="KFW7" s="109"/>
      <c r="KFX7" s="109"/>
      <c r="KFY7" s="109"/>
      <c r="KFZ7" s="109"/>
      <c r="KGA7" s="109"/>
      <c r="KGB7" s="109"/>
      <c r="KGC7" s="109"/>
      <c r="KGD7" s="109"/>
      <c r="KGE7" s="109"/>
      <c r="KGF7" s="109"/>
      <c r="KGG7" s="109"/>
      <c r="KGH7" s="109"/>
      <c r="KGI7" s="109"/>
      <c r="KGJ7" s="109"/>
      <c r="KGK7" s="109"/>
      <c r="KGL7" s="109"/>
      <c r="KGM7" s="109"/>
      <c r="KGN7" s="109"/>
      <c r="KGO7" s="109"/>
      <c r="KGP7" s="109"/>
      <c r="KGQ7" s="109"/>
      <c r="KGR7" s="109"/>
      <c r="KGS7" s="109"/>
      <c r="KGT7" s="109"/>
      <c r="KGU7" s="109"/>
      <c r="KGV7" s="109"/>
      <c r="KGW7" s="109"/>
      <c r="KGX7" s="109"/>
      <c r="KGY7" s="109"/>
      <c r="KGZ7" s="109"/>
      <c r="KHA7" s="109"/>
      <c r="KHB7" s="109"/>
      <c r="KHC7" s="109"/>
      <c r="KHD7" s="109"/>
      <c r="KHE7" s="109"/>
      <c r="KHF7" s="109"/>
      <c r="KHG7" s="109"/>
      <c r="KHH7" s="109"/>
      <c r="KHI7" s="109"/>
      <c r="KHJ7" s="109"/>
      <c r="KHK7" s="109"/>
      <c r="KHL7" s="109"/>
      <c r="KHM7" s="109"/>
      <c r="KHN7" s="109"/>
      <c r="KHO7" s="109"/>
      <c r="KHP7" s="109"/>
      <c r="KHQ7" s="109"/>
      <c r="KHR7" s="109"/>
      <c r="KHS7" s="109"/>
      <c r="KHT7" s="109"/>
      <c r="KHU7" s="109"/>
      <c r="KHV7" s="109"/>
      <c r="KHW7" s="109"/>
      <c r="KHX7" s="109"/>
      <c r="KHY7" s="109"/>
      <c r="KHZ7" s="109"/>
      <c r="KIA7" s="109"/>
      <c r="KIB7" s="109"/>
      <c r="KIC7" s="109"/>
      <c r="KID7" s="109"/>
      <c r="KIE7" s="109"/>
      <c r="KIF7" s="109"/>
      <c r="KIG7" s="109"/>
      <c r="KIH7" s="109"/>
      <c r="KII7" s="109"/>
      <c r="KIJ7" s="109"/>
      <c r="KIK7" s="109"/>
      <c r="KIL7" s="109"/>
      <c r="KIM7" s="109"/>
      <c r="KIN7" s="109"/>
      <c r="KIO7" s="109"/>
      <c r="KIP7" s="109"/>
      <c r="KIQ7" s="109"/>
      <c r="KIR7" s="109"/>
      <c r="KIS7" s="109"/>
      <c r="KIT7" s="109"/>
      <c r="KIU7" s="109"/>
      <c r="KIV7" s="109"/>
      <c r="KIW7" s="109"/>
      <c r="KIX7" s="109"/>
      <c r="KIY7" s="109"/>
      <c r="KIZ7" s="109"/>
      <c r="KJA7" s="109"/>
      <c r="KJB7" s="109"/>
      <c r="KJC7" s="109"/>
      <c r="KJD7" s="109"/>
      <c r="KJE7" s="109"/>
      <c r="KJF7" s="109"/>
      <c r="KJG7" s="109"/>
      <c r="KJH7" s="109"/>
      <c r="KJI7" s="109"/>
      <c r="KJJ7" s="109"/>
      <c r="KJK7" s="109"/>
      <c r="KJL7" s="109"/>
      <c r="KJM7" s="109"/>
      <c r="KJN7" s="109"/>
      <c r="KJO7" s="109"/>
      <c r="KJP7" s="109"/>
      <c r="KJQ7" s="109"/>
      <c r="KJR7" s="109"/>
      <c r="KJS7" s="109"/>
      <c r="KJT7" s="109"/>
      <c r="KJU7" s="109"/>
      <c r="KJV7" s="109"/>
      <c r="KJW7" s="109"/>
      <c r="KJX7" s="109"/>
      <c r="KJY7" s="109"/>
      <c r="KJZ7" s="109"/>
      <c r="KKA7" s="109"/>
      <c r="KKB7" s="109"/>
      <c r="KKC7" s="109"/>
      <c r="KKD7" s="109"/>
      <c r="KKE7" s="109"/>
      <c r="KKF7" s="109"/>
      <c r="KKG7" s="109"/>
      <c r="KKH7" s="109"/>
      <c r="KKI7" s="109"/>
      <c r="KKJ7" s="109"/>
      <c r="KKK7" s="109"/>
      <c r="KKL7" s="109"/>
      <c r="KKM7" s="109"/>
      <c r="KKN7" s="109"/>
      <c r="KKO7" s="109"/>
      <c r="KKP7" s="109"/>
      <c r="KKQ7" s="109"/>
      <c r="KKR7" s="109"/>
      <c r="KKS7" s="109"/>
      <c r="KKT7" s="109"/>
      <c r="KKU7" s="109"/>
      <c r="KKV7" s="109"/>
      <c r="KKW7" s="109"/>
      <c r="KKX7" s="109"/>
      <c r="KKY7" s="109"/>
      <c r="KKZ7" s="109"/>
      <c r="KLA7" s="109"/>
      <c r="KLB7" s="109"/>
      <c r="KLC7" s="109"/>
      <c r="KLD7" s="109"/>
      <c r="KLE7" s="109"/>
      <c r="KLF7" s="109"/>
      <c r="KLG7" s="109"/>
      <c r="KLH7" s="109"/>
      <c r="KLI7" s="109"/>
      <c r="KLJ7" s="109"/>
      <c r="KLK7" s="109"/>
      <c r="KLL7" s="109"/>
      <c r="KLM7" s="109"/>
      <c r="KLN7" s="109"/>
      <c r="KLO7" s="109"/>
      <c r="KLP7" s="109"/>
      <c r="KLQ7" s="109"/>
      <c r="KLR7" s="109"/>
      <c r="KLS7" s="109"/>
      <c r="KLT7" s="109"/>
      <c r="KLU7" s="109"/>
      <c r="KLV7" s="109"/>
      <c r="KLW7" s="109"/>
      <c r="KLX7" s="109"/>
      <c r="KLY7" s="109"/>
      <c r="KLZ7" s="109"/>
      <c r="KMA7" s="109"/>
      <c r="KMB7" s="109"/>
      <c r="KMC7" s="109"/>
      <c r="KMD7" s="109"/>
      <c r="KME7" s="109"/>
      <c r="KMF7" s="109"/>
      <c r="KMG7" s="109"/>
      <c r="KMH7" s="109"/>
      <c r="KMI7" s="109"/>
      <c r="KMJ7" s="109"/>
      <c r="KMK7" s="109"/>
      <c r="KML7" s="109"/>
      <c r="KMM7" s="109"/>
      <c r="KMN7" s="109"/>
      <c r="KMO7" s="109"/>
      <c r="KMP7" s="109"/>
      <c r="KMQ7" s="109"/>
      <c r="KMR7" s="109"/>
      <c r="KMS7" s="109"/>
      <c r="KMT7" s="109"/>
      <c r="KMU7" s="109"/>
      <c r="KMV7" s="109"/>
      <c r="KMW7" s="109"/>
      <c r="KMX7" s="109"/>
      <c r="KMY7" s="109"/>
      <c r="KMZ7" s="109"/>
      <c r="KNA7" s="109"/>
      <c r="KNB7" s="109"/>
      <c r="KNC7" s="109"/>
      <c r="KND7" s="109"/>
      <c r="KNE7" s="109"/>
      <c r="KNF7" s="109"/>
      <c r="KNG7" s="109"/>
      <c r="KNH7" s="109"/>
      <c r="KNI7" s="109"/>
      <c r="KNJ7" s="109"/>
      <c r="KNK7" s="109"/>
      <c r="KNL7" s="109"/>
      <c r="KNM7" s="109"/>
      <c r="KNN7" s="109"/>
      <c r="KNO7" s="109"/>
      <c r="KNP7" s="109"/>
      <c r="KNQ7" s="109"/>
      <c r="KNR7" s="109"/>
      <c r="KNS7" s="109"/>
      <c r="KNT7" s="109"/>
      <c r="KNU7" s="109"/>
      <c r="KNV7" s="109"/>
      <c r="KNW7" s="109"/>
      <c r="KNX7" s="109"/>
      <c r="KNY7" s="109"/>
      <c r="KNZ7" s="109"/>
      <c r="KOA7" s="109"/>
      <c r="KOB7" s="109"/>
      <c r="KOC7" s="109"/>
      <c r="KOD7" s="109"/>
      <c r="KOE7" s="109"/>
      <c r="KOF7" s="109"/>
      <c r="KOG7" s="109"/>
      <c r="KOH7" s="109"/>
      <c r="KOI7" s="109"/>
      <c r="KOJ7" s="109"/>
      <c r="KOK7" s="109"/>
      <c r="KOL7" s="109"/>
      <c r="KOM7" s="109"/>
      <c r="KON7" s="109"/>
      <c r="KOO7" s="109"/>
      <c r="KOP7" s="109"/>
      <c r="KOQ7" s="109"/>
      <c r="KOR7" s="109"/>
      <c r="KOS7" s="109"/>
      <c r="KOT7" s="109"/>
      <c r="KOU7" s="109"/>
      <c r="KOV7" s="109"/>
      <c r="KOW7" s="109"/>
      <c r="KOX7" s="109"/>
      <c r="KOY7" s="109"/>
      <c r="KOZ7" s="109"/>
      <c r="KPA7" s="109"/>
      <c r="KPB7" s="109"/>
      <c r="KPC7" s="109"/>
      <c r="KPD7" s="109"/>
      <c r="KPE7" s="109"/>
      <c r="KPF7" s="109"/>
      <c r="KPG7" s="109"/>
      <c r="KPH7" s="109"/>
      <c r="KPI7" s="109"/>
      <c r="KPJ7" s="109"/>
      <c r="KPK7" s="109"/>
      <c r="KPL7" s="109"/>
      <c r="KPM7" s="109"/>
      <c r="KPN7" s="109"/>
      <c r="KPO7" s="109"/>
      <c r="KPP7" s="109"/>
      <c r="KPQ7" s="109"/>
      <c r="KPR7" s="109"/>
      <c r="KPS7" s="109"/>
      <c r="KPT7" s="109"/>
      <c r="KPU7" s="109"/>
      <c r="KPV7" s="109"/>
      <c r="KPW7" s="109"/>
      <c r="KPX7" s="109"/>
      <c r="KPY7" s="109"/>
      <c r="KPZ7" s="109"/>
      <c r="KQA7" s="109"/>
      <c r="KQB7" s="109"/>
      <c r="KQC7" s="109"/>
      <c r="KQD7" s="109"/>
      <c r="KQE7" s="109"/>
      <c r="KQF7" s="109"/>
      <c r="KQG7" s="109"/>
      <c r="KQH7" s="109"/>
      <c r="KQI7" s="109"/>
      <c r="KQJ7" s="109"/>
      <c r="KQK7" s="109"/>
      <c r="KQL7" s="109"/>
      <c r="KQM7" s="109"/>
      <c r="KQN7" s="109"/>
      <c r="KQO7" s="109"/>
      <c r="KQP7" s="109"/>
      <c r="KQQ7" s="109"/>
      <c r="KQR7" s="109"/>
      <c r="KQS7" s="109"/>
      <c r="KQT7" s="109"/>
      <c r="KQU7" s="109"/>
      <c r="KQV7" s="109"/>
      <c r="KQW7" s="109"/>
      <c r="KQX7" s="109"/>
      <c r="KQY7" s="109"/>
      <c r="KQZ7" s="109"/>
      <c r="KRA7" s="109"/>
      <c r="KRB7" s="109"/>
      <c r="KRC7" s="109"/>
      <c r="KRD7" s="109"/>
      <c r="KRE7" s="109"/>
      <c r="KRF7" s="109"/>
      <c r="KRG7" s="109"/>
      <c r="KRH7" s="109"/>
      <c r="KRI7" s="109"/>
      <c r="KRJ7" s="109"/>
      <c r="KRK7" s="109"/>
      <c r="KRL7" s="109"/>
      <c r="KRM7" s="109"/>
      <c r="KRN7" s="109"/>
      <c r="KRO7" s="109"/>
      <c r="KRP7" s="109"/>
      <c r="KRQ7" s="109"/>
      <c r="KRR7" s="109"/>
      <c r="KRS7" s="109"/>
      <c r="KRT7" s="109"/>
      <c r="KRU7" s="109"/>
      <c r="KRV7" s="109"/>
      <c r="KRW7" s="109"/>
      <c r="KRX7" s="109"/>
      <c r="KRY7" s="109"/>
      <c r="KRZ7" s="109"/>
      <c r="KSA7" s="109"/>
      <c r="KSB7" s="109"/>
      <c r="KSC7" s="109"/>
      <c r="KSD7" s="109"/>
      <c r="KSE7" s="109"/>
      <c r="KSF7" s="109"/>
      <c r="KSG7" s="109"/>
      <c r="KSH7" s="109"/>
      <c r="KSI7" s="109"/>
      <c r="KSJ7" s="109"/>
      <c r="KSK7" s="109"/>
      <c r="KSL7" s="109"/>
      <c r="KSM7" s="109"/>
      <c r="KSN7" s="109"/>
      <c r="KSO7" s="109"/>
      <c r="KSP7" s="109"/>
      <c r="KSQ7" s="109"/>
      <c r="KSR7" s="109"/>
      <c r="KSS7" s="109"/>
      <c r="KST7" s="109"/>
      <c r="KSU7" s="109"/>
      <c r="KSV7" s="109"/>
      <c r="KSW7" s="109"/>
      <c r="KSX7" s="109"/>
      <c r="KSY7" s="109"/>
      <c r="KSZ7" s="109"/>
      <c r="KTA7" s="109"/>
      <c r="KTB7" s="109"/>
      <c r="KTC7" s="109"/>
      <c r="KTD7" s="109"/>
      <c r="KTE7" s="109"/>
      <c r="KTF7" s="109"/>
      <c r="KTG7" s="109"/>
      <c r="KTH7" s="109"/>
      <c r="KTI7" s="109"/>
      <c r="KTJ7" s="109"/>
      <c r="KTK7" s="109"/>
      <c r="KTL7" s="109"/>
      <c r="KTM7" s="109"/>
      <c r="KTN7" s="109"/>
      <c r="KTO7" s="109"/>
      <c r="KTP7" s="109"/>
      <c r="KTQ7" s="109"/>
      <c r="KTR7" s="109"/>
      <c r="KTS7" s="109"/>
      <c r="KTT7" s="109"/>
      <c r="KTU7" s="109"/>
      <c r="KTV7" s="109"/>
      <c r="KTW7" s="109"/>
      <c r="KTX7" s="109"/>
      <c r="KTY7" s="109"/>
      <c r="KTZ7" s="109"/>
      <c r="KUA7" s="109"/>
      <c r="KUB7" s="109"/>
      <c r="KUC7" s="109"/>
      <c r="KUD7" s="109"/>
      <c r="KUE7" s="109"/>
      <c r="KUF7" s="109"/>
      <c r="KUG7" s="109"/>
      <c r="KUH7" s="109"/>
      <c r="KUI7" s="109"/>
      <c r="KUJ7" s="109"/>
      <c r="KUK7" s="109"/>
      <c r="KUL7" s="109"/>
      <c r="KUM7" s="109"/>
      <c r="KUN7" s="109"/>
      <c r="KUO7" s="109"/>
      <c r="KUP7" s="109"/>
      <c r="KUQ7" s="109"/>
      <c r="KUR7" s="109"/>
      <c r="KUS7" s="109"/>
      <c r="KUT7" s="109"/>
      <c r="KUU7" s="109"/>
      <c r="KUV7" s="109"/>
      <c r="KUW7" s="109"/>
      <c r="KUX7" s="109"/>
      <c r="KUY7" s="109"/>
      <c r="KUZ7" s="109"/>
      <c r="KVA7" s="109"/>
      <c r="KVB7" s="109"/>
      <c r="KVC7" s="109"/>
      <c r="KVD7" s="109"/>
      <c r="KVE7" s="109"/>
      <c r="KVF7" s="109"/>
      <c r="KVG7" s="109"/>
      <c r="KVH7" s="109"/>
      <c r="KVI7" s="109"/>
      <c r="KVJ7" s="109"/>
      <c r="KVK7" s="109"/>
      <c r="KVL7" s="109"/>
      <c r="KVM7" s="109"/>
      <c r="KVN7" s="109"/>
      <c r="KVO7" s="109"/>
      <c r="KVP7" s="109"/>
      <c r="KVQ7" s="109"/>
      <c r="KVR7" s="109"/>
      <c r="KVS7" s="109"/>
      <c r="KVT7" s="109"/>
      <c r="KVU7" s="109"/>
      <c r="KVV7" s="109"/>
      <c r="KVW7" s="109"/>
      <c r="KVX7" s="109"/>
      <c r="KVY7" s="109"/>
      <c r="KVZ7" s="109"/>
      <c r="KWA7" s="109"/>
      <c r="KWB7" s="109"/>
      <c r="KWC7" s="109"/>
      <c r="KWD7" s="109"/>
      <c r="KWE7" s="109"/>
      <c r="KWF7" s="109"/>
      <c r="KWG7" s="109"/>
      <c r="KWH7" s="109"/>
      <c r="KWI7" s="109"/>
      <c r="KWJ7" s="109"/>
      <c r="KWK7" s="109"/>
      <c r="KWL7" s="109"/>
      <c r="KWM7" s="109"/>
      <c r="KWN7" s="109"/>
      <c r="KWO7" s="109"/>
      <c r="KWP7" s="109"/>
      <c r="KWQ7" s="109"/>
      <c r="KWR7" s="109"/>
      <c r="KWS7" s="109"/>
      <c r="KWT7" s="109"/>
      <c r="KWU7" s="109"/>
      <c r="KWV7" s="109"/>
      <c r="KWW7" s="109"/>
      <c r="KWX7" s="109"/>
      <c r="KWY7" s="109"/>
      <c r="KWZ7" s="109"/>
      <c r="KXA7" s="109"/>
      <c r="KXB7" s="109"/>
      <c r="KXC7" s="109"/>
      <c r="KXD7" s="109"/>
      <c r="KXE7" s="109"/>
      <c r="KXF7" s="109"/>
      <c r="KXG7" s="109"/>
      <c r="KXH7" s="109"/>
      <c r="KXI7" s="109"/>
      <c r="KXJ7" s="109"/>
      <c r="KXK7" s="109"/>
      <c r="KXL7" s="109"/>
      <c r="KXM7" s="109"/>
      <c r="KXN7" s="109"/>
      <c r="KXO7" s="109"/>
      <c r="KXP7" s="109"/>
      <c r="KXQ7" s="109"/>
      <c r="KXR7" s="109"/>
      <c r="KXS7" s="109"/>
      <c r="KXT7" s="109"/>
      <c r="KXU7" s="109"/>
      <c r="KXV7" s="109"/>
      <c r="KXW7" s="109"/>
      <c r="KXX7" s="109"/>
      <c r="KXY7" s="109"/>
      <c r="KXZ7" s="109"/>
      <c r="KYA7" s="109"/>
      <c r="KYB7" s="109"/>
      <c r="KYC7" s="109"/>
      <c r="KYD7" s="109"/>
      <c r="KYE7" s="109"/>
      <c r="KYF7" s="109"/>
      <c r="KYG7" s="109"/>
      <c r="KYH7" s="109"/>
      <c r="KYI7" s="109"/>
      <c r="KYJ7" s="109"/>
      <c r="KYK7" s="109"/>
      <c r="KYL7" s="109"/>
      <c r="KYM7" s="109"/>
      <c r="KYN7" s="109"/>
      <c r="KYO7" s="109"/>
      <c r="KYP7" s="109"/>
      <c r="KYQ7" s="109"/>
      <c r="KYR7" s="109"/>
      <c r="KYS7" s="109"/>
      <c r="KYT7" s="109"/>
      <c r="KYU7" s="109"/>
      <c r="KYV7" s="109"/>
      <c r="KYW7" s="109"/>
      <c r="KYX7" s="109"/>
      <c r="KYY7" s="109"/>
      <c r="KYZ7" s="109"/>
      <c r="KZA7" s="109"/>
      <c r="KZB7" s="109"/>
      <c r="KZC7" s="109"/>
      <c r="KZD7" s="109"/>
      <c r="KZE7" s="109"/>
      <c r="KZF7" s="109"/>
      <c r="KZG7" s="109"/>
      <c r="KZH7" s="109"/>
      <c r="KZI7" s="109"/>
      <c r="KZJ7" s="109"/>
      <c r="KZK7" s="109"/>
      <c r="KZL7" s="109"/>
      <c r="KZM7" s="109"/>
      <c r="KZN7" s="109"/>
      <c r="KZO7" s="109"/>
      <c r="KZP7" s="109"/>
      <c r="KZQ7" s="109"/>
      <c r="KZR7" s="109"/>
      <c r="KZS7" s="109"/>
      <c r="KZT7" s="109"/>
      <c r="KZU7" s="109"/>
      <c r="KZV7" s="109"/>
      <c r="KZW7" s="109"/>
      <c r="KZX7" s="109"/>
      <c r="KZY7" s="109"/>
      <c r="KZZ7" s="109"/>
      <c r="LAA7" s="109"/>
      <c r="LAB7" s="109"/>
      <c r="LAC7" s="109"/>
      <c r="LAD7" s="109"/>
      <c r="LAE7" s="109"/>
      <c r="LAF7" s="109"/>
      <c r="LAG7" s="109"/>
      <c r="LAH7" s="109"/>
      <c r="LAI7" s="109"/>
      <c r="LAJ7" s="109"/>
      <c r="LAK7" s="109"/>
      <c r="LAL7" s="109"/>
      <c r="LAM7" s="109"/>
      <c r="LAN7" s="109"/>
      <c r="LAO7" s="109"/>
      <c r="LAP7" s="109"/>
      <c r="LAQ7" s="109"/>
      <c r="LAR7" s="109"/>
      <c r="LAS7" s="109"/>
      <c r="LAT7" s="109"/>
      <c r="LAU7" s="109"/>
      <c r="LAV7" s="109"/>
      <c r="LAW7" s="109"/>
      <c r="LAX7" s="109"/>
      <c r="LAY7" s="109"/>
      <c r="LAZ7" s="109"/>
      <c r="LBA7" s="109"/>
      <c r="LBB7" s="109"/>
      <c r="LBC7" s="109"/>
      <c r="LBD7" s="109"/>
      <c r="LBE7" s="109"/>
      <c r="LBF7" s="109"/>
      <c r="LBG7" s="109"/>
      <c r="LBH7" s="109"/>
      <c r="LBI7" s="109"/>
      <c r="LBJ7" s="109"/>
      <c r="LBK7" s="109"/>
      <c r="LBL7" s="109"/>
      <c r="LBM7" s="109"/>
      <c r="LBN7" s="109"/>
      <c r="LBO7" s="109"/>
      <c r="LBP7" s="109"/>
      <c r="LBQ7" s="109"/>
      <c r="LBR7" s="109"/>
      <c r="LBS7" s="109"/>
      <c r="LBT7" s="109"/>
      <c r="LBU7" s="109"/>
      <c r="LBV7" s="109"/>
      <c r="LBW7" s="109"/>
      <c r="LBX7" s="109"/>
      <c r="LBY7" s="109"/>
      <c r="LBZ7" s="109"/>
      <c r="LCA7" s="109"/>
      <c r="LCB7" s="109"/>
      <c r="LCC7" s="109"/>
      <c r="LCD7" s="109"/>
      <c r="LCE7" s="109"/>
      <c r="LCF7" s="109"/>
      <c r="LCG7" s="109"/>
      <c r="LCH7" s="109"/>
      <c r="LCI7" s="109"/>
      <c r="LCJ7" s="109"/>
      <c r="LCK7" s="109"/>
      <c r="LCL7" s="109"/>
      <c r="LCM7" s="109"/>
      <c r="LCN7" s="109"/>
      <c r="LCO7" s="109"/>
      <c r="LCP7" s="109"/>
      <c r="LCQ7" s="109"/>
      <c r="LCR7" s="109"/>
      <c r="LCS7" s="109"/>
      <c r="LCT7" s="109"/>
      <c r="LCU7" s="109"/>
      <c r="LCV7" s="109"/>
      <c r="LCW7" s="109"/>
      <c r="LCX7" s="109"/>
      <c r="LCY7" s="109"/>
      <c r="LCZ7" s="109"/>
      <c r="LDA7" s="109"/>
      <c r="LDB7" s="109"/>
      <c r="LDC7" s="109"/>
      <c r="LDD7" s="109"/>
      <c r="LDE7" s="109"/>
      <c r="LDF7" s="109"/>
      <c r="LDG7" s="109"/>
      <c r="LDH7" s="109"/>
      <c r="LDI7" s="109"/>
      <c r="LDJ7" s="109"/>
      <c r="LDK7" s="109"/>
      <c r="LDL7" s="109"/>
      <c r="LDM7" s="109"/>
      <c r="LDN7" s="109"/>
      <c r="LDO7" s="109"/>
      <c r="LDP7" s="109"/>
      <c r="LDQ7" s="109"/>
      <c r="LDR7" s="109"/>
      <c r="LDS7" s="109"/>
      <c r="LDT7" s="109"/>
      <c r="LDU7" s="109"/>
      <c r="LDV7" s="109"/>
      <c r="LDW7" s="109"/>
      <c r="LDX7" s="109"/>
      <c r="LDY7" s="109"/>
      <c r="LDZ7" s="109"/>
      <c r="LEA7" s="109"/>
      <c r="LEB7" s="109"/>
      <c r="LEC7" s="109"/>
      <c r="LED7" s="109"/>
      <c r="LEE7" s="109"/>
      <c r="LEF7" s="109"/>
      <c r="LEG7" s="109"/>
      <c r="LEH7" s="109"/>
      <c r="LEI7" s="109"/>
      <c r="LEJ7" s="109"/>
      <c r="LEK7" s="109"/>
      <c r="LEL7" s="109"/>
      <c r="LEM7" s="109"/>
      <c r="LEN7" s="109"/>
      <c r="LEO7" s="109"/>
      <c r="LEP7" s="109"/>
      <c r="LEQ7" s="109"/>
      <c r="LER7" s="109"/>
      <c r="LES7" s="109"/>
      <c r="LET7" s="109"/>
      <c r="LEU7" s="109"/>
      <c r="LEV7" s="109"/>
      <c r="LEW7" s="109"/>
      <c r="LEX7" s="109"/>
      <c r="LEY7" s="109"/>
      <c r="LEZ7" s="109"/>
      <c r="LFA7" s="109"/>
      <c r="LFB7" s="109"/>
      <c r="LFC7" s="109"/>
      <c r="LFD7" s="109"/>
      <c r="LFE7" s="109"/>
      <c r="LFF7" s="109"/>
      <c r="LFG7" s="109"/>
      <c r="LFH7" s="109"/>
      <c r="LFI7" s="109"/>
      <c r="LFJ7" s="109"/>
      <c r="LFK7" s="109"/>
      <c r="LFL7" s="109"/>
      <c r="LFM7" s="109"/>
      <c r="LFN7" s="109"/>
      <c r="LFO7" s="109"/>
      <c r="LFP7" s="109"/>
      <c r="LFQ7" s="109"/>
      <c r="LFR7" s="109"/>
      <c r="LFS7" s="109"/>
      <c r="LFT7" s="109"/>
      <c r="LFU7" s="109"/>
      <c r="LFV7" s="109"/>
      <c r="LFW7" s="109"/>
      <c r="LFX7" s="109"/>
      <c r="LFY7" s="109"/>
      <c r="LFZ7" s="109"/>
      <c r="LGA7" s="109"/>
      <c r="LGB7" s="109"/>
      <c r="LGC7" s="109"/>
      <c r="LGD7" s="109"/>
      <c r="LGE7" s="109"/>
      <c r="LGF7" s="109"/>
      <c r="LGG7" s="109"/>
      <c r="LGH7" s="109"/>
      <c r="LGI7" s="109"/>
      <c r="LGJ7" s="109"/>
      <c r="LGK7" s="109"/>
      <c r="LGL7" s="109"/>
      <c r="LGM7" s="109"/>
      <c r="LGN7" s="109"/>
      <c r="LGO7" s="109"/>
      <c r="LGP7" s="109"/>
      <c r="LGQ7" s="109"/>
      <c r="LGR7" s="109"/>
      <c r="LGS7" s="109"/>
      <c r="LGT7" s="109"/>
      <c r="LGU7" s="109"/>
      <c r="LGV7" s="109"/>
      <c r="LGW7" s="109"/>
      <c r="LGX7" s="109"/>
      <c r="LGY7" s="109"/>
      <c r="LGZ7" s="109"/>
      <c r="LHA7" s="109"/>
      <c r="LHB7" s="109"/>
      <c r="LHC7" s="109"/>
      <c r="LHD7" s="109"/>
      <c r="LHE7" s="109"/>
      <c r="LHF7" s="109"/>
      <c r="LHG7" s="109"/>
      <c r="LHH7" s="109"/>
      <c r="LHI7" s="109"/>
      <c r="LHJ7" s="109"/>
      <c r="LHK7" s="109"/>
      <c r="LHL7" s="109"/>
      <c r="LHM7" s="109"/>
      <c r="LHN7" s="109"/>
      <c r="LHO7" s="109"/>
      <c r="LHP7" s="109"/>
      <c r="LHQ7" s="109"/>
      <c r="LHR7" s="109"/>
      <c r="LHS7" s="109"/>
      <c r="LHT7" s="109"/>
      <c r="LHU7" s="109"/>
      <c r="LHV7" s="109"/>
      <c r="LHW7" s="109"/>
      <c r="LHX7" s="109"/>
      <c r="LHY7" s="109"/>
      <c r="LHZ7" s="109"/>
      <c r="LIA7" s="109"/>
      <c r="LIB7" s="109"/>
      <c r="LIC7" s="109"/>
      <c r="LID7" s="109"/>
      <c r="LIE7" s="109"/>
      <c r="LIF7" s="109"/>
      <c r="LIG7" s="109"/>
      <c r="LIH7" s="109"/>
      <c r="LII7" s="109"/>
      <c r="LIJ7" s="109"/>
      <c r="LIK7" s="109"/>
      <c r="LIL7" s="109"/>
      <c r="LIM7" s="109"/>
      <c r="LIN7" s="109"/>
      <c r="LIO7" s="109"/>
      <c r="LIP7" s="109"/>
      <c r="LIQ7" s="109"/>
      <c r="LIR7" s="109"/>
      <c r="LIS7" s="109"/>
      <c r="LIT7" s="109"/>
      <c r="LIU7" s="109"/>
      <c r="LIV7" s="109"/>
      <c r="LIW7" s="109"/>
      <c r="LIX7" s="109"/>
      <c r="LIY7" s="109"/>
      <c r="LIZ7" s="109"/>
      <c r="LJA7" s="109"/>
      <c r="LJB7" s="109"/>
      <c r="LJC7" s="109"/>
      <c r="LJD7" s="109"/>
      <c r="LJE7" s="109"/>
      <c r="LJF7" s="109"/>
      <c r="LJG7" s="109"/>
      <c r="LJH7" s="109"/>
      <c r="LJI7" s="109"/>
      <c r="LJJ7" s="109"/>
      <c r="LJK7" s="109"/>
      <c r="LJL7" s="109"/>
      <c r="LJM7" s="109"/>
      <c r="LJN7" s="109"/>
      <c r="LJO7" s="109"/>
      <c r="LJP7" s="109"/>
      <c r="LJQ7" s="109"/>
      <c r="LJR7" s="109"/>
      <c r="LJS7" s="109"/>
      <c r="LJT7" s="109"/>
      <c r="LJU7" s="109"/>
      <c r="LJV7" s="109"/>
      <c r="LJW7" s="109"/>
      <c r="LJX7" s="109"/>
      <c r="LJY7" s="109"/>
      <c r="LJZ7" s="109"/>
      <c r="LKA7" s="109"/>
      <c r="LKB7" s="109"/>
      <c r="LKC7" s="109"/>
      <c r="LKD7" s="109"/>
      <c r="LKE7" s="109"/>
      <c r="LKF7" s="109"/>
      <c r="LKG7" s="109"/>
      <c r="LKH7" s="109"/>
      <c r="LKI7" s="109"/>
      <c r="LKJ7" s="109"/>
      <c r="LKK7" s="109"/>
      <c r="LKL7" s="109"/>
      <c r="LKM7" s="109"/>
      <c r="LKN7" s="109"/>
      <c r="LKO7" s="109"/>
      <c r="LKP7" s="109"/>
      <c r="LKQ7" s="109"/>
      <c r="LKR7" s="109"/>
      <c r="LKS7" s="109"/>
      <c r="LKT7" s="109"/>
      <c r="LKU7" s="109"/>
      <c r="LKV7" s="109"/>
      <c r="LKW7" s="109"/>
      <c r="LKX7" s="109"/>
      <c r="LKY7" s="109"/>
      <c r="LKZ7" s="109"/>
      <c r="LLA7" s="109"/>
      <c r="LLB7" s="109"/>
      <c r="LLC7" s="109"/>
      <c r="LLD7" s="109"/>
      <c r="LLE7" s="109"/>
      <c r="LLF7" s="109"/>
      <c r="LLG7" s="109"/>
      <c r="LLH7" s="109"/>
      <c r="LLI7" s="109"/>
      <c r="LLJ7" s="109"/>
      <c r="LLK7" s="109"/>
      <c r="LLL7" s="109"/>
      <c r="LLM7" s="109"/>
      <c r="LLN7" s="109"/>
      <c r="LLO7" s="109"/>
      <c r="LLP7" s="109"/>
      <c r="LLQ7" s="109"/>
      <c r="LLR7" s="109"/>
      <c r="LLS7" s="109"/>
      <c r="LLT7" s="109"/>
      <c r="LLU7" s="109"/>
      <c r="LLV7" s="109"/>
      <c r="LLW7" s="109"/>
      <c r="LLX7" s="109"/>
      <c r="LLY7" s="109"/>
      <c r="LLZ7" s="109"/>
      <c r="LMA7" s="109"/>
      <c r="LMB7" s="109"/>
      <c r="LMC7" s="109"/>
      <c r="LMD7" s="109"/>
      <c r="LME7" s="109"/>
      <c r="LMF7" s="109"/>
      <c r="LMG7" s="109"/>
      <c r="LMH7" s="109"/>
      <c r="LMI7" s="109"/>
      <c r="LMJ7" s="109"/>
      <c r="LMK7" s="109"/>
      <c r="LML7" s="109"/>
      <c r="LMM7" s="109"/>
      <c r="LMN7" s="109"/>
      <c r="LMO7" s="109"/>
      <c r="LMP7" s="109"/>
      <c r="LMQ7" s="109"/>
      <c r="LMR7" s="109"/>
      <c r="LMS7" s="109"/>
      <c r="LMT7" s="109"/>
      <c r="LMU7" s="109"/>
      <c r="LMV7" s="109"/>
      <c r="LMW7" s="109"/>
      <c r="LMX7" s="109"/>
      <c r="LMY7" s="109"/>
      <c r="LMZ7" s="109"/>
      <c r="LNA7" s="109"/>
      <c r="LNB7" s="109"/>
      <c r="LNC7" s="109"/>
      <c r="LND7" s="109"/>
      <c r="LNE7" s="109"/>
      <c r="LNF7" s="109"/>
      <c r="LNG7" s="109"/>
      <c r="LNH7" s="109"/>
      <c r="LNI7" s="109"/>
      <c r="LNJ7" s="109"/>
      <c r="LNK7" s="109"/>
      <c r="LNL7" s="109"/>
      <c r="LNM7" s="109"/>
      <c r="LNN7" s="109"/>
      <c r="LNO7" s="109"/>
      <c r="LNP7" s="109"/>
      <c r="LNQ7" s="109"/>
      <c r="LNR7" s="109"/>
      <c r="LNS7" s="109"/>
      <c r="LNT7" s="109"/>
      <c r="LNU7" s="109"/>
      <c r="LNV7" s="109"/>
      <c r="LNW7" s="109"/>
      <c r="LNX7" s="109"/>
      <c r="LNY7" s="109"/>
      <c r="LNZ7" s="109"/>
      <c r="LOA7" s="109"/>
      <c r="LOB7" s="109"/>
      <c r="LOC7" s="109"/>
      <c r="LOD7" s="109"/>
      <c r="LOE7" s="109"/>
      <c r="LOF7" s="109"/>
      <c r="LOG7" s="109"/>
      <c r="LOH7" s="109"/>
      <c r="LOI7" s="109"/>
      <c r="LOJ7" s="109"/>
      <c r="LOK7" s="109"/>
      <c r="LOL7" s="109"/>
      <c r="LOM7" s="109"/>
      <c r="LON7" s="109"/>
      <c r="LOO7" s="109"/>
      <c r="LOP7" s="109"/>
      <c r="LOQ7" s="109"/>
      <c r="LOR7" s="109"/>
      <c r="LOS7" s="109"/>
      <c r="LOT7" s="109"/>
      <c r="LOU7" s="109"/>
      <c r="LOV7" s="109"/>
      <c r="LOW7" s="109"/>
      <c r="LOX7" s="109"/>
      <c r="LOY7" s="109"/>
      <c r="LOZ7" s="109"/>
      <c r="LPA7" s="109"/>
      <c r="LPB7" s="109"/>
      <c r="LPC7" s="109"/>
      <c r="LPD7" s="109"/>
      <c r="LPE7" s="109"/>
      <c r="LPF7" s="109"/>
      <c r="LPG7" s="109"/>
      <c r="LPH7" s="109"/>
      <c r="LPI7" s="109"/>
      <c r="LPJ7" s="109"/>
      <c r="LPK7" s="109"/>
      <c r="LPL7" s="109"/>
      <c r="LPM7" s="109"/>
      <c r="LPN7" s="109"/>
      <c r="LPO7" s="109"/>
      <c r="LPP7" s="109"/>
      <c r="LPQ7" s="109"/>
      <c r="LPR7" s="109"/>
      <c r="LPS7" s="109"/>
      <c r="LPT7" s="109"/>
      <c r="LPU7" s="109"/>
      <c r="LPV7" s="109"/>
      <c r="LPW7" s="109"/>
      <c r="LPX7" s="109"/>
      <c r="LPY7" s="109"/>
      <c r="LPZ7" s="109"/>
      <c r="LQA7" s="109"/>
      <c r="LQB7" s="109"/>
      <c r="LQC7" s="109"/>
      <c r="LQD7" s="109"/>
      <c r="LQE7" s="109"/>
      <c r="LQF7" s="109"/>
      <c r="LQG7" s="109"/>
      <c r="LQH7" s="109"/>
      <c r="LQI7" s="109"/>
      <c r="LQJ7" s="109"/>
      <c r="LQK7" s="109"/>
      <c r="LQL7" s="109"/>
      <c r="LQM7" s="109"/>
      <c r="LQN7" s="109"/>
      <c r="LQO7" s="109"/>
      <c r="LQP7" s="109"/>
      <c r="LQQ7" s="109"/>
      <c r="LQR7" s="109"/>
      <c r="LQS7" s="109"/>
      <c r="LQT7" s="109"/>
      <c r="LQU7" s="109"/>
      <c r="LQV7" s="109"/>
      <c r="LQW7" s="109"/>
      <c r="LQX7" s="109"/>
      <c r="LQY7" s="109"/>
      <c r="LQZ7" s="109"/>
      <c r="LRA7" s="109"/>
      <c r="LRB7" s="109"/>
      <c r="LRC7" s="109"/>
      <c r="LRD7" s="109"/>
      <c r="LRE7" s="109"/>
      <c r="LRF7" s="109"/>
      <c r="LRG7" s="109"/>
      <c r="LRH7" s="109"/>
      <c r="LRI7" s="109"/>
      <c r="LRJ7" s="109"/>
      <c r="LRK7" s="109"/>
      <c r="LRL7" s="109"/>
      <c r="LRM7" s="109"/>
      <c r="LRN7" s="109"/>
      <c r="LRO7" s="109"/>
      <c r="LRP7" s="109"/>
      <c r="LRQ7" s="109"/>
      <c r="LRR7" s="109"/>
      <c r="LRS7" s="109"/>
      <c r="LRT7" s="109"/>
      <c r="LRU7" s="109"/>
      <c r="LRV7" s="109"/>
      <c r="LRW7" s="109"/>
      <c r="LRX7" s="109"/>
      <c r="LRY7" s="109"/>
      <c r="LRZ7" s="109"/>
      <c r="LSA7" s="109"/>
      <c r="LSB7" s="109"/>
      <c r="LSC7" s="109"/>
      <c r="LSD7" s="109"/>
      <c r="LSE7" s="109"/>
      <c r="LSF7" s="109"/>
      <c r="LSG7" s="109"/>
      <c r="LSH7" s="109"/>
      <c r="LSI7" s="109"/>
      <c r="LSJ7" s="109"/>
      <c r="LSK7" s="109"/>
      <c r="LSL7" s="109"/>
      <c r="LSM7" s="109"/>
      <c r="LSN7" s="109"/>
      <c r="LSO7" s="109"/>
      <c r="LSP7" s="109"/>
      <c r="LSQ7" s="109"/>
      <c r="LSR7" s="109"/>
      <c r="LSS7" s="109"/>
      <c r="LST7" s="109"/>
      <c r="LSU7" s="109"/>
      <c r="LSV7" s="109"/>
      <c r="LSW7" s="109"/>
      <c r="LSX7" s="109"/>
      <c r="LSY7" s="109"/>
      <c r="LSZ7" s="109"/>
      <c r="LTA7" s="109"/>
      <c r="LTB7" s="109"/>
      <c r="LTC7" s="109"/>
      <c r="LTD7" s="109"/>
      <c r="LTE7" s="109"/>
      <c r="LTF7" s="109"/>
      <c r="LTG7" s="109"/>
      <c r="LTH7" s="109"/>
      <c r="LTI7" s="109"/>
      <c r="LTJ7" s="109"/>
      <c r="LTK7" s="109"/>
      <c r="LTL7" s="109"/>
      <c r="LTM7" s="109"/>
      <c r="LTN7" s="109"/>
      <c r="LTO7" s="109"/>
      <c r="LTP7" s="109"/>
      <c r="LTQ7" s="109"/>
      <c r="LTR7" s="109"/>
      <c r="LTS7" s="109"/>
      <c r="LTT7" s="109"/>
      <c r="LTU7" s="109"/>
      <c r="LTV7" s="109"/>
      <c r="LTW7" s="109"/>
      <c r="LTX7" s="109"/>
      <c r="LTY7" s="109"/>
      <c r="LTZ7" s="109"/>
      <c r="LUA7" s="109"/>
      <c r="LUB7" s="109"/>
      <c r="LUC7" s="109"/>
      <c r="LUD7" s="109"/>
      <c r="LUE7" s="109"/>
      <c r="LUF7" s="109"/>
      <c r="LUG7" s="109"/>
      <c r="LUH7" s="109"/>
      <c r="LUI7" s="109"/>
      <c r="LUJ7" s="109"/>
      <c r="LUK7" s="109"/>
      <c r="LUL7" s="109"/>
      <c r="LUM7" s="109"/>
      <c r="LUN7" s="109"/>
      <c r="LUO7" s="109"/>
      <c r="LUP7" s="109"/>
      <c r="LUQ7" s="109"/>
      <c r="LUR7" s="109"/>
      <c r="LUS7" s="109"/>
      <c r="LUT7" s="109"/>
      <c r="LUU7" s="109"/>
      <c r="LUV7" s="109"/>
      <c r="LUW7" s="109"/>
      <c r="LUX7" s="109"/>
      <c r="LUY7" s="109"/>
      <c r="LUZ7" s="109"/>
      <c r="LVA7" s="109"/>
      <c r="LVB7" s="109"/>
      <c r="LVC7" s="109"/>
      <c r="LVD7" s="109"/>
      <c r="LVE7" s="109"/>
      <c r="LVF7" s="109"/>
      <c r="LVG7" s="109"/>
      <c r="LVH7" s="109"/>
      <c r="LVI7" s="109"/>
      <c r="LVJ7" s="109"/>
      <c r="LVK7" s="109"/>
      <c r="LVL7" s="109"/>
      <c r="LVM7" s="109"/>
      <c r="LVN7" s="109"/>
      <c r="LVO7" s="109"/>
      <c r="LVP7" s="109"/>
      <c r="LVQ7" s="109"/>
      <c r="LVR7" s="109"/>
      <c r="LVS7" s="109"/>
      <c r="LVT7" s="109"/>
      <c r="LVU7" s="109"/>
      <c r="LVV7" s="109"/>
      <c r="LVW7" s="109"/>
      <c r="LVX7" s="109"/>
      <c r="LVY7" s="109"/>
      <c r="LVZ7" s="109"/>
      <c r="LWA7" s="109"/>
      <c r="LWB7" s="109"/>
      <c r="LWC7" s="109"/>
      <c r="LWD7" s="109"/>
      <c r="LWE7" s="109"/>
      <c r="LWF7" s="109"/>
      <c r="LWG7" s="109"/>
      <c r="LWH7" s="109"/>
      <c r="LWI7" s="109"/>
      <c r="LWJ7" s="109"/>
      <c r="LWK7" s="109"/>
      <c r="LWL7" s="109"/>
      <c r="LWM7" s="109"/>
      <c r="LWN7" s="109"/>
      <c r="LWO7" s="109"/>
      <c r="LWP7" s="109"/>
      <c r="LWQ7" s="109"/>
      <c r="LWR7" s="109"/>
      <c r="LWS7" s="109"/>
      <c r="LWT7" s="109"/>
      <c r="LWU7" s="109"/>
      <c r="LWV7" s="109"/>
      <c r="LWW7" s="109"/>
      <c r="LWX7" s="109"/>
      <c r="LWY7" s="109"/>
      <c r="LWZ7" s="109"/>
      <c r="LXA7" s="109"/>
      <c r="LXB7" s="109"/>
      <c r="LXC7" s="109"/>
      <c r="LXD7" s="109"/>
      <c r="LXE7" s="109"/>
      <c r="LXF7" s="109"/>
      <c r="LXG7" s="109"/>
      <c r="LXH7" s="109"/>
      <c r="LXI7" s="109"/>
      <c r="LXJ7" s="109"/>
      <c r="LXK7" s="109"/>
      <c r="LXL7" s="109"/>
      <c r="LXM7" s="109"/>
      <c r="LXN7" s="109"/>
      <c r="LXO7" s="109"/>
      <c r="LXP7" s="109"/>
      <c r="LXQ7" s="109"/>
      <c r="LXR7" s="109"/>
      <c r="LXS7" s="109"/>
      <c r="LXT7" s="109"/>
      <c r="LXU7" s="109"/>
      <c r="LXV7" s="109"/>
      <c r="LXW7" s="109"/>
      <c r="LXX7" s="109"/>
      <c r="LXY7" s="109"/>
      <c r="LXZ7" s="109"/>
      <c r="LYA7" s="109"/>
      <c r="LYB7" s="109"/>
      <c r="LYC7" s="109"/>
      <c r="LYD7" s="109"/>
      <c r="LYE7" s="109"/>
      <c r="LYF7" s="109"/>
      <c r="LYG7" s="109"/>
      <c r="LYH7" s="109"/>
      <c r="LYI7" s="109"/>
      <c r="LYJ7" s="109"/>
      <c r="LYK7" s="109"/>
      <c r="LYL7" s="109"/>
      <c r="LYM7" s="109"/>
      <c r="LYN7" s="109"/>
      <c r="LYO7" s="109"/>
      <c r="LYP7" s="109"/>
      <c r="LYQ7" s="109"/>
      <c r="LYR7" s="109"/>
      <c r="LYS7" s="109"/>
      <c r="LYT7" s="109"/>
      <c r="LYU7" s="109"/>
      <c r="LYV7" s="109"/>
      <c r="LYW7" s="109"/>
      <c r="LYX7" s="109"/>
      <c r="LYY7" s="109"/>
      <c r="LYZ7" s="109"/>
      <c r="LZA7" s="109"/>
      <c r="LZB7" s="109"/>
      <c r="LZC7" s="109"/>
      <c r="LZD7" s="109"/>
      <c r="LZE7" s="109"/>
      <c r="LZF7" s="109"/>
      <c r="LZG7" s="109"/>
      <c r="LZH7" s="109"/>
      <c r="LZI7" s="109"/>
      <c r="LZJ7" s="109"/>
      <c r="LZK7" s="109"/>
      <c r="LZL7" s="109"/>
      <c r="LZM7" s="109"/>
      <c r="LZN7" s="109"/>
      <c r="LZO7" s="109"/>
      <c r="LZP7" s="109"/>
      <c r="LZQ7" s="109"/>
      <c r="LZR7" s="109"/>
      <c r="LZS7" s="109"/>
      <c r="LZT7" s="109"/>
      <c r="LZU7" s="109"/>
      <c r="LZV7" s="109"/>
      <c r="LZW7" s="109"/>
      <c r="LZX7" s="109"/>
      <c r="LZY7" s="109"/>
      <c r="LZZ7" s="109"/>
      <c r="MAA7" s="109"/>
      <c r="MAB7" s="109"/>
      <c r="MAC7" s="109"/>
      <c r="MAD7" s="109"/>
      <c r="MAE7" s="109"/>
      <c r="MAF7" s="109"/>
      <c r="MAG7" s="109"/>
      <c r="MAH7" s="109"/>
      <c r="MAI7" s="109"/>
      <c r="MAJ7" s="109"/>
      <c r="MAK7" s="109"/>
      <c r="MAL7" s="109"/>
      <c r="MAM7" s="109"/>
      <c r="MAN7" s="109"/>
      <c r="MAO7" s="109"/>
      <c r="MAP7" s="109"/>
      <c r="MAQ7" s="109"/>
      <c r="MAR7" s="109"/>
      <c r="MAS7" s="109"/>
      <c r="MAT7" s="109"/>
      <c r="MAU7" s="109"/>
      <c r="MAV7" s="109"/>
      <c r="MAW7" s="109"/>
      <c r="MAX7" s="109"/>
      <c r="MAY7" s="109"/>
      <c r="MAZ7" s="109"/>
      <c r="MBA7" s="109"/>
      <c r="MBB7" s="109"/>
      <c r="MBC7" s="109"/>
      <c r="MBD7" s="109"/>
      <c r="MBE7" s="109"/>
      <c r="MBF7" s="109"/>
      <c r="MBG7" s="109"/>
      <c r="MBH7" s="109"/>
      <c r="MBI7" s="109"/>
      <c r="MBJ7" s="109"/>
      <c r="MBK7" s="109"/>
      <c r="MBL7" s="109"/>
      <c r="MBM7" s="109"/>
      <c r="MBN7" s="109"/>
      <c r="MBO7" s="109"/>
      <c r="MBP7" s="109"/>
      <c r="MBQ7" s="109"/>
      <c r="MBR7" s="109"/>
      <c r="MBS7" s="109"/>
      <c r="MBT7" s="109"/>
      <c r="MBU7" s="109"/>
      <c r="MBV7" s="109"/>
      <c r="MBW7" s="109"/>
      <c r="MBX7" s="109"/>
      <c r="MBY7" s="109"/>
      <c r="MBZ7" s="109"/>
      <c r="MCA7" s="109"/>
      <c r="MCB7" s="109"/>
      <c r="MCC7" s="109"/>
      <c r="MCD7" s="109"/>
      <c r="MCE7" s="109"/>
      <c r="MCF7" s="109"/>
      <c r="MCG7" s="109"/>
      <c r="MCH7" s="109"/>
      <c r="MCI7" s="109"/>
      <c r="MCJ7" s="109"/>
      <c r="MCK7" s="109"/>
      <c r="MCL7" s="109"/>
      <c r="MCM7" s="109"/>
      <c r="MCN7" s="109"/>
      <c r="MCO7" s="109"/>
      <c r="MCP7" s="109"/>
      <c r="MCQ7" s="109"/>
      <c r="MCR7" s="109"/>
      <c r="MCS7" s="109"/>
      <c r="MCT7" s="109"/>
      <c r="MCU7" s="109"/>
      <c r="MCV7" s="109"/>
      <c r="MCW7" s="109"/>
      <c r="MCX7" s="109"/>
      <c r="MCY7" s="109"/>
      <c r="MCZ7" s="109"/>
      <c r="MDA7" s="109"/>
      <c r="MDB7" s="109"/>
      <c r="MDC7" s="109"/>
      <c r="MDD7" s="109"/>
      <c r="MDE7" s="109"/>
      <c r="MDF7" s="109"/>
      <c r="MDG7" s="109"/>
      <c r="MDH7" s="109"/>
      <c r="MDI7" s="109"/>
      <c r="MDJ7" s="109"/>
      <c r="MDK7" s="109"/>
      <c r="MDL7" s="109"/>
      <c r="MDM7" s="109"/>
      <c r="MDN7" s="109"/>
      <c r="MDO7" s="109"/>
      <c r="MDP7" s="109"/>
      <c r="MDQ7" s="109"/>
      <c r="MDR7" s="109"/>
      <c r="MDS7" s="109"/>
      <c r="MDT7" s="109"/>
      <c r="MDU7" s="109"/>
      <c r="MDV7" s="109"/>
      <c r="MDW7" s="109"/>
      <c r="MDX7" s="109"/>
      <c r="MDY7" s="109"/>
      <c r="MDZ7" s="109"/>
      <c r="MEA7" s="109"/>
      <c r="MEB7" s="109"/>
      <c r="MEC7" s="109"/>
      <c r="MED7" s="109"/>
      <c r="MEE7" s="109"/>
      <c r="MEF7" s="109"/>
      <c r="MEG7" s="109"/>
      <c r="MEH7" s="109"/>
      <c r="MEI7" s="109"/>
      <c r="MEJ7" s="109"/>
      <c r="MEK7" s="109"/>
      <c r="MEL7" s="109"/>
      <c r="MEM7" s="109"/>
      <c r="MEN7" s="109"/>
      <c r="MEO7" s="109"/>
      <c r="MEP7" s="109"/>
      <c r="MEQ7" s="109"/>
      <c r="MER7" s="109"/>
      <c r="MES7" s="109"/>
      <c r="MET7" s="109"/>
      <c r="MEU7" s="109"/>
      <c r="MEV7" s="109"/>
      <c r="MEW7" s="109"/>
      <c r="MEX7" s="109"/>
      <c r="MEY7" s="109"/>
      <c r="MEZ7" s="109"/>
      <c r="MFA7" s="109"/>
      <c r="MFB7" s="109"/>
      <c r="MFC7" s="109"/>
      <c r="MFD7" s="109"/>
      <c r="MFE7" s="109"/>
      <c r="MFF7" s="109"/>
      <c r="MFG7" s="109"/>
      <c r="MFH7" s="109"/>
      <c r="MFI7" s="109"/>
      <c r="MFJ7" s="109"/>
      <c r="MFK7" s="109"/>
      <c r="MFL7" s="109"/>
      <c r="MFM7" s="109"/>
      <c r="MFN7" s="109"/>
      <c r="MFO7" s="109"/>
      <c r="MFP7" s="109"/>
      <c r="MFQ7" s="109"/>
      <c r="MFR7" s="109"/>
      <c r="MFS7" s="109"/>
      <c r="MFT7" s="109"/>
      <c r="MFU7" s="109"/>
      <c r="MFV7" s="109"/>
      <c r="MFW7" s="109"/>
      <c r="MFX7" s="109"/>
      <c r="MFY7" s="109"/>
      <c r="MFZ7" s="109"/>
      <c r="MGA7" s="109"/>
      <c r="MGB7" s="109"/>
      <c r="MGC7" s="109"/>
      <c r="MGD7" s="109"/>
      <c r="MGE7" s="109"/>
      <c r="MGF7" s="109"/>
      <c r="MGG7" s="109"/>
      <c r="MGH7" s="109"/>
      <c r="MGI7" s="109"/>
      <c r="MGJ7" s="109"/>
      <c r="MGK7" s="109"/>
      <c r="MGL7" s="109"/>
      <c r="MGM7" s="109"/>
      <c r="MGN7" s="109"/>
      <c r="MGO7" s="109"/>
      <c r="MGP7" s="109"/>
      <c r="MGQ7" s="109"/>
      <c r="MGR7" s="109"/>
      <c r="MGS7" s="109"/>
      <c r="MGT7" s="109"/>
      <c r="MGU7" s="109"/>
      <c r="MGV7" s="109"/>
      <c r="MGW7" s="109"/>
      <c r="MGX7" s="109"/>
      <c r="MGY7" s="109"/>
      <c r="MGZ7" s="109"/>
      <c r="MHA7" s="109"/>
      <c r="MHB7" s="109"/>
      <c r="MHC7" s="109"/>
      <c r="MHD7" s="109"/>
      <c r="MHE7" s="109"/>
      <c r="MHF7" s="109"/>
      <c r="MHG7" s="109"/>
      <c r="MHH7" s="109"/>
      <c r="MHI7" s="109"/>
      <c r="MHJ7" s="109"/>
      <c r="MHK7" s="109"/>
      <c r="MHL7" s="109"/>
      <c r="MHM7" s="109"/>
      <c r="MHN7" s="109"/>
      <c r="MHO7" s="109"/>
      <c r="MHP7" s="109"/>
      <c r="MHQ7" s="109"/>
      <c r="MHR7" s="109"/>
      <c r="MHS7" s="109"/>
      <c r="MHT7" s="109"/>
      <c r="MHU7" s="109"/>
      <c r="MHV7" s="109"/>
      <c r="MHW7" s="109"/>
      <c r="MHX7" s="109"/>
      <c r="MHY7" s="109"/>
      <c r="MHZ7" s="109"/>
      <c r="MIA7" s="109"/>
      <c r="MIB7" s="109"/>
      <c r="MIC7" s="109"/>
      <c r="MID7" s="109"/>
      <c r="MIE7" s="109"/>
      <c r="MIF7" s="109"/>
      <c r="MIG7" s="109"/>
      <c r="MIH7" s="109"/>
      <c r="MII7" s="109"/>
      <c r="MIJ7" s="109"/>
      <c r="MIK7" s="109"/>
      <c r="MIL7" s="109"/>
      <c r="MIM7" s="109"/>
      <c r="MIN7" s="109"/>
      <c r="MIO7" s="109"/>
      <c r="MIP7" s="109"/>
      <c r="MIQ7" s="109"/>
      <c r="MIR7" s="109"/>
      <c r="MIS7" s="109"/>
      <c r="MIT7" s="109"/>
      <c r="MIU7" s="109"/>
      <c r="MIV7" s="109"/>
      <c r="MIW7" s="109"/>
      <c r="MIX7" s="109"/>
      <c r="MIY7" s="109"/>
      <c r="MIZ7" s="109"/>
      <c r="MJA7" s="109"/>
      <c r="MJB7" s="109"/>
      <c r="MJC7" s="109"/>
      <c r="MJD7" s="109"/>
      <c r="MJE7" s="109"/>
      <c r="MJF7" s="109"/>
      <c r="MJG7" s="109"/>
      <c r="MJH7" s="109"/>
      <c r="MJI7" s="109"/>
      <c r="MJJ7" s="109"/>
      <c r="MJK7" s="109"/>
      <c r="MJL7" s="109"/>
      <c r="MJM7" s="109"/>
      <c r="MJN7" s="109"/>
      <c r="MJO7" s="109"/>
      <c r="MJP7" s="109"/>
      <c r="MJQ7" s="109"/>
      <c r="MJR7" s="109"/>
      <c r="MJS7" s="109"/>
      <c r="MJT7" s="109"/>
      <c r="MJU7" s="109"/>
      <c r="MJV7" s="109"/>
      <c r="MJW7" s="109"/>
      <c r="MJX7" s="109"/>
      <c r="MJY7" s="109"/>
      <c r="MJZ7" s="109"/>
      <c r="MKA7" s="109"/>
      <c r="MKB7" s="109"/>
      <c r="MKC7" s="109"/>
      <c r="MKD7" s="109"/>
      <c r="MKE7" s="109"/>
      <c r="MKF7" s="109"/>
      <c r="MKG7" s="109"/>
      <c r="MKH7" s="109"/>
      <c r="MKI7" s="109"/>
      <c r="MKJ7" s="109"/>
      <c r="MKK7" s="109"/>
      <c r="MKL7" s="109"/>
      <c r="MKM7" s="109"/>
      <c r="MKN7" s="109"/>
      <c r="MKO7" s="109"/>
      <c r="MKP7" s="109"/>
      <c r="MKQ7" s="109"/>
      <c r="MKR7" s="109"/>
      <c r="MKS7" s="109"/>
      <c r="MKT7" s="109"/>
      <c r="MKU7" s="109"/>
      <c r="MKV7" s="109"/>
      <c r="MKW7" s="109"/>
      <c r="MKX7" s="109"/>
      <c r="MKY7" s="109"/>
      <c r="MKZ7" s="109"/>
      <c r="MLA7" s="109"/>
      <c r="MLB7" s="109"/>
      <c r="MLC7" s="109"/>
      <c r="MLD7" s="109"/>
      <c r="MLE7" s="109"/>
      <c r="MLF7" s="109"/>
      <c r="MLG7" s="109"/>
      <c r="MLH7" s="109"/>
      <c r="MLI7" s="109"/>
      <c r="MLJ7" s="109"/>
      <c r="MLK7" s="109"/>
      <c r="MLL7" s="109"/>
      <c r="MLM7" s="109"/>
      <c r="MLN7" s="109"/>
      <c r="MLO7" s="109"/>
      <c r="MLP7" s="109"/>
      <c r="MLQ7" s="109"/>
      <c r="MLR7" s="109"/>
      <c r="MLS7" s="109"/>
      <c r="MLT7" s="109"/>
      <c r="MLU7" s="109"/>
      <c r="MLV7" s="109"/>
      <c r="MLW7" s="109"/>
      <c r="MLX7" s="109"/>
      <c r="MLY7" s="109"/>
      <c r="MLZ7" s="109"/>
      <c r="MMA7" s="109"/>
      <c r="MMB7" s="109"/>
      <c r="MMC7" s="109"/>
      <c r="MMD7" s="109"/>
      <c r="MME7" s="109"/>
      <c r="MMF7" s="109"/>
      <c r="MMG7" s="109"/>
      <c r="MMH7" s="109"/>
      <c r="MMI7" s="109"/>
      <c r="MMJ7" s="109"/>
      <c r="MMK7" s="109"/>
      <c r="MML7" s="109"/>
      <c r="MMM7" s="109"/>
      <c r="MMN7" s="109"/>
      <c r="MMO7" s="109"/>
      <c r="MMP7" s="109"/>
      <c r="MMQ7" s="109"/>
      <c r="MMR7" s="109"/>
      <c r="MMS7" s="109"/>
      <c r="MMT7" s="109"/>
      <c r="MMU7" s="109"/>
      <c r="MMV7" s="109"/>
      <c r="MMW7" s="109"/>
      <c r="MMX7" s="109"/>
      <c r="MMY7" s="109"/>
      <c r="MMZ7" s="109"/>
      <c r="MNA7" s="109"/>
      <c r="MNB7" s="109"/>
      <c r="MNC7" s="109"/>
      <c r="MND7" s="109"/>
      <c r="MNE7" s="109"/>
      <c r="MNF7" s="109"/>
      <c r="MNG7" s="109"/>
      <c r="MNH7" s="109"/>
      <c r="MNI7" s="109"/>
      <c r="MNJ7" s="109"/>
      <c r="MNK7" s="109"/>
      <c r="MNL7" s="109"/>
      <c r="MNM7" s="109"/>
      <c r="MNN7" s="109"/>
      <c r="MNO7" s="109"/>
      <c r="MNP7" s="109"/>
      <c r="MNQ7" s="109"/>
      <c r="MNR7" s="109"/>
      <c r="MNS7" s="109"/>
      <c r="MNT7" s="109"/>
      <c r="MNU7" s="109"/>
      <c r="MNV7" s="109"/>
      <c r="MNW7" s="109"/>
      <c r="MNX7" s="109"/>
      <c r="MNY7" s="109"/>
      <c r="MNZ7" s="109"/>
      <c r="MOA7" s="109"/>
      <c r="MOB7" s="109"/>
      <c r="MOC7" s="109"/>
      <c r="MOD7" s="109"/>
      <c r="MOE7" s="109"/>
      <c r="MOF7" s="109"/>
      <c r="MOG7" s="109"/>
      <c r="MOH7" s="109"/>
      <c r="MOI7" s="109"/>
      <c r="MOJ7" s="109"/>
      <c r="MOK7" s="109"/>
      <c r="MOL7" s="109"/>
      <c r="MOM7" s="109"/>
      <c r="MON7" s="109"/>
      <c r="MOO7" s="109"/>
      <c r="MOP7" s="109"/>
      <c r="MOQ7" s="109"/>
      <c r="MOR7" s="109"/>
      <c r="MOS7" s="109"/>
      <c r="MOT7" s="109"/>
      <c r="MOU7" s="109"/>
      <c r="MOV7" s="109"/>
      <c r="MOW7" s="109"/>
      <c r="MOX7" s="109"/>
      <c r="MOY7" s="109"/>
      <c r="MOZ7" s="109"/>
      <c r="MPA7" s="109"/>
      <c r="MPB7" s="109"/>
      <c r="MPC7" s="109"/>
      <c r="MPD7" s="109"/>
      <c r="MPE7" s="109"/>
      <c r="MPF7" s="109"/>
      <c r="MPG7" s="109"/>
      <c r="MPH7" s="109"/>
      <c r="MPI7" s="109"/>
      <c r="MPJ7" s="109"/>
      <c r="MPK7" s="109"/>
      <c r="MPL7" s="109"/>
      <c r="MPM7" s="109"/>
      <c r="MPN7" s="109"/>
      <c r="MPO7" s="109"/>
      <c r="MPP7" s="109"/>
      <c r="MPQ7" s="109"/>
      <c r="MPR7" s="109"/>
      <c r="MPS7" s="109"/>
      <c r="MPT7" s="109"/>
      <c r="MPU7" s="109"/>
      <c r="MPV7" s="109"/>
      <c r="MPW7" s="109"/>
      <c r="MPX7" s="109"/>
      <c r="MPY7" s="109"/>
      <c r="MPZ7" s="109"/>
      <c r="MQA7" s="109"/>
      <c r="MQB7" s="109"/>
      <c r="MQC7" s="109"/>
      <c r="MQD7" s="109"/>
      <c r="MQE7" s="109"/>
      <c r="MQF7" s="109"/>
      <c r="MQG7" s="109"/>
      <c r="MQH7" s="109"/>
      <c r="MQI7" s="109"/>
      <c r="MQJ7" s="109"/>
      <c r="MQK7" s="109"/>
      <c r="MQL7" s="109"/>
      <c r="MQM7" s="109"/>
      <c r="MQN7" s="109"/>
      <c r="MQO7" s="109"/>
      <c r="MQP7" s="109"/>
      <c r="MQQ7" s="109"/>
      <c r="MQR7" s="109"/>
      <c r="MQS7" s="109"/>
      <c r="MQT7" s="109"/>
      <c r="MQU7" s="109"/>
      <c r="MQV7" s="109"/>
      <c r="MQW7" s="109"/>
      <c r="MQX7" s="109"/>
      <c r="MQY7" s="109"/>
      <c r="MQZ7" s="109"/>
      <c r="MRA7" s="109"/>
      <c r="MRB7" s="109"/>
      <c r="MRC7" s="109"/>
      <c r="MRD7" s="109"/>
      <c r="MRE7" s="109"/>
      <c r="MRF7" s="109"/>
      <c r="MRG7" s="109"/>
      <c r="MRH7" s="109"/>
      <c r="MRI7" s="109"/>
      <c r="MRJ7" s="109"/>
      <c r="MRK7" s="109"/>
      <c r="MRL7" s="109"/>
      <c r="MRM7" s="109"/>
      <c r="MRN7" s="109"/>
      <c r="MRO7" s="109"/>
      <c r="MRP7" s="109"/>
      <c r="MRQ7" s="109"/>
      <c r="MRR7" s="109"/>
      <c r="MRS7" s="109"/>
      <c r="MRT7" s="109"/>
      <c r="MRU7" s="109"/>
      <c r="MRV7" s="109"/>
      <c r="MRW7" s="109"/>
      <c r="MRX7" s="109"/>
      <c r="MRY7" s="109"/>
      <c r="MRZ7" s="109"/>
      <c r="MSA7" s="109"/>
      <c r="MSB7" s="109"/>
      <c r="MSC7" s="109"/>
      <c r="MSD7" s="109"/>
      <c r="MSE7" s="109"/>
      <c r="MSF7" s="109"/>
      <c r="MSG7" s="109"/>
      <c r="MSH7" s="109"/>
      <c r="MSI7" s="109"/>
      <c r="MSJ7" s="109"/>
      <c r="MSK7" s="109"/>
      <c r="MSL7" s="109"/>
      <c r="MSM7" s="109"/>
      <c r="MSN7" s="109"/>
      <c r="MSO7" s="109"/>
      <c r="MSP7" s="109"/>
      <c r="MSQ7" s="109"/>
      <c r="MSR7" s="109"/>
      <c r="MSS7" s="109"/>
      <c r="MST7" s="109"/>
      <c r="MSU7" s="109"/>
      <c r="MSV7" s="109"/>
      <c r="MSW7" s="109"/>
      <c r="MSX7" s="109"/>
      <c r="MSY7" s="109"/>
      <c r="MSZ7" s="109"/>
      <c r="MTA7" s="109"/>
      <c r="MTB7" s="109"/>
      <c r="MTC7" s="109"/>
      <c r="MTD7" s="109"/>
      <c r="MTE7" s="109"/>
      <c r="MTF7" s="109"/>
      <c r="MTG7" s="109"/>
      <c r="MTH7" s="109"/>
      <c r="MTI7" s="109"/>
      <c r="MTJ7" s="109"/>
      <c r="MTK7" s="109"/>
      <c r="MTL7" s="109"/>
      <c r="MTM7" s="109"/>
      <c r="MTN7" s="109"/>
      <c r="MTO7" s="109"/>
      <c r="MTP7" s="109"/>
      <c r="MTQ7" s="109"/>
      <c r="MTR7" s="109"/>
      <c r="MTS7" s="109"/>
      <c r="MTT7" s="109"/>
      <c r="MTU7" s="109"/>
      <c r="MTV7" s="109"/>
      <c r="MTW7" s="109"/>
      <c r="MTX7" s="109"/>
      <c r="MTY7" s="109"/>
      <c r="MTZ7" s="109"/>
      <c r="MUA7" s="109"/>
      <c r="MUB7" s="109"/>
      <c r="MUC7" s="109"/>
      <c r="MUD7" s="109"/>
      <c r="MUE7" s="109"/>
      <c r="MUF7" s="109"/>
      <c r="MUG7" s="109"/>
      <c r="MUH7" s="109"/>
      <c r="MUI7" s="109"/>
      <c r="MUJ7" s="109"/>
      <c r="MUK7" s="109"/>
      <c r="MUL7" s="109"/>
      <c r="MUM7" s="109"/>
      <c r="MUN7" s="109"/>
      <c r="MUO7" s="109"/>
      <c r="MUP7" s="109"/>
      <c r="MUQ7" s="109"/>
      <c r="MUR7" s="109"/>
      <c r="MUS7" s="109"/>
      <c r="MUT7" s="109"/>
      <c r="MUU7" s="109"/>
      <c r="MUV7" s="109"/>
      <c r="MUW7" s="109"/>
      <c r="MUX7" s="109"/>
      <c r="MUY7" s="109"/>
      <c r="MUZ7" s="109"/>
      <c r="MVA7" s="109"/>
      <c r="MVB7" s="109"/>
      <c r="MVC7" s="109"/>
      <c r="MVD7" s="109"/>
      <c r="MVE7" s="109"/>
      <c r="MVF7" s="109"/>
      <c r="MVG7" s="109"/>
      <c r="MVH7" s="109"/>
      <c r="MVI7" s="109"/>
      <c r="MVJ7" s="109"/>
      <c r="MVK7" s="109"/>
      <c r="MVL7" s="109"/>
      <c r="MVM7" s="109"/>
      <c r="MVN7" s="109"/>
      <c r="MVO7" s="109"/>
      <c r="MVP7" s="109"/>
      <c r="MVQ7" s="109"/>
      <c r="MVR7" s="109"/>
      <c r="MVS7" s="109"/>
      <c r="MVT7" s="109"/>
      <c r="MVU7" s="109"/>
      <c r="MVV7" s="109"/>
      <c r="MVW7" s="109"/>
      <c r="MVX7" s="109"/>
      <c r="MVY7" s="109"/>
      <c r="MVZ7" s="109"/>
      <c r="MWA7" s="109"/>
      <c r="MWB7" s="109"/>
      <c r="MWC7" s="109"/>
      <c r="MWD7" s="109"/>
      <c r="MWE7" s="109"/>
      <c r="MWF7" s="109"/>
      <c r="MWG7" s="109"/>
      <c r="MWH7" s="109"/>
      <c r="MWI7" s="109"/>
      <c r="MWJ7" s="109"/>
      <c r="MWK7" s="109"/>
      <c r="MWL7" s="109"/>
      <c r="MWM7" s="109"/>
      <c r="MWN7" s="109"/>
      <c r="MWO7" s="109"/>
      <c r="MWP7" s="109"/>
      <c r="MWQ7" s="109"/>
      <c r="MWR7" s="109"/>
      <c r="MWS7" s="109"/>
      <c r="MWT7" s="109"/>
      <c r="MWU7" s="109"/>
      <c r="MWV7" s="109"/>
      <c r="MWW7" s="109"/>
      <c r="MWX7" s="109"/>
      <c r="MWY7" s="109"/>
      <c r="MWZ7" s="109"/>
      <c r="MXA7" s="109"/>
      <c r="MXB7" s="109"/>
      <c r="MXC7" s="109"/>
      <c r="MXD7" s="109"/>
      <c r="MXE7" s="109"/>
      <c r="MXF7" s="109"/>
      <c r="MXG7" s="109"/>
      <c r="MXH7" s="109"/>
      <c r="MXI7" s="109"/>
      <c r="MXJ7" s="109"/>
      <c r="MXK7" s="109"/>
      <c r="MXL7" s="109"/>
      <c r="MXM7" s="109"/>
      <c r="MXN7" s="109"/>
      <c r="MXO7" s="109"/>
      <c r="MXP7" s="109"/>
      <c r="MXQ7" s="109"/>
      <c r="MXR7" s="109"/>
      <c r="MXS7" s="109"/>
      <c r="MXT7" s="109"/>
      <c r="MXU7" s="109"/>
      <c r="MXV7" s="109"/>
      <c r="MXW7" s="109"/>
      <c r="MXX7" s="109"/>
      <c r="MXY7" s="109"/>
      <c r="MXZ7" s="109"/>
      <c r="MYA7" s="109"/>
      <c r="MYB7" s="109"/>
      <c r="MYC7" s="109"/>
      <c r="MYD7" s="109"/>
      <c r="MYE7" s="109"/>
      <c r="MYF7" s="109"/>
      <c r="MYG7" s="109"/>
      <c r="MYH7" s="109"/>
      <c r="MYI7" s="109"/>
      <c r="MYJ7" s="109"/>
      <c r="MYK7" s="109"/>
      <c r="MYL7" s="109"/>
      <c r="MYM7" s="109"/>
      <c r="MYN7" s="109"/>
      <c r="MYO7" s="109"/>
      <c r="MYP7" s="109"/>
      <c r="MYQ7" s="109"/>
      <c r="MYR7" s="109"/>
      <c r="MYS7" s="109"/>
      <c r="MYT7" s="109"/>
      <c r="MYU7" s="109"/>
      <c r="MYV7" s="109"/>
      <c r="MYW7" s="109"/>
      <c r="MYX7" s="109"/>
      <c r="MYY7" s="109"/>
      <c r="MYZ7" s="109"/>
      <c r="MZA7" s="109"/>
      <c r="MZB7" s="109"/>
      <c r="MZC7" s="109"/>
      <c r="MZD7" s="109"/>
      <c r="MZE7" s="109"/>
      <c r="MZF7" s="109"/>
      <c r="MZG7" s="109"/>
      <c r="MZH7" s="109"/>
      <c r="MZI7" s="109"/>
      <c r="MZJ7" s="109"/>
      <c r="MZK7" s="109"/>
      <c r="MZL7" s="109"/>
      <c r="MZM7" s="109"/>
      <c r="MZN7" s="109"/>
      <c r="MZO7" s="109"/>
      <c r="MZP7" s="109"/>
      <c r="MZQ7" s="109"/>
      <c r="MZR7" s="109"/>
      <c r="MZS7" s="109"/>
      <c r="MZT7" s="109"/>
      <c r="MZU7" s="109"/>
      <c r="MZV7" s="109"/>
      <c r="MZW7" s="109"/>
      <c r="MZX7" s="109"/>
      <c r="MZY7" s="109"/>
      <c r="MZZ7" s="109"/>
      <c r="NAA7" s="109"/>
      <c r="NAB7" s="109"/>
      <c r="NAC7" s="109"/>
      <c r="NAD7" s="109"/>
      <c r="NAE7" s="109"/>
      <c r="NAF7" s="109"/>
      <c r="NAG7" s="109"/>
      <c r="NAH7" s="109"/>
      <c r="NAI7" s="109"/>
      <c r="NAJ7" s="109"/>
      <c r="NAK7" s="109"/>
      <c r="NAL7" s="109"/>
      <c r="NAM7" s="109"/>
      <c r="NAN7" s="109"/>
      <c r="NAO7" s="109"/>
      <c r="NAP7" s="109"/>
      <c r="NAQ7" s="109"/>
      <c r="NAR7" s="109"/>
      <c r="NAS7" s="109"/>
      <c r="NAT7" s="109"/>
      <c r="NAU7" s="109"/>
      <c r="NAV7" s="109"/>
      <c r="NAW7" s="109"/>
      <c r="NAX7" s="109"/>
      <c r="NAY7" s="109"/>
      <c r="NAZ7" s="109"/>
      <c r="NBA7" s="109"/>
      <c r="NBB7" s="109"/>
      <c r="NBC7" s="109"/>
      <c r="NBD7" s="109"/>
      <c r="NBE7" s="109"/>
      <c r="NBF7" s="109"/>
      <c r="NBG7" s="109"/>
      <c r="NBH7" s="109"/>
      <c r="NBI7" s="109"/>
      <c r="NBJ7" s="109"/>
      <c r="NBK7" s="109"/>
      <c r="NBL7" s="109"/>
      <c r="NBM7" s="109"/>
      <c r="NBN7" s="109"/>
      <c r="NBO7" s="109"/>
      <c r="NBP7" s="109"/>
      <c r="NBQ7" s="109"/>
      <c r="NBR7" s="109"/>
      <c r="NBS7" s="109"/>
      <c r="NBT7" s="109"/>
      <c r="NBU7" s="109"/>
      <c r="NBV7" s="109"/>
      <c r="NBW7" s="109"/>
      <c r="NBX7" s="109"/>
      <c r="NBY7" s="109"/>
      <c r="NBZ7" s="109"/>
      <c r="NCA7" s="109"/>
      <c r="NCB7" s="109"/>
      <c r="NCC7" s="109"/>
      <c r="NCD7" s="109"/>
      <c r="NCE7" s="109"/>
      <c r="NCF7" s="109"/>
      <c r="NCG7" s="109"/>
      <c r="NCH7" s="109"/>
      <c r="NCI7" s="109"/>
      <c r="NCJ7" s="109"/>
      <c r="NCK7" s="109"/>
      <c r="NCL7" s="109"/>
      <c r="NCM7" s="109"/>
      <c r="NCN7" s="109"/>
      <c r="NCO7" s="109"/>
      <c r="NCP7" s="109"/>
      <c r="NCQ7" s="109"/>
      <c r="NCR7" s="109"/>
      <c r="NCS7" s="109"/>
      <c r="NCT7" s="109"/>
      <c r="NCU7" s="109"/>
      <c r="NCV7" s="109"/>
      <c r="NCW7" s="109"/>
      <c r="NCX7" s="109"/>
      <c r="NCY7" s="109"/>
      <c r="NCZ7" s="109"/>
      <c r="NDA7" s="109"/>
      <c r="NDB7" s="109"/>
      <c r="NDC7" s="109"/>
      <c r="NDD7" s="109"/>
      <c r="NDE7" s="109"/>
      <c r="NDF7" s="109"/>
      <c r="NDG7" s="109"/>
      <c r="NDH7" s="109"/>
      <c r="NDI7" s="109"/>
      <c r="NDJ7" s="109"/>
      <c r="NDK7" s="109"/>
      <c r="NDL7" s="109"/>
      <c r="NDM7" s="109"/>
      <c r="NDN7" s="109"/>
      <c r="NDO7" s="109"/>
      <c r="NDP7" s="109"/>
      <c r="NDQ7" s="109"/>
      <c r="NDR7" s="109"/>
      <c r="NDS7" s="109"/>
      <c r="NDT7" s="109"/>
      <c r="NDU7" s="109"/>
      <c r="NDV7" s="109"/>
      <c r="NDW7" s="109"/>
      <c r="NDX7" s="109"/>
      <c r="NDY7" s="109"/>
      <c r="NDZ7" s="109"/>
      <c r="NEA7" s="109"/>
      <c r="NEB7" s="109"/>
      <c r="NEC7" s="109"/>
      <c r="NED7" s="109"/>
      <c r="NEE7" s="109"/>
      <c r="NEF7" s="109"/>
      <c r="NEG7" s="109"/>
      <c r="NEH7" s="109"/>
      <c r="NEI7" s="109"/>
      <c r="NEJ7" s="109"/>
      <c r="NEK7" s="109"/>
      <c r="NEL7" s="109"/>
      <c r="NEM7" s="109"/>
      <c r="NEN7" s="109"/>
      <c r="NEO7" s="109"/>
      <c r="NEP7" s="109"/>
      <c r="NEQ7" s="109"/>
      <c r="NER7" s="109"/>
      <c r="NES7" s="109"/>
      <c r="NET7" s="109"/>
      <c r="NEU7" s="109"/>
      <c r="NEV7" s="109"/>
      <c r="NEW7" s="109"/>
      <c r="NEX7" s="109"/>
      <c r="NEY7" s="109"/>
      <c r="NEZ7" s="109"/>
      <c r="NFA7" s="109"/>
      <c r="NFB7" s="109"/>
      <c r="NFC7" s="109"/>
      <c r="NFD7" s="109"/>
      <c r="NFE7" s="109"/>
      <c r="NFF7" s="109"/>
      <c r="NFG7" s="109"/>
      <c r="NFH7" s="109"/>
      <c r="NFI7" s="109"/>
      <c r="NFJ7" s="109"/>
      <c r="NFK7" s="109"/>
      <c r="NFL7" s="109"/>
      <c r="NFM7" s="109"/>
      <c r="NFN7" s="109"/>
      <c r="NFO7" s="109"/>
      <c r="NFP7" s="109"/>
      <c r="NFQ7" s="109"/>
      <c r="NFR7" s="109"/>
      <c r="NFS7" s="109"/>
      <c r="NFT7" s="109"/>
      <c r="NFU7" s="109"/>
      <c r="NFV7" s="109"/>
      <c r="NFW7" s="109"/>
      <c r="NFX7" s="109"/>
      <c r="NFY7" s="109"/>
      <c r="NFZ7" s="109"/>
      <c r="NGA7" s="109"/>
      <c r="NGB7" s="109"/>
      <c r="NGC7" s="109"/>
      <c r="NGD7" s="109"/>
      <c r="NGE7" s="109"/>
      <c r="NGF7" s="109"/>
      <c r="NGG7" s="109"/>
      <c r="NGH7" s="109"/>
      <c r="NGI7" s="109"/>
      <c r="NGJ7" s="109"/>
      <c r="NGK7" s="109"/>
      <c r="NGL7" s="109"/>
      <c r="NGM7" s="109"/>
      <c r="NGN7" s="109"/>
      <c r="NGO7" s="109"/>
      <c r="NGP7" s="109"/>
      <c r="NGQ7" s="109"/>
      <c r="NGR7" s="109"/>
      <c r="NGS7" s="109"/>
      <c r="NGT7" s="109"/>
      <c r="NGU7" s="109"/>
      <c r="NGV7" s="109"/>
      <c r="NGW7" s="109"/>
      <c r="NGX7" s="109"/>
      <c r="NGY7" s="109"/>
      <c r="NGZ7" s="109"/>
      <c r="NHA7" s="109"/>
      <c r="NHB7" s="109"/>
      <c r="NHC7" s="109"/>
      <c r="NHD7" s="109"/>
      <c r="NHE7" s="109"/>
      <c r="NHF7" s="109"/>
      <c r="NHG7" s="109"/>
      <c r="NHH7" s="109"/>
      <c r="NHI7" s="109"/>
      <c r="NHJ7" s="109"/>
      <c r="NHK7" s="109"/>
      <c r="NHL7" s="109"/>
      <c r="NHM7" s="109"/>
      <c r="NHN7" s="109"/>
      <c r="NHO7" s="109"/>
      <c r="NHP7" s="109"/>
      <c r="NHQ7" s="109"/>
      <c r="NHR7" s="109"/>
      <c r="NHS7" s="109"/>
      <c r="NHT7" s="109"/>
      <c r="NHU7" s="109"/>
      <c r="NHV7" s="109"/>
      <c r="NHW7" s="109"/>
      <c r="NHX7" s="109"/>
      <c r="NHY7" s="109"/>
      <c r="NHZ7" s="109"/>
      <c r="NIA7" s="109"/>
      <c r="NIB7" s="109"/>
      <c r="NIC7" s="109"/>
      <c r="NID7" s="109"/>
      <c r="NIE7" s="109"/>
      <c r="NIF7" s="109"/>
      <c r="NIG7" s="109"/>
      <c r="NIH7" s="109"/>
      <c r="NII7" s="109"/>
      <c r="NIJ7" s="109"/>
      <c r="NIK7" s="109"/>
      <c r="NIL7" s="109"/>
      <c r="NIM7" s="109"/>
      <c r="NIN7" s="109"/>
      <c r="NIO7" s="109"/>
      <c r="NIP7" s="109"/>
      <c r="NIQ7" s="109"/>
      <c r="NIR7" s="109"/>
      <c r="NIS7" s="109"/>
      <c r="NIT7" s="109"/>
      <c r="NIU7" s="109"/>
      <c r="NIV7" s="109"/>
      <c r="NIW7" s="109"/>
      <c r="NIX7" s="109"/>
      <c r="NIY7" s="109"/>
      <c r="NIZ7" s="109"/>
      <c r="NJA7" s="109"/>
      <c r="NJB7" s="109"/>
      <c r="NJC7" s="109"/>
      <c r="NJD7" s="109"/>
      <c r="NJE7" s="109"/>
      <c r="NJF7" s="109"/>
      <c r="NJG7" s="109"/>
      <c r="NJH7" s="109"/>
      <c r="NJI7" s="109"/>
      <c r="NJJ7" s="109"/>
      <c r="NJK7" s="109"/>
      <c r="NJL7" s="109"/>
      <c r="NJM7" s="109"/>
      <c r="NJN7" s="109"/>
      <c r="NJO7" s="109"/>
      <c r="NJP7" s="109"/>
      <c r="NJQ7" s="109"/>
      <c r="NJR7" s="109"/>
      <c r="NJS7" s="109"/>
      <c r="NJT7" s="109"/>
      <c r="NJU7" s="109"/>
      <c r="NJV7" s="109"/>
      <c r="NJW7" s="109"/>
      <c r="NJX7" s="109"/>
      <c r="NJY7" s="109"/>
      <c r="NJZ7" s="109"/>
      <c r="NKA7" s="109"/>
      <c r="NKB7" s="109"/>
      <c r="NKC7" s="109"/>
      <c r="NKD7" s="109"/>
      <c r="NKE7" s="109"/>
      <c r="NKF7" s="109"/>
      <c r="NKG7" s="109"/>
      <c r="NKH7" s="109"/>
      <c r="NKI7" s="109"/>
      <c r="NKJ7" s="109"/>
      <c r="NKK7" s="109"/>
      <c r="NKL7" s="109"/>
      <c r="NKM7" s="109"/>
      <c r="NKN7" s="109"/>
      <c r="NKO7" s="109"/>
      <c r="NKP7" s="109"/>
      <c r="NKQ7" s="109"/>
      <c r="NKR7" s="109"/>
      <c r="NKS7" s="109"/>
      <c r="NKT7" s="109"/>
      <c r="NKU7" s="109"/>
      <c r="NKV7" s="109"/>
      <c r="NKW7" s="109"/>
      <c r="NKX7" s="109"/>
      <c r="NKY7" s="109"/>
      <c r="NKZ7" s="109"/>
      <c r="NLA7" s="109"/>
      <c r="NLB7" s="109"/>
      <c r="NLC7" s="109"/>
      <c r="NLD7" s="109"/>
      <c r="NLE7" s="109"/>
      <c r="NLF7" s="109"/>
      <c r="NLG7" s="109"/>
      <c r="NLH7" s="109"/>
      <c r="NLI7" s="109"/>
      <c r="NLJ7" s="109"/>
      <c r="NLK7" s="109"/>
      <c r="NLL7" s="109"/>
      <c r="NLM7" s="109"/>
      <c r="NLN7" s="109"/>
      <c r="NLO7" s="109"/>
      <c r="NLP7" s="109"/>
      <c r="NLQ7" s="109"/>
      <c r="NLR7" s="109"/>
      <c r="NLS7" s="109"/>
      <c r="NLT7" s="109"/>
      <c r="NLU7" s="109"/>
      <c r="NLV7" s="109"/>
      <c r="NLW7" s="109"/>
      <c r="NLX7" s="109"/>
      <c r="NLY7" s="109"/>
      <c r="NLZ7" s="109"/>
      <c r="NMA7" s="109"/>
      <c r="NMB7" s="109"/>
      <c r="NMC7" s="109"/>
      <c r="NMD7" s="109"/>
      <c r="NME7" s="109"/>
      <c r="NMF7" s="109"/>
      <c r="NMG7" s="109"/>
      <c r="NMH7" s="109"/>
      <c r="NMI7" s="109"/>
      <c r="NMJ7" s="109"/>
      <c r="NMK7" s="109"/>
      <c r="NML7" s="109"/>
      <c r="NMM7" s="109"/>
      <c r="NMN7" s="109"/>
      <c r="NMO7" s="109"/>
      <c r="NMP7" s="109"/>
      <c r="NMQ7" s="109"/>
      <c r="NMR7" s="109"/>
      <c r="NMS7" s="109"/>
      <c r="NMT7" s="109"/>
      <c r="NMU7" s="109"/>
      <c r="NMV7" s="109"/>
      <c r="NMW7" s="109"/>
      <c r="NMX7" s="109"/>
      <c r="NMY7" s="109"/>
      <c r="NMZ7" s="109"/>
      <c r="NNA7" s="109"/>
      <c r="NNB7" s="109"/>
      <c r="NNC7" s="109"/>
      <c r="NND7" s="109"/>
      <c r="NNE7" s="109"/>
      <c r="NNF7" s="109"/>
      <c r="NNG7" s="109"/>
      <c r="NNH7" s="109"/>
      <c r="NNI7" s="109"/>
      <c r="NNJ7" s="109"/>
      <c r="NNK7" s="109"/>
      <c r="NNL7" s="109"/>
      <c r="NNM7" s="109"/>
      <c r="NNN7" s="109"/>
      <c r="NNO7" s="109"/>
      <c r="NNP7" s="109"/>
      <c r="NNQ7" s="109"/>
      <c r="NNR7" s="109"/>
      <c r="NNS7" s="109"/>
      <c r="NNT7" s="109"/>
      <c r="NNU7" s="109"/>
      <c r="NNV7" s="109"/>
      <c r="NNW7" s="109"/>
      <c r="NNX7" s="109"/>
      <c r="NNY7" s="109"/>
      <c r="NNZ7" s="109"/>
      <c r="NOA7" s="109"/>
      <c r="NOB7" s="109"/>
      <c r="NOC7" s="109"/>
      <c r="NOD7" s="109"/>
      <c r="NOE7" s="109"/>
      <c r="NOF7" s="109"/>
      <c r="NOG7" s="109"/>
      <c r="NOH7" s="109"/>
      <c r="NOI7" s="109"/>
      <c r="NOJ7" s="109"/>
      <c r="NOK7" s="109"/>
      <c r="NOL7" s="109"/>
      <c r="NOM7" s="109"/>
      <c r="NON7" s="109"/>
      <c r="NOO7" s="109"/>
      <c r="NOP7" s="109"/>
      <c r="NOQ7" s="109"/>
      <c r="NOR7" s="109"/>
      <c r="NOS7" s="109"/>
      <c r="NOT7" s="109"/>
      <c r="NOU7" s="109"/>
      <c r="NOV7" s="109"/>
      <c r="NOW7" s="109"/>
      <c r="NOX7" s="109"/>
      <c r="NOY7" s="109"/>
      <c r="NOZ7" s="109"/>
      <c r="NPA7" s="109"/>
      <c r="NPB7" s="109"/>
      <c r="NPC7" s="109"/>
      <c r="NPD7" s="109"/>
      <c r="NPE7" s="109"/>
      <c r="NPF7" s="109"/>
      <c r="NPG7" s="109"/>
      <c r="NPH7" s="109"/>
      <c r="NPI7" s="109"/>
      <c r="NPJ7" s="109"/>
      <c r="NPK7" s="109"/>
      <c r="NPL7" s="109"/>
      <c r="NPM7" s="109"/>
      <c r="NPN7" s="109"/>
      <c r="NPO7" s="109"/>
      <c r="NPP7" s="109"/>
      <c r="NPQ7" s="109"/>
      <c r="NPR7" s="109"/>
      <c r="NPS7" s="109"/>
      <c r="NPT7" s="109"/>
      <c r="NPU7" s="109"/>
      <c r="NPV7" s="109"/>
      <c r="NPW7" s="109"/>
      <c r="NPX7" s="109"/>
      <c r="NPY7" s="109"/>
      <c r="NPZ7" s="109"/>
      <c r="NQA7" s="109"/>
      <c r="NQB7" s="109"/>
      <c r="NQC7" s="109"/>
      <c r="NQD7" s="109"/>
      <c r="NQE7" s="109"/>
      <c r="NQF7" s="109"/>
      <c r="NQG7" s="109"/>
      <c r="NQH7" s="109"/>
      <c r="NQI7" s="109"/>
      <c r="NQJ7" s="109"/>
      <c r="NQK7" s="109"/>
      <c r="NQL7" s="109"/>
      <c r="NQM7" s="109"/>
      <c r="NQN7" s="109"/>
      <c r="NQO7" s="109"/>
      <c r="NQP7" s="109"/>
      <c r="NQQ7" s="109"/>
      <c r="NQR7" s="109"/>
      <c r="NQS7" s="109"/>
      <c r="NQT7" s="109"/>
      <c r="NQU7" s="109"/>
      <c r="NQV7" s="109"/>
      <c r="NQW7" s="109"/>
      <c r="NQX7" s="109"/>
      <c r="NQY7" s="109"/>
      <c r="NQZ7" s="109"/>
      <c r="NRA7" s="109"/>
      <c r="NRB7" s="109"/>
      <c r="NRC7" s="109"/>
      <c r="NRD7" s="109"/>
      <c r="NRE7" s="109"/>
      <c r="NRF7" s="109"/>
      <c r="NRG7" s="109"/>
      <c r="NRH7" s="109"/>
      <c r="NRI7" s="109"/>
      <c r="NRJ7" s="109"/>
      <c r="NRK7" s="109"/>
      <c r="NRL7" s="109"/>
      <c r="NRM7" s="109"/>
      <c r="NRN7" s="109"/>
      <c r="NRO7" s="109"/>
      <c r="NRP7" s="109"/>
      <c r="NRQ7" s="109"/>
      <c r="NRR7" s="109"/>
      <c r="NRS7" s="109"/>
      <c r="NRT7" s="109"/>
      <c r="NRU7" s="109"/>
      <c r="NRV7" s="109"/>
      <c r="NRW7" s="109"/>
      <c r="NRX7" s="109"/>
      <c r="NRY7" s="109"/>
      <c r="NRZ7" s="109"/>
      <c r="NSA7" s="109"/>
      <c r="NSB7" s="109"/>
      <c r="NSC7" s="109"/>
      <c r="NSD7" s="109"/>
      <c r="NSE7" s="109"/>
      <c r="NSF7" s="109"/>
      <c r="NSG7" s="109"/>
      <c r="NSH7" s="109"/>
      <c r="NSI7" s="109"/>
      <c r="NSJ7" s="109"/>
      <c r="NSK7" s="109"/>
      <c r="NSL7" s="109"/>
      <c r="NSM7" s="109"/>
      <c r="NSN7" s="109"/>
      <c r="NSO7" s="109"/>
      <c r="NSP7" s="109"/>
      <c r="NSQ7" s="109"/>
      <c r="NSR7" s="109"/>
      <c r="NSS7" s="109"/>
      <c r="NST7" s="109"/>
      <c r="NSU7" s="109"/>
      <c r="NSV7" s="109"/>
      <c r="NSW7" s="109"/>
      <c r="NSX7" s="109"/>
      <c r="NSY7" s="109"/>
      <c r="NSZ7" s="109"/>
      <c r="NTA7" s="109"/>
      <c r="NTB7" s="109"/>
      <c r="NTC7" s="109"/>
      <c r="NTD7" s="109"/>
      <c r="NTE7" s="109"/>
      <c r="NTF7" s="109"/>
      <c r="NTG7" s="109"/>
      <c r="NTH7" s="109"/>
      <c r="NTI7" s="109"/>
      <c r="NTJ7" s="109"/>
      <c r="NTK7" s="109"/>
      <c r="NTL7" s="109"/>
      <c r="NTM7" s="109"/>
      <c r="NTN7" s="109"/>
      <c r="NTO7" s="109"/>
      <c r="NTP7" s="109"/>
      <c r="NTQ7" s="109"/>
      <c r="NTR7" s="109"/>
      <c r="NTS7" s="109"/>
      <c r="NTT7" s="109"/>
      <c r="NTU7" s="109"/>
      <c r="NTV7" s="109"/>
      <c r="NTW7" s="109"/>
      <c r="NTX7" s="109"/>
      <c r="NTY7" s="109"/>
      <c r="NTZ7" s="109"/>
      <c r="NUA7" s="109"/>
      <c r="NUB7" s="109"/>
      <c r="NUC7" s="109"/>
      <c r="NUD7" s="109"/>
      <c r="NUE7" s="109"/>
      <c r="NUF7" s="109"/>
      <c r="NUG7" s="109"/>
      <c r="NUH7" s="109"/>
      <c r="NUI7" s="109"/>
      <c r="NUJ7" s="109"/>
      <c r="NUK7" s="109"/>
      <c r="NUL7" s="109"/>
      <c r="NUM7" s="109"/>
      <c r="NUN7" s="109"/>
      <c r="NUO7" s="109"/>
      <c r="NUP7" s="109"/>
      <c r="NUQ7" s="109"/>
      <c r="NUR7" s="109"/>
      <c r="NUS7" s="109"/>
      <c r="NUT7" s="109"/>
      <c r="NUU7" s="109"/>
      <c r="NUV7" s="109"/>
      <c r="NUW7" s="109"/>
      <c r="NUX7" s="109"/>
      <c r="NUY7" s="109"/>
      <c r="NUZ7" s="109"/>
      <c r="NVA7" s="109"/>
      <c r="NVB7" s="109"/>
      <c r="NVC7" s="109"/>
      <c r="NVD7" s="109"/>
      <c r="NVE7" s="109"/>
      <c r="NVF7" s="109"/>
      <c r="NVG7" s="109"/>
      <c r="NVH7" s="109"/>
      <c r="NVI7" s="109"/>
      <c r="NVJ7" s="109"/>
      <c r="NVK7" s="109"/>
      <c r="NVL7" s="109"/>
      <c r="NVM7" s="109"/>
      <c r="NVN7" s="109"/>
      <c r="NVO7" s="109"/>
      <c r="NVP7" s="109"/>
      <c r="NVQ7" s="109"/>
      <c r="NVR7" s="109"/>
      <c r="NVS7" s="109"/>
      <c r="NVT7" s="109"/>
      <c r="NVU7" s="109"/>
      <c r="NVV7" s="109"/>
      <c r="NVW7" s="109"/>
      <c r="NVX7" s="109"/>
      <c r="NVY7" s="109"/>
      <c r="NVZ7" s="109"/>
      <c r="NWA7" s="109"/>
      <c r="NWB7" s="109"/>
      <c r="NWC7" s="109"/>
      <c r="NWD7" s="109"/>
      <c r="NWE7" s="109"/>
      <c r="NWF7" s="109"/>
      <c r="NWG7" s="109"/>
      <c r="NWH7" s="109"/>
      <c r="NWI7" s="109"/>
      <c r="NWJ7" s="109"/>
      <c r="NWK7" s="109"/>
      <c r="NWL7" s="109"/>
      <c r="NWM7" s="109"/>
      <c r="NWN7" s="109"/>
      <c r="NWO7" s="109"/>
      <c r="NWP7" s="109"/>
      <c r="NWQ7" s="109"/>
      <c r="NWR7" s="109"/>
      <c r="NWS7" s="109"/>
      <c r="NWT7" s="109"/>
      <c r="NWU7" s="109"/>
      <c r="NWV7" s="109"/>
      <c r="NWW7" s="109"/>
      <c r="NWX7" s="109"/>
      <c r="NWY7" s="109"/>
      <c r="NWZ7" s="109"/>
      <c r="NXA7" s="109"/>
      <c r="NXB7" s="109"/>
      <c r="NXC7" s="109"/>
      <c r="NXD7" s="109"/>
      <c r="NXE7" s="109"/>
      <c r="NXF7" s="109"/>
      <c r="NXG7" s="109"/>
      <c r="NXH7" s="109"/>
      <c r="NXI7" s="109"/>
      <c r="NXJ7" s="109"/>
      <c r="NXK7" s="109"/>
      <c r="NXL7" s="109"/>
      <c r="NXM7" s="109"/>
      <c r="NXN7" s="109"/>
      <c r="NXO7" s="109"/>
      <c r="NXP7" s="109"/>
      <c r="NXQ7" s="109"/>
      <c r="NXR7" s="109"/>
      <c r="NXS7" s="109"/>
      <c r="NXT7" s="109"/>
      <c r="NXU7" s="109"/>
      <c r="NXV7" s="109"/>
      <c r="NXW7" s="109"/>
      <c r="NXX7" s="109"/>
      <c r="NXY7" s="109"/>
      <c r="NXZ7" s="109"/>
      <c r="NYA7" s="109"/>
      <c r="NYB7" s="109"/>
      <c r="NYC7" s="109"/>
      <c r="NYD7" s="109"/>
      <c r="NYE7" s="109"/>
      <c r="NYF7" s="109"/>
      <c r="NYG7" s="109"/>
      <c r="NYH7" s="109"/>
      <c r="NYI7" s="109"/>
      <c r="NYJ7" s="109"/>
      <c r="NYK7" s="109"/>
      <c r="NYL7" s="109"/>
      <c r="NYM7" s="109"/>
      <c r="NYN7" s="109"/>
      <c r="NYO7" s="109"/>
      <c r="NYP7" s="109"/>
      <c r="NYQ7" s="109"/>
      <c r="NYR7" s="109"/>
      <c r="NYS7" s="109"/>
      <c r="NYT7" s="109"/>
      <c r="NYU7" s="109"/>
      <c r="NYV7" s="109"/>
      <c r="NYW7" s="109"/>
      <c r="NYX7" s="109"/>
      <c r="NYY7" s="109"/>
      <c r="NYZ7" s="109"/>
      <c r="NZA7" s="109"/>
      <c r="NZB7" s="109"/>
      <c r="NZC7" s="109"/>
      <c r="NZD7" s="109"/>
      <c r="NZE7" s="109"/>
      <c r="NZF7" s="109"/>
      <c r="NZG7" s="109"/>
      <c r="NZH7" s="109"/>
      <c r="NZI7" s="109"/>
      <c r="NZJ7" s="109"/>
      <c r="NZK7" s="109"/>
      <c r="NZL7" s="109"/>
      <c r="NZM7" s="109"/>
      <c r="NZN7" s="109"/>
      <c r="NZO7" s="109"/>
      <c r="NZP7" s="109"/>
      <c r="NZQ7" s="109"/>
      <c r="NZR7" s="109"/>
      <c r="NZS7" s="109"/>
      <c r="NZT7" s="109"/>
      <c r="NZU7" s="109"/>
      <c r="NZV7" s="109"/>
      <c r="NZW7" s="109"/>
      <c r="NZX7" s="109"/>
      <c r="NZY7" s="109"/>
      <c r="NZZ7" s="109"/>
      <c r="OAA7" s="109"/>
      <c r="OAB7" s="109"/>
      <c r="OAC7" s="109"/>
      <c r="OAD7" s="109"/>
      <c r="OAE7" s="109"/>
      <c r="OAF7" s="109"/>
      <c r="OAG7" s="109"/>
      <c r="OAH7" s="109"/>
      <c r="OAI7" s="109"/>
      <c r="OAJ7" s="109"/>
      <c r="OAK7" s="109"/>
      <c r="OAL7" s="109"/>
      <c r="OAM7" s="109"/>
      <c r="OAN7" s="109"/>
      <c r="OAO7" s="109"/>
      <c r="OAP7" s="109"/>
      <c r="OAQ7" s="109"/>
      <c r="OAR7" s="109"/>
      <c r="OAS7" s="109"/>
      <c r="OAT7" s="109"/>
      <c r="OAU7" s="109"/>
      <c r="OAV7" s="109"/>
      <c r="OAW7" s="109"/>
      <c r="OAX7" s="109"/>
      <c r="OAY7" s="109"/>
      <c r="OAZ7" s="109"/>
      <c r="OBA7" s="109"/>
      <c r="OBB7" s="109"/>
      <c r="OBC7" s="109"/>
      <c r="OBD7" s="109"/>
      <c r="OBE7" s="109"/>
      <c r="OBF7" s="109"/>
      <c r="OBG7" s="109"/>
      <c r="OBH7" s="109"/>
      <c r="OBI7" s="109"/>
      <c r="OBJ7" s="109"/>
      <c r="OBK7" s="109"/>
      <c r="OBL7" s="109"/>
      <c r="OBM7" s="109"/>
      <c r="OBN7" s="109"/>
      <c r="OBO7" s="109"/>
      <c r="OBP7" s="109"/>
      <c r="OBQ7" s="109"/>
      <c r="OBR7" s="109"/>
      <c r="OBS7" s="109"/>
      <c r="OBT7" s="109"/>
      <c r="OBU7" s="109"/>
      <c r="OBV7" s="109"/>
      <c r="OBW7" s="109"/>
      <c r="OBX7" s="109"/>
      <c r="OBY7" s="109"/>
      <c r="OBZ7" s="109"/>
      <c r="OCA7" s="109"/>
      <c r="OCB7" s="109"/>
      <c r="OCC7" s="109"/>
      <c r="OCD7" s="109"/>
      <c r="OCE7" s="109"/>
      <c r="OCF7" s="109"/>
      <c r="OCG7" s="109"/>
      <c r="OCH7" s="109"/>
      <c r="OCI7" s="109"/>
      <c r="OCJ7" s="109"/>
      <c r="OCK7" s="109"/>
      <c r="OCL7" s="109"/>
      <c r="OCM7" s="109"/>
      <c r="OCN7" s="109"/>
      <c r="OCO7" s="109"/>
      <c r="OCP7" s="109"/>
      <c r="OCQ7" s="109"/>
      <c r="OCR7" s="109"/>
      <c r="OCS7" s="109"/>
      <c r="OCT7" s="109"/>
      <c r="OCU7" s="109"/>
      <c r="OCV7" s="109"/>
      <c r="OCW7" s="109"/>
      <c r="OCX7" s="109"/>
      <c r="OCY7" s="109"/>
      <c r="OCZ7" s="109"/>
      <c r="ODA7" s="109"/>
      <c r="ODB7" s="109"/>
      <c r="ODC7" s="109"/>
      <c r="ODD7" s="109"/>
      <c r="ODE7" s="109"/>
      <c r="ODF7" s="109"/>
      <c r="ODG7" s="109"/>
      <c r="ODH7" s="109"/>
      <c r="ODI7" s="109"/>
      <c r="ODJ7" s="109"/>
      <c r="ODK7" s="109"/>
      <c r="ODL7" s="109"/>
      <c r="ODM7" s="109"/>
      <c r="ODN7" s="109"/>
      <c r="ODO7" s="109"/>
      <c r="ODP7" s="109"/>
      <c r="ODQ7" s="109"/>
      <c r="ODR7" s="109"/>
      <c r="ODS7" s="109"/>
      <c r="ODT7" s="109"/>
      <c r="ODU7" s="109"/>
      <c r="ODV7" s="109"/>
      <c r="ODW7" s="109"/>
      <c r="ODX7" s="109"/>
      <c r="ODY7" s="109"/>
      <c r="ODZ7" s="109"/>
      <c r="OEA7" s="109"/>
      <c r="OEB7" s="109"/>
      <c r="OEC7" s="109"/>
      <c r="OED7" s="109"/>
      <c r="OEE7" s="109"/>
      <c r="OEF7" s="109"/>
      <c r="OEG7" s="109"/>
      <c r="OEH7" s="109"/>
      <c r="OEI7" s="109"/>
      <c r="OEJ7" s="109"/>
      <c r="OEK7" s="109"/>
      <c r="OEL7" s="109"/>
      <c r="OEM7" s="109"/>
      <c r="OEN7" s="109"/>
      <c r="OEO7" s="109"/>
      <c r="OEP7" s="109"/>
      <c r="OEQ7" s="109"/>
      <c r="OER7" s="109"/>
      <c r="OES7" s="109"/>
      <c r="OET7" s="109"/>
      <c r="OEU7" s="109"/>
      <c r="OEV7" s="109"/>
      <c r="OEW7" s="109"/>
      <c r="OEX7" s="109"/>
      <c r="OEY7" s="109"/>
      <c r="OEZ7" s="109"/>
      <c r="OFA7" s="109"/>
      <c r="OFB7" s="109"/>
      <c r="OFC7" s="109"/>
      <c r="OFD7" s="109"/>
      <c r="OFE7" s="109"/>
      <c r="OFF7" s="109"/>
      <c r="OFG7" s="109"/>
      <c r="OFH7" s="109"/>
      <c r="OFI7" s="109"/>
      <c r="OFJ7" s="109"/>
      <c r="OFK7" s="109"/>
      <c r="OFL7" s="109"/>
      <c r="OFM7" s="109"/>
      <c r="OFN7" s="109"/>
      <c r="OFO7" s="109"/>
      <c r="OFP7" s="109"/>
      <c r="OFQ7" s="109"/>
      <c r="OFR7" s="109"/>
      <c r="OFS7" s="109"/>
      <c r="OFT7" s="109"/>
      <c r="OFU7" s="109"/>
      <c r="OFV7" s="109"/>
      <c r="OFW7" s="109"/>
      <c r="OFX7" s="109"/>
      <c r="OFY7" s="109"/>
      <c r="OFZ7" s="109"/>
      <c r="OGA7" s="109"/>
      <c r="OGB7" s="109"/>
      <c r="OGC7" s="109"/>
      <c r="OGD7" s="109"/>
      <c r="OGE7" s="109"/>
      <c r="OGF7" s="109"/>
      <c r="OGG7" s="109"/>
      <c r="OGH7" s="109"/>
      <c r="OGI7" s="109"/>
      <c r="OGJ7" s="109"/>
      <c r="OGK7" s="109"/>
      <c r="OGL7" s="109"/>
      <c r="OGM7" s="109"/>
      <c r="OGN7" s="109"/>
      <c r="OGO7" s="109"/>
      <c r="OGP7" s="109"/>
      <c r="OGQ7" s="109"/>
      <c r="OGR7" s="109"/>
      <c r="OGS7" s="109"/>
      <c r="OGT7" s="109"/>
      <c r="OGU7" s="109"/>
      <c r="OGV7" s="109"/>
      <c r="OGW7" s="109"/>
      <c r="OGX7" s="109"/>
      <c r="OGY7" s="109"/>
      <c r="OGZ7" s="109"/>
      <c r="OHA7" s="109"/>
      <c r="OHB7" s="109"/>
      <c r="OHC7" s="109"/>
      <c r="OHD7" s="109"/>
      <c r="OHE7" s="109"/>
      <c r="OHF7" s="109"/>
      <c r="OHG7" s="109"/>
      <c r="OHH7" s="109"/>
      <c r="OHI7" s="109"/>
      <c r="OHJ7" s="109"/>
      <c r="OHK7" s="109"/>
      <c r="OHL7" s="109"/>
      <c r="OHM7" s="109"/>
      <c r="OHN7" s="109"/>
      <c r="OHO7" s="109"/>
      <c r="OHP7" s="109"/>
      <c r="OHQ7" s="109"/>
      <c r="OHR7" s="109"/>
      <c r="OHS7" s="109"/>
      <c r="OHT7" s="109"/>
      <c r="OHU7" s="109"/>
      <c r="OHV7" s="109"/>
      <c r="OHW7" s="109"/>
      <c r="OHX7" s="109"/>
      <c r="OHY7" s="109"/>
      <c r="OHZ7" s="109"/>
      <c r="OIA7" s="109"/>
      <c r="OIB7" s="109"/>
      <c r="OIC7" s="109"/>
      <c r="OID7" s="109"/>
      <c r="OIE7" s="109"/>
      <c r="OIF7" s="109"/>
      <c r="OIG7" s="109"/>
      <c r="OIH7" s="109"/>
      <c r="OII7" s="109"/>
      <c r="OIJ7" s="109"/>
      <c r="OIK7" s="109"/>
      <c r="OIL7" s="109"/>
      <c r="OIM7" s="109"/>
      <c r="OIN7" s="109"/>
      <c r="OIO7" s="109"/>
      <c r="OIP7" s="109"/>
      <c r="OIQ7" s="109"/>
      <c r="OIR7" s="109"/>
      <c r="OIS7" s="109"/>
      <c r="OIT7" s="109"/>
      <c r="OIU7" s="109"/>
      <c r="OIV7" s="109"/>
      <c r="OIW7" s="109"/>
      <c r="OIX7" s="109"/>
      <c r="OIY7" s="109"/>
      <c r="OIZ7" s="109"/>
      <c r="OJA7" s="109"/>
      <c r="OJB7" s="109"/>
      <c r="OJC7" s="109"/>
      <c r="OJD7" s="109"/>
      <c r="OJE7" s="109"/>
      <c r="OJF7" s="109"/>
      <c r="OJG7" s="109"/>
      <c r="OJH7" s="109"/>
      <c r="OJI7" s="109"/>
      <c r="OJJ7" s="109"/>
      <c r="OJK7" s="109"/>
      <c r="OJL7" s="109"/>
      <c r="OJM7" s="109"/>
      <c r="OJN7" s="109"/>
      <c r="OJO7" s="109"/>
      <c r="OJP7" s="109"/>
      <c r="OJQ7" s="109"/>
      <c r="OJR7" s="109"/>
      <c r="OJS7" s="109"/>
      <c r="OJT7" s="109"/>
      <c r="OJU7" s="109"/>
      <c r="OJV7" s="109"/>
      <c r="OJW7" s="109"/>
      <c r="OJX7" s="109"/>
      <c r="OJY7" s="109"/>
      <c r="OJZ7" s="109"/>
      <c r="OKA7" s="109"/>
      <c r="OKB7" s="109"/>
      <c r="OKC7" s="109"/>
      <c r="OKD7" s="109"/>
      <c r="OKE7" s="109"/>
      <c r="OKF7" s="109"/>
      <c r="OKG7" s="109"/>
      <c r="OKH7" s="109"/>
      <c r="OKI7" s="109"/>
      <c r="OKJ7" s="109"/>
      <c r="OKK7" s="109"/>
      <c r="OKL7" s="109"/>
      <c r="OKM7" s="109"/>
      <c r="OKN7" s="109"/>
      <c r="OKO7" s="109"/>
      <c r="OKP7" s="109"/>
      <c r="OKQ7" s="109"/>
      <c r="OKR7" s="109"/>
      <c r="OKS7" s="109"/>
      <c r="OKT7" s="109"/>
      <c r="OKU7" s="109"/>
      <c r="OKV7" s="109"/>
      <c r="OKW7" s="109"/>
      <c r="OKX7" s="109"/>
      <c r="OKY7" s="109"/>
      <c r="OKZ7" s="109"/>
      <c r="OLA7" s="109"/>
      <c r="OLB7" s="109"/>
      <c r="OLC7" s="109"/>
      <c r="OLD7" s="109"/>
      <c r="OLE7" s="109"/>
      <c r="OLF7" s="109"/>
      <c r="OLG7" s="109"/>
      <c r="OLH7" s="109"/>
      <c r="OLI7" s="109"/>
      <c r="OLJ7" s="109"/>
      <c r="OLK7" s="109"/>
      <c r="OLL7" s="109"/>
      <c r="OLM7" s="109"/>
      <c r="OLN7" s="109"/>
      <c r="OLO7" s="109"/>
      <c r="OLP7" s="109"/>
      <c r="OLQ7" s="109"/>
      <c r="OLR7" s="109"/>
      <c r="OLS7" s="109"/>
      <c r="OLT7" s="109"/>
      <c r="OLU7" s="109"/>
      <c r="OLV7" s="109"/>
      <c r="OLW7" s="109"/>
      <c r="OLX7" s="109"/>
      <c r="OLY7" s="109"/>
      <c r="OLZ7" s="109"/>
      <c r="OMA7" s="109"/>
      <c r="OMB7" s="109"/>
      <c r="OMC7" s="109"/>
      <c r="OMD7" s="109"/>
      <c r="OME7" s="109"/>
      <c r="OMF7" s="109"/>
      <c r="OMG7" s="109"/>
      <c r="OMH7" s="109"/>
      <c r="OMI7" s="109"/>
      <c r="OMJ7" s="109"/>
      <c r="OMK7" s="109"/>
      <c r="OML7" s="109"/>
      <c r="OMM7" s="109"/>
      <c r="OMN7" s="109"/>
      <c r="OMO7" s="109"/>
      <c r="OMP7" s="109"/>
      <c r="OMQ7" s="109"/>
      <c r="OMR7" s="109"/>
      <c r="OMS7" s="109"/>
      <c r="OMT7" s="109"/>
      <c r="OMU7" s="109"/>
      <c r="OMV7" s="109"/>
      <c r="OMW7" s="109"/>
      <c r="OMX7" s="109"/>
      <c r="OMY7" s="109"/>
      <c r="OMZ7" s="109"/>
      <c r="ONA7" s="109"/>
      <c r="ONB7" s="109"/>
      <c r="ONC7" s="109"/>
      <c r="OND7" s="109"/>
      <c r="ONE7" s="109"/>
      <c r="ONF7" s="109"/>
      <c r="ONG7" s="109"/>
      <c r="ONH7" s="109"/>
      <c r="ONI7" s="109"/>
      <c r="ONJ7" s="109"/>
      <c r="ONK7" s="109"/>
      <c r="ONL7" s="109"/>
      <c r="ONM7" s="109"/>
      <c r="ONN7" s="109"/>
      <c r="ONO7" s="109"/>
      <c r="ONP7" s="109"/>
      <c r="ONQ7" s="109"/>
      <c r="ONR7" s="109"/>
      <c r="ONS7" s="109"/>
      <c r="ONT7" s="109"/>
      <c r="ONU7" s="109"/>
      <c r="ONV7" s="109"/>
      <c r="ONW7" s="109"/>
      <c r="ONX7" s="109"/>
      <c r="ONY7" s="109"/>
      <c r="ONZ7" s="109"/>
      <c r="OOA7" s="109"/>
      <c r="OOB7" s="109"/>
      <c r="OOC7" s="109"/>
      <c r="OOD7" s="109"/>
      <c r="OOE7" s="109"/>
      <c r="OOF7" s="109"/>
      <c r="OOG7" s="109"/>
      <c r="OOH7" s="109"/>
      <c r="OOI7" s="109"/>
      <c r="OOJ7" s="109"/>
      <c r="OOK7" s="109"/>
      <c r="OOL7" s="109"/>
      <c r="OOM7" s="109"/>
      <c r="OON7" s="109"/>
      <c r="OOO7" s="109"/>
      <c r="OOP7" s="109"/>
      <c r="OOQ7" s="109"/>
      <c r="OOR7" s="109"/>
      <c r="OOS7" s="109"/>
      <c r="OOT7" s="109"/>
      <c r="OOU7" s="109"/>
      <c r="OOV7" s="109"/>
      <c r="OOW7" s="109"/>
      <c r="OOX7" s="109"/>
      <c r="OOY7" s="109"/>
      <c r="OOZ7" s="109"/>
      <c r="OPA7" s="109"/>
      <c r="OPB7" s="109"/>
      <c r="OPC7" s="109"/>
      <c r="OPD7" s="109"/>
      <c r="OPE7" s="109"/>
      <c r="OPF7" s="109"/>
      <c r="OPG7" s="109"/>
      <c r="OPH7" s="109"/>
      <c r="OPI7" s="109"/>
      <c r="OPJ7" s="109"/>
      <c r="OPK7" s="109"/>
      <c r="OPL7" s="109"/>
      <c r="OPM7" s="109"/>
      <c r="OPN7" s="109"/>
      <c r="OPO7" s="109"/>
      <c r="OPP7" s="109"/>
      <c r="OPQ7" s="109"/>
      <c r="OPR7" s="109"/>
      <c r="OPS7" s="109"/>
      <c r="OPT7" s="109"/>
      <c r="OPU7" s="109"/>
      <c r="OPV7" s="109"/>
      <c r="OPW7" s="109"/>
      <c r="OPX7" s="109"/>
      <c r="OPY7" s="109"/>
      <c r="OPZ7" s="109"/>
      <c r="OQA7" s="109"/>
      <c r="OQB7" s="109"/>
      <c r="OQC7" s="109"/>
      <c r="OQD7" s="109"/>
      <c r="OQE7" s="109"/>
      <c r="OQF7" s="109"/>
      <c r="OQG7" s="109"/>
      <c r="OQH7" s="109"/>
      <c r="OQI7" s="109"/>
      <c r="OQJ7" s="109"/>
      <c r="OQK7" s="109"/>
      <c r="OQL7" s="109"/>
      <c r="OQM7" s="109"/>
      <c r="OQN7" s="109"/>
      <c r="OQO7" s="109"/>
      <c r="OQP7" s="109"/>
      <c r="OQQ7" s="109"/>
      <c r="OQR7" s="109"/>
      <c r="OQS7" s="109"/>
      <c r="OQT7" s="109"/>
      <c r="OQU7" s="109"/>
      <c r="OQV7" s="109"/>
      <c r="OQW7" s="109"/>
      <c r="OQX7" s="109"/>
      <c r="OQY7" s="109"/>
      <c r="OQZ7" s="109"/>
      <c r="ORA7" s="109"/>
      <c r="ORB7" s="109"/>
      <c r="ORC7" s="109"/>
      <c r="ORD7" s="109"/>
      <c r="ORE7" s="109"/>
      <c r="ORF7" s="109"/>
      <c r="ORG7" s="109"/>
      <c r="ORH7" s="109"/>
      <c r="ORI7" s="109"/>
      <c r="ORJ7" s="109"/>
      <c r="ORK7" s="109"/>
      <c r="ORL7" s="109"/>
      <c r="ORM7" s="109"/>
      <c r="ORN7" s="109"/>
      <c r="ORO7" s="109"/>
      <c r="ORP7" s="109"/>
      <c r="ORQ7" s="109"/>
      <c r="ORR7" s="109"/>
      <c r="ORS7" s="109"/>
      <c r="ORT7" s="109"/>
      <c r="ORU7" s="109"/>
      <c r="ORV7" s="109"/>
      <c r="ORW7" s="109"/>
      <c r="ORX7" s="109"/>
      <c r="ORY7" s="109"/>
      <c r="ORZ7" s="109"/>
      <c r="OSA7" s="109"/>
      <c r="OSB7" s="109"/>
      <c r="OSC7" s="109"/>
      <c r="OSD7" s="109"/>
      <c r="OSE7" s="109"/>
      <c r="OSF7" s="109"/>
      <c r="OSG7" s="109"/>
      <c r="OSH7" s="109"/>
      <c r="OSI7" s="109"/>
      <c r="OSJ7" s="109"/>
      <c r="OSK7" s="109"/>
      <c r="OSL7" s="109"/>
      <c r="OSM7" s="109"/>
      <c r="OSN7" s="109"/>
      <c r="OSO7" s="109"/>
      <c r="OSP7" s="109"/>
      <c r="OSQ7" s="109"/>
      <c r="OSR7" s="109"/>
      <c r="OSS7" s="109"/>
      <c r="OST7" s="109"/>
      <c r="OSU7" s="109"/>
      <c r="OSV7" s="109"/>
      <c r="OSW7" s="109"/>
      <c r="OSX7" s="109"/>
      <c r="OSY7" s="109"/>
      <c r="OSZ7" s="109"/>
      <c r="OTA7" s="109"/>
      <c r="OTB7" s="109"/>
      <c r="OTC7" s="109"/>
      <c r="OTD7" s="109"/>
      <c r="OTE7" s="109"/>
      <c r="OTF7" s="109"/>
      <c r="OTG7" s="109"/>
      <c r="OTH7" s="109"/>
      <c r="OTI7" s="109"/>
      <c r="OTJ7" s="109"/>
      <c r="OTK7" s="109"/>
      <c r="OTL7" s="109"/>
      <c r="OTM7" s="109"/>
      <c r="OTN7" s="109"/>
      <c r="OTO7" s="109"/>
      <c r="OTP7" s="109"/>
      <c r="OTQ7" s="109"/>
      <c r="OTR7" s="109"/>
      <c r="OTS7" s="109"/>
      <c r="OTT7" s="109"/>
      <c r="OTU7" s="109"/>
      <c r="OTV7" s="109"/>
      <c r="OTW7" s="109"/>
      <c r="OTX7" s="109"/>
      <c r="OTY7" s="109"/>
      <c r="OTZ7" s="109"/>
      <c r="OUA7" s="109"/>
      <c r="OUB7" s="109"/>
      <c r="OUC7" s="109"/>
      <c r="OUD7" s="109"/>
      <c r="OUE7" s="109"/>
      <c r="OUF7" s="109"/>
      <c r="OUG7" s="109"/>
      <c r="OUH7" s="109"/>
      <c r="OUI7" s="109"/>
      <c r="OUJ7" s="109"/>
      <c r="OUK7" s="109"/>
      <c r="OUL7" s="109"/>
      <c r="OUM7" s="109"/>
      <c r="OUN7" s="109"/>
      <c r="OUO7" s="109"/>
      <c r="OUP7" s="109"/>
      <c r="OUQ7" s="109"/>
      <c r="OUR7" s="109"/>
      <c r="OUS7" s="109"/>
      <c r="OUT7" s="109"/>
      <c r="OUU7" s="109"/>
      <c r="OUV7" s="109"/>
      <c r="OUW7" s="109"/>
      <c r="OUX7" s="109"/>
      <c r="OUY7" s="109"/>
      <c r="OUZ7" s="109"/>
      <c r="OVA7" s="109"/>
      <c r="OVB7" s="109"/>
      <c r="OVC7" s="109"/>
      <c r="OVD7" s="109"/>
      <c r="OVE7" s="109"/>
      <c r="OVF7" s="109"/>
      <c r="OVG7" s="109"/>
      <c r="OVH7" s="109"/>
      <c r="OVI7" s="109"/>
      <c r="OVJ7" s="109"/>
      <c r="OVK7" s="109"/>
      <c r="OVL7" s="109"/>
      <c r="OVM7" s="109"/>
      <c r="OVN7" s="109"/>
      <c r="OVO7" s="109"/>
      <c r="OVP7" s="109"/>
      <c r="OVQ7" s="109"/>
      <c r="OVR7" s="109"/>
      <c r="OVS7" s="109"/>
      <c r="OVT7" s="109"/>
      <c r="OVU7" s="109"/>
      <c r="OVV7" s="109"/>
      <c r="OVW7" s="109"/>
      <c r="OVX7" s="109"/>
      <c r="OVY7" s="109"/>
      <c r="OVZ7" s="109"/>
      <c r="OWA7" s="109"/>
      <c r="OWB7" s="109"/>
      <c r="OWC7" s="109"/>
      <c r="OWD7" s="109"/>
      <c r="OWE7" s="109"/>
      <c r="OWF7" s="109"/>
      <c r="OWG7" s="109"/>
      <c r="OWH7" s="109"/>
      <c r="OWI7" s="109"/>
      <c r="OWJ7" s="109"/>
      <c r="OWK7" s="109"/>
      <c r="OWL7" s="109"/>
      <c r="OWM7" s="109"/>
      <c r="OWN7" s="109"/>
      <c r="OWO7" s="109"/>
      <c r="OWP7" s="109"/>
      <c r="OWQ7" s="109"/>
      <c r="OWR7" s="109"/>
      <c r="OWS7" s="109"/>
      <c r="OWT7" s="109"/>
      <c r="OWU7" s="109"/>
      <c r="OWV7" s="109"/>
      <c r="OWW7" s="109"/>
      <c r="OWX7" s="109"/>
      <c r="OWY7" s="109"/>
      <c r="OWZ7" s="109"/>
      <c r="OXA7" s="109"/>
      <c r="OXB7" s="109"/>
      <c r="OXC7" s="109"/>
      <c r="OXD7" s="109"/>
      <c r="OXE7" s="109"/>
      <c r="OXF7" s="109"/>
      <c r="OXG7" s="109"/>
      <c r="OXH7" s="109"/>
      <c r="OXI7" s="109"/>
      <c r="OXJ7" s="109"/>
      <c r="OXK7" s="109"/>
      <c r="OXL7" s="109"/>
      <c r="OXM7" s="109"/>
      <c r="OXN7" s="109"/>
      <c r="OXO7" s="109"/>
      <c r="OXP7" s="109"/>
      <c r="OXQ7" s="109"/>
      <c r="OXR7" s="109"/>
      <c r="OXS7" s="109"/>
      <c r="OXT7" s="109"/>
      <c r="OXU7" s="109"/>
      <c r="OXV7" s="109"/>
      <c r="OXW7" s="109"/>
      <c r="OXX7" s="109"/>
      <c r="OXY7" s="109"/>
      <c r="OXZ7" s="109"/>
      <c r="OYA7" s="109"/>
      <c r="OYB7" s="109"/>
      <c r="OYC7" s="109"/>
      <c r="OYD7" s="109"/>
      <c r="OYE7" s="109"/>
      <c r="OYF7" s="109"/>
      <c r="OYG7" s="109"/>
      <c r="OYH7" s="109"/>
      <c r="OYI7" s="109"/>
      <c r="OYJ7" s="109"/>
      <c r="OYK7" s="109"/>
      <c r="OYL7" s="109"/>
      <c r="OYM7" s="109"/>
      <c r="OYN7" s="109"/>
      <c r="OYO7" s="109"/>
      <c r="OYP7" s="109"/>
      <c r="OYQ7" s="109"/>
      <c r="OYR7" s="109"/>
      <c r="OYS7" s="109"/>
      <c r="OYT7" s="109"/>
      <c r="OYU7" s="109"/>
      <c r="OYV7" s="109"/>
      <c r="OYW7" s="109"/>
      <c r="OYX7" s="109"/>
      <c r="OYY7" s="109"/>
      <c r="OYZ7" s="109"/>
      <c r="OZA7" s="109"/>
      <c r="OZB7" s="109"/>
      <c r="OZC7" s="109"/>
      <c r="OZD7" s="109"/>
      <c r="OZE7" s="109"/>
      <c r="OZF7" s="109"/>
      <c r="OZG7" s="109"/>
      <c r="OZH7" s="109"/>
      <c r="OZI7" s="109"/>
      <c r="OZJ7" s="109"/>
      <c r="OZK7" s="109"/>
      <c r="OZL7" s="109"/>
      <c r="OZM7" s="109"/>
      <c r="OZN7" s="109"/>
      <c r="OZO7" s="109"/>
      <c r="OZP7" s="109"/>
      <c r="OZQ7" s="109"/>
      <c r="OZR7" s="109"/>
      <c r="OZS7" s="109"/>
      <c r="OZT7" s="109"/>
      <c r="OZU7" s="109"/>
      <c r="OZV7" s="109"/>
      <c r="OZW7" s="109"/>
      <c r="OZX7" s="109"/>
      <c r="OZY7" s="109"/>
      <c r="OZZ7" s="109"/>
      <c r="PAA7" s="109"/>
      <c r="PAB7" s="109"/>
      <c r="PAC7" s="109"/>
      <c r="PAD7" s="109"/>
      <c r="PAE7" s="109"/>
      <c r="PAF7" s="109"/>
      <c r="PAG7" s="109"/>
      <c r="PAH7" s="109"/>
      <c r="PAI7" s="109"/>
      <c r="PAJ7" s="109"/>
      <c r="PAK7" s="109"/>
      <c r="PAL7" s="109"/>
      <c r="PAM7" s="109"/>
      <c r="PAN7" s="109"/>
      <c r="PAO7" s="109"/>
      <c r="PAP7" s="109"/>
      <c r="PAQ7" s="109"/>
      <c r="PAR7" s="109"/>
      <c r="PAS7" s="109"/>
      <c r="PAT7" s="109"/>
      <c r="PAU7" s="109"/>
      <c r="PAV7" s="109"/>
      <c r="PAW7" s="109"/>
      <c r="PAX7" s="109"/>
      <c r="PAY7" s="109"/>
      <c r="PAZ7" s="109"/>
      <c r="PBA7" s="109"/>
      <c r="PBB7" s="109"/>
      <c r="PBC7" s="109"/>
      <c r="PBD7" s="109"/>
      <c r="PBE7" s="109"/>
      <c r="PBF7" s="109"/>
      <c r="PBG7" s="109"/>
      <c r="PBH7" s="109"/>
      <c r="PBI7" s="109"/>
      <c r="PBJ7" s="109"/>
      <c r="PBK7" s="109"/>
      <c r="PBL7" s="109"/>
      <c r="PBM7" s="109"/>
      <c r="PBN7" s="109"/>
      <c r="PBO7" s="109"/>
      <c r="PBP7" s="109"/>
      <c r="PBQ7" s="109"/>
      <c r="PBR7" s="109"/>
      <c r="PBS7" s="109"/>
      <c r="PBT7" s="109"/>
      <c r="PBU7" s="109"/>
      <c r="PBV7" s="109"/>
      <c r="PBW7" s="109"/>
      <c r="PBX7" s="109"/>
      <c r="PBY7" s="109"/>
      <c r="PBZ7" s="109"/>
      <c r="PCA7" s="109"/>
      <c r="PCB7" s="109"/>
      <c r="PCC7" s="109"/>
      <c r="PCD7" s="109"/>
      <c r="PCE7" s="109"/>
      <c r="PCF7" s="109"/>
      <c r="PCG7" s="109"/>
      <c r="PCH7" s="109"/>
      <c r="PCI7" s="109"/>
      <c r="PCJ7" s="109"/>
      <c r="PCK7" s="109"/>
      <c r="PCL7" s="109"/>
      <c r="PCM7" s="109"/>
      <c r="PCN7" s="109"/>
      <c r="PCO7" s="109"/>
      <c r="PCP7" s="109"/>
      <c r="PCQ7" s="109"/>
      <c r="PCR7" s="109"/>
      <c r="PCS7" s="109"/>
      <c r="PCT7" s="109"/>
      <c r="PCU7" s="109"/>
      <c r="PCV7" s="109"/>
      <c r="PCW7" s="109"/>
      <c r="PCX7" s="109"/>
      <c r="PCY7" s="109"/>
      <c r="PCZ7" s="109"/>
      <c r="PDA7" s="109"/>
      <c r="PDB7" s="109"/>
      <c r="PDC7" s="109"/>
      <c r="PDD7" s="109"/>
      <c r="PDE7" s="109"/>
      <c r="PDF7" s="109"/>
      <c r="PDG7" s="109"/>
      <c r="PDH7" s="109"/>
      <c r="PDI7" s="109"/>
      <c r="PDJ7" s="109"/>
      <c r="PDK7" s="109"/>
      <c r="PDL7" s="109"/>
      <c r="PDM7" s="109"/>
      <c r="PDN7" s="109"/>
      <c r="PDO7" s="109"/>
      <c r="PDP7" s="109"/>
      <c r="PDQ7" s="109"/>
      <c r="PDR7" s="109"/>
      <c r="PDS7" s="109"/>
      <c r="PDT7" s="109"/>
      <c r="PDU7" s="109"/>
      <c r="PDV7" s="109"/>
      <c r="PDW7" s="109"/>
      <c r="PDX7" s="109"/>
      <c r="PDY7" s="109"/>
      <c r="PDZ7" s="109"/>
      <c r="PEA7" s="109"/>
      <c r="PEB7" s="109"/>
      <c r="PEC7" s="109"/>
      <c r="PED7" s="109"/>
      <c r="PEE7" s="109"/>
      <c r="PEF7" s="109"/>
      <c r="PEG7" s="109"/>
      <c r="PEH7" s="109"/>
      <c r="PEI7" s="109"/>
      <c r="PEJ7" s="109"/>
      <c r="PEK7" s="109"/>
      <c r="PEL7" s="109"/>
      <c r="PEM7" s="109"/>
      <c r="PEN7" s="109"/>
      <c r="PEO7" s="109"/>
      <c r="PEP7" s="109"/>
      <c r="PEQ7" s="109"/>
      <c r="PER7" s="109"/>
      <c r="PES7" s="109"/>
      <c r="PET7" s="109"/>
      <c r="PEU7" s="109"/>
      <c r="PEV7" s="109"/>
      <c r="PEW7" s="109"/>
      <c r="PEX7" s="109"/>
      <c r="PEY7" s="109"/>
      <c r="PEZ7" s="109"/>
      <c r="PFA7" s="109"/>
      <c r="PFB7" s="109"/>
      <c r="PFC7" s="109"/>
      <c r="PFD7" s="109"/>
      <c r="PFE7" s="109"/>
      <c r="PFF7" s="109"/>
      <c r="PFG7" s="109"/>
      <c r="PFH7" s="109"/>
      <c r="PFI7" s="109"/>
      <c r="PFJ7" s="109"/>
      <c r="PFK7" s="109"/>
      <c r="PFL7" s="109"/>
      <c r="PFM7" s="109"/>
      <c r="PFN7" s="109"/>
      <c r="PFO7" s="109"/>
      <c r="PFP7" s="109"/>
      <c r="PFQ7" s="109"/>
      <c r="PFR7" s="109"/>
      <c r="PFS7" s="109"/>
      <c r="PFT7" s="109"/>
      <c r="PFU7" s="109"/>
      <c r="PFV7" s="109"/>
      <c r="PFW7" s="109"/>
      <c r="PFX7" s="109"/>
      <c r="PFY7" s="109"/>
      <c r="PFZ7" s="109"/>
      <c r="PGA7" s="109"/>
      <c r="PGB7" s="109"/>
      <c r="PGC7" s="109"/>
      <c r="PGD7" s="109"/>
      <c r="PGE7" s="109"/>
      <c r="PGF7" s="109"/>
      <c r="PGG7" s="109"/>
      <c r="PGH7" s="109"/>
      <c r="PGI7" s="109"/>
      <c r="PGJ7" s="109"/>
      <c r="PGK7" s="109"/>
      <c r="PGL7" s="109"/>
      <c r="PGM7" s="109"/>
      <c r="PGN7" s="109"/>
      <c r="PGO7" s="109"/>
      <c r="PGP7" s="109"/>
      <c r="PGQ7" s="109"/>
      <c r="PGR7" s="109"/>
      <c r="PGS7" s="109"/>
      <c r="PGT7" s="109"/>
      <c r="PGU7" s="109"/>
      <c r="PGV7" s="109"/>
      <c r="PGW7" s="109"/>
      <c r="PGX7" s="109"/>
      <c r="PGY7" s="109"/>
      <c r="PGZ7" s="109"/>
      <c r="PHA7" s="109"/>
      <c r="PHB7" s="109"/>
      <c r="PHC7" s="109"/>
      <c r="PHD7" s="109"/>
      <c r="PHE7" s="109"/>
      <c r="PHF7" s="109"/>
      <c r="PHG7" s="109"/>
      <c r="PHH7" s="109"/>
      <c r="PHI7" s="109"/>
      <c r="PHJ7" s="109"/>
      <c r="PHK7" s="109"/>
      <c r="PHL7" s="109"/>
      <c r="PHM7" s="109"/>
      <c r="PHN7" s="109"/>
      <c r="PHO7" s="109"/>
      <c r="PHP7" s="109"/>
      <c r="PHQ7" s="109"/>
      <c r="PHR7" s="109"/>
      <c r="PHS7" s="109"/>
      <c r="PHT7" s="109"/>
      <c r="PHU7" s="109"/>
      <c r="PHV7" s="109"/>
      <c r="PHW7" s="109"/>
      <c r="PHX7" s="109"/>
      <c r="PHY7" s="109"/>
      <c r="PHZ7" s="109"/>
      <c r="PIA7" s="109"/>
      <c r="PIB7" s="109"/>
      <c r="PIC7" s="109"/>
      <c r="PID7" s="109"/>
      <c r="PIE7" s="109"/>
      <c r="PIF7" s="109"/>
      <c r="PIG7" s="109"/>
      <c r="PIH7" s="109"/>
      <c r="PII7" s="109"/>
      <c r="PIJ7" s="109"/>
      <c r="PIK7" s="109"/>
      <c r="PIL7" s="109"/>
      <c r="PIM7" s="109"/>
      <c r="PIN7" s="109"/>
      <c r="PIO7" s="109"/>
      <c r="PIP7" s="109"/>
      <c r="PIQ7" s="109"/>
      <c r="PIR7" s="109"/>
      <c r="PIS7" s="109"/>
      <c r="PIT7" s="109"/>
      <c r="PIU7" s="109"/>
      <c r="PIV7" s="109"/>
      <c r="PIW7" s="109"/>
      <c r="PIX7" s="109"/>
      <c r="PIY7" s="109"/>
      <c r="PIZ7" s="109"/>
      <c r="PJA7" s="109"/>
      <c r="PJB7" s="109"/>
      <c r="PJC7" s="109"/>
      <c r="PJD7" s="109"/>
      <c r="PJE7" s="109"/>
      <c r="PJF7" s="109"/>
      <c r="PJG7" s="109"/>
      <c r="PJH7" s="109"/>
      <c r="PJI7" s="109"/>
      <c r="PJJ7" s="109"/>
      <c r="PJK7" s="109"/>
      <c r="PJL7" s="109"/>
      <c r="PJM7" s="109"/>
      <c r="PJN7" s="109"/>
      <c r="PJO7" s="109"/>
      <c r="PJP7" s="109"/>
      <c r="PJQ7" s="109"/>
      <c r="PJR7" s="109"/>
      <c r="PJS7" s="109"/>
      <c r="PJT7" s="109"/>
      <c r="PJU7" s="109"/>
      <c r="PJV7" s="109"/>
      <c r="PJW7" s="109"/>
      <c r="PJX7" s="109"/>
      <c r="PJY7" s="109"/>
      <c r="PJZ7" s="109"/>
      <c r="PKA7" s="109"/>
      <c r="PKB7" s="109"/>
      <c r="PKC7" s="109"/>
      <c r="PKD7" s="109"/>
      <c r="PKE7" s="109"/>
      <c r="PKF7" s="109"/>
      <c r="PKG7" s="109"/>
      <c r="PKH7" s="109"/>
      <c r="PKI7" s="109"/>
      <c r="PKJ7" s="109"/>
      <c r="PKK7" s="109"/>
      <c r="PKL7" s="109"/>
      <c r="PKM7" s="109"/>
      <c r="PKN7" s="109"/>
      <c r="PKO7" s="109"/>
      <c r="PKP7" s="109"/>
      <c r="PKQ7" s="109"/>
      <c r="PKR7" s="109"/>
      <c r="PKS7" s="109"/>
      <c r="PKT7" s="109"/>
      <c r="PKU7" s="109"/>
      <c r="PKV7" s="109"/>
      <c r="PKW7" s="109"/>
      <c r="PKX7" s="109"/>
      <c r="PKY7" s="109"/>
      <c r="PKZ7" s="109"/>
      <c r="PLA7" s="109"/>
      <c r="PLB7" s="109"/>
      <c r="PLC7" s="109"/>
      <c r="PLD7" s="109"/>
      <c r="PLE7" s="109"/>
      <c r="PLF7" s="109"/>
      <c r="PLG7" s="109"/>
      <c r="PLH7" s="109"/>
      <c r="PLI7" s="109"/>
      <c r="PLJ7" s="109"/>
      <c r="PLK7" s="109"/>
      <c r="PLL7" s="109"/>
      <c r="PLM7" s="109"/>
      <c r="PLN7" s="109"/>
      <c r="PLO7" s="109"/>
      <c r="PLP7" s="109"/>
      <c r="PLQ7" s="109"/>
      <c r="PLR7" s="109"/>
      <c r="PLS7" s="109"/>
      <c r="PLT7" s="109"/>
      <c r="PLU7" s="109"/>
      <c r="PLV7" s="109"/>
      <c r="PLW7" s="109"/>
      <c r="PLX7" s="109"/>
      <c r="PLY7" s="109"/>
      <c r="PLZ7" s="109"/>
      <c r="PMA7" s="109"/>
      <c r="PMB7" s="109"/>
      <c r="PMC7" s="109"/>
      <c r="PMD7" s="109"/>
      <c r="PME7" s="109"/>
      <c r="PMF7" s="109"/>
      <c r="PMG7" s="109"/>
      <c r="PMH7" s="109"/>
      <c r="PMI7" s="109"/>
      <c r="PMJ7" s="109"/>
      <c r="PMK7" s="109"/>
      <c r="PML7" s="109"/>
      <c r="PMM7" s="109"/>
      <c r="PMN7" s="109"/>
      <c r="PMO7" s="109"/>
      <c r="PMP7" s="109"/>
      <c r="PMQ7" s="109"/>
      <c r="PMR7" s="109"/>
      <c r="PMS7" s="109"/>
      <c r="PMT7" s="109"/>
      <c r="PMU7" s="109"/>
      <c r="PMV7" s="109"/>
      <c r="PMW7" s="109"/>
      <c r="PMX7" s="109"/>
      <c r="PMY7" s="109"/>
      <c r="PMZ7" s="109"/>
      <c r="PNA7" s="109"/>
      <c r="PNB7" s="109"/>
      <c r="PNC7" s="109"/>
      <c r="PND7" s="109"/>
      <c r="PNE7" s="109"/>
      <c r="PNF7" s="109"/>
      <c r="PNG7" s="109"/>
      <c r="PNH7" s="109"/>
      <c r="PNI7" s="109"/>
      <c r="PNJ7" s="109"/>
      <c r="PNK7" s="109"/>
      <c r="PNL7" s="109"/>
      <c r="PNM7" s="109"/>
      <c r="PNN7" s="109"/>
      <c r="PNO7" s="109"/>
      <c r="PNP7" s="109"/>
      <c r="PNQ7" s="109"/>
      <c r="PNR7" s="109"/>
      <c r="PNS7" s="109"/>
      <c r="PNT7" s="109"/>
      <c r="PNU7" s="109"/>
      <c r="PNV7" s="109"/>
      <c r="PNW7" s="109"/>
      <c r="PNX7" s="109"/>
      <c r="PNY7" s="109"/>
      <c r="PNZ7" s="109"/>
      <c r="POA7" s="109"/>
      <c r="POB7" s="109"/>
      <c r="POC7" s="109"/>
      <c r="POD7" s="109"/>
      <c r="POE7" s="109"/>
      <c r="POF7" s="109"/>
      <c r="POG7" s="109"/>
      <c r="POH7" s="109"/>
      <c r="POI7" s="109"/>
      <c r="POJ7" s="109"/>
      <c r="POK7" s="109"/>
      <c r="POL7" s="109"/>
      <c r="POM7" s="109"/>
      <c r="PON7" s="109"/>
      <c r="POO7" s="109"/>
      <c r="POP7" s="109"/>
      <c r="POQ7" s="109"/>
      <c r="POR7" s="109"/>
      <c r="POS7" s="109"/>
      <c r="POT7" s="109"/>
      <c r="POU7" s="109"/>
      <c r="POV7" s="109"/>
      <c r="POW7" s="109"/>
      <c r="POX7" s="109"/>
      <c r="POY7" s="109"/>
      <c r="POZ7" s="109"/>
      <c r="PPA7" s="109"/>
      <c r="PPB7" s="109"/>
      <c r="PPC7" s="109"/>
      <c r="PPD7" s="109"/>
      <c r="PPE7" s="109"/>
      <c r="PPF7" s="109"/>
      <c r="PPG7" s="109"/>
      <c r="PPH7" s="109"/>
      <c r="PPI7" s="109"/>
      <c r="PPJ7" s="109"/>
      <c r="PPK7" s="109"/>
      <c r="PPL7" s="109"/>
      <c r="PPM7" s="109"/>
      <c r="PPN7" s="109"/>
      <c r="PPO7" s="109"/>
      <c r="PPP7" s="109"/>
      <c r="PPQ7" s="109"/>
      <c r="PPR7" s="109"/>
      <c r="PPS7" s="109"/>
      <c r="PPT7" s="109"/>
      <c r="PPU7" s="109"/>
      <c r="PPV7" s="109"/>
      <c r="PPW7" s="109"/>
      <c r="PPX7" s="109"/>
      <c r="PPY7" s="109"/>
      <c r="PPZ7" s="109"/>
      <c r="PQA7" s="109"/>
      <c r="PQB7" s="109"/>
      <c r="PQC7" s="109"/>
      <c r="PQD7" s="109"/>
      <c r="PQE7" s="109"/>
      <c r="PQF7" s="109"/>
      <c r="PQG7" s="109"/>
      <c r="PQH7" s="109"/>
      <c r="PQI7" s="109"/>
      <c r="PQJ7" s="109"/>
      <c r="PQK7" s="109"/>
      <c r="PQL7" s="109"/>
      <c r="PQM7" s="109"/>
      <c r="PQN7" s="109"/>
      <c r="PQO7" s="109"/>
      <c r="PQP7" s="109"/>
      <c r="PQQ7" s="109"/>
      <c r="PQR7" s="109"/>
      <c r="PQS7" s="109"/>
      <c r="PQT7" s="109"/>
      <c r="PQU7" s="109"/>
      <c r="PQV7" s="109"/>
      <c r="PQW7" s="109"/>
      <c r="PQX7" s="109"/>
      <c r="PQY7" s="109"/>
      <c r="PQZ7" s="109"/>
      <c r="PRA7" s="109"/>
      <c r="PRB7" s="109"/>
      <c r="PRC7" s="109"/>
      <c r="PRD7" s="109"/>
      <c r="PRE7" s="109"/>
      <c r="PRF7" s="109"/>
      <c r="PRG7" s="109"/>
      <c r="PRH7" s="109"/>
      <c r="PRI7" s="109"/>
      <c r="PRJ7" s="109"/>
      <c r="PRK7" s="109"/>
      <c r="PRL7" s="109"/>
      <c r="PRM7" s="109"/>
      <c r="PRN7" s="109"/>
      <c r="PRO7" s="109"/>
      <c r="PRP7" s="109"/>
      <c r="PRQ7" s="109"/>
      <c r="PRR7" s="109"/>
      <c r="PRS7" s="109"/>
      <c r="PRT7" s="109"/>
      <c r="PRU7" s="109"/>
      <c r="PRV7" s="109"/>
      <c r="PRW7" s="109"/>
      <c r="PRX7" s="109"/>
      <c r="PRY7" s="109"/>
      <c r="PRZ7" s="109"/>
      <c r="PSA7" s="109"/>
      <c r="PSB7" s="109"/>
      <c r="PSC7" s="109"/>
      <c r="PSD7" s="109"/>
      <c r="PSE7" s="109"/>
      <c r="PSF7" s="109"/>
      <c r="PSG7" s="109"/>
      <c r="PSH7" s="109"/>
      <c r="PSI7" s="109"/>
      <c r="PSJ7" s="109"/>
      <c r="PSK7" s="109"/>
      <c r="PSL7" s="109"/>
      <c r="PSM7" s="109"/>
      <c r="PSN7" s="109"/>
      <c r="PSO7" s="109"/>
      <c r="PSP7" s="109"/>
      <c r="PSQ7" s="109"/>
      <c r="PSR7" s="109"/>
      <c r="PSS7" s="109"/>
      <c r="PST7" s="109"/>
      <c r="PSU7" s="109"/>
      <c r="PSV7" s="109"/>
      <c r="PSW7" s="109"/>
      <c r="PSX7" s="109"/>
      <c r="PSY7" s="109"/>
      <c r="PSZ7" s="109"/>
      <c r="PTA7" s="109"/>
      <c r="PTB7" s="109"/>
      <c r="PTC7" s="109"/>
      <c r="PTD7" s="109"/>
      <c r="PTE7" s="109"/>
      <c r="PTF7" s="109"/>
      <c r="PTG7" s="109"/>
      <c r="PTH7" s="109"/>
      <c r="PTI7" s="109"/>
      <c r="PTJ7" s="109"/>
      <c r="PTK7" s="109"/>
      <c r="PTL7" s="109"/>
      <c r="PTM7" s="109"/>
      <c r="PTN7" s="109"/>
      <c r="PTO7" s="109"/>
      <c r="PTP7" s="109"/>
      <c r="PTQ7" s="109"/>
      <c r="PTR7" s="109"/>
      <c r="PTS7" s="109"/>
      <c r="PTT7" s="109"/>
      <c r="PTU7" s="109"/>
      <c r="PTV7" s="109"/>
      <c r="PTW7" s="109"/>
      <c r="PTX7" s="109"/>
      <c r="PTY7" s="109"/>
      <c r="PTZ7" s="109"/>
      <c r="PUA7" s="109"/>
      <c r="PUB7" s="109"/>
      <c r="PUC7" s="109"/>
      <c r="PUD7" s="109"/>
      <c r="PUE7" s="109"/>
      <c r="PUF7" s="109"/>
      <c r="PUG7" s="109"/>
      <c r="PUH7" s="109"/>
      <c r="PUI7" s="109"/>
      <c r="PUJ7" s="109"/>
      <c r="PUK7" s="109"/>
      <c r="PUL7" s="109"/>
      <c r="PUM7" s="109"/>
      <c r="PUN7" s="109"/>
      <c r="PUO7" s="109"/>
      <c r="PUP7" s="109"/>
      <c r="PUQ7" s="109"/>
      <c r="PUR7" s="109"/>
      <c r="PUS7" s="109"/>
      <c r="PUT7" s="109"/>
      <c r="PUU7" s="109"/>
      <c r="PUV7" s="109"/>
      <c r="PUW7" s="109"/>
      <c r="PUX7" s="109"/>
      <c r="PUY7" s="109"/>
      <c r="PUZ7" s="109"/>
      <c r="PVA7" s="109"/>
      <c r="PVB7" s="109"/>
      <c r="PVC7" s="109"/>
      <c r="PVD7" s="109"/>
      <c r="PVE7" s="109"/>
      <c r="PVF7" s="109"/>
      <c r="PVG7" s="109"/>
      <c r="PVH7" s="109"/>
      <c r="PVI7" s="109"/>
      <c r="PVJ7" s="109"/>
      <c r="PVK7" s="109"/>
      <c r="PVL7" s="109"/>
      <c r="PVM7" s="109"/>
      <c r="PVN7" s="109"/>
      <c r="PVO7" s="109"/>
      <c r="PVP7" s="109"/>
      <c r="PVQ7" s="109"/>
      <c r="PVR7" s="109"/>
      <c r="PVS7" s="109"/>
      <c r="PVT7" s="109"/>
      <c r="PVU7" s="109"/>
      <c r="PVV7" s="109"/>
      <c r="PVW7" s="109"/>
      <c r="PVX7" s="109"/>
      <c r="PVY7" s="109"/>
      <c r="PVZ7" s="109"/>
      <c r="PWA7" s="109"/>
      <c r="PWB7" s="109"/>
      <c r="PWC7" s="109"/>
      <c r="PWD7" s="109"/>
      <c r="PWE7" s="109"/>
      <c r="PWF7" s="109"/>
      <c r="PWG7" s="109"/>
      <c r="PWH7" s="109"/>
      <c r="PWI7" s="109"/>
      <c r="PWJ7" s="109"/>
      <c r="PWK7" s="109"/>
      <c r="PWL7" s="109"/>
      <c r="PWM7" s="109"/>
      <c r="PWN7" s="109"/>
      <c r="PWO7" s="109"/>
      <c r="PWP7" s="109"/>
      <c r="PWQ7" s="109"/>
      <c r="PWR7" s="109"/>
      <c r="PWS7" s="109"/>
      <c r="PWT7" s="109"/>
      <c r="PWU7" s="109"/>
      <c r="PWV7" s="109"/>
      <c r="PWW7" s="109"/>
      <c r="PWX7" s="109"/>
      <c r="PWY7" s="109"/>
      <c r="PWZ7" s="109"/>
      <c r="PXA7" s="109"/>
      <c r="PXB7" s="109"/>
      <c r="PXC7" s="109"/>
      <c r="PXD7" s="109"/>
      <c r="PXE7" s="109"/>
      <c r="PXF7" s="109"/>
      <c r="PXG7" s="109"/>
      <c r="PXH7" s="109"/>
      <c r="PXI7" s="109"/>
      <c r="PXJ7" s="109"/>
      <c r="PXK7" s="109"/>
      <c r="PXL7" s="109"/>
      <c r="PXM7" s="109"/>
      <c r="PXN7" s="109"/>
      <c r="PXO7" s="109"/>
      <c r="PXP7" s="109"/>
      <c r="PXQ7" s="109"/>
      <c r="PXR7" s="109"/>
      <c r="PXS7" s="109"/>
      <c r="PXT7" s="109"/>
      <c r="PXU7" s="109"/>
      <c r="PXV7" s="109"/>
      <c r="PXW7" s="109"/>
      <c r="PXX7" s="109"/>
      <c r="PXY7" s="109"/>
      <c r="PXZ7" s="109"/>
      <c r="PYA7" s="109"/>
      <c r="PYB7" s="109"/>
      <c r="PYC7" s="109"/>
      <c r="PYD7" s="109"/>
      <c r="PYE7" s="109"/>
      <c r="PYF7" s="109"/>
      <c r="PYG7" s="109"/>
      <c r="PYH7" s="109"/>
      <c r="PYI7" s="109"/>
      <c r="PYJ7" s="109"/>
      <c r="PYK7" s="109"/>
      <c r="PYL7" s="109"/>
      <c r="PYM7" s="109"/>
      <c r="PYN7" s="109"/>
      <c r="PYO7" s="109"/>
      <c r="PYP7" s="109"/>
      <c r="PYQ7" s="109"/>
      <c r="PYR7" s="109"/>
      <c r="PYS7" s="109"/>
      <c r="PYT7" s="109"/>
      <c r="PYU7" s="109"/>
      <c r="PYV7" s="109"/>
      <c r="PYW7" s="109"/>
      <c r="PYX7" s="109"/>
      <c r="PYY7" s="109"/>
      <c r="PYZ7" s="109"/>
      <c r="PZA7" s="109"/>
      <c r="PZB7" s="109"/>
      <c r="PZC7" s="109"/>
      <c r="PZD7" s="109"/>
      <c r="PZE7" s="109"/>
      <c r="PZF7" s="109"/>
      <c r="PZG7" s="109"/>
      <c r="PZH7" s="109"/>
      <c r="PZI7" s="109"/>
      <c r="PZJ7" s="109"/>
      <c r="PZK7" s="109"/>
      <c r="PZL7" s="109"/>
      <c r="PZM7" s="109"/>
      <c r="PZN7" s="109"/>
      <c r="PZO7" s="109"/>
      <c r="PZP7" s="109"/>
      <c r="PZQ7" s="109"/>
      <c r="PZR7" s="109"/>
      <c r="PZS7" s="109"/>
      <c r="PZT7" s="109"/>
      <c r="PZU7" s="109"/>
      <c r="PZV7" s="109"/>
      <c r="PZW7" s="109"/>
      <c r="PZX7" s="109"/>
      <c r="PZY7" s="109"/>
      <c r="PZZ7" s="109"/>
      <c r="QAA7" s="109"/>
      <c r="QAB7" s="109"/>
      <c r="QAC7" s="109"/>
      <c r="QAD7" s="109"/>
      <c r="QAE7" s="109"/>
      <c r="QAF7" s="109"/>
      <c r="QAG7" s="109"/>
      <c r="QAH7" s="109"/>
      <c r="QAI7" s="109"/>
      <c r="QAJ7" s="109"/>
      <c r="QAK7" s="109"/>
      <c r="QAL7" s="109"/>
      <c r="QAM7" s="109"/>
      <c r="QAN7" s="109"/>
      <c r="QAO7" s="109"/>
      <c r="QAP7" s="109"/>
      <c r="QAQ7" s="109"/>
      <c r="QAR7" s="109"/>
      <c r="QAS7" s="109"/>
      <c r="QAT7" s="109"/>
      <c r="QAU7" s="109"/>
      <c r="QAV7" s="109"/>
      <c r="QAW7" s="109"/>
      <c r="QAX7" s="109"/>
      <c r="QAY7" s="109"/>
      <c r="QAZ7" s="109"/>
      <c r="QBA7" s="109"/>
      <c r="QBB7" s="109"/>
      <c r="QBC7" s="109"/>
      <c r="QBD7" s="109"/>
      <c r="QBE7" s="109"/>
      <c r="QBF7" s="109"/>
      <c r="QBG7" s="109"/>
      <c r="QBH7" s="109"/>
      <c r="QBI7" s="109"/>
      <c r="QBJ7" s="109"/>
      <c r="QBK7" s="109"/>
      <c r="QBL7" s="109"/>
      <c r="QBM7" s="109"/>
      <c r="QBN7" s="109"/>
      <c r="QBO7" s="109"/>
      <c r="QBP7" s="109"/>
      <c r="QBQ7" s="109"/>
      <c r="QBR7" s="109"/>
      <c r="QBS7" s="109"/>
      <c r="QBT7" s="109"/>
      <c r="QBU7" s="109"/>
      <c r="QBV7" s="109"/>
      <c r="QBW7" s="109"/>
      <c r="QBX7" s="109"/>
      <c r="QBY7" s="109"/>
      <c r="QBZ7" s="109"/>
      <c r="QCA7" s="109"/>
      <c r="QCB7" s="109"/>
      <c r="QCC7" s="109"/>
      <c r="QCD7" s="109"/>
      <c r="QCE7" s="109"/>
      <c r="QCF7" s="109"/>
      <c r="QCG7" s="109"/>
      <c r="QCH7" s="109"/>
      <c r="QCI7" s="109"/>
      <c r="QCJ7" s="109"/>
      <c r="QCK7" s="109"/>
      <c r="QCL7" s="109"/>
      <c r="QCM7" s="109"/>
      <c r="QCN7" s="109"/>
      <c r="QCO7" s="109"/>
      <c r="QCP7" s="109"/>
      <c r="QCQ7" s="109"/>
      <c r="QCR7" s="109"/>
      <c r="QCS7" s="109"/>
      <c r="QCT7" s="109"/>
      <c r="QCU7" s="109"/>
      <c r="QCV7" s="109"/>
      <c r="QCW7" s="109"/>
      <c r="QCX7" s="109"/>
      <c r="QCY7" s="109"/>
      <c r="QCZ7" s="109"/>
      <c r="QDA7" s="109"/>
      <c r="QDB7" s="109"/>
      <c r="QDC7" s="109"/>
      <c r="QDD7" s="109"/>
      <c r="QDE7" s="109"/>
      <c r="QDF7" s="109"/>
      <c r="QDG7" s="109"/>
      <c r="QDH7" s="109"/>
      <c r="QDI7" s="109"/>
      <c r="QDJ7" s="109"/>
      <c r="QDK7" s="109"/>
      <c r="QDL7" s="109"/>
      <c r="QDM7" s="109"/>
      <c r="QDN7" s="109"/>
      <c r="QDO7" s="109"/>
      <c r="QDP7" s="109"/>
      <c r="QDQ7" s="109"/>
      <c r="QDR7" s="109"/>
      <c r="QDS7" s="109"/>
      <c r="QDT7" s="109"/>
      <c r="QDU7" s="109"/>
      <c r="QDV7" s="109"/>
      <c r="QDW7" s="109"/>
      <c r="QDX7" s="109"/>
      <c r="QDY7" s="109"/>
      <c r="QDZ7" s="109"/>
      <c r="QEA7" s="109"/>
      <c r="QEB7" s="109"/>
      <c r="QEC7" s="109"/>
      <c r="QED7" s="109"/>
      <c r="QEE7" s="109"/>
      <c r="QEF7" s="109"/>
      <c r="QEG7" s="109"/>
      <c r="QEH7" s="109"/>
      <c r="QEI7" s="109"/>
      <c r="QEJ7" s="109"/>
      <c r="QEK7" s="109"/>
      <c r="QEL7" s="109"/>
      <c r="QEM7" s="109"/>
      <c r="QEN7" s="109"/>
      <c r="QEO7" s="109"/>
      <c r="QEP7" s="109"/>
      <c r="QEQ7" s="109"/>
      <c r="QER7" s="109"/>
      <c r="QES7" s="109"/>
      <c r="QET7" s="109"/>
      <c r="QEU7" s="109"/>
      <c r="QEV7" s="109"/>
      <c r="QEW7" s="109"/>
      <c r="QEX7" s="109"/>
      <c r="QEY7" s="109"/>
      <c r="QEZ7" s="109"/>
      <c r="QFA7" s="109"/>
      <c r="QFB7" s="109"/>
      <c r="QFC7" s="109"/>
      <c r="QFD7" s="109"/>
      <c r="QFE7" s="109"/>
      <c r="QFF7" s="109"/>
      <c r="QFG7" s="109"/>
      <c r="QFH7" s="109"/>
      <c r="QFI7" s="109"/>
      <c r="QFJ7" s="109"/>
      <c r="QFK7" s="109"/>
      <c r="QFL7" s="109"/>
      <c r="QFM7" s="109"/>
      <c r="QFN7" s="109"/>
      <c r="QFO7" s="109"/>
      <c r="QFP7" s="109"/>
      <c r="QFQ7" s="109"/>
      <c r="QFR7" s="109"/>
      <c r="QFS7" s="109"/>
      <c r="QFT7" s="109"/>
      <c r="QFU7" s="109"/>
      <c r="QFV7" s="109"/>
      <c r="QFW7" s="109"/>
      <c r="QFX7" s="109"/>
      <c r="QFY7" s="109"/>
      <c r="QFZ7" s="109"/>
      <c r="QGA7" s="109"/>
      <c r="QGB7" s="109"/>
      <c r="QGC7" s="109"/>
      <c r="QGD7" s="109"/>
      <c r="QGE7" s="109"/>
      <c r="QGF7" s="109"/>
      <c r="QGG7" s="109"/>
      <c r="QGH7" s="109"/>
      <c r="QGI7" s="109"/>
      <c r="QGJ7" s="109"/>
      <c r="QGK7" s="109"/>
      <c r="QGL7" s="109"/>
      <c r="QGM7" s="109"/>
      <c r="QGN7" s="109"/>
      <c r="QGO7" s="109"/>
      <c r="QGP7" s="109"/>
      <c r="QGQ7" s="109"/>
      <c r="QGR7" s="109"/>
      <c r="QGS7" s="109"/>
      <c r="QGT7" s="109"/>
      <c r="QGU7" s="109"/>
      <c r="QGV7" s="109"/>
      <c r="QGW7" s="109"/>
      <c r="QGX7" s="109"/>
      <c r="QGY7" s="109"/>
      <c r="QGZ7" s="109"/>
      <c r="QHA7" s="109"/>
      <c r="QHB7" s="109"/>
      <c r="QHC7" s="109"/>
      <c r="QHD7" s="109"/>
      <c r="QHE7" s="109"/>
      <c r="QHF7" s="109"/>
      <c r="QHG7" s="109"/>
      <c r="QHH7" s="109"/>
      <c r="QHI7" s="109"/>
      <c r="QHJ7" s="109"/>
      <c r="QHK7" s="109"/>
      <c r="QHL7" s="109"/>
      <c r="QHM7" s="109"/>
      <c r="QHN7" s="109"/>
      <c r="QHO7" s="109"/>
      <c r="QHP7" s="109"/>
      <c r="QHQ7" s="109"/>
      <c r="QHR7" s="109"/>
      <c r="QHS7" s="109"/>
      <c r="QHT7" s="109"/>
      <c r="QHU7" s="109"/>
      <c r="QHV7" s="109"/>
      <c r="QHW7" s="109"/>
      <c r="QHX7" s="109"/>
      <c r="QHY7" s="109"/>
      <c r="QHZ7" s="109"/>
      <c r="QIA7" s="109"/>
      <c r="QIB7" s="109"/>
      <c r="QIC7" s="109"/>
      <c r="QID7" s="109"/>
      <c r="QIE7" s="109"/>
      <c r="QIF7" s="109"/>
      <c r="QIG7" s="109"/>
      <c r="QIH7" s="109"/>
      <c r="QII7" s="109"/>
      <c r="QIJ7" s="109"/>
      <c r="QIK7" s="109"/>
      <c r="QIL7" s="109"/>
      <c r="QIM7" s="109"/>
      <c r="QIN7" s="109"/>
      <c r="QIO7" s="109"/>
      <c r="QIP7" s="109"/>
      <c r="QIQ7" s="109"/>
      <c r="QIR7" s="109"/>
      <c r="QIS7" s="109"/>
      <c r="QIT7" s="109"/>
      <c r="QIU7" s="109"/>
      <c r="QIV7" s="109"/>
      <c r="QIW7" s="109"/>
      <c r="QIX7" s="109"/>
      <c r="QIY7" s="109"/>
      <c r="QIZ7" s="109"/>
      <c r="QJA7" s="109"/>
      <c r="QJB7" s="109"/>
      <c r="QJC7" s="109"/>
      <c r="QJD7" s="109"/>
      <c r="QJE7" s="109"/>
      <c r="QJF7" s="109"/>
      <c r="QJG7" s="109"/>
      <c r="QJH7" s="109"/>
      <c r="QJI7" s="109"/>
      <c r="QJJ7" s="109"/>
      <c r="QJK7" s="109"/>
      <c r="QJL7" s="109"/>
      <c r="QJM7" s="109"/>
      <c r="QJN7" s="109"/>
      <c r="QJO7" s="109"/>
      <c r="QJP7" s="109"/>
      <c r="QJQ7" s="109"/>
      <c r="QJR7" s="109"/>
      <c r="QJS7" s="109"/>
      <c r="QJT7" s="109"/>
      <c r="QJU7" s="109"/>
      <c r="QJV7" s="109"/>
      <c r="QJW7" s="109"/>
      <c r="QJX7" s="109"/>
      <c r="QJY7" s="109"/>
      <c r="QJZ7" s="109"/>
      <c r="QKA7" s="109"/>
      <c r="QKB7" s="109"/>
      <c r="QKC7" s="109"/>
      <c r="QKD7" s="109"/>
      <c r="QKE7" s="109"/>
      <c r="QKF7" s="109"/>
      <c r="QKG7" s="109"/>
      <c r="QKH7" s="109"/>
      <c r="QKI7" s="109"/>
      <c r="QKJ7" s="109"/>
      <c r="QKK7" s="109"/>
      <c r="QKL7" s="109"/>
      <c r="QKM7" s="109"/>
      <c r="QKN7" s="109"/>
      <c r="QKO7" s="109"/>
      <c r="QKP7" s="109"/>
      <c r="QKQ7" s="109"/>
      <c r="QKR7" s="109"/>
      <c r="QKS7" s="109"/>
      <c r="QKT7" s="109"/>
      <c r="QKU7" s="109"/>
      <c r="QKV7" s="109"/>
      <c r="QKW7" s="109"/>
      <c r="QKX7" s="109"/>
      <c r="QKY7" s="109"/>
      <c r="QKZ7" s="109"/>
      <c r="QLA7" s="109"/>
      <c r="QLB7" s="109"/>
      <c r="QLC7" s="109"/>
      <c r="QLD7" s="109"/>
      <c r="QLE7" s="109"/>
      <c r="QLF7" s="109"/>
      <c r="QLG7" s="109"/>
      <c r="QLH7" s="109"/>
      <c r="QLI7" s="109"/>
      <c r="QLJ7" s="109"/>
      <c r="QLK7" s="109"/>
      <c r="QLL7" s="109"/>
      <c r="QLM7" s="109"/>
      <c r="QLN7" s="109"/>
      <c r="QLO7" s="109"/>
      <c r="QLP7" s="109"/>
      <c r="QLQ7" s="109"/>
      <c r="QLR7" s="109"/>
      <c r="QLS7" s="109"/>
      <c r="QLT7" s="109"/>
      <c r="QLU7" s="109"/>
      <c r="QLV7" s="109"/>
      <c r="QLW7" s="109"/>
      <c r="QLX7" s="109"/>
      <c r="QLY7" s="109"/>
      <c r="QLZ7" s="109"/>
      <c r="QMA7" s="109"/>
      <c r="QMB7" s="109"/>
      <c r="QMC7" s="109"/>
      <c r="QMD7" s="109"/>
      <c r="QME7" s="109"/>
      <c r="QMF7" s="109"/>
      <c r="QMG7" s="109"/>
      <c r="QMH7" s="109"/>
      <c r="QMI7" s="109"/>
      <c r="QMJ7" s="109"/>
      <c r="QMK7" s="109"/>
      <c r="QML7" s="109"/>
      <c r="QMM7" s="109"/>
      <c r="QMN7" s="109"/>
      <c r="QMO7" s="109"/>
      <c r="QMP7" s="109"/>
      <c r="QMQ7" s="109"/>
      <c r="QMR7" s="109"/>
      <c r="QMS7" s="109"/>
      <c r="QMT7" s="109"/>
      <c r="QMU7" s="109"/>
      <c r="QMV7" s="109"/>
      <c r="QMW7" s="109"/>
      <c r="QMX7" s="109"/>
      <c r="QMY7" s="109"/>
      <c r="QMZ7" s="109"/>
      <c r="QNA7" s="109"/>
      <c r="QNB7" s="109"/>
      <c r="QNC7" s="109"/>
      <c r="QND7" s="109"/>
      <c r="QNE7" s="109"/>
      <c r="QNF7" s="109"/>
      <c r="QNG7" s="109"/>
      <c r="QNH7" s="109"/>
      <c r="QNI7" s="109"/>
      <c r="QNJ7" s="109"/>
      <c r="QNK7" s="109"/>
      <c r="QNL7" s="109"/>
      <c r="QNM7" s="109"/>
      <c r="QNN7" s="109"/>
      <c r="QNO7" s="109"/>
      <c r="QNP7" s="109"/>
      <c r="QNQ7" s="109"/>
      <c r="QNR7" s="109"/>
      <c r="QNS7" s="109"/>
      <c r="QNT7" s="109"/>
      <c r="QNU7" s="109"/>
      <c r="QNV7" s="109"/>
      <c r="QNW7" s="109"/>
      <c r="QNX7" s="109"/>
      <c r="QNY7" s="109"/>
      <c r="QNZ7" s="109"/>
      <c r="QOA7" s="109"/>
      <c r="QOB7" s="109"/>
      <c r="QOC7" s="109"/>
      <c r="QOD7" s="109"/>
      <c r="QOE7" s="109"/>
      <c r="QOF7" s="109"/>
      <c r="QOG7" s="109"/>
      <c r="QOH7" s="109"/>
      <c r="QOI7" s="109"/>
      <c r="QOJ7" s="109"/>
      <c r="QOK7" s="109"/>
      <c r="QOL7" s="109"/>
      <c r="QOM7" s="109"/>
      <c r="QON7" s="109"/>
      <c r="QOO7" s="109"/>
      <c r="QOP7" s="109"/>
      <c r="QOQ7" s="109"/>
      <c r="QOR7" s="109"/>
      <c r="QOS7" s="109"/>
      <c r="QOT7" s="109"/>
      <c r="QOU7" s="109"/>
      <c r="QOV7" s="109"/>
      <c r="QOW7" s="109"/>
      <c r="QOX7" s="109"/>
      <c r="QOY7" s="109"/>
      <c r="QOZ7" s="109"/>
      <c r="QPA7" s="109"/>
      <c r="QPB7" s="109"/>
      <c r="QPC7" s="109"/>
      <c r="QPD7" s="109"/>
      <c r="QPE7" s="109"/>
      <c r="QPF7" s="109"/>
      <c r="QPG7" s="109"/>
      <c r="QPH7" s="109"/>
      <c r="QPI7" s="109"/>
      <c r="QPJ7" s="109"/>
      <c r="QPK7" s="109"/>
      <c r="QPL7" s="109"/>
      <c r="QPM7" s="109"/>
      <c r="QPN7" s="109"/>
      <c r="QPO7" s="109"/>
      <c r="QPP7" s="109"/>
      <c r="QPQ7" s="109"/>
      <c r="QPR7" s="109"/>
      <c r="QPS7" s="109"/>
      <c r="QPT7" s="109"/>
      <c r="QPU7" s="109"/>
      <c r="QPV7" s="109"/>
      <c r="QPW7" s="109"/>
      <c r="QPX7" s="109"/>
      <c r="QPY7" s="109"/>
      <c r="QPZ7" s="109"/>
      <c r="QQA7" s="109"/>
      <c r="QQB7" s="109"/>
      <c r="QQC7" s="109"/>
      <c r="QQD7" s="109"/>
      <c r="QQE7" s="109"/>
      <c r="QQF7" s="109"/>
      <c r="QQG7" s="109"/>
      <c r="QQH7" s="109"/>
      <c r="QQI7" s="109"/>
      <c r="QQJ7" s="109"/>
      <c r="QQK7" s="109"/>
      <c r="QQL7" s="109"/>
      <c r="QQM7" s="109"/>
      <c r="QQN7" s="109"/>
      <c r="QQO7" s="109"/>
      <c r="QQP7" s="109"/>
      <c r="QQQ7" s="109"/>
      <c r="QQR7" s="109"/>
      <c r="QQS7" s="109"/>
      <c r="QQT7" s="109"/>
      <c r="QQU7" s="109"/>
      <c r="QQV7" s="109"/>
      <c r="QQW7" s="109"/>
      <c r="QQX7" s="109"/>
      <c r="QQY7" s="109"/>
      <c r="QQZ7" s="109"/>
      <c r="QRA7" s="109"/>
      <c r="QRB7" s="109"/>
      <c r="QRC7" s="109"/>
      <c r="QRD7" s="109"/>
      <c r="QRE7" s="109"/>
      <c r="QRF7" s="109"/>
      <c r="QRG7" s="109"/>
      <c r="QRH7" s="109"/>
      <c r="QRI7" s="109"/>
      <c r="QRJ7" s="109"/>
      <c r="QRK7" s="109"/>
      <c r="QRL7" s="109"/>
      <c r="QRM7" s="109"/>
      <c r="QRN7" s="109"/>
      <c r="QRO7" s="109"/>
      <c r="QRP7" s="109"/>
      <c r="QRQ7" s="109"/>
      <c r="QRR7" s="109"/>
      <c r="QRS7" s="109"/>
      <c r="QRT7" s="109"/>
      <c r="QRU7" s="109"/>
      <c r="QRV7" s="109"/>
      <c r="QRW7" s="109"/>
      <c r="QRX7" s="109"/>
      <c r="QRY7" s="109"/>
      <c r="QRZ7" s="109"/>
      <c r="QSA7" s="109"/>
      <c r="QSB7" s="109"/>
      <c r="QSC7" s="109"/>
      <c r="QSD7" s="109"/>
      <c r="QSE7" s="109"/>
      <c r="QSF7" s="109"/>
      <c r="QSG7" s="109"/>
      <c r="QSH7" s="109"/>
      <c r="QSI7" s="109"/>
      <c r="QSJ7" s="109"/>
      <c r="QSK7" s="109"/>
      <c r="QSL7" s="109"/>
      <c r="QSM7" s="109"/>
      <c r="QSN7" s="109"/>
      <c r="QSO7" s="109"/>
      <c r="QSP7" s="109"/>
      <c r="QSQ7" s="109"/>
      <c r="QSR7" s="109"/>
      <c r="QSS7" s="109"/>
      <c r="QST7" s="109"/>
      <c r="QSU7" s="109"/>
      <c r="QSV7" s="109"/>
      <c r="QSW7" s="109"/>
      <c r="QSX7" s="109"/>
      <c r="QSY7" s="109"/>
      <c r="QSZ7" s="109"/>
      <c r="QTA7" s="109"/>
      <c r="QTB7" s="109"/>
      <c r="QTC7" s="109"/>
      <c r="QTD7" s="109"/>
      <c r="QTE7" s="109"/>
      <c r="QTF7" s="109"/>
      <c r="QTG7" s="109"/>
      <c r="QTH7" s="109"/>
      <c r="QTI7" s="109"/>
      <c r="QTJ7" s="109"/>
      <c r="QTK7" s="109"/>
      <c r="QTL7" s="109"/>
      <c r="QTM7" s="109"/>
      <c r="QTN7" s="109"/>
      <c r="QTO7" s="109"/>
      <c r="QTP7" s="109"/>
      <c r="QTQ7" s="109"/>
      <c r="QTR7" s="109"/>
      <c r="QTS7" s="109"/>
      <c r="QTT7" s="109"/>
      <c r="QTU7" s="109"/>
      <c r="QTV7" s="109"/>
      <c r="QTW7" s="109"/>
      <c r="QTX7" s="109"/>
      <c r="QTY7" s="109"/>
      <c r="QTZ7" s="109"/>
      <c r="QUA7" s="109"/>
      <c r="QUB7" s="109"/>
      <c r="QUC7" s="109"/>
      <c r="QUD7" s="109"/>
      <c r="QUE7" s="109"/>
      <c r="QUF7" s="109"/>
      <c r="QUG7" s="109"/>
      <c r="QUH7" s="109"/>
      <c r="QUI7" s="109"/>
      <c r="QUJ7" s="109"/>
      <c r="QUK7" s="109"/>
      <c r="QUL7" s="109"/>
      <c r="QUM7" s="109"/>
      <c r="QUN7" s="109"/>
      <c r="QUO7" s="109"/>
      <c r="QUP7" s="109"/>
      <c r="QUQ7" s="109"/>
      <c r="QUR7" s="109"/>
      <c r="QUS7" s="109"/>
      <c r="QUT7" s="109"/>
      <c r="QUU7" s="109"/>
      <c r="QUV7" s="109"/>
      <c r="QUW7" s="109"/>
      <c r="QUX7" s="109"/>
      <c r="QUY7" s="109"/>
      <c r="QUZ7" s="109"/>
      <c r="QVA7" s="109"/>
      <c r="QVB7" s="109"/>
      <c r="QVC7" s="109"/>
      <c r="QVD7" s="109"/>
      <c r="QVE7" s="109"/>
      <c r="QVF7" s="109"/>
      <c r="QVG7" s="109"/>
      <c r="QVH7" s="109"/>
      <c r="QVI7" s="109"/>
      <c r="QVJ7" s="109"/>
      <c r="QVK7" s="109"/>
      <c r="QVL7" s="109"/>
      <c r="QVM7" s="109"/>
      <c r="QVN7" s="109"/>
      <c r="QVO7" s="109"/>
      <c r="QVP7" s="109"/>
      <c r="QVQ7" s="109"/>
      <c r="QVR7" s="109"/>
      <c r="QVS7" s="109"/>
      <c r="QVT7" s="109"/>
      <c r="QVU7" s="109"/>
      <c r="QVV7" s="109"/>
      <c r="QVW7" s="109"/>
      <c r="QVX7" s="109"/>
      <c r="QVY7" s="109"/>
      <c r="QVZ7" s="109"/>
      <c r="QWA7" s="109"/>
      <c r="QWB7" s="109"/>
      <c r="QWC7" s="109"/>
      <c r="QWD7" s="109"/>
      <c r="QWE7" s="109"/>
      <c r="QWF7" s="109"/>
      <c r="QWG7" s="109"/>
      <c r="QWH7" s="109"/>
      <c r="QWI7" s="109"/>
      <c r="QWJ7" s="109"/>
      <c r="QWK7" s="109"/>
      <c r="QWL7" s="109"/>
      <c r="QWM7" s="109"/>
      <c r="QWN7" s="109"/>
      <c r="QWO7" s="109"/>
      <c r="QWP7" s="109"/>
      <c r="QWQ7" s="109"/>
      <c r="QWR7" s="109"/>
      <c r="QWS7" s="109"/>
      <c r="QWT7" s="109"/>
      <c r="QWU7" s="109"/>
      <c r="QWV7" s="109"/>
      <c r="QWW7" s="109"/>
      <c r="QWX7" s="109"/>
      <c r="QWY7" s="109"/>
      <c r="QWZ7" s="109"/>
      <c r="QXA7" s="109"/>
      <c r="QXB7" s="109"/>
      <c r="QXC7" s="109"/>
      <c r="QXD7" s="109"/>
      <c r="QXE7" s="109"/>
      <c r="QXF7" s="109"/>
      <c r="QXG7" s="109"/>
      <c r="QXH7" s="109"/>
      <c r="QXI7" s="109"/>
      <c r="QXJ7" s="109"/>
      <c r="QXK7" s="109"/>
      <c r="QXL7" s="109"/>
      <c r="QXM7" s="109"/>
      <c r="QXN7" s="109"/>
      <c r="QXO7" s="109"/>
      <c r="QXP7" s="109"/>
      <c r="QXQ7" s="109"/>
      <c r="QXR7" s="109"/>
      <c r="QXS7" s="109"/>
      <c r="QXT7" s="109"/>
      <c r="QXU7" s="109"/>
      <c r="QXV7" s="109"/>
      <c r="QXW7" s="109"/>
      <c r="QXX7" s="109"/>
      <c r="QXY7" s="109"/>
      <c r="QXZ7" s="109"/>
      <c r="QYA7" s="109"/>
      <c r="QYB7" s="109"/>
      <c r="QYC7" s="109"/>
      <c r="QYD7" s="109"/>
      <c r="QYE7" s="109"/>
      <c r="QYF7" s="109"/>
      <c r="QYG7" s="109"/>
      <c r="QYH7" s="109"/>
      <c r="QYI7" s="109"/>
      <c r="QYJ7" s="109"/>
      <c r="QYK7" s="109"/>
      <c r="QYL7" s="109"/>
      <c r="QYM7" s="109"/>
      <c r="QYN7" s="109"/>
      <c r="QYO7" s="109"/>
      <c r="QYP7" s="109"/>
      <c r="QYQ7" s="109"/>
      <c r="QYR7" s="109"/>
      <c r="QYS7" s="109"/>
      <c r="QYT7" s="109"/>
      <c r="QYU7" s="109"/>
      <c r="QYV7" s="109"/>
      <c r="QYW7" s="109"/>
      <c r="QYX7" s="109"/>
      <c r="QYY7" s="109"/>
      <c r="QYZ7" s="109"/>
      <c r="QZA7" s="109"/>
      <c r="QZB7" s="109"/>
      <c r="QZC7" s="109"/>
      <c r="QZD7" s="109"/>
      <c r="QZE7" s="109"/>
      <c r="QZF7" s="109"/>
      <c r="QZG7" s="109"/>
      <c r="QZH7" s="109"/>
      <c r="QZI7" s="109"/>
      <c r="QZJ7" s="109"/>
      <c r="QZK7" s="109"/>
      <c r="QZL7" s="109"/>
      <c r="QZM7" s="109"/>
      <c r="QZN7" s="109"/>
      <c r="QZO7" s="109"/>
      <c r="QZP7" s="109"/>
      <c r="QZQ7" s="109"/>
      <c r="QZR7" s="109"/>
      <c r="QZS7" s="109"/>
      <c r="QZT7" s="109"/>
      <c r="QZU7" s="109"/>
      <c r="QZV7" s="109"/>
      <c r="QZW7" s="109"/>
      <c r="QZX7" s="109"/>
      <c r="QZY7" s="109"/>
      <c r="QZZ7" s="109"/>
      <c r="RAA7" s="109"/>
      <c r="RAB7" s="109"/>
      <c r="RAC7" s="109"/>
      <c r="RAD7" s="109"/>
      <c r="RAE7" s="109"/>
      <c r="RAF7" s="109"/>
      <c r="RAG7" s="109"/>
      <c r="RAH7" s="109"/>
      <c r="RAI7" s="109"/>
      <c r="RAJ7" s="109"/>
      <c r="RAK7" s="109"/>
      <c r="RAL7" s="109"/>
      <c r="RAM7" s="109"/>
      <c r="RAN7" s="109"/>
      <c r="RAO7" s="109"/>
      <c r="RAP7" s="109"/>
      <c r="RAQ7" s="109"/>
      <c r="RAR7" s="109"/>
      <c r="RAS7" s="109"/>
      <c r="RAT7" s="109"/>
      <c r="RAU7" s="109"/>
      <c r="RAV7" s="109"/>
      <c r="RAW7" s="109"/>
      <c r="RAX7" s="109"/>
      <c r="RAY7" s="109"/>
      <c r="RAZ7" s="109"/>
      <c r="RBA7" s="109"/>
      <c r="RBB7" s="109"/>
      <c r="RBC7" s="109"/>
      <c r="RBD7" s="109"/>
      <c r="RBE7" s="109"/>
      <c r="RBF7" s="109"/>
      <c r="RBG7" s="109"/>
      <c r="RBH7" s="109"/>
      <c r="RBI7" s="109"/>
      <c r="RBJ7" s="109"/>
      <c r="RBK7" s="109"/>
      <c r="RBL7" s="109"/>
      <c r="RBM7" s="109"/>
      <c r="RBN7" s="109"/>
      <c r="RBO7" s="109"/>
      <c r="RBP7" s="109"/>
      <c r="RBQ7" s="109"/>
      <c r="RBR7" s="109"/>
      <c r="RBS7" s="109"/>
      <c r="RBT7" s="109"/>
      <c r="RBU7" s="109"/>
      <c r="RBV7" s="109"/>
      <c r="RBW7" s="109"/>
      <c r="RBX7" s="109"/>
      <c r="RBY7" s="109"/>
      <c r="RBZ7" s="109"/>
      <c r="RCA7" s="109"/>
      <c r="RCB7" s="109"/>
      <c r="RCC7" s="109"/>
      <c r="RCD7" s="109"/>
      <c r="RCE7" s="109"/>
      <c r="RCF7" s="109"/>
      <c r="RCG7" s="109"/>
      <c r="RCH7" s="109"/>
      <c r="RCI7" s="109"/>
      <c r="RCJ7" s="109"/>
      <c r="RCK7" s="109"/>
      <c r="RCL7" s="109"/>
      <c r="RCM7" s="109"/>
      <c r="RCN7" s="109"/>
      <c r="RCO7" s="109"/>
      <c r="RCP7" s="109"/>
      <c r="RCQ7" s="109"/>
      <c r="RCR7" s="109"/>
      <c r="RCS7" s="109"/>
      <c r="RCT7" s="109"/>
      <c r="RCU7" s="109"/>
      <c r="RCV7" s="109"/>
      <c r="RCW7" s="109"/>
      <c r="RCX7" s="109"/>
      <c r="RCY7" s="109"/>
      <c r="RCZ7" s="109"/>
      <c r="RDA7" s="109"/>
      <c r="RDB7" s="109"/>
      <c r="RDC7" s="109"/>
      <c r="RDD7" s="109"/>
      <c r="RDE7" s="109"/>
      <c r="RDF7" s="109"/>
      <c r="RDG7" s="109"/>
      <c r="RDH7" s="109"/>
      <c r="RDI7" s="109"/>
      <c r="RDJ7" s="109"/>
      <c r="RDK7" s="109"/>
      <c r="RDL7" s="109"/>
      <c r="RDM7" s="109"/>
      <c r="RDN7" s="109"/>
      <c r="RDO7" s="109"/>
      <c r="RDP7" s="109"/>
      <c r="RDQ7" s="109"/>
      <c r="RDR7" s="109"/>
      <c r="RDS7" s="109"/>
      <c r="RDT7" s="109"/>
      <c r="RDU7" s="109"/>
      <c r="RDV7" s="109"/>
      <c r="RDW7" s="109"/>
      <c r="RDX7" s="109"/>
      <c r="RDY7" s="109"/>
      <c r="RDZ7" s="109"/>
      <c r="REA7" s="109"/>
      <c r="REB7" s="109"/>
      <c r="REC7" s="109"/>
      <c r="RED7" s="109"/>
      <c r="REE7" s="109"/>
      <c r="REF7" s="109"/>
      <c r="REG7" s="109"/>
      <c r="REH7" s="109"/>
      <c r="REI7" s="109"/>
      <c r="REJ7" s="109"/>
      <c r="REK7" s="109"/>
      <c r="REL7" s="109"/>
      <c r="REM7" s="109"/>
      <c r="REN7" s="109"/>
      <c r="REO7" s="109"/>
      <c r="REP7" s="109"/>
      <c r="REQ7" s="109"/>
      <c r="RER7" s="109"/>
      <c r="RES7" s="109"/>
      <c r="RET7" s="109"/>
      <c r="REU7" s="109"/>
      <c r="REV7" s="109"/>
      <c r="REW7" s="109"/>
      <c r="REX7" s="109"/>
      <c r="REY7" s="109"/>
      <c r="REZ7" s="109"/>
      <c r="RFA7" s="109"/>
      <c r="RFB7" s="109"/>
      <c r="RFC7" s="109"/>
      <c r="RFD7" s="109"/>
      <c r="RFE7" s="109"/>
      <c r="RFF7" s="109"/>
      <c r="RFG7" s="109"/>
      <c r="RFH7" s="109"/>
      <c r="RFI7" s="109"/>
      <c r="RFJ7" s="109"/>
      <c r="RFK7" s="109"/>
      <c r="RFL7" s="109"/>
      <c r="RFM7" s="109"/>
      <c r="RFN7" s="109"/>
      <c r="RFO7" s="109"/>
      <c r="RFP7" s="109"/>
      <c r="RFQ7" s="109"/>
      <c r="RFR7" s="109"/>
      <c r="RFS7" s="109"/>
      <c r="RFT7" s="109"/>
      <c r="RFU7" s="109"/>
      <c r="RFV7" s="109"/>
      <c r="RFW7" s="109"/>
      <c r="RFX7" s="109"/>
      <c r="RFY7" s="109"/>
      <c r="RFZ7" s="109"/>
      <c r="RGA7" s="109"/>
      <c r="RGB7" s="109"/>
      <c r="RGC7" s="109"/>
      <c r="RGD7" s="109"/>
      <c r="RGE7" s="109"/>
      <c r="RGF7" s="109"/>
      <c r="RGG7" s="109"/>
      <c r="RGH7" s="109"/>
      <c r="RGI7" s="109"/>
      <c r="RGJ7" s="109"/>
      <c r="RGK7" s="109"/>
      <c r="RGL7" s="109"/>
      <c r="RGM7" s="109"/>
      <c r="RGN7" s="109"/>
      <c r="RGO7" s="109"/>
      <c r="RGP7" s="109"/>
      <c r="RGQ7" s="109"/>
      <c r="RGR7" s="109"/>
      <c r="RGS7" s="109"/>
      <c r="RGT7" s="109"/>
      <c r="RGU7" s="109"/>
      <c r="RGV7" s="109"/>
      <c r="RGW7" s="109"/>
      <c r="RGX7" s="109"/>
      <c r="RGY7" s="109"/>
      <c r="RGZ7" s="109"/>
      <c r="RHA7" s="109"/>
      <c r="RHB7" s="109"/>
      <c r="RHC7" s="109"/>
      <c r="RHD7" s="109"/>
      <c r="RHE7" s="109"/>
      <c r="RHF7" s="109"/>
      <c r="RHG7" s="109"/>
      <c r="RHH7" s="109"/>
      <c r="RHI7" s="109"/>
      <c r="RHJ7" s="109"/>
      <c r="RHK7" s="109"/>
      <c r="RHL7" s="109"/>
      <c r="RHM7" s="109"/>
      <c r="RHN7" s="109"/>
      <c r="RHO7" s="109"/>
      <c r="RHP7" s="109"/>
      <c r="RHQ7" s="109"/>
      <c r="RHR7" s="109"/>
      <c r="RHS7" s="109"/>
      <c r="RHT7" s="109"/>
      <c r="RHU7" s="109"/>
      <c r="RHV7" s="109"/>
      <c r="RHW7" s="109"/>
      <c r="RHX7" s="109"/>
      <c r="RHY7" s="109"/>
      <c r="RHZ7" s="109"/>
      <c r="RIA7" s="109"/>
      <c r="RIB7" s="109"/>
      <c r="RIC7" s="109"/>
      <c r="RID7" s="109"/>
      <c r="RIE7" s="109"/>
      <c r="RIF7" s="109"/>
      <c r="RIG7" s="109"/>
      <c r="RIH7" s="109"/>
      <c r="RII7" s="109"/>
      <c r="RIJ7" s="109"/>
      <c r="RIK7" s="109"/>
      <c r="RIL7" s="109"/>
      <c r="RIM7" s="109"/>
      <c r="RIN7" s="109"/>
      <c r="RIO7" s="109"/>
      <c r="RIP7" s="109"/>
      <c r="RIQ7" s="109"/>
      <c r="RIR7" s="109"/>
      <c r="RIS7" s="109"/>
      <c r="RIT7" s="109"/>
      <c r="RIU7" s="109"/>
      <c r="RIV7" s="109"/>
      <c r="RIW7" s="109"/>
      <c r="RIX7" s="109"/>
      <c r="RIY7" s="109"/>
      <c r="RIZ7" s="109"/>
      <c r="RJA7" s="109"/>
      <c r="RJB7" s="109"/>
      <c r="RJC7" s="109"/>
      <c r="RJD7" s="109"/>
      <c r="RJE7" s="109"/>
      <c r="RJF7" s="109"/>
      <c r="RJG7" s="109"/>
      <c r="RJH7" s="109"/>
      <c r="RJI7" s="109"/>
      <c r="RJJ7" s="109"/>
      <c r="RJK7" s="109"/>
      <c r="RJL7" s="109"/>
      <c r="RJM7" s="109"/>
      <c r="RJN7" s="109"/>
      <c r="RJO7" s="109"/>
      <c r="RJP7" s="109"/>
      <c r="RJQ7" s="109"/>
      <c r="RJR7" s="109"/>
      <c r="RJS7" s="109"/>
      <c r="RJT7" s="109"/>
      <c r="RJU7" s="109"/>
      <c r="RJV7" s="109"/>
      <c r="RJW7" s="109"/>
      <c r="RJX7" s="109"/>
      <c r="RJY7" s="109"/>
      <c r="RJZ7" s="109"/>
      <c r="RKA7" s="109"/>
      <c r="RKB7" s="109"/>
      <c r="RKC7" s="109"/>
      <c r="RKD7" s="109"/>
      <c r="RKE7" s="109"/>
      <c r="RKF7" s="109"/>
      <c r="RKG7" s="109"/>
      <c r="RKH7" s="109"/>
      <c r="RKI7" s="109"/>
      <c r="RKJ7" s="109"/>
      <c r="RKK7" s="109"/>
      <c r="RKL7" s="109"/>
      <c r="RKM7" s="109"/>
      <c r="RKN7" s="109"/>
      <c r="RKO7" s="109"/>
      <c r="RKP7" s="109"/>
      <c r="RKQ7" s="109"/>
      <c r="RKR7" s="109"/>
      <c r="RKS7" s="109"/>
      <c r="RKT7" s="109"/>
      <c r="RKU7" s="109"/>
      <c r="RKV7" s="109"/>
      <c r="RKW7" s="109"/>
      <c r="RKX7" s="109"/>
      <c r="RKY7" s="109"/>
      <c r="RKZ7" s="109"/>
      <c r="RLA7" s="109"/>
      <c r="RLB7" s="109"/>
      <c r="RLC7" s="109"/>
      <c r="RLD7" s="109"/>
      <c r="RLE7" s="109"/>
      <c r="RLF7" s="109"/>
      <c r="RLG7" s="109"/>
      <c r="RLH7" s="109"/>
      <c r="RLI7" s="109"/>
      <c r="RLJ7" s="109"/>
      <c r="RLK7" s="109"/>
      <c r="RLL7" s="109"/>
      <c r="RLM7" s="109"/>
      <c r="RLN7" s="109"/>
      <c r="RLO7" s="109"/>
      <c r="RLP7" s="109"/>
      <c r="RLQ7" s="109"/>
      <c r="RLR7" s="109"/>
      <c r="RLS7" s="109"/>
      <c r="RLT7" s="109"/>
      <c r="RLU7" s="109"/>
      <c r="RLV7" s="109"/>
      <c r="RLW7" s="109"/>
      <c r="RLX7" s="109"/>
      <c r="RLY7" s="109"/>
      <c r="RLZ7" s="109"/>
      <c r="RMA7" s="109"/>
      <c r="RMB7" s="109"/>
      <c r="RMC7" s="109"/>
      <c r="RMD7" s="109"/>
      <c r="RME7" s="109"/>
      <c r="RMF7" s="109"/>
      <c r="RMG7" s="109"/>
      <c r="RMH7" s="109"/>
      <c r="RMI7" s="109"/>
      <c r="RMJ7" s="109"/>
      <c r="RMK7" s="109"/>
      <c r="RML7" s="109"/>
      <c r="RMM7" s="109"/>
      <c r="RMN7" s="109"/>
      <c r="RMO7" s="109"/>
      <c r="RMP7" s="109"/>
      <c r="RMQ7" s="109"/>
      <c r="RMR7" s="109"/>
      <c r="RMS7" s="109"/>
      <c r="RMT7" s="109"/>
      <c r="RMU7" s="109"/>
      <c r="RMV7" s="109"/>
      <c r="RMW7" s="109"/>
      <c r="RMX7" s="109"/>
      <c r="RMY7" s="109"/>
      <c r="RMZ7" s="109"/>
      <c r="RNA7" s="109"/>
      <c r="RNB7" s="109"/>
      <c r="RNC7" s="109"/>
      <c r="RND7" s="109"/>
      <c r="RNE7" s="109"/>
      <c r="RNF7" s="109"/>
      <c r="RNG7" s="109"/>
      <c r="RNH7" s="109"/>
      <c r="RNI7" s="109"/>
      <c r="RNJ7" s="109"/>
      <c r="RNK7" s="109"/>
      <c r="RNL7" s="109"/>
      <c r="RNM7" s="109"/>
      <c r="RNN7" s="109"/>
      <c r="RNO7" s="109"/>
      <c r="RNP7" s="109"/>
      <c r="RNQ7" s="109"/>
      <c r="RNR7" s="109"/>
      <c r="RNS7" s="109"/>
      <c r="RNT7" s="109"/>
      <c r="RNU7" s="109"/>
      <c r="RNV7" s="109"/>
      <c r="RNW7" s="109"/>
      <c r="RNX7" s="109"/>
      <c r="RNY7" s="109"/>
      <c r="RNZ7" s="109"/>
      <c r="ROA7" s="109"/>
      <c r="ROB7" s="109"/>
      <c r="ROC7" s="109"/>
      <c r="ROD7" s="109"/>
      <c r="ROE7" s="109"/>
      <c r="ROF7" s="109"/>
      <c r="ROG7" s="109"/>
      <c r="ROH7" s="109"/>
      <c r="ROI7" s="109"/>
      <c r="ROJ7" s="109"/>
      <c r="ROK7" s="109"/>
      <c r="ROL7" s="109"/>
      <c r="ROM7" s="109"/>
      <c r="RON7" s="109"/>
      <c r="ROO7" s="109"/>
      <c r="ROP7" s="109"/>
      <c r="ROQ7" s="109"/>
      <c r="ROR7" s="109"/>
      <c r="ROS7" s="109"/>
      <c r="ROT7" s="109"/>
      <c r="ROU7" s="109"/>
      <c r="ROV7" s="109"/>
      <c r="ROW7" s="109"/>
      <c r="ROX7" s="109"/>
      <c r="ROY7" s="109"/>
      <c r="ROZ7" s="109"/>
      <c r="RPA7" s="109"/>
      <c r="RPB7" s="109"/>
      <c r="RPC7" s="109"/>
      <c r="RPD7" s="109"/>
      <c r="RPE7" s="109"/>
      <c r="RPF7" s="109"/>
      <c r="RPG7" s="109"/>
      <c r="RPH7" s="109"/>
      <c r="RPI7" s="109"/>
      <c r="RPJ7" s="109"/>
      <c r="RPK7" s="109"/>
      <c r="RPL7" s="109"/>
      <c r="RPM7" s="109"/>
      <c r="RPN7" s="109"/>
      <c r="RPO7" s="109"/>
      <c r="RPP7" s="109"/>
      <c r="RPQ7" s="109"/>
      <c r="RPR7" s="109"/>
      <c r="RPS7" s="109"/>
      <c r="RPT7" s="109"/>
      <c r="RPU7" s="109"/>
      <c r="RPV7" s="109"/>
      <c r="RPW7" s="109"/>
      <c r="RPX7" s="109"/>
      <c r="RPY7" s="109"/>
      <c r="RPZ7" s="109"/>
      <c r="RQA7" s="109"/>
      <c r="RQB7" s="109"/>
      <c r="RQC7" s="109"/>
      <c r="RQD7" s="109"/>
      <c r="RQE7" s="109"/>
      <c r="RQF7" s="109"/>
      <c r="RQG7" s="109"/>
      <c r="RQH7" s="109"/>
      <c r="RQI7" s="109"/>
      <c r="RQJ7" s="109"/>
      <c r="RQK7" s="109"/>
      <c r="RQL7" s="109"/>
      <c r="RQM7" s="109"/>
      <c r="RQN7" s="109"/>
      <c r="RQO7" s="109"/>
      <c r="RQP7" s="109"/>
      <c r="RQQ7" s="109"/>
      <c r="RQR7" s="109"/>
      <c r="RQS7" s="109"/>
      <c r="RQT7" s="109"/>
      <c r="RQU7" s="109"/>
      <c r="RQV7" s="109"/>
      <c r="RQW7" s="109"/>
      <c r="RQX7" s="109"/>
      <c r="RQY7" s="109"/>
      <c r="RQZ7" s="109"/>
      <c r="RRA7" s="109"/>
      <c r="RRB7" s="109"/>
      <c r="RRC7" s="109"/>
      <c r="RRD7" s="109"/>
      <c r="RRE7" s="109"/>
      <c r="RRF7" s="109"/>
      <c r="RRG7" s="109"/>
      <c r="RRH7" s="109"/>
      <c r="RRI7" s="109"/>
      <c r="RRJ7" s="109"/>
      <c r="RRK7" s="109"/>
      <c r="RRL7" s="109"/>
      <c r="RRM7" s="109"/>
      <c r="RRN7" s="109"/>
      <c r="RRO7" s="109"/>
      <c r="RRP7" s="109"/>
      <c r="RRQ7" s="109"/>
      <c r="RRR7" s="109"/>
      <c r="RRS7" s="109"/>
      <c r="RRT7" s="109"/>
      <c r="RRU7" s="109"/>
      <c r="RRV7" s="109"/>
      <c r="RRW7" s="109"/>
      <c r="RRX7" s="109"/>
      <c r="RRY7" s="109"/>
      <c r="RRZ7" s="109"/>
      <c r="RSA7" s="109"/>
      <c r="RSB7" s="109"/>
      <c r="RSC7" s="109"/>
      <c r="RSD7" s="109"/>
      <c r="RSE7" s="109"/>
      <c r="RSF7" s="109"/>
      <c r="RSG7" s="109"/>
      <c r="RSH7" s="109"/>
      <c r="RSI7" s="109"/>
      <c r="RSJ7" s="109"/>
      <c r="RSK7" s="109"/>
      <c r="RSL7" s="109"/>
      <c r="RSM7" s="109"/>
      <c r="RSN7" s="109"/>
      <c r="RSO7" s="109"/>
      <c r="RSP7" s="109"/>
      <c r="RSQ7" s="109"/>
      <c r="RSR7" s="109"/>
      <c r="RSS7" s="109"/>
      <c r="RST7" s="109"/>
      <c r="RSU7" s="109"/>
      <c r="RSV7" s="109"/>
      <c r="RSW7" s="109"/>
      <c r="RSX7" s="109"/>
      <c r="RSY7" s="109"/>
      <c r="RSZ7" s="109"/>
      <c r="RTA7" s="109"/>
      <c r="RTB7" s="109"/>
      <c r="RTC7" s="109"/>
      <c r="RTD7" s="109"/>
      <c r="RTE7" s="109"/>
      <c r="RTF7" s="109"/>
      <c r="RTG7" s="109"/>
      <c r="RTH7" s="109"/>
      <c r="RTI7" s="109"/>
      <c r="RTJ7" s="109"/>
      <c r="RTK7" s="109"/>
      <c r="RTL7" s="109"/>
      <c r="RTM7" s="109"/>
      <c r="RTN7" s="109"/>
      <c r="RTO7" s="109"/>
      <c r="RTP7" s="109"/>
      <c r="RTQ7" s="109"/>
      <c r="RTR7" s="109"/>
      <c r="RTS7" s="109"/>
      <c r="RTT7" s="109"/>
      <c r="RTU7" s="109"/>
      <c r="RTV7" s="109"/>
      <c r="RTW7" s="109"/>
      <c r="RTX7" s="109"/>
      <c r="RTY7" s="109"/>
      <c r="RTZ7" s="109"/>
      <c r="RUA7" s="109"/>
      <c r="RUB7" s="109"/>
      <c r="RUC7" s="109"/>
      <c r="RUD7" s="109"/>
      <c r="RUE7" s="109"/>
      <c r="RUF7" s="109"/>
      <c r="RUG7" s="109"/>
      <c r="RUH7" s="109"/>
      <c r="RUI7" s="109"/>
      <c r="RUJ7" s="109"/>
      <c r="RUK7" s="109"/>
      <c r="RUL7" s="109"/>
      <c r="RUM7" s="109"/>
      <c r="RUN7" s="109"/>
      <c r="RUO7" s="109"/>
      <c r="RUP7" s="109"/>
      <c r="RUQ7" s="109"/>
      <c r="RUR7" s="109"/>
      <c r="RUS7" s="109"/>
      <c r="RUT7" s="109"/>
      <c r="RUU7" s="109"/>
      <c r="RUV7" s="109"/>
      <c r="RUW7" s="109"/>
      <c r="RUX7" s="109"/>
      <c r="RUY7" s="109"/>
      <c r="RUZ7" s="109"/>
      <c r="RVA7" s="109"/>
      <c r="RVB7" s="109"/>
      <c r="RVC7" s="109"/>
      <c r="RVD7" s="109"/>
      <c r="RVE7" s="109"/>
      <c r="RVF7" s="109"/>
      <c r="RVG7" s="109"/>
      <c r="RVH7" s="109"/>
      <c r="RVI7" s="109"/>
      <c r="RVJ7" s="109"/>
      <c r="RVK7" s="109"/>
      <c r="RVL7" s="109"/>
      <c r="RVM7" s="109"/>
      <c r="RVN7" s="109"/>
      <c r="RVO7" s="109"/>
      <c r="RVP7" s="109"/>
      <c r="RVQ7" s="109"/>
      <c r="RVR7" s="109"/>
      <c r="RVS7" s="109"/>
      <c r="RVT7" s="109"/>
      <c r="RVU7" s="109"/>
      <c r="RVV7" s="109"/>
      <c r="RVW7" s="109"/>
      <c r="RVX7" s="109"/>
      <c r="RVY7" s="109"/>
      <c r="RVZ7" s="109"/>
      <c r="RWA7" s="109"/>
      <c r="RWB7" s="109"/>
      <c r="RWC7" s="109"/>
      <c r="RWD7" s="109"/>
      <c r="RWE7" s="109"/>
      <c r="RWF7" s="109"/>
      <c r="RWG7" s="109"/>
      <c r="RWH7" s="109"/>
      <c r="RWI7" s="109"/>
      <c r="RWJ7" s="109"/>
      <c r="RWK7" s="109"/>
      <c r="RWL7" s="109"/>
      <c r="RWM7" s="109"/>
      <c r="RWN7" s="109"/>
      <c r="RWO7" s="109"/>
      <c r="RWP7" s="109"/>
      <c r="RWQ7" s="109"/>
      <c r="RWR7" s="109"/>
      <c r="RWS7" s="109"/>
      <c r="RWT7" s="109"/>
      <c r="RWU7" s="109"/>
      <c r="RWV7" s="109"/>
      <c r="RWW7" s="109"/>
      <c r="RWX7" s="109"/>
      <c r="RWY7" s="109"/>
      <c r="RWZ7" s="109"/>
      <c r="RXA7" s="109"/>
      <c r="RXB7" s="109"/>
      <c r="RXC7" s="109"/>
      <c r="RXD7" s="109"/>
      <c r="RXE7" s="109"/>
      <c r="RXF7" s="109"/>
      <c r="RXG7" s="109"/>
      <c r="RXH7" s="109"/>
      <c r="RXI7" s="109"/>
      <c r="RXJ7" s="109"/>
      <c r="RXK7" s="109"/>
      <c r="RXL7" s="109"/>
      <c r="RXM7" s="109"/>
      <c r="RXN7" s="109"/>
      <c r="RXO7" s="109"/>
      <c r="RXP7" s="109"/>
      <c r="RXQ7" s="109"/>
      <c r="RXR7" s="109"/>
      <c r="RXS7" s="109"/>
      <c r="RXT7" s="109"/>
      <c r="RXU7" s="109"/>
      <c r="RXV7" s="109"/>
      <c r="RXW7" s="109"/>
      <c r="RXX7" s="109"/>
      <c r="RXY7" s="109"/>
      <c r="RXZ7" s="109"/>
      <c r="RYA7" s="109"/>
      <c r="RYB7" s="109"/>
      <c r="RYC7" s="109"/>
      <c r="RYD7" s="109"/>
      <c r="RYE7" s="109"/>
      <c r="RYF7" s="109"/>
      <c r="RYG7" s="109"/>
      <c r="RYH7" s="109"/>
      <c r="RYI7" s="109"/>
      <c r="RYJ7" s="109"/>
      <c r="RYK7" s="109"/>
      <c r="RYL7" s="109"/>
      <c r="RYM7" s="109"/>
      <c r="RYN7" s="109"/>
      <c r="RYO7" s="109"/>
      <c r="RYP7" s="109"/>
      <c r="RYQ7" s="109"/>
      <c r="RYR7" s="109"/>
      <c r="RYS7" s="109"/>
      <c r="RYT7" s="109"/>
      <c r="RYU7" s="109"/>
      <c r="RYV7" s="109"/>
      <c r="RYW7" s="109"/>
      <c r="RYX7" s="109"/>
      <c r="RYY7" s="109"/>
      <c r="RYZ7" s="109"/>
      <c r="RZA7" s="109"/>
      <c r="RZB7" s="109"/>
      <c r="RZC7" s="109"/>
      <c r="RZD7" s="109"/>
      <c r="RZE7" s="109"/>
      <c r="RZF7" s="109"/>
      <c r="RZG7" s="109"/>
      <c r="RZH7" s="109"/>
      <c r="RZI7" s="109"/>
      <c r="RZJ7" s="109"/>
      <c r="RZK7" s="109"/>
      <c r="RZL7" s="109"/>
      <c r="RZM7" s="109"/>
      <c r="RZN7" s="109"/>
      <c r="RZO7" s="109"/>
      <c r="RZP7" s="109"/>
      <c r="RZQ7" s="109"/>
      <c r="RZR7" s="109"/>
      <c r="RZS7" s="109"/>
      <c r="RZT7" s="109"/>
      <c r="RZU7" s="109"/>
      <c r="RZV7" s="109"/>
      <c r="RZW7" s="109"/>
      <c r="RZX7" s="109"/>
      <c r="RZY7" s="109"/>
      <c r="RZZ7" s="109"/>
      <c r="SAA7" s="109"/>
      <c r="SAB7" s="109"/>
      <c r="SAC7" s="109"/>
      <c r="SAD7" s="109"/>
      <c r="SAE7" s="109"/>
      <c r="SAF7" s="109"/>
      <c r="SAG7" s="109"/>
      <c r="SAH7" s="109"/>
      <c r="SAI7" s="109"/>
      <c r="SAJ7" s="109"/>
      <c r="SAK7" s="109"/>
      <c r="SAL7" s="109"/>
      <c r="SAM7" s="109"/>
      <c r="SAN7" s="109"/>
      <c r="SAO7" s="109"/>
      <c r="SAP7" s="109"/>
      <c r="SAQ7" s="109"/>
      <c r="SAR7" s="109"/>
      <c r="SAS7" s="109"/>
      <c r="SAT7" s="109"/>
      <c r="SAU7" s="109"/>
      <c r="SAV7" s="109"/>
      <c r="SAW7" s="109"/>
      <c r="SAX7" s="109"/>
      <c r="SAY7" s="109"/>
      <c r="SAZ7" s="109"/>
      <c r="SBA7" s="109"/>
      <c r="SBB7" s="109"/>
      <c r="SBC7" s="109"/>
      <c r="SBD7" s="109"/>
      <c r="SBE7" s="109"/>
      <c r="SBF7" s="109"/>
      <c r="SBG7" s="109"/>
      <c r="SBH7" s="109"/>
      <c r="SBI7" s="109"/>
      <c r="SBJ7" s="109"/>
      <c r="SBK7" s="109"/>
      <c r="SBL7" s="109"/>
      <c r="SBM7" s="109"/>
      <c r="SBN7" s="109"/>
      <c r="SBO7" s="109"/>
      <c r="SBP7" s="109"/>
      <c r="SBQ7" s="109"/>
      <c r="SBR7" s="109"/>
      <c r="SBS7" s="109"/>
      <c r="SBT7" s="109"/>
      <c r="SBU7" s="109"/>
      <c r="SBV7" s="109"/>
      <c r="SBW7" s="109"/>
      <c r="SBX7" s="109"/>
      <c r="SBY7" s="109"/>
      <c r="SBZ7" s="109"/>
      <c r="SCA7" s="109"/>
      <c r="SCB7" s="109"/>
      <c r="SCC7" s="109"/>
      <c r="SCD7" s="109"/>
      <c r="SCE7" s="109"/>
      <c r="SCF7" s="109"/>
      <c r="SCG7" s="109"/>
      <c r="SCH7" s="109"/>
      <c r="SCI7" s="109"/>
      <c r="SCJ7" s="109"/>
      <c r="SCK7" s="109"/>
      <c r="SCL7" s="109"/>
      <c r="SCM7" s="109"/>
      <c r="SCN7" s="109"/>
      <c r="SCO7" s="109"/>
      <c r="SCP7" s="109"/>
      <c r="SCQ7" s="109"/>
      <c r="SCR7" s="109"/>
      <c r="SCS7" s="109"/>
      <c r="SCT7" s="109"/>
      <c r="SCU7" s="109"/>
      <c r="SCV7" s="109"/>
      <c r="SCW7" s="109"/>
      <c r="SCX7" s="109"/>
      <c r="SCY7" s="109"/>
      <c r="SCZ7" s="109"/>
      <c r="SDA7" s="109"/>
      <c r="SDB7" s="109"/>
      <c r="SDC7" s="109"/>
      <c r="SDD7" s="109"/>
      <c r="SDE7" s="109"/>
      <c r="SDF7" s="109"/>
      <c r="SDG7" s="109"/>
      <c r="SDH7" s="109"/>
      <c r="SDI7" s="109"/>
      <c r="SDJ7" s="109"/>
      <c r="SDK7" s="109"/>
      <c r="SDL7" s="109"/>
      <c r="SDM7" s="109"/>
      <c r="SDN7" s="109"/>
      <c r="SDO7" s="109"/>
      <c r="SDP7" s="109"/>
      <c r="SDQ7" s="109"/>
      <c r="SDR7" s="109"/>
      <c r="SDS7" s="109"/>
      <c r="SDT7" s="109"/>
      <c r="SDU7" s="109"/>
      <c r="SDV7" s="109"/>
      <c r="SDW7" s="109"/>
      <c r="SDX7" s="109"/>
      <c r="SDY7" s="109"/>
      <c r="SDZ7" s="109"/>
      <c r="SEA7" s="109"/>
      <c r="SEB7" s="109"/>
      <c r="SEC7" s="109"/>
      <c r="SED7" s="109"/>
      <c r="SEE7" s="109"/>
      <c r="SEF7" s="109"/>
      <c r="SEG7" s="109"/>
      <c r="SEH7" s="109"/>
      <c r="SEI7" s="109"/>
      <c r="SEJ7" s="109"/>
      <c r="SEK7" s="109"/>
      <c r="SEL7" s="109"/>
      <c r="SEM7" s="109"/>
      <c r="SEN7" s="109"/>
      <c r="SEO7" s="109"/>
      <c r="SEP7" s="109"/>
      <c r="SEQ7" s="109"/>
      <c r="SER7" s="109"/>
      <c r="SES7" s="109"/>
      <c r="SET7" s="109"/>
      <c r="SEU7" s="109"/>
      <c r="SEV7" s="109"/>
      <c r="SEW7" s="109"/>
      <c r="SEX7" s="109"/>
      <c r="SEY7" s="109"/>
      <c r="SEZ7" s="109"/>
      <c r="SFA7" s="109"/>
      <c r="SFB7" s="109"/>
      <c r="SFC7" s="109"/>
      <c r="SFD7" s="109"/>
      <c r="SFE7" s="109"/>
      <c r="SFF7" s="109"/>
      <c r="SFG7" s="109"/>
      <c r="SFH7" s="109"/>
      <c r="SFI7" s="109"/>
      <c r="SFJ7" s="109"/>
      <c r="SFK7" s="109"/>
      <c r="SFL7" s="109"/>
      <c r="SFM7" s="109"/>
      <c r="SFN7" s="109"/>
      <c r="SFO7" s="109"/>
      <c r="SFP7" s="109"/>
      <c r="SFQ7" s="109"/>
      <c r="SFR7" s="109"/>
      <c r="SFS7" s="109"/>
      <c r="SFT7" s="109"/>
      <c r="SFU7" s="109"/>
      <c r="SFV7" s="109"/>
      <c r="SFW7" s="109"/>
      <c r="SFX7" s="109"/>
      <c r="SFY7" s="109"/>
      <c r="SFZ7" s="109"/>
      <c r="SGA7" s="109"/>
      <c r="SGB7" s="109"/>
      <c r="SGC7" s="109"/>
      <c r="SGD7" s="109"/>
      <c r="SGE7" s="109"/>
      <c r="SGF7" s="109"/>
      <c r="SGG7" s="109"/>
      <c r="SGH7" s="109"/>
      <c r="SGI7" s="109"/>
      <c r="SGJ7" s="109"/>
      <c r="SGK7" s="109"/>
      <c r="SGL7" s="109"/>
      <c r="SGM7" s="109"/>
      <c r="SGN7" s="109"/>
      <c r="SGO7" s="109"/>
      <c r="SGP7" s="109"/>
      <c r="SGQ7" s="109"/>
      <c r="SGR7" s="109"/>
      <c r="SGS7" s="109"/>
      <c r="SGT7" s="109"/>
      <c r="SGU7" s="109"/>
      <c r="SGV7" s="109"/>
      <c r="SGW7" s="109"/>
      <c r="SGX7" s="109"/>
      <c r="SGY7" s="109"/>
      <c r="SGZ7" s="109"/>
      <c r="SHA7" s="109"/>
      <c r="SHB7" s="109"/>
      <c r="SHC7" s="109"/>
      <c r="SHD7" s="109"/>
      <c r="SHE7" s="109"/>
      <c r="SHF7" s="109"/>
      <c r="SHG7" s="109"/>
      <c r="SHH7" s="109"/>
      <c r="SHI7" s="109"/>
      <c r="SHJ7" s="109"/>
      <c r="SHK7" s="109"/>
      <c r="SHL7" s="109"/>
      <c r="SHM7" s="109"/>
      <c r="SHN7" s="109"/>
      <c r="SHO7" s="109"/>
      <c r="SHP7" s="109"/>
      <c r="SHQ7" s="109"/>
      <c r="SHR7" s="109"/>
      <c r="SHS7" s="109"/>
      <c r="SHT7" s="109"/>
      <c r="SHU7" s="109"/>
      <c r="SHV7" s="109"/>
      <c r="SHW7" s="109"/>
      <c r="SHX7" s="109"/>
      <c r="SHY7" s="109"/>
      <c r="SHZ7" s="109"/>
      <c r="SIA7" s="109"/>
      <c r="SIB7" s="109"/>
      <c r="SIC7" s="109"/>
      <c r="SID7" s="109"/>
      <c r="SIE7" s="109"/>
      <c r="SIF7" s="109"/>
      <c r="SIG7" s="109"/>
      <c r="SIH7" s="109"/>
      <c r="SII7" s="109"/>
      <c r="SIJ7" s="109"/>
      <c r="SIK7" s="109"/>
      <c r="SIL7" s="109"/>
      <c r="SIM7" s="109"/>
      <c r="SIN7" s="109"/>
      <c r="SIO7" s="109"/>
      <c r="SIP7" s="109"/>
      <c r="SIQ7" s="109"/>
      <c r="SIR7" s="109"/>
      <c r="SIS7" s="109"/>
      <c r="SIT7" s="109"/>
      <c r="SIU7" s="109"/>
      <c r="SIV7" s="109"/>
      <c r="SIW7" s="109"/>
      <c r="SIX7" s="109"/>
      <c r="SIY7" s="109"/>
      <c r="SIZ7" s="109"/>
      <c r="SJA7" s="109"/>
      <c r="SJB7" s="109"/>
      <c r="SJC7" s="109"/>
      <c r="SJD7" s="109"/>
      <c r="SJE7" s="109"/>
      <c r="SJF7" s="109"/>
      <c r="SJG7" s="109"/>
      <c r="SJH7" s="109"/>
      <c r="SJI7" s="109"/>
      <c r="SJJ7" s="109"/>
      <c r="SJK7" s="109"/>
      <c r="SJL7" s="109"/>
      <c r="SJM7" s="109"/>
      <c r="SJN7" s="109"/>
      <c r="SJO7" s="109"/>
      <c r="SJP7" s="109"/>
      <c r="SJQ7" s="109"/>
      <c r="SJR7" s="109"/>
      <c r="SJS7" s="109"/>
      <c r="SJT7" s="109"/>
      <c r="SJU7" s="109"/>
      <c r="SJV7" s="109"/>
      <c r="SJW7" s="109"/>
      <c r="SJX7" s="109"/>
      <c r="SJY7" s="109"/>
      <c r="SJZ7" s="109"/>
      <c r="SKA7" s="109"/>
      <c r="SKB7" s="109"/>
      <c r="SKC7" s="109"/>
      <c r="SKD7" s="109"/>
      <c r="SKE7" s="109"/>
      <c r="SKF7" s="109"/>
      <c r="SKG7" s="109"/>
      <c r="SKH7" s="109"/>
      <c r="SKI7" s="109"/>
      <c r="SKJ7" s="109"/>
      <c r="SKK7" s="109"/>
      <c r="SKL7" s="109"/>
      <c r="SKM7" s="109"/>
      <c r="SKN7" s="109"/>
      <c r="SKO7" s="109"/>
      <c r="SKP7" s="109"/>
      <c r="SKQ7" s="109"/>
      <c r="SKR7" s="109"/>
      <c r="SKS7" s="109"/>
      <c r="SKT7" s="109"/>
      <c r="SKU7" s="109"/>
      <c r="SKV7" s="109"/>
      <c r="SKW7" s="109"/>
      <c r="SKX7" s="109"/>
      <c r="SKY7" s="109"/>
      <c r="SKZ7" s="109"/>
      <c r="SLA7" s="109"/>
      <c r="SLB7" s="109"/>
      <c r="SLC7" s="109"/>
      <c r="SLD7" s="109"/>
      <c r="SLE7" s="109"/>
      <c r="SLF7" s="109"/>
      <c r="SLG7" s="109"/>
      <c r="SLH7" s="109"/>
      <c r="SLI7" s="109"/>
      <c r="SLJ7" s="109"/>
      <c r="SLK7" s="109"/>
      <c r="SLL7" s="109"/>
      <c r="SLM7" s="109"/>
      <c r="SLN7" s="109"/>
      <c r="SLO7" s="109"/>
      <c r="SLP7" s="109"/>
      <c r="SLQ7" s="109"/>
      <c r="SLR7" s="109"/>
      <c r="SLS7" s="109"/>
      <c r="SLT7" s="109"/>
      <c r="SLU7" s="109"/>
      <c r="SLV7" s="109"/>
      <c r="SLW7" s="109"/>
      <c r="SLX7" s="109"/>
      <c r="SLY7" s="109"/>
      <c r="SLZ7" s="109"/>
      <c r="SMA7" s="109"/>
      <c r="SMB7" s="109"/>
      <c r="SMC7" s="109"/>
      <c r="SMD7" s="109"/>
      <c r="SME7" s="109"/>
      <c r="SMF7" s="109"/>
      <c r="SMG7" s="109"/>
      <c r="SMH7" s="109"/>
      <c r="SMI7" s="109"/>
      <c r="SMJ7" s="109"/>
      <c r="SMK7" s="109"/>
      <c r="SML7" s="109"/>
      <c r="SMM7" s="109"/>
      <c r="SMN7" s="109"/>
      <c r="SMO7" s="109"/>
      <c r="SMP7" s="109"/>
      <c r="SMQ7" s="109"/>
      <c r="SMR7" s="109"/>
      <c r="SMS7" s="109"/>
      <c r="SMT7" s="109"/>
      <c r="SMU7" s="109"/>
      <c r="SMV7" s="109"/>
      <c r="SMW7" s="109"/>
      <c r="SMX7" s="109"/>
      <c r="SMY7" s="109"/>
      <c r="SMZ7" s="109"/>
      <c r="SNA7" s="109"/>
      <c r="SNB7" s="109"/>
      <c r="SNC7" s="109"/>
      <c r="SND7" s="109"/>
      <c r="SNE7" s="109"/>
      <c r="SNF7" s="109"/>
      <c r="SNG7" s="109"/>
      <c r="SNH7" s="109"/>
      <c r="SNI7" s="109"/>
      <c r="SNJ7" s="109"/>
      <c r="SNK7" s="109"/>
      <c r="SNL7" s="109"/>
      <c r="SNM7" s="109"/>
      <c r="SNN7" s="109"/>
      <c r="SNO7" s="109"/>
      <c r="SNP7" s="109"/>
      <c r="SNQ7" s="109"/>
      <c r="SNR7" s="109"/>
      <c r="SNS7" s="109"/>
      <c r="SNT7" s="109"/>
      <c r="SNU7" s="109"/>
      <c r="SNV7" s="109"/>
      <c r="SNW7" s="109"/>
      <c r="SNX7" s="109"/>
      <c r="SNY7" s="109"/>
      <c r="SNZ7" s="109"/>
      <c r="SOA7" s="109"/>
      <c r="SOB7" s="109"/>
      <c r="SOC7" s="109"/>
      <c r="SOD7" s="109"/>
      <c r="SOE7" s="109"/>
      <c r="SOF7" s="109"/>
      <c r="SOG7" s="109"/>
      <c r="SOH7" s="109"/>
      <c r="SOI7" s="109"/>
      <c r="SOJ7" s="109"/>
      <c r="SOK7" s="109"/>
      <c r="SOL7" s="109"/>
      <c r="SOM7" s="109"/>
      <c r="SON7" s="109"/>
      <c r="SOO7" s="109"/>
      <c r="SOP7" s="109"/>
      <c r="SOQ7" s="109"/>
      <c r="SOR7" s="109"/>
      <c r="SOS7" s="109"/>
      <c r="SOT7" s="109"/>
      <c r="SOU7" s="109"/>
      <c r="SOV7" s="109"/>
      <c r="SOW7" s="109"/>
      <c r="SOX7" s="109"/>
      <c r="SOY7" s="109"/>
      <c r="SOZ7" s="109"/>
      <c r="SPA7" s="109"/>
      <c r="SPB7" s="109"/>
      <c r="SPC7" s="109"/>
      <c r="SPD7" s="109"/>
      <c r="SPE7" s="109"/>
      <c r="SPF7" s="109"/>
      <c r="SPG7" s="109"/>
      <c r="SPH7" s="109"/>
      <c r="SPI7" s="109"/>
      <c r="SPJ7" s="109"/>
      <c r="SPK7" s="109"/>
      <c r="SPL7" s="109"/>
      <c r="SPM7" s="109"/>
      <c r="SPN7" s="109"/>
      <c r="SPO7" s="109"/>
      <c r="SPP7" s="109"/>
      <c r="SPQ7" s="109"/>
      <c r="SPR7" s="109"/>
      <c r="SPS7" s="109"/>
      <c r="SPT7" s="109"/>
      <c r="SPU7" s="109"/>
      <c r="SPV7" s="109"/>
      <c r="SPW7" s="109"/>
      <c r="SPX7" s="109"/>
      <c r="SPY7" s="109"/>
      <c r="SPZ7" s="109"/>
      <c r="SQA7" s="109"/>
      <c r="SQB7" s="109"/>
      <c r="SQC7" s="109"/>
      <c r="SQD7" s="109"/>
      <c r="SQE7" s="109"/>
      <c r="SQF7" s="109"/>
      <c r="SQG7" s="109"/>
      <c r="SQH7" s="109"/>
      <c r="SQI7" s="109"/>
      <c r="SQJ7" s="109"/>
      <c r="SQK7" s="109"/>
      <c r="SQL7" s="109"/>
      <c r="SQM7" s="109"/>
      <c r="SQN7" s="109"/>
      <c r="SQO7" s="109"/>
      <c r="SQP7" s="109"/>
      <c r="SQQ7" s="109"/>
      <c r="SQR7" s="109"/>
      <c r="SQS7" s="109"/>
      <c r="SQT7" s="109"/>
      <c r="SQU7" s="109"/>
      <c r="SQV7" s="109"/>
      <c r="SQW7" s="109"/>
      <c r="SQX7" s="109"/>
      <c r="SQY7" s="109"/>
      <c r="SQZ7" s="109"/>
      <c r="SRA7" s="109"/>
      <c r="SRB7" s="109"/>
      <c r="SRC7" s="109"/>
      <c r="SRD7" s="109"/>
      <c r="SRE7" s="109"/>
      <c r="SRF7" s="109"/>
      <c r="SRG7" s="109"/>
      <c r="SRH7" s="109"/>
      <c r="SRI7" s="109"/>
      <c r="SRJ7" s="109"/>
      <c r="SRK7" s="109"/>
      <c r="SRL7" s="109"/>
      <c r="SRM7" s="109"/>
      <c r="SRN7" s="109"/>
      <c r="SRO7" s="109"/>
      <c r="SRP7" s="109"/>
      <c r="SRQ7" s="109"/>
      <c r="SRR7" s="109"/>
      <c r="SRS7" s="109"/>
      <c r="SRT7" s="109"/>
      <c r="SRU7" s="109"/>
      <c r="SRV7" s="109"/>
      <c r="SRW7" s="109"/>
      <c r="SRX7" s="109"/>
      <c r="SRY7" s="109"/>
      <c r="SRZ7" s="109"/>
      <c r="SSA7" s="109"/>
      <c r="SSB7" s="109"/>
      <c r="SSC7" s="109"/>
      <c r="SSD7" s="109"/>
      <c r="SSE7" s="109"/>
      <c r="SSF7" s="109"/>
      <c r="SSG7" s="109"/>
      <c r="SSH7" s="109"/>
      <c r="SSI7" s="109"/>
      <c r="SSJ7" s="109"/>
      <c r="SSK7" s="109"/>
      <c r="SSL7" s="109"/>
      <c r="SSM7" s="109"/>
      <c r="SSN7" s="109"/>
      <c r="SSO7" s="109"/>
      <c r="SSP7" s="109"/>
      <c r="SSQ7" s="109"/>
      <c r="SSR7" s="109"/>
      <c r="SSS7" s="109"/>
      <c r="SST7" s="109"/>
      <c r="SSU7" s="109"/>
      <c r="SSV7" s="109"/>
      <c r="SSW7" s="109"/>
      <c r="SSX7" s="109"/>
      <c r="SSY7" s="109"/>
      <c r="SSZ7" s="109"/>
      <c r="STA7" s="109"/>
      <c r="STB7" s="109"/>
      <c r="STC7" s="109"/>
      <c r="STD7" s="109"/>
      <c r="STE7" s="109"/>
      <c r="STF7" s="109"/>
      <c r="STG7" s="109"/>
      <c r="STH7" s="109"/>
      <c r="STI7" s="109"/>
      <c r="STJ7" s="109"/>
      <c r="STK7" s="109"/>
      <c r="STL7" s="109"/>
      <c r="STM7" s="109"/>
      <c r="STN7" s="109"/>
      <c r="STO7" s="109"/>
      <c r="STP7" s="109"/>
      <c r="STQ7" s="109"/>
      <c r="STR7" s="109"/>
      <c r="STS7" s="109"/>
      <c r="STT7" s="109"/>
      <c r="STU7" s="109"/>
      <c r="STV7" s="109"/>
      <c r="STW7" s="109"/>
      <c r="STX7" s="109"/>
      <c r="STY7" s="109"/>
      <c r="STZ7" s="109"/>
      <c r="SUA7" s="109"/>
      <c r="SUB7" s="109"/>
      <c r="SUC7" s="109"/>
      <c r="SUD7" s="109"/>
      <c r="SUE7" s="109"/>
      <c r="SUF7" s="109"/>
      <c r="SUG7" s="109"/>
      <c r="SUH7" s="109"/>
      <c r="SUI7" s="109"/>
      <c r="SUJ7" s="109"/>
      <c r="SUK7" s="109"/>
      <c r="SUL7" s="109"/>
      <c r="SUM7" s="109"/>
      <c r="SUN7" s="109"/>
      <c r="SUO7" s="109"/>
      <c r="SUP7" s="109"/>
      <c r="SUQ7" s="109"/>
      <c r="SUR7" s="109"/>
      <c r="SUS7" s="109"/>
      <c r="SUT7" s="109"/>
      <c r="SUU7" s="109"/>
      <c r="SUV7" s="109"/>
      <c r="SUW7" s="109"/>
      <c r="SUX7" s="109"/>
      <c r="SUY7" s="109"/>
      <c r="SUZ7" s="109"/>
      <c r="SVA7" s="109"/>
      <c r="SVB7" s="109"/>
      <c r="SVC7" s="109"/>
      <c r="SVD7" s="109"/>
      <c r="SVE7" s="109"/>
      <c r="SVF7" s="109"/>
      <c r="SVG7" s="109"/>
      <c r="SVH7" s="109"/>
      <c r="SVI7" s="109"/>
      <c r="SVJ7" s="109"/>
      <c r="SVK7" s="109"/>
      <c r="SVL7" s="109"/>
      <c r="SVM7" s="109"/>
      <c r="SVN7" s="109"/>
      <c r="SVO7" s="109"/>
      <c r="SVP7" s="109"/>
      <c r="SVQ7" s="109"/>
      <c r="SVR7" s="109"/>
      <c r="SVS7" s="109"/>
      <c r="SVT7" s="109"/>
      <c r="SVU7" s="109"/>
      <c r="SVV7" s="109"/>
      <c r="SVW7" s="109"/>
      <c r="SVX7" s="109"/>
      <c r="SVY7" s="109"/>
      <c r="SVZ7" s="109"/>
      <c r="SWA7" s="109"/>
      <c r="SWB7" s="109"/>
      <c r="SWC7" s="109"/>
      <c r="SWD7" s="109"/>
      <c r="SWE7" s="109"/>
      <c r="SWF7" s="109"/>
      <c r="SWG7" s="109"/>
      <c r="SWH7" s="109"/>
      <c r="SWI7" s="109"/>
      <c r="SWJ7" s="109"/>
      <c r="SWK7" s="109"/>
      <c r="SWL7" s="109"/>
      <c r="SWM7" s="109"/>
      <c r="SWN7" s="109"/>
      <c r="SWO7" s="109"/>
      <c r="SWP7" s="109"/>
      <c r="SWQ7" s="109"/>
      <c r="SWR7" s="109"/>
      <c r="SWS7" s="109"/>
      <c r="SWT7" s="109"/>
      <c r="SWU7" s="109"/>
      <c r="SWV7" s="109"/>
      <c r="SWW7" s="109"/>
      <c r="SWX7" s="109"/>
      <c r="SWY7" s="109"/>
      <c r="SWZ7" s="109"/>
      <c r="SXA7" s="109"/>
      <c r="SXB7" s="109"/>
      <c r="SXC7" s="109"/>
      <c r="SXD7" s="109"/>
      <c r="SXE7" s="109"/>
      <c r="SXF7" s="109"/>
      <c r="SXG7" s="109"/>
      <c r="SXH7" s="109"/>
      <c r="SXI7" s="109"/>
      <c r="SXJ7" s="109"/>
      <c r="SXK7" s="109"/>
      <c r="SXL7" s="109"/>
      <c r="SXM7" s="109"/>
      <c r="SXN7" s="109"/>
      <c r="SXO7" s="109"/>
      <c r="SXP7" s="109"/>
      <c r="SXQ7" s="109"/>
      <c r="SXR7" s="109"/>
      <c r="SXS7" s="109"/>
      <c r="SXT7" s="109"/>
      <c r="SXU7" s="109"/>
      <c r="SXV7" s="109"/>
      <c r="SXW7" s="109"/>
      <c r="SXX7" s="109"/>
      <c r="SXY7" s="109"/>
      <c r="SXZ7" s="109"/>
      <c r="SYA7" s="109"/>
      <c r="SYB7" s="109"/>
      <c r="SYC7" s="109"/>
      <c r="SYD7" s="109"/>
      <c r="SYE7" s="109"/>
      <c r="SYF7" s="109"/>
      <c r="SYG7" s="109"/>
      <c r="SYH7" s="109"/>
      <c r="SYI7" s="109"/>
      <c r="SYJ7" s="109"/>
      <c r="SYK7" s="109"/>
      <c r="SYL7" s="109"/>
      <c r="SYM7" s="109"/>
      <c r="SYN7" s="109"/>
      <c r="SYO7" s="109"/>
      <c r="SYP7" s="109"/>
      <c r="SYQ7" s="109"/>
      <c r="SYR7" s="109"/>
      <c r="SYS7" s="109"/>
      <c r="SYT7" s="109"/>
      <c r="SYU7" s="109"/>
      <c r="SYV7" s="109"/>
      <c r="SYW7" s="109"/>
      <c r="SYX7" s="109"/>
      <c r="SYY7" s="109"/>
      <c r="SYZ7" s="109"/>
      <c r="SZA7" s="109"/>
      <c r="SZB7" s="109"/>
      <c r="SZC7" s="109"/>
      <c r="SZD7" s="109"/>
      <c r="SZE7" s="109"/>
      <c r="SZF7" s="109"/>
      <c r="SZG7" s="109"/>
      <c r="SZH7" s="109"/>
      <c r="SZI7" s="109"/>
      <c r="SZJ7" s="109"/>
      <c r="SZK7" s="109"/>
      <c r="SZL7" s="109"/>
      <c r="SZM7" s="109"/>
      <c r="SZN7" s="109"/>
      <c r="SZO7" s="109"/>
      <c r="SZP7" s="109"/>
      <c r="SZQ7" s="109"/>
      <c r="SZR7" s="109"/>
      <c r="SZS7" s="109"/>
      <c r="SZT7" s="109"/>
      <c r="SZU7" s="109"/>
      <c r="SZV7" s="109"/>
      <c r="SZW7" s="109"/>
      <c r="SZX7" s="109"/>
      <c r="SZY7" s="109"/>
      <c r="SZZ7" s="109"/>
      <c r="TAA7" s="109"/>
      <c r="TAB7" s="109"/>
      <c r="TAC7" s="109"/>
      <c r="TAD7" s="109"/>
      <c r="TAE7" s="109"/>
      <c r="TAF7" s="109"/>
      <c r="TAG7" s="109"/>
      <c r="TAH7" s="109"/>
      <c r="TAI7" s="109"/>
      <c r="TAJ7" s="109"/>
      <c r="TAK7" s="109"/>
      <c r="TAL7" s="109"/>
      <c r="TAM7" s="109"/>
      <c r="TAN7" s="109"/>
      <c r="TAO7" s="109"/>
      <c r="TAP7" s="109"/>
      <c r="TAQ7" s="109"/>
      <c r="TAR7" s="109"/>
      <c r="TAS7" s="109"/>
      <c r="TAT7" s="109"/>
      <c r="TAU7" s="109"/>
      <c r="TAV7" s="109"/>
      <c r="TAW7" s="109"/>
      <c r="TAX7" s="109"/>
      <c r="TAY7" s="109"/>
      <c r="TAZ7" s="109"/>
      <c r="TBA7" s="109"/>
      <c r="TBB7" s="109"/>
      <c r="TBC7" s="109"/>
      <c r="TBD7" s="109"/>
      <c r="TBE7" s="109"/>
      <c r="TBF7" s="109"/>
      <c r="TBG7" s="109"/>
      <c r="TBH7" s="109"/>
      <c r="TBI7" s="109"/>
      <c r="TBJ7" s="109"/>
      <c r="TBK7" s="109"/>
      <c r="TBL7" s="109"/>
      <c r="TBM7" s="109"/>
      <c r="TBN7" s="109"/>
      <c r="TBO7" s="109"/>
      <c r="TBP7" s="109"/>
      <c r="TBQ7" s="109"/>
      <c r="TBR7" s="109"/>
      <c r="TBS7" s="109"/>
      <c r="TBT7" s="109"/>
      <c r="TBU7" s="109"/>
      <c r="TBV7" s="109"/>
      <c r="TBW7" s="109"/>
      <c r="TBX7" s="109"/>
      <c r="TBY7" s="109"/>
      <c r="TBZ7" s="109"/>
      <c r="TCA7" s="109"/>
      <c r="TCB7" s="109"/>
      <c r="TCC7" s="109"/>
      <c r="TCD7" s="109"/>
      <c r="TCE7" s="109"/>
      <c r="TCF7" s="109"/>
      <c r="TCG7" s="109"/>
      <c r="TCH7" s="109"/>
      <c r="TCI7" s="109"/>
      <c r="TCJ7" s="109"/>
      <c r="TCK7" s="109"/>
      <c r="TCL7" s="109"/>
      <c r="TCM7" s="109"/>
      <c r="TCN7" s="109"/>
      <c r="TCO7" s="109"/>
      <c r="TCP7" s="109"/>
      <c r="TCQ7" s="109"/>
      <c r="TCR7" s="109"/>
      <c r="TCS7" s="109"/>
      <c r="TCT7" s="109"/>
      <c r="TCU7" s="109"/>
      <c r="TCV7" s="109"/>
      <c r="TCW7" s="109"/>
      <c r="TCX7" s="109"/>
      <c r="TCY7" s="109"/>
      <c r="TCZ7" s="109"/>
      <c r="TDA7" s="109"/>
      <c r="TDB7" s="109"/>
      <c r="TDC7" s="109"/>
      <c r="TDD7" s="109"/>
      <c r="TDE7" s="109"/>
      <c r="TDF7" s="109"/>
      <c r="TDG7" s="109"/>
      <c r="TDH7" s="109"/>
      <c r="TDI7" s="109"/>
      <c r="TDJ7" s="109"/>
      <c r="TDK7" s="109"/>
      <c r="TDL7" s="109"/>
      <c r="TDM7" s="109"/>
      <c r="TDN7" s="109"/>
      <c r="TDO7" s="109"/>
      <c r="TDP7" s="109"/>
      <c r="TDQ7" s="109"/>
      <c r="TDR7" s="109"/>
      <c r="TDS7" s="109"/>
      <c r="TDT7" s="109"/>
      <c r="TDU7" s="109"/>
      <c r="TDV7" s="109"/>
      <c r="TDW7" s="109"/>
      <c r="TDX7" s="109"/>
      <c r="TDY7" s="109"/>
      <c r="TDZ7" s="109"/>
      <c r="TEA7" s="109"/>
      <c r="TEB7" s="109"/>
      <c r="TEC7" s="109"/>
      <c r="TED7" s="109"/>
      <c r="TEE7" s="109"/>
      <c r="TEF7" s="109"/>
      <c r="TEG7" s="109"/>
      <c r="TEH7" s="109"/>
      <c r="TEI7" s="109"/>
      <c r="TEJ7" s="109"/>
      <c r="TEK7" s="109"/>
      <c r="TEL7" s="109"/>
      <c r="TEM7" s="109"/>
      <c r="TEN7" s="109"/>
      <c r="TEO7" s="109"/>
      <c r="TEP7" s="109"/>
      <c r="TEQ7" s="109"/>
      <c r="TER7" s="109"/>
      <c r="TES7" s="109"/>
      <c r="TET7" s="109"/>
      <c r="TEU7" s="109"/>
      <c r="TEV7" s="109"/>
      <c r="TEW7" s="109"/>
      <c r="TEX7" s="109"/>
      <c r="TEY7" s="109"/>
      <c r="TEZ7" s="109"/>
      <c r="TFA7" s="109"/>
      <c r="TFB7" s="109"/>
      <c r="TFC7" s="109"/>
      <c r="TFD7" s="109"/>
      <c r="TFE7" s="109"/>
      <c r="TFF7" s="109"/>
      <c r="TFG7" s="109"/>
      <c r="TFH7" s="109"/>
      <c r="TFI7" s="109"/>
      <c r="TFJ7" s="109"/>
      <c r="TFK7" s="109"/>
      <c r="TFL7" s="109"/>
      <c r="TFM7" s="109"/>
      <c r="TFN7" s="109"/>
      <c r="TFO7" s="109"/>
      <c r="TFP7" s="109"/>
      <c r="TFQ7" s="109"/>
      <c r="TFR7" s="109"/>
      <c r="TFS7" s="109"/>
      <c r="TFT7" s="109"/>
      <c r="TFU7" s="109"/>
      <c r="TFV7" s="109"/>
      <c r="TFW7" s="109"/>
      <c r="TFX7" s="109"/>
      <c r="TFY7" s="109"/>
      <c r="TFZ7" s="109"/>
      <c r="TGA7" s="109"/>
      <c r="TGB7" s="109"/>
      <c r="TGC7" s="109"/>
      <c r="TGD7" s="109"/>
      <c r="TGE7" s="109"/>
      <c r="TGF7" s="109"/>
      <c r="TGG7" s="109"/>
      <c r="TGH7" s="109"/>
      <c r="TGI7" s="109"/>
      <c r="TGJ7" s="109"/>
      <c r="TGK7" s="109"/>
      <c r="TGL7" s="109"/>
      <c r="TGM7" s="109"/>
      <c r="TGN7" s="109"/>
      <c r="TGO7" s="109"/>
      <c r="TGP7" s="109"/>
      <c r="TGQ7" s="109"/>
      <c r="TGR7" s="109"/>
      <c r="TGS7" s="109"/>
      <c r="TGT7" s="109"/>
      <c r="TGU7" s="109"/>
      <c r="TGV7" s="109"/>
      <c r="TGW7" s="109"/>
      <c r="TGX7" s="109"/>
      <c r="TGY7" s="109"/>
      <c r="TGZ7" s="109"/>
      <c r="THA7" s="109"/>
      <c r="THB7" s="109"/>
      <c r="THC7" s="109"/>
      <c r="THD7" s="109"/>
      <c r="THE7" s="109"/>
      <c r="THF7" s="109"/>
      <c r="THG7" s="109"/>
      <c r="THH7" s="109"/>
      <c r="THI7" s="109"/>
      <c r="THJ7" s="109"/>
      <c r="THK7" s="109"/>
      <c r="THL7" s="109"/>
      <c r="THM7" s="109"/>
      <c r="THN7" s="109"/>
      <c r="THO7" s="109"/>
      <c r="THP7" s="109"/>
      <c r="THQ7" s="109"/>
      <c r="THR7" s="109"/>
      <c r="THS7" s="109"/>
      <c r="THT7" s="109"/>
      <c r="THU7" s="109"/>
      <c r="THV7" s="109"/>
      <c r="THW7" s="109"/>
      <c r="THX7" s="109"/>
      <c r="THY7" s="109"/>
      <c r="THZ7" s="109"/>
      <c r="TIA7" s="109"/>
      <c r="TIB7" s="109"/>
      <c r="TIC7" s="109"/>
      <c r="TID7" s="109"/>
      <c r="TIE7" s="109"/>
      <c r="TIF7" s="109"/>
      <c r="TIG7" s="109"/>
      <c r="TIH7" s="109"/>
      <c r="TII7" s="109"/>
      <c r="TIJ7" s="109"/>
      <c r="TIK7" s="109"/>
      <c r="TIL7" s="109"/>
      <c r="TIM7" s="109"/>
      <c r="TIN7" s="109"/>
      <c r="TIO7" s="109"/>
      <c r="TIP7" s="109"/>
      <c r="TIQ7" s="109"/>
      <c r="TIR7" s="109"/>
      <c r="TIS7" s="109"/>
      <c r="TIT7" s="109"/>
      <c r="TIU7" s="109"/>
      <c r="TIV7" s="109"/>
      <c r="TIW7" s="109"/>
      <c r="TIX7" s="109"/>
      <c r="TIY7" s="109"/>
      <c r="TIZ7" s="109"/>
      <c r="TJA7" s="109"/>
      <c r="TJB7" s="109"/>
      <c r="TJC7" s="109"/>
      <c r="TJD7" s="109"/>
      <c r="TJE7" s="109"/>
      <c r="TJF7" s="109"/>
      <c r="TJG7" s="109"/>
      <c r="TJH7" s="109"/>
      <c r="TJI7" s="109"/>
      <c r="TJJ7" s="109"/>
      <c r="TJK7" s="109"/>
      <c r="TJL7" s="109"/>
      <c r="TJM7" s="109"/>
      <c r="TJN7" s="109"/>
      <c r="TJO7" s="109"/>
      <c r="TJP7" s="109"/>
      <c r="TJQ7" s="109"/>
      <c r="TJR7" s="109"/>
      <c r="TJS7" s="109"/>
      <c r="TJT7" s="109"/>
      <c r="TJU7" s="109"/>
      <c r="TJV7" s="109"/>
      <c r="TJW7" s="109"/>
      <c r="TJX7" s="109"/>
      <c r="TJY7" s="109"/>
      <c r="TJZ7" s="109"/>
      <c r="TKA7" s="109"/>
      <c r="TKB7" s="109"/>
      <c r="TKC7" s="109"/>
      <c r="TKD7" s="109"/>
      <c r="TKE7" s="109"/>
      <c r="TKF7" s="109"/>
      <c r="TKG7" s="109"/>
      <c r="TKH7" s="109"/>
      <c r="TKI7" s="109"/>
      <c r="TKJ7" s="109"/>
      <c r="TKK7" s="109"/>
      <c r="TKL7" s="109"/>
      <c r="TKM7" s="109"/>
      <c r="TKN7" s="109"/>
      <c r="TKO7" s="109"/>
      <c r="TKP7" s="109"/>
      <c r="TKQ7" s="109"/>
      <c r="TKR7" s="109"/>
      <c r="TKS7" s="109"/>
      <c r="TKT7" s="109"/>
      <c r="TKU7" s="109"/>
      <c r="TKV7" s="109"/>
      <c r="TKW7" s="109"/>
      <c r="TKX7" s="109"/>
      <c r="TKY7" s="109"/>
      <c r="TKZ7" s="109"/>
      <c r="TLA7" s="109"/>
      <c r="TLB7" s="109"/>
      <c r="TLC7" s="109"/>
      <c r="TLD7" s="109"/>
      <c r="TLE7" s="109"/>
      <c r="TLF7" s="109"/>
      <c r="TLG7" s="109"/>
      <c r="TLH7" s="109"/>
      <c r="TLI7" s="109"/>
      <c r="TLJ7" s="109"/>
      <c r="TLK7" s="109"/>
      <c r="TLL7" s="109"/>
      <c r="TLM7" s="109"/>
      <c r="TLN7" s="109"/>
      <c r="TLO7" s="109"/>
      <c r="TLP7" s="109"/>
      <c r="TLQ7" s="109"/>
      <c r="TLR7" s="109"/>
      <c r="TLS7" s="109"/>
      <c r="TLT7" s="109"/>
      <c r="TLU7" s="109"/>
      <c r="TLV7" s="109"/>
      <c r="TLW7" s="109"/>
      <c r="TLX7" s="109"/>
      <c r="TLY7" s="109"/>
      <c r="TLZ7" s="109"/>
      <c r="TMA7" s="109"/>
      <c r="TMB7" s="109"/>
      <c r="TMC7" s="109"/>
      <c r="TMD7" s="109"/>
      <c r="TME7" s="109"/>
      <c r="TMF7" s="109"/>
      <c r="TMG7" s="109"/>
      <c r="TMH7" s="109"/>
      <c r="TMI7" s="109"/>
      <c r="TMJ7" s="109"/>
      <c r="TMK7" s="109"/>
      <c r="TML7" s="109"/>
      <c r="TMM7" s="109"/>
      <c r="TMN7" s="109"/>
      <c r="TMO7" s="109"/>
      <c r="TMP7" s="109"/>
      <c r="TMQ7" s="109"/>
      <c r="TMR7" s="109"/>
      <c r="TMS7" s="109"/>
      <c r="TMT7" s="109"/>
      <c r="TMU7" s="109"/>
      <c r="TMV7" s="109"/>
      <c r="TMW7" s="109"/>
      <c r="TMX7" s="109"/>
      <c r="TMY7" s="109"/>
      <c r="TMZ7" s="109"/>
      <c r="TNA7" s="109"/>
      <c r="TNB7" s="109"/>
      <c r="TNC7" s="109"/>
      <c r="TND7" s="109"/>
      <c r="TNE7" s="109"/>
      <c r="TNF7" s="109"/>
      <c r="TNG7" s="109"/>
      <c r="TNH7" s="109"/>
      <c r="TNI7" s="109"/>
      <c r="TNJ7" s="109"/>
      <c r="TNK7" s="109"/>
      <c r="TNL7" s="109"/>
      <c r="TNM7" s="109"/>
      <c r="TNN7" s="109"/>
      <c r="TNO7" s="109"/>
      <c r="TNP7" s="109"/>
      <c r="TNQ7" s="109"/>
      <c r="TNR7" s="109"/>
      <c r="TNS7" s="109"/>
      <c r="TNT7" s="109"/>
      <c r="TNU7" s="109"/>
      <c r="TNV7" s="109"/>
      <c r="TNW7" s="109"/>
      <c r="TNX7" s="109"/>
      <c r="TNY7" s="109"/>
      <c r="TNZ7" s="109"/>
      <c r="TOA7" s="109"/>
      <c r="TOB7" s="109"/>
      <c r="TOC7" s="109"/>
      <c r="TOD7" s="109"/>
      <c r="TOE7" s="109"/>
      <c r="TOF7" s="109"/>
      <c r="TOG7" s="109"/>
      <c r="TOH7" s="109"/>
      <c r="TOI7" s="109"/>
      <c r="TOJ7" s="109"/>
      <c r="TOK7" s="109"/>
      <c r="TOL7" s="109"/>
      <c r="TOM7" s="109"/>
      <c r="TON7" s="109"/>
      <c r="TOO7" s="109"/>
      <c r="TOP7" s="109"/>
      <c r="TOQ7" s="109"/>
      <c r="TOR7" s="109"/>
      <c r="TOS7" s="109"/>
      <c r="TOT7" s="109"/>
      <c r="TOU7" s="109"/>
      <c r="TOV7" s="109"/>
      <c r="TOW7" s="109"/>
      <c r="TOX7" s="109"/>
      <c r="TOY7" s="109"/>
      <c r="TOZ7" s="109"/>
      <c r="TPA7" s="109"/>
      <c r="TPB7" s="109"/>
      <c r="TPC7" s="109"/>
      <c r="TPD7" s="109"/>
      <c r="TPE7" s="109"/>
      <c r="TPF7" s="109"/>
      <c r="TPG7" s="109"/>
      <c r="TPH7" s="109"/>
      <c r="TPI7" s="109"/>
      <c r="TPJ7" s="109"/>
      <c r="TPK7" s="109"/>
      <c r="TPL7" s="109"/>
      <c r="TPM7" s="109"/>
      <c r="TPN7" s="109"/>
      <c r="TPO7" s="109"/>
      <c r="TPP7" s="109"/>
      <c r="TPQ7" s="109"/>
      <c r="TPR7" s="109"/>
      <c r="TPS7" s="109"/>
      <c r="TPT7" s="109"/>
      <c r="TPU7" s="109"/>
      <c r="TPV7" s="109"/>
      <c r="TPW7" s="109"/>
      <c r="TPX7" s="109"/>
      <c r="TPY7" s="109"/>
      <c r="TPZ7" s="109"/>
      <c r="TQA7" s="109"/>
      <c r="TQB7" s="109"/>
      <c r="TQC7" s="109"/>
      <c r="TQD7" s="109"/>
      <c r="TQE7" s="109"/>
      <c r="TQF7" s="109"/>
      <c r="TQG7" s="109"/>
      <c r="TQH7" s="109"/>
      <c r="TQI7" s="109"/>
      <c r="TQJ7" s="109"/>
      <c r="TQK7" s="109"/>
      <c r="TQL7" s="109"/>
      <c r="TQM7" s="109"/>
      <c r="TQN7" s="109"/>
      <c r="TQO7" s="109"/>
      <c r="TQP7" s="109"/>
      <c r="TQQ7" s="109"/>
      <c r="TQR7" s="109"/>
      <c r="TQS7" s="109"/>
      <c r="TQT7" s="109"/>
      <c r="TQU7" s="109"/>
      <c r="TQV7" s="109"/>
      <c r="TQW7" s="109"/>
      <c r="TQX7" s="109"/>
      <c r="TQY7" s="109"/>
      <c r="TQZ7" s="109"/>
      <c r="TRA7" s="109"/>
      <c r="TRB7" s="109"/>
      <c r="TRC7" s="109"/>
      <c r="TRD7" s="109"/>
      <c r="TRE7" s="109"/>
      <c r="TRF7" s="109"/>
      <c r="TRG7" s="109"/>
      <c r="TRH7" s="109"/>
      <c r="TRI7" s="109"/>
      <c r="TRJ7" s="109"/>
      <c r="TRK7" s="109"/>
      <c r="TRL7" s="109"/>
      <c r="TRM7" s="109"/>
      <c r="TRN7" s="109"/>
      <c r="TRO7" s="109"/>
      <c r="TRP7" s="109"/>
      <c r="TRQ7" s="109"/>
      <c r="TRR7" s="109"/>
      <c r="TRS7" s="109"/>
      <c r="TRT7" s="109"/>
      <c r="TRU7" s="109"/>
      <c r="TRV7" s="109"/>
      <c r="TRW7" s="109"/>
      <c r="TRX7" s="109"/>
      <c r="TRY7" s="109"/>
      <c r="TRZ7" s="109"/>
      <c r="TSA7" s="109"/>
      <c r="TSB7" s="109"/>
      <c r="TSC7" s="109"/>
      <c r="TSD7" s="109"/>
      <c r="TSE7" s="109"/>
      <c r="TSF7" s="109"/>
      <c r="TSG7" s="109"/>
      <c r="TSH7" s="109"/>
      <c r="TSI7" s="109"/>
      <c r="TSJ7" s="109"/>
      <c r="TSK7" s="109"/>
      <c r="TSL7" s="109"/>
      <c r="TSM7" s="109"/>
      <c r="TSN7" s="109"/>
      <c r="TSO7" s="109"/>
      <c r="TSP7" s="109"/>
      <c r="TSQ7" s="109"/>
      <c r="TSR7" s="109"/>
      <c r="TSS7" s="109"/>
      <c r="TST7" s="109"/>
      <c r="TSU7" s="109"/>
      <c r="TSV7" s="109"/>
      <c r="TSW7" s="109"/>
      <c r="TSX7" s="109"/>
      <c r="TSY7" s="109"/>
      <c r="TSZ7" s="109"/>
      <c r="TTA7" s="109"/>
      <c r="TTB7" s="109"/>
      <c r="TTC7" s="109"/>
      <c r="TTD7" s="109"/>
      <c r="TTE7" s="109"/>
      <c r="TTF7" s="109"/>
      <c r="TTG7" s="109"/>
      <c r="TTH7" s="109"/>
      <c r="TTI7" s="109"/>
      <c r="TTJ7" s="109"/>
      <c r="TTK7" s="109"/>
      <c r="TTL7" s="109"/>
      <c r="TTM7" s="109"/>
      <c r="TTN7" s="109"/>
      <c r="TTO7" s="109"/>
      <c r="TTP7" s="109"/>
      <c r="TTQ7" s="109"/>
      <c r="TTR7" s="109"/>
      <c r="TTS7" s="109"/>
      <c r="TTT7" s="109"/>
      <c r="TTU7" s="109"/>
      <c r="TTV7" s="109"/>
      <c r="TTW7" s="109"/>
      <c r="TTX7" s="109"/>
      <c r="TTY7" s="109"/>
      <c r="TTZ7" s="109"/>
      <c r="TUA7" s="109"/>
      <c r="TUB7" s="109"/>
      <c r="TUC7" s="109"/>
      <c r="TUD7" s="109"/>
      <c r="TUE7" s="109"/>
      <c r="TUF7" s="109"/>
      <c r="TUG7" s="109"/>
      <c r="TUH7" s="109"/>
      <c r="TUI7" s="109"/>
      <c r="TUJ7" s="109"/>
      <c r="TUK7" s="109"/>
      <c r="TUL7" s="109"/>
      <c r="TUM7" s="109"/>
      <c r="TUN7" s="109"/>
      <c r="TUO7" s="109"/>
      <c r="TUP7" s="109"/>
      <c r="TUQ7" s="109"/>
      <c r="TUR7" s="109"/>
      <c r="TUS7" s="109"/>
      <c r="TUT7" s="109"/>
      <c r="TUU7" s="109"/>
      <c r="TUV7" s="109"/>
      <c r="TUW7" s="109"/>
      <c r="TUX7" s="109"/>
      <c r="TUY7" s="109"/>
      <c r="TUZ7" s="109"/>
      <c r="TVA7" s="109"/>
      <c r="TVB7" s="109"/>
      <c r="TVC7" s="109"/>
      <c r="TVD7" s="109"/>
      <c r="TVE7" s="109"/>
      <c r="TVF7" s="109"/>
      <c r="TVG7" s="109"/>
      <c r="TVH7" s="109"/>
      <c r="TVI7" s="109"/>
      <c r="TVJ7" s="109"/>
      <c r="TVK7" s="109"/>
      <c r="TVL7" s="109"/>
      <c r="TVM7" s="109"/>
      <c r="TVN7" s="109"/>
      <c r="TVO7" s="109"/>
      <c r="TVP7" s="109"/>
      <c r="TVQ7" s="109"/>
      <c r="TVR7" s="109"/>
      <c r="TVS7" s="109"/>
      <c r="TVT7" s="109"/>
      <c r="TVU7" s="109"/>
      <c r="TVV7" s="109"/>
      <c r="TVW7" s="109"/>
      <c r="TVX7" s="109"/>
      <c r="TVY7" s="109"/>
      <c r="TVZ7" s="109"/>
      <c r="TWA7" s="109"/>
      <c r="TWB7" s="109"/>
      <c r="TWC7" s="109"/>
      <c r="TWD7" s="109"/>
      <c r="TWE7" s="109"/>
      <c r="TWF7" s="109"/>
      <c r="TWG7" s="109"/>
      <c r="TWH7" s="109"/>
      <c r="TWI7" s="109"/>
      <c r="TWJ7" s="109"/>
      <c r="TWK7" s="109"/>
      <c r="TWL7" s="109"/>
      <c r="TWM7" s="109"/>
      <c r="TWN7" s="109"/>
      <c r="TWO7" s="109"/>
      <c r="TWP7" s="109"/>
      <c r="TWQ7" s="109"/>
      <c r="TWR7" s="109"/>
      <c r="TWS7" s="109"/>
      <c r="TWT7" s="109"/>
      <c r="TWU7" s="109"/>
      <c r="TWV7" s="109"/>
      <c r="TWW7" s="109"/>
      <c r="TWX7" s="109"/>
      <c r="TWY7" s="109"/>
      <c r="TWZ7" s="109"/>
      <c r="TXA7" s="109"/>
      <c r="TXB7" s="109"/>
      <c r="TXC7" s="109"/>
      <c r="TXD7" s="109"/>
      <c r="TXE7" s="109"/>
      <c r="TXF7" s="109"/>
      <c r="TXG7" s="109"/>
      <c r="TXH7" s="109"/>
      <c r="TXI7" s="109"/>
      <c r="TXJ7" s="109"/>
      <c r="TXK7" s="109"/>
      <c r="TXL7" s="109"/>
      <c r="TXM7" s="109"/>
      <c r="TXN7" s="109"/>
      <c r="TXO7" s="109"/>
      <c r="TXP7" s="109"/>
      <c r="TXQ7" s="109"/>
      <c r="TXR7" s="109"/>
      <c r="TXS7" s="109"/>
      <c r="TXT7" s="109"/>
      <c r="TXU7" s="109"/>
      <c r="TXV7" s="109"/>
      <c r="TXW7" s="109"/>
      <c r="TXX7" s="109"/>
      <c r="TXY7" s="109"/>
      <c r="TXZ7" s="109"/>
      <c r="TYA7" s="109"/>
      <c r="TYB7" s="109"/>
      <c r="TYC7" s="109"/>
      <c r="TYD7" s="109"/>
      <c r="TYE7" s="109"/>
      <c r="TYF7" s="109"/>
      <c r="TYG7" s="109"/>
      <c r="TYH7" s="109"/>
      <c r="TYI7" s="109"/>
      <c r="TYJ7" s="109"/>
      <c r="TYK7" s="109"/>
      <c r="TYL7" s="109"/>
      <c r="TYM7" s="109"/>
      <c r="TYN7" s="109"/>
      <c r="TYO7" s="109"/>
      <c r="TYP7" s="109"/>
      <c r="TYQ7" s="109"/>
      <c r="TYR7" s="109"/>
      <c r="TYS7" s="109"/>
      <c r="TYT7" s="109"/>
      <c r="TYU7" s="109"/>
      <c r="TYV7" s="109"/>
      <c r="TYW7" s="109"/>
      <c r="TYX7" s="109"/>
      <c r="TYY7" s="109"/>
      <c r="TYZ7" s="109"/>
      <c r="TZA7" s="109"/>
      <c r="TZB7" s="109"/>
      <c r="TZC7" s="109"/>
      <c r="TZD7" s="109"/>
      <c r="TZE7" s="109"/>
      <c r="TZF7" s="109"/>
      <c r="TZG7" s="109"/>
      <c r="TZH7" s="109"/>
      <c r="TZI7" s="109"/>
      <c r="TZJ7" s="109"/>
      <c r="TZK7" s="109"/>
      <c r="TZL7" s="109"/>
      <c r="TZM7" s="109"/>
      <c r="TZN7" s="109"/>
      <c r="TZO7" s="109"/>
      <c r="TZP7" s="109"/>
      <c r="TZQ7" s="109"/>
      <c r="TZR7" s="109"/>
      <c r="TZS7" s="109"/>
      <c r="TZT7" s="109"/>
      <c r="TZU7" s="109"/>
      <c r="TZV7" s="109"/>
      <c r="TZW7" s="109"/>
      <c r="TZX7" s="109"/>
      <c r="TZY7" s="109"/>
      <c r="TZZ7" s="109"/>
      <c r="UAA7" s="109"/>
      <c r="UAB7" s="109"/>
      <c r="UAC7" s="109"/>
      <c r="UAD7" s="109"/>
      <c r="UAE7" s="109"/>
      <c r="UAF7" s="109"/>
      <c r="UAG7" s="109"/>
      <c r="UAH7" s="109"/>
      <c r="UAI7" s="109"/>
      <c r="UAJ7" s="109"/>
      <c r="UAK7" s="109"/>
      <c r="UAL7" s="109"/>
      <c r="UAM7" s="109"/>
      <c r="UAN7" s="109"/>
      <c r="UAO7" s="109"/>
      <c r="UAP7" s="109"/>
      <c r="UAQ7" s="109"/>
      <c r="UAR7" s="109"/>
      <c r="UAS7" s="109"/>
      <c r="UAT7" s="109"/>
      <c r="UAU7" s="109"/>
      <c r="UAV7" s="109"/>
      <c r="UAW7" s="109"/>
      <c r="UAX7" s="109"/>
      <c r="UAY7" s="109"/>
      <c r="UAZ7" s="109"/>
      <c r="UBA7" s="109"/>
      <c r="UBB7" s="109"/>
      <c r="UBC7" s="109"/>
      <c r="UBD7" s="109"/>
      <c r="UBE7" s="109"/>
      <c r="UBF7" s="109"/>
      <c r="UBG7" s="109"/>
      <c r="UBH7" s="109"/>
      <c r="UBI7" s="109"/>
      <c r="UBJ7" s="109"/>
      <c r="UBK7" s="109"/>
      <c r="UBL7" s="109"/>
      <c r="UBM7" s="109"/>
      <c r="UBN7" s="109"/>
      <c r="UBO7" s="109"/>
      <c r="UBP7" s="109"/>
      <c r="UBQ7" s="109"/>
      <c r="UBR7" s="109"/>
      <c r="UBS7" s="109"/>
      <c r="UBT7" s="109"/>
      <c r="UBU7" s="109"/>
      <c r="UBV7" s="109"/>
      <c r="UBW7" s="109"/>
      <c r="UBX7" s="109"/>
      <c r="UBY7" s="109"/>
      <c r="UBZ7" s="109"/>
      <c r="UCA7" s="109"/>
      <c r="UCB7" s="109"/>
      <c r="UCC7" s="109"/>
      <c r="UCD7" s="109"/>
      <c r="UCE7" s="109"/>
      <c r="UCF7" s="109"/>
      <c r="UCG7" s="109"/>
      <c r="UCH7" s="109"/>
      <c r="UCI7" s="109"/>
      <c r="UCJ7" s="109"/>
      <c r="UCK7" s="109"/>
      <c r="UCL7" s="109"/>
      <c r="UCM7" s="109"/>
      <c r="UCN7" s="109"/>
      <c r="UCO7" s="109"/>
      <c r="UCP7" s="109"/>
      <c r="UCQ7" s="109"/>
      <c r="UCR7" s="109"/>
      <c r="UCS7" s="109"/>
      <c r="UCT7" s="109"/>
      <c r="UCU7" s="109"/>
      <c r="UCV7" s="109"/>
      <c r="UCW7" s="109"/>
      <c r="UCX7" s="109"/>
      <c r="UCY7" s="109"/>
      <c r="UCZ7" s="109"/>
      <c r="UDA7" s="109"/>
      <c r="UDB7" s="109"/>
      <c r="UDC7" s="109"/>
      <c r="UDD7" s="109"/>
      <c r="UDE7" s="109"/>
      <c r="UDF7" s="109"/>
      <c r="UDG7" s="109"/>
      <c r="UDH7" s="109"/>
      <c r="UDI7" s="109"/>
      <c r="UDJ7" s="109"/>
      <c r="UDK7" s="109"/>
      <c r="UDL7" s="109"/>
      <c r="UDM7" s="109"/>
      <c r="UDN7" s="109"/>
      <c r="UDO7" s="109"/>
      <c r="UDP7" s="109"/>
      <c r="UDQ7" s="109"/>
      <c r="UDR7" s="109"/>
      <c r="UDS7" s="109"/>
      <c r="UDT7" s="109"/>
      <c r="UDU7" s="109"/>
      <c r="UDV7" s="109"/>
      <c r="UDW7" s="109"/>
      <c r="UDX7" s="109"/>
      <c r="UDY7" s="109"/>
      <c r="UDZ7" s="109"/>
      <c r="UEA7" s="109"/>
      <c r="UEB7" s="109"/>
      <c r="UEC7" s="109"/>
      <c r="UED7" s="109"/>
      <c r="UEE7" s="109"/>
      <c r="UEF7" s="109"/>
      <c r="UEG7" s="109"/>
      <c r="UEH7" s="109"/>
      <c r="UEI7" s="109"/>
      <c r="UEJ7" s="109"/>
      <c r="UEK7" s="109"/>
      <c r="UEL7" s="109"/>
      <c r="UEM7" s="109"/>
      <c r="UEN7" s="109"/>
      <c r="UEO7" s="109"/>
      <c r="UEP7" s="109"/>
      <c r="UEQ7" s="109"/>
      <c r="UER7" s="109"/>
      <c r="UES7" s="109"/>
      <c r="UET7" s="109"/>
      <c r="UEU7" s="109"/>
      <c r="UEV7" s="109"/>
      <c r="UEW7" s="109"/>
      <c r="UEX7" s="109"/>
      <c r="UEY7" s="109"/>
      <c r="UEZ7" s="109"/>
      <c r="UFA7" s="109"/>
      <c r="UFB7" s="109"/>
      <c r="UFC7" s="109"/>
      <c r="UFD7" s="109"/>
      <c r="UFE7" s="109"/>
      <c r="UFF7" s="109"/>
      <c r="UFG7" s="109"/>
      <c r="UFH7" s="109"/>
      <c r="UFI7" s="109"/>
      <c r="UFJ7" s="109"/>
      <c r="UFK7" s="109"/>
      <c r="UFL7" s="109"/>
      <c r="UFM7" s="109"/>
      <c r="UFN7" s="109"/>
      <c r="UFO7" s="109"/>
      <c r="UFP7" s="109"/>
      <c r="UFQ7" s="109"/>
      <c r="UFR7" s="109"/>
      <c r="UFS7" s="109"/>
      <c r="UFT7" s="109"/>
      <c r="UFU7" s="109"/>
      <c r="UFV7" s="109"/>
      <c r="UFW7" s="109"/>
      <c r="UFX7" s="109"/>
      <c r="UFY7" s="109"/>
      <c r="UFZ7" s="109"/>
      <c r="UGA7" s="109"/>
      <c r="UGB7" s="109"/>
      <c r="UGC7" s="109"/>
      <c r="UGD7" s="109"/>
      <c r="UGE7" s="109"/>
      <c r="UGF7" s="109"/>
      <c r="UGG7" s="109"/>
      <c r="UGH7" s="109"/>
      <c r="UGI7" s="109"/>
      <c r="UGJ7" s="109"/>
      <c r="UGK7" s="109"/>
      <c r="UGL7" s="109"/>
      <c r="UGM7" s="109"/>
      <c r="UGN7" s="109"/>
      <c r="UGO7" s="109"/>
      <c r="UGP7" s="109"/>
      <c r="UGQ7" s="109"/>
      <c r="UGR7" s="109"/>
      <c r="UGS7" s="109"/>
      <c r="UGT7" s="109"/>
      <c r="UGU7" s="109"/>
      <c r="UGV7" s="109"/>
      <c r="UGW7" s="109"/>
      <c r="UGX7" s="109"/>
      <c r="UGY7" s="109"/>
      <c r="UGZ7" s="109"/>
      <c r="UHA7" s="109"/>
      <c r="UHB7" s="109"/>
      <c r="UHC7" s="109"/>
      <c r="UHD7" s="109"/>
      <c r="UHE7" s="109"/>
      <c r="UHF7" s="109"/>
      <c r="UHG7" s="109"/>
      <c r="UHH7" s="109"/>
      <c r="UHI7" s="109"/>
      <c r="UHJ7" s="109"/>
      <c r="UHK7" s="109"/>
      <c r="UHL7" s="109"/>
      <c r="UHM7" s="109"/>
      <c r="UHN7" s="109"/>
      <c r="UHO7" s="109"/>
      <c r="UHP7" s="109"/>
      <c r="UHQ7" s="109"/>
      <c r="UHR7" s="109"/>
      <c r="UHS7" s="109"/>
      <c r="UHT7" s="109"/>
      <c r="UHU7" s="109"/>
      <c r="UHV7" s="109"/>
      <c r="UHW7" s="109"/>
      <c r="UHX7" s="109"/>
      <c r="UHY7" s="109"/>
      <c r="UHZ7" s="109"/>
      <c r="UIA7" s="109"/>
      <c r="UIB7" s="109"/>
      <c r="UIC7" s="109"/>
      <c r="UID7" s="109"/>
      <c r="UIE7" s="109"/>
      <c r="UIF7" s="109"/>
      <c r="UIG7" s="109"/>
      <c r="UIH7" s="109"/>
      <c r="UII7" s="109"/>
      <c r="UIJ7" s="109"/>
      <c r="UIK7" s="109"/>
      <c r="UIL7" s="109"/>
      <c r="UIM7" s="109"/>
      <c r="UIN7" s="109"/>
      <c r="UIO7" s="109"/>
      <c r="UIP7" s="109"/>
      <c r="UIQ7" s="109"/>
      <c r="UIR7" s="109"/>
      <c r="UIS7" s="109"/>
      <c r="UIT7" s="109"/>
      <c r="UIU7" s="109"/>
      <c r="UIV7" s="109"/>
      <c r="UIW7" s="109"/>
      <c r="UIX7" s="109"/>
      <c r="UIY7" s="109"/>
      <c r="UIZ7" s="109"/>
      <c r="UJA7" s="109"/>
      <c r="UJB7" s="109"/>
      <c r="UJC7" s="109"/>
      <c r="UJD7" s="109"/>
      <c r="UJE7" s="109"/>
      <c r="UJF7" s="109"/>
      <c r="UJG7" s="109"/>
      <c r="UJH7" s="109"/>
      <c r="UJI7" s="109"/>
      <c r="UJJ7" s="109"/>
      <c r="UJK7" s="109"/>
      <c r="UJL7" s="109"/>
      <c r="UJM7" s="109"/>
      <c r="UJN7" s="109"/>
      <c r="UJO7" s="109"/>
      <c r="UJP7" s="109"/>
      <c r="UJQ7" s="109"/>
      <c r="UJR7" s="109"/>
      <c r="UJS7" s="109"/>
      <c r="UJT7" s="109"/>
      <c r="UJU7" s="109"/>
      <c r="UJV7" s="109"/>
      <c r="UJW7" s="109"/>
      <c r="UJX7" s="109"/>
      <c r="UJY7" s="109"/>
      <c r="UJZ7" s="109"/>
      <c r="UKA7" s="109"/>
      <c r="UKB7" s="109"/>
      <c r="UKC7" s="109"/>
      <c r="UKD7" s="109"/>
      <c r="UKE7" s="109"/>
      <c r="UKF7" s="109"/>
      <c r="UKG7" s="109"/>
      <c r="UKH7" s="109"/>
      <c r="UKI7" s="109"/>
      <c r="UKJ7" s="109"/>
      <c r="UKK7" s="109"/>
      <c r="UKL7" s="109"/>
      <c r="UKM7" s="109"/>
      <c r="UKN7" s="109"/>
      <c r="UKO7" s="109"/>
      <c r="UKP7" s="109"/>
      <c r="UKQ7" s="109"/>
      <c r="UKR7" s="109"/>
      <c r="UKS7" s="109"/>
      <c r="UKT7" s="109"/>
      <c r="UKU7" s="109"/>
      <c r="UKV7" s="109"/>
      <c r="UKW7" s="109"/>
      <c r="UKX7" s="109"/>
      <c r="UKY7" s="109"/>
      <c r="UKZ7" s="109"/>
      <c r="ULA7" s="109"/>
      <c r="ULB7" s="109"/>
      <c r="ULC7" s="109"/>
      <c r="ULD7" s="109"/>
      <c r="ULE7" s="109"/>
      <c r="ULF7" s="109"/>
      <c r="ULG7" s="109"/>
      <c r="ULH7" s="109"/>
      <c r="ULI7" s="109"/>
      <c r="ULJ7" s="109"/>
      <c r="ULK7" s="109"/>
      <c r="ULL7" s="109"/>
      <c r="ULM7" s="109"/>
      <c r="ULN7" s="109"/>
      <c r="ULO7" s="109"/>
      <c r="ULP7" s="109"/>
      <c r="ULQ7" s="109"/>
      <c r="ULR7" s="109"/>
      <c r="ULS7" s="109"/>
      <c r="ULT7" s="109"/>
      <c r="ULU7" s="109"/>
      <c r="ULV7" s="109"/>
      <c r="ULW7" s="109"/>
      <c r="ULX7" s="109"/>
      <c r="ULY7" s="109"/>
      <c r="ULZ7" s="109"/>
      <c r="UMA7" s="109"/>
      <c r="UMB7" s="109"/>
      <c r="UMC7" s="109"/>
      <c r="UMD7" s="109"/>
      <c r="UME7" s="109"/>
      <c r="UMF7" s="109"/>
      <c r="UMG7" s="109"/>
      <c r="UMH7" s="109"/>
      <c r="UMI7" s="109"/>
      <c r="UMJ7" s="109"/>
      <c r="UMK7" s="109"/>
      <c r="UML7" s="109"/>
      <c r="UMM7" s="109"/>
      <c r="UMN7" s="109"/>
      <c r="UMO7" s="109"/>
      <c r="UMP7" s="109"/>
      <c r="UMQ7" s="109"/>
      <c r="UMR7" s="109"/>
      <c r="UMS7" s="109"/>
      <c r="UMT7" s="109"/>
      <c r="UMU7" s="109"/>
      <c r="UMV7" s="109"/>
      <c r="UMW7" s="109"/>
      <c r="UMX7" s="109"/>
      <c r="UMY7" s="109"/>
      <c r="UMZ7" s="109"/>
      <c r="UNA7" s="109"/>
      <c r="UNB7" s="109"/>
      <c r="UNC7" s="109"/>
      <c r="UND7" s="109"/>
      <c r="UNE7" s="109"/>
      <c r="UNF7" s="109"/>
      <c r="UNG7" s="109"/>
      <c r="UNH7" s="109"/>
      <c r="UNI7" s="109"/>
      <c r="UNJ7" s="109"/>
      <c r="UNK7" s="109"/>
      <c r="UNL7" s="109"/>
      <c r="UNM7" s="109"/>
      <c r="UNN7" s="109"/>
      <c r="UNO7" s="109"/>
      <c r="UNP7" s="109"/>
      <c r="UNQ7" s="109"/>
      <c r="UNR7" s="109"/>
      <c r="UNS7" s="109"/>
      <c r="UNT7" s="109"/>
      <c r="UNU7" s="109"/>
      <c r="UNV7" s="109"/>
      <c r="UNW7" s="109"/>
      <c r="UNX7" s="109"/>
      <c r="UNY7" s="109"/>
      <c r="UNZ7" s="109"/>
      <c r="UOA7" s="109"/>
      <c r="UOB7" s="109"/>
      <c r="UOC7" s="109"/>
      <c r="UOD7" s="109"/>
      <c r="UOE7" s="109"/>
      <c r="UOF7" s="109"/>
      <c r="UOG7" s="109"/>
      <c r="UOH7" s="109"/>
      <c r="UOI7" s="109"/>
      <c r="UOJ7" s="109"/>
      <c r="UOK7" s="109"/>
      <c r="UOL7" s="109"/>
      <c r="UOM7" s="109"/>
      <c r="UON7" s="109"/>
      <c r="UOO7" s="109"/>
      <c r="UOP7" s="109"/>
      <c r="UOQ7" s="109"/>
      <c r="UOR7" s="109"/>
      <c r="UOS7" s="109"/>
      <c r="UOT7" s="109"/>
      <c r="UOU7" s="109"/>
      <c r="UOV7" s="109"/>
      <c r="UOW7" s="109"/>
      <c r="UOX7" s="109"/>
      <c r="UOY7" s="109"/>
      <c r="UOZ7" s="109"/>
      <c r="UPA7" s="109"/>
      <c r="UPB7" s="109"/>
      <c r="UPC7" s="109"/>
      <c r="UPD7" s="109"/>
      <c r="UPE7" s="109"/>
      <c r="UPF7" s="109"/>
      <c r="UPG7" s="109"/>
      <c r="UPH7" s="109"/>
      <c r="UPI7" s="109"/>
      <c r="UPJ7" s="109"/>
      <c r="UPK7" s="109"/>
      <c r="UPL7" s="109"/>
      <c r="UPM7" s="109"/>
      <c r="UPN7" s="109"/>
      <c r="UPO7" s="109"/>
      <c r="UPP7" s="109"/>
      <c r="UPQ7" s="109"/>
      <c r="UPR7" s="109"/>
      <c r="UPS7" s="109"/>
      <c r="UPT7" s="109"/>
      <c r="UPU7" s="109"/>
      <c r="UPV7" s="109"/>
      <c r="UPW7" s="109"/>
      <c r="UPX7" s="109"/>
      <c r="UPY7" s="109"/>
      <c r="UPZ7" s="109"/>
      <c r="UQA7" s="109"/>
      <c r="UQB7" s="109"/>
      <c r="UQC7" s="109"/>
      <c r="UQD7" s="109"/>
      <c r="UQE7" s="109"/>
      <c r="UQF7" s="109"/>
      <c r="UQG7" s="109"/>
      <c r="UQH7" s="109"/>
      <c r="UQI7" s="109"/>
      <c r="UQJ7" s="109"/>
      <c r="UQK7" s="109"/>
      <c r="UQL7" s="109"/>
      <c r="UQM7" s="109"/>
      <c r="UQN7" s="109"/>
      <c r="UQO7" s="109"/>
      <c r="UQP7" s="109"/>
      <c r="UQQ7" s="109"/>
      <c r="UQR7" s="109"/>
      <c r="UQS7" s="109"/>
      <c r="UQT7" s="109"/>
      <c r="UQU7" s="109"/>
      <c r="UQV7" s="109"/>
      <c r="UQW7" s="109"/>
      <c r="UQX7" s="109"/>
      <c r="UQY7" s="109"/>
      <c r="UQZ7" s="109"/>
      <c r="URA7" s="109"/>
      <c r="URB7" s="109"/>
      <c r="URC7" s="109"/>
      <c r="URD7" s="109"/>
      <c r="URE7" s="109"/>
      <c r="URF7" s="109"/>
      <c r="URG7" s="109"/>
      <c r="URH7" s="109"/>
      <c r="URI7" s="109"/>
      <c r="URJ7" s="109"/>
      <c r="URK7" s="109"/>
      <c r="URL7" s="109"/>
      <c r="URM7" s="109"/>
      <c r="URN7" s="109"/>
      <c r="URO7" s="109"/>
      <c r="URP7" s="109"/>
      <c r="URQ7" s="109"/>
      <c r="URR7" s="109"/>
      <c r="URS7" s="109"/>
      <c r="URT7" s="109"/>
      <c r="URU7" s="109"/>
      <c r="URV7" s="109"/>
      <c r="URW7" s="109"/>
      <c r="URX7" s="109"/>
      <c r="URY7" s="109"/>
      <c r="URZ7" s="109"/>
      <c r="USA7" s="109"/>
      <c r="USB7" s="109"/>
      <c r="USC7" s="109"/>
      <c r="USD7" s="109"/>
      <c r="USE7" s="109"/>
      <c r="USF7" s="109"/>
      <c r="USG7" s="109"/>
      <c r="USH7" s="109"/>
      <c r="USI7" s="109"/>
      <c r="USJ7" s="109"/>
      <c r="USK7" s="109"/>
      <c r="USL7" s="109"/>
      <c r="USM7" s="109"/>
      <c r="USN7" s="109"/>
      <c r="USO7" s="109"/>
      <c r="USP7" s="109"/>
      <c r="USQ7" s="109"/>
      <c r="USR7" s="109"/>
      <c r="USS7" s="109"/>
      <c r="UST7" s="109"/>
      <c r="USU7" s="109"/>
      <c r="USV7" s="109"/>
      <c r="USW7" s="109"/>
      <c r="USX7" s="109"/>
      <c r="USY7" s="109"/>
      <c r="USZ7" s="109"/>
      <c r="UTA7" s="109"/>
      <c r="UTB7" s="109"/>
      <c r="UTC7" s="109"/>
      <c r="UTD7" s="109"/>
      <c r="UTE7" s="109"/>
      <c r="UTF7" s="109"/>
      <c r="UTG7" s="109"/>
      <c r="UTH7" s="109"/>
      <c r="UTI7" s="109"/>
      <c r="UTJ7" s="109"/>
      <c r="UTK7" s="109"/>
      <c r="UTL7" s="109"/>
      <c r="UTM7" s="109"/>
      <c r="UTN7" s="109"/>
      <c r="UTO7" s="109"/>
      <c r="UTP7" s="109"/>
      <c r="UTQ7" s="109"/>
      <c r="UTR7" s="109"/>
      <c r="UTS7" s="109"/>
      <c r="UTT7" s="109"/>
      <c r="UTU7" s="109"/>
      <c r="UTV7" s="109"/>
      <c r="UTW7" s="109"/>
      <c r="UTX7" s="109"/>
      <c r="UTY7" s="109"/>
      <c r="UTZ7" s="109"/>
      <c r="UUA7" s="109"/>
      <c r="UUB7" s="109"/>
      <c r="UUC7" s="109"/>
      <c r="UUD7" s="109"/>
      <c r="UUE7" s="109"/>
      <c r="UUF7" s="109"/>
      <c r="UUG7" s="109"/>
      <c r="UUH7" s="109"/>
      <c r="UUI7" s="109"/>
      <c r="UUJ7" s="109"/>
      <c r="UUK7" s="109"/>
      <c r="UUL7" s="109"/>
      <c r="UUM7" s="109"/>
      <c r="UUN7" s="109"/>
      <c r="UUO7" s="109"/>
      <c r="UUP7" s="109"/>
      <c r="UUQ7" s="109"/>
      <c r="UUR7" s="109"/>
      <c r="UUS7" s="109"/>
      <c r="UUT7" s="109"/>
      <c r="UUU7" s="109"/>
      <c r="UUV7" s="109"/>
      <c r="UUW7" s="109"/>
      <c r="UUX7" s="109"/>
      <c r="UUY7" s="109"/>
      <c r="UUZ7" s="109"/>
      <c r="UVA7" s="109"/>
      <c r="UVB7" s="109"/>
      <c r="UVC7" s="109"/>
      <c r="UVD7" s="109"/>
      <c r="UVE7" s="109"/>
      <c r="UVF7" s="109"/>
      <c r="UVG7" s="109"/>
      <c r="UVH7" s="109"/>
      <c r="UVI7" s="109"/>
      <c r="UVJ7" s="109"/>
      <c r="UVK7" s="109"/>
      <c r="UVL7" s="109"/>
      <c r="UVM7" s="109"/>
      <c r="UVN7" s="109"/>
      <c r="UVO7" s="109"/>
      <c r="UVP7" s="109"/>
      <c r="UVQ7" s="109"/>
      <c r="UVR7" s="109"/>
      <c r="UVS7" s="109"/>
      <c r="UVT7" s="109"/>
      <c r="UVU7" s="109"/>
      <c r="UVV7" s="109"/>
      <c r="UVW7" s="109"/>
      <c r="UVX7" s="109"/>
      <c r="UVY7" s="109"/>
      <c r="UVZ7" s="109"/>
      <c r="UWA7" s="109"/>
      <c r="UWB7" s="109"/>
      <c r="UWC7" s="109"/>
      <c r="UWD7" s="109"/>
      <c r="UWE7" s="109"/>
      <c r="UWF7" s="109"/>
      <c r="UWG7" s="109"/>
      <c r="UWH7" s="109"/>
      <c r="UWI7" s="109"/>
      <c r="UWJ7" s="109"/>
      <c r="UWK7" s="109"/>
      <c r="UWL7" s="109"/>
      <c r="UWM7" s="109"/>
      <c r="UWN7" s="109"/>
      <c r="UWO7" s="109"/>
      <c r="UWP7" s="109"/>
      <c r="UWQ7" s="109"/>
      <c r="UWR7" s="109"/>
      <c r="UWS7" s="109"/>
      <c r="UWT7" s="109"/>
      <c r="UWU7" s="109"/>
      <c r="UWV7" s="109"/>
      <c r="UWW7" s="109"/>
      <c r="UWX7" s="109"/>
      <c r="UWY7" s="109"/>
      <c r="UWZ7" s="109"/>
      <c r="UXA7" s="109"/>
      <c r="UXB7" s="109"/>
      <c r="UXC7" s="109"/>
      <c r="UXD7" s="109"/>
      <c r="UXE7" s="109"/>
      <c r="UXF7" s="109"/>
      <c r="UXG7" s="109"/>
      <c r="UXH7" s="109"/>
      <c r="UXI7" s="109"/>
      <c r="UXJ7" s="109"/>
      <c r="UXK7" s="109"/>
      <c r="UXL7" s="109"/>
      <c r="UXM7" s="109"/>
      <c r="UXN7" s="109"/>
      <c r="UXO7" s="109"/>
      <c r="UXP7" s="109"/>
      <c r="UXQ7" s="109"/>
      <c r="UXR7" s="109"/>
      <c r="UXS7" s="109"/>
      <c r="UXT7" s="109"/>
      <c r="UXU7" s="109"/>
      <c r="UXV7" s="109"/>
      <c r="UXW7" s="109"/>
      <c r="UXX7" s="109"/>
      <c r="UXY7" s="109"/>
      <c r="UXZ7" s="109"/>
      <c r="UYA7" s="109"/>
      <c r="UYB7" s="109"/>
      <c r="UYC7" s="109"/>
      <c r="UYD7" s="109"/>
      <c r="UYE7" s="109"/>
      <c r="UYF7" s="109"/>
      <c r="UYG7" s="109"/>
      <c r="UYH7" s="109"/>
      <c r="UYI7" s="109"/>
      <c r="UYJ7" s="109"/>
      <c r="UYK7" s="109"/>
      <c r="UYL7" s="109"/>
      <c r="UYM7" s="109"/>
      <c r="UYN7" s="109"/>
      <c r="UYO7" s="109"/>
      <c r="UYP7" s="109"/>
      <c r="UYQ7" s="109"/>
      <c r="UYR7" s="109"/>
      <c r="UYS7" s="109"/>
      <c r="UYT7" s="109"/>
      <c r="UYU7" s="109"/>
      <c r="UYV7" s="109"/>
      <c r="UYW7" s="109"/>
      <c r="UYX7" s="109"/>
      <c r="UYY7" s="109"/>
      <c r="UYZ7" s="109"/>
      <c r="UZA7" s="109"/>
      <c r="UZB7" s="109"/>
      <c r="UZC7" s="109"/>
      <c r="UZD7" s="109"/>
      <c r="UZE7" s="109"/>
      <c r="UZF7" s="109"/>
      <c r="UZG7" s="109"/>
      <c r="UZH7" s="109"/>
      <c r="UZI7" s="109"/>
      <c r="UZJ7" s="109"/>
      <c r="UZK7" s="109"/>
      <c r="UZL7" s="109"/>
      <c r="UZM7" s="109"/>
      <c r="UZN7" s="109"/>
      <c r="UZO7" s="109"/>
      <c r="UZP7" s="109"/>
      <c r="UZQ7" s="109"/>
      <c r="UZR7" s="109"/>
      <c r="UZS7" s="109"/>
      <c r="UZT7" s="109"/>
      <c r="UZU7" s="109"/>
      <c r="UZV7" s="109"/>
      <c r="UZW7" s="109"/>
      <c r="UZX7" s="109"/>
      <c r="UZY7" s="109"/>
      <c r="UZZ7" s="109"/>
      <c r="VAA7" s="109"/>
      <c r="VAB7" s="109"/>
      <c r="VAC7" s="109"/>
      <c r="VAD7" s="109"/>
      <c r="VAE7" s="109"/>
      <c r="VAF7" s="109"/>
      <c r="VAG7" s="109"/>
      <c r="VAH7" s="109"/>
      <c r="VAI7" s="109"/>
      <c r="VAJ7" s="109"/>
      <c r="VAK7" s="109"/>
      <c r="VAL7" s="109"/>
      <c r="VAM7" s="109"/>
      <c r="VAN7" s="109"/>
      <c r="VAO7" s="109"/>
      <c r="VAP7" s="109"/>
      <c r="VAQ7" s="109"/>
      <c r="VAR7" s="109"/>
      <c r="VAS7" s="109"/>
      <c r="VAT7" s="109"/>
      <c r="VAU7" s="109"/>
      <c r="VAV7" s="109"/>
      <c r="VAW7" s="109"/>
      <c r="VAX7" s="109"/>
      <c r="VAY7" s="109"/>
      <c r="VAZ7" s="109"/>
      <c r="VBA7" s="109"/>
      <c r="VBB7" s="109"/>
      <c r="VBC7" s="109"/>
      <c r="VBD7" s="109"/>
      <c r="VBE7" s="109"/>
      <c r="VBF7" s="109"/>
      <c r="VBG7" s="109"/>
      <c r="VBH7" s="109"/>
      <c r="VBI7" s="109"/>
      <c r="VBJ7" s="109"/>
      <c r="VBK7" s="109"/>
      <c r="VBL7" s="109"/>
      <c r="VBM7" s="109"/>
      <c r="VBN7" s="109"/>
      <c r="VBO7" s="109"/>
      <c r="VBP7" s="109"/>
      <c r="VBQ7" s="109"/>
      <c r="VBR7" s="109"/>
      <c r="VBS7" s="109"/>
      <c r="VBT7" s="109"/>
      <c r="VBU7" s="109"/>
      <c r="VBV7" s="109"/>
      <c r="VBW7" s="109"/>
      <c r="VBX7" s="109"/>
      <c r="VBY7" s="109"/>
      <c r="VBZ7" s="109"/>
      <c r="VCA7" s="109"/>
      <c r="VCB7" s="109"/>
      <c r="VCC7" s="109"/>
      <c r="VCD7" s="109"/>
      <c r="VCE7" s="109"/>
      <c r="VCF7" s="109"/>
      <c r="VCG7" s="109"/>
      <c r="VCH7" s="109"/>
      <c r="VCI7" s="109"/>
      <c r="VCJ7" s="109"/>
      <c r="VCK7" s="109"/>
      <c r="VCL7" s="109"/>
      <c r="VCM7" s="109"/>
      <c r="VCN7" s="109"/>
      <c r="VCO7" s="109"/>
      <c r="VCP7" s="109"/>
      <c r="VCQ7" s="109"/>
      <c r="VCR7" s="109"/>
      <c r="VCS7" s="109"/>
      <c r="VCT7" s="109"/>
      <c r="VCU7" s="109"/>
      <c r="VCV7" s="109"/>
      <c r="VCW7" s="109"/>
      <c r="VCX7" s="109"/>
      <c r="VCY7" s="109"/>
      <c r="VCZ7" s="109"/>
      <c r="VDA7" s="109"/>
      <c r="VDB7" s="109"/>
      <c r="VDC7" s="109"/>
      <c r="VDD7" s="109"/>
      <c r="VDE7" s="109"/>
      <c r="VDF7" s="109"/>
      <c r="VDG7" s="109"/>
      <c r="VDH7" s="109"/>
      <c r="VDI7" s="109"/>
      <c r="VDJ7" s="109"/>
      <c r="VDK7" s="109"/>
      <c r="VDL7" s="109"/>
      <c r="VDM7" s="109"/>
      <c r="VDN7" s="109"/>
      <c r="VDO7" s="109"/>
      <c r="VDP7" s="109"/>
      <c r="VDQ7" s="109"/>
      <c r="VDR7" s="109"/>
      <c r="VDS7" s="109"/>
      <c r="VDT7" s="109"/>
      <c r="VDU7" s="109"/>
      <c r="VDV7" s="109"/>
      <c r="VDW7" s="109"/>
      <c r="VDX7" s="109"/>
      <c r="VDY7" s="109"/>
      <c r="VDZ7" s="109"/>
      <c r="VEA7" s="109"/>
      <c r="VEB7" s="109"/>
      <c r="VEC7" s="109"/>
      <c r="VED7" s="109"/>
      <c r="VEE7" s="109"/>
      <c r="VEF7" s="109"/>
      <c r="VEG7" s="109"/>
      <c r="VEH7" s="109"/>
      <c r="VEI7" s="109"/>
      <c r="VEJ7" s="109"/>
      <c r="VEK7" s="109"/>
      <c r="VEL7" s="109"/>
      <c r="VEM7" s="109"/>
      <c r="VEN7" s="109"/>
      <c r="VEO7" s="109"/>
      <c r="VEP7" s="109"/>
      <c r="VEQ7" s="109"/>
      <c r="VER7" s="109"/>
      <c r="VES7" s="109"/>
      <c r="VET7" s="109"/>
      <c r="VEU7" s="109"/>
      <c r="VEV7" s="109"/>
      <c r="VEW7" s="109"/>
      <c r="VEX7" s="109"/>
      <c r="VEY7" s="109"/>
      <c r="VEZ7" s="109"/>
      <c r="VFA7" s="109"/>
      <c r="VFB7" s="109"/>
      <c r="VFC7" s="109"/>
      <c r="VFD7" s="109"/>
      <c r="VFE7" s="109"/>
      <c r="VFF7" s="109"/>
      <c r="VFG7" s="109"/>
      <c r="VFH7" s="109"/>
      <c r="VFI7" s="109"/>
      <c r="VFJ7" s="109"/>
      <c r="VFK7" s="109"/>
      <c r="VFL7" s="109"/>
      <c r="VFM7" s="109"/>
      <c r="VFN7" s="109"/>
      <c r="VFO7" s="109"/>
      <c r="VFP7" s="109"/>
      <c r="VFQ7" s="109"/>
      <c r="VFR7" s="109"/>
      <c r="VFS7" s="109"/>
      <c r="VFT7" s="109"/>
      <c r="VFU7" s="109"/>
      <c r="VFV7" s="109"/>
      <c r="VFW7" s="109"/>
      <c r="VFX7" s="109"/>
      <c r="VFY7" s="109"/>
      <c r="VFZ7" s="109"/>
      <c r="VGA7" s="109"/>
      <c r="VGB7" s="109"/>
      <c r="VGC7" s="109"/>
      <c r="VGD7" s="109"/>
      <c r="VGE7" s="109"/>
      <c r="VGF7" s="109"/>
      <c r="VGG7" s="109"/>
      <c r="VGH7" s="109"/>
      <c r="VGI7" s="109"/>
      <c r="VGJ7" s="109"/>
      <c r="VGK7" s="109"/>
      <c r="VGL7" s="109"/>
      <c r="VGM7" s="109"/>
      <c r="VGN7" s="109"/>
      <c r="VGO7" s="109"/>
      <c r="VGP7" s="109"/>
      <c r="VGQ7" s="109"/>
      <c r="VGR7" s="109"/>
      <c r="VGS7" s="109"/>
      <c r="VGT7" s="109"/>
      <c r="VGU7" s="109"/>
      <c r="VGV7" s="109"/>
      <c r="VGW7" s="109"/>
      <c r="VGX7" s="109"/>
      <c r="VGY7" s="109"/>
      <c r="VGZ7" s="109"/>
      <c r="VHA7" s="109"/>
      <c r="VHB7" s="109"/>
      <c r="VHC7" s="109"/>
      <c r="VHD7" s="109"/>
      <c r="VHE7" s="109"/>
      <c r="VHF7" s="109"/>
      <c r="VHG7" s="109"/>
      <c r="VHH7" s="109"/>
      <c r="VHI7" s="109"/>
      <c r="VHJ7" s="109"/>
      <c r="VHK7" s="109"/>
      <c r="VHL7" s="109"/>
      <c r="VHM7" s="109"/>
      <c r="VHN7" s="109"/>
      <c r="VHO7" s="109"/>
      <c r="VHP7" s="109"/>
      <c r="VHQ7" s="109"/>
      <c r="VHR7" s="109"/>
      <c r="VHS7" s="109"/>
      <c r="VHT7" s="109"/>
      <c r="VHU7" s="109"/>
      <c r="VHV7" s="109"/>
      <c r="VHW7" s="109"/>
      <c r="VHX7" s="109"/>
      <c r="VHY7" s="109"/>
      <c r="VHZ7" s="109"/>
      <c r="VIA7" s="109"/>
      <c r="VIB7" s="109"/>
      <c r="VIC7" s="109"/>
      <c r="VID7" s="109"/>
      <c r="VIE7" s="109"/>
      <c r="VIF7" s="109"/>
      <c r="VIG7" s="109"/>
      <c r="VIH7" s="109"/>
      <c r="VII7" s="109"/>
      <c r="VIJ7" s="109"/>
      <c r="VIK7" s="109"/>
      <c r="VIL7" s="109"/>
      <c r="VIM7" s="109"/>
      <c r="VIN7" s="109"/>
      <c r="VIO7" s="109"/>
      <c r="VIP7" s="109"/>
      <c r="VIQ7" s="109"/>
      <c r="VIR7" s="109"/>
      <c r="VIS7" s="109"/>
      <c r="VIT7" s="109"/>
      <c r="VIU7" s="109"/>
      <c r="VIV7" s="109"/>
      <c r="VIW7" s="109"/>
      <c r="VIX7" s="109"/>
      <c r="VIY7" s="109"/>
      <c r="VIZ7" s="109"/>
      <c r="VJA7" s="109"/>
      <c r="VJB7" s="109"/>
      <c r="VJC7" s="109"/>
      <c r="VJD7" s="109"/>
      <c r="VJE7" s="109"/>
      <c r="VJF7" s="109"/>
      <c r="VJG7" s="109"/>
      <c r="VJH7" s="109"/>
      <c r="VJI7" s="109"/>
      <c r="VJJ7" s="109"/>
      <c r="VJK7" s="109"/>
      <c r="VJL7" s="109"/>
      <c r="VJM7" s="109"/>
      <c r="VJN7" s="109"/>
      <c r="VJO7" s="109"/>
      <c r="VJP7" s="109"/>
      <c r="VJQ7" s="109"/>
      <c r="VJR7" s="109"/>
      <c r="VJS7" s="109"/>
      <c r="VJT7" s="109"/>
      <c r="VJU7" s="109"/>
      <c r="VJV7" s="109"/>
      <c r="VJW7" s="109"/>
      <c r="VJX7" s="109"/>
      <c r="VJY7" s="109"/>
      <c r="VJZ7" s="109"/>
      <c r="VKA7" s="109"/>
      <c r="VKB7" s="109"/>
      <c r="VKC7" s="109"/>
      <c r="VKD7" s="109"/>
      <c r="VKE7" s="109"/>
      <c r="VKF7" s="109"/>
      <c r="VKG7" s="109"/>
      <c r="VKH7" s="109"/>
      <c r="VKI7" s="109"/>
      <c r="VKJ7" s="109"/>
      <c r="VKK7" s="109"/>
      <c r="VKL7" s="109"/>
      <c r="VKM7" s="109"/>
      <c r="VKN7" s="109"/>
      <c r="VKO7" s="109"/>
      <c r="VKP7" s="109"/>
      <c r="VKQ7" s="109"/>
      <c r="VKR7" s="109"/>
      <c r="VKS7" s="109"/>
      <c r="VKT7" s="109"/>
      <c r="VKU7" s="109"/>
      <c r="VKV7" s="109"/>
      <c r="VKW7" s="109"/>
      <c r="VKX7" s="109"/>
      <c r="VKY7" s="109"/>
      <c r="VKZ7" s="109"/>
      <c r="VLA7" s="109"/>
      <c r="VLB7" s="109"/>
      <c r="VLC7" s="109"/>
      <c r="VLD7" s="109"/>
      <c r="VLE7" s="109"/>
      <c r="VLF7" s="109"/>
      <c r="VLG7" s="109"/>
      <c r="VLH7" s="109"/>
      <c r="VLI7" s="109"/>
      <c r="VLJ7" s="109"/>
      <c r="VLK7" s="109"/>
      <c r="VLL7" s="109"/>
      <c r="VLM7" s="109"/>
      <c r="VLN7" s="109"/>
      <c r="VLO7" s="109"/>
      <c r="VLP7" s="109"/>
      <c r="VLQ7" s="109"/>
      <c r="VLR7" s="109"/>
      <c r="VLS7" s="109"/>
      <c r="VLT7" s="109"/>
      <c r="VLU7" s="109"/>
      <c r="VLV7" s="109"/>
      <c r="VLW7" s="109"/>
      <c r="VLX7" s="109"/>
      <c r="VLY7" s="109"/>
      <c r="VLZ7" s="109"/>
      <c r="VMA7" s="109"/>
      <c r="VMB7" s="109"/>
      <c r="VMC7" s="109"/>
      <c r="VMD7" s="109"/>
      <c r="VME7" s="109"/>
      <c r="VMF7" s="109"/>
      <c r="VMG7" s="109"/>
      <c r="VMH7" s="109"/>
      <c r="VMI7" s="109"/>
      <c r="VMJ7" s="109"/>
      <c r="VMK7" s="109"/>
      <c r="VML7" s="109"/>
      <c r="VMM7" s="109"/>
      <c r="VMN7" s="109"/>
      <c r="VMO7" s="109"/>
      <c r="VMP7" s="109"/>
      <c r="VMQ7" s="109"/>
      <c r="VMR7" s="109"/>
      <c r="VMS7" s="109"/>
      <c r="VMT7" s="109"/>
      <c r="VMU7" s="109"/>
      <c r="VMV7" s="109"/>
      <c r="VMW7" s="109"/>
      <c r="VMX7" s="109"/>
      <c r="VMY7" s="109"/>
      <c r="VMZ7" s="109"/>
      <c r="VNA7" s="109"/>
      <c r="VNB7" s="109"/>
      <c r="VNC7" s="109"/>
      <c r="VND7" s="109"/>
      <c r="VNE7" s="109"/>
      <c r="VNF7" s="109"/>
      <c r="VNG7" s="109"/>
      <c r="VNH7" s="109"/>
      <c r="VNI7" s="109"/>
      <c r="VNJ7" s="109"/>
      <c r="VNK7" s="109"/>
      <c r="VNL7" s="109"/>
      <c r="VNM7" s="109"/>
      <c r="VNN7" s="109"/>
      <c r="VNO7" s="109"/>
      <c r="VNP7" s="109"/>
      <c r="VNQ7" s="109"/>
      <c r="VNR7" s="109"/>
      <c r="VNS7" s="109"/>
      <c r="VNT7" s="109"/>
      <c r="VNU7" s="109"/>
      <c r="VNV7" s="109"/>
      <c r="VNW7" s="109"/>
      <c r="VNX7" s="109"/>
      <c r="VNY7" s="109"/>
      <c r="VNZ7" s="109"/>
      <c r="VOA7" s="109"/>
      <c r="VOB7" s="109"/>
      <c r="VOC7" s="109"/>
      <c r="VOD7" s="109"/>
      <c r="VOE7" s="109"/>
      <c r="VOF7" s="109"/>
      <c r="VOG7" s="109"/>
      <c r="VOH7" s="109"/>
      <c r="VOI7" s="109"/>
      <c r="VOJ7" s="109"/>
      <c r="VOK7" s="109"/>
      <c r="VOL7" s="109"/>
      <c r="VOM7" s="109"/>
      <c r="VON7" s="109"/>
      <c r="VOO7" s="109"/>
      <c r="VOP7" s="109"/>
      <c r="VOQ7" s="109"/>
      <c r="VOR7" s="109"/>
      <c r="VOS7" s="109"/>
      <c r="VOT7" s="109"/>
      <c r="VOU7" s="109"/>
      <c r="VOV7" s="109"/>
      <c r="VOW7" s="109"/>
      <c r="VOX7" s="109"/>
      <c r="VOY7" s="109"/>
      <c r="VOZ7" s="109"/>
      <c r="VPA7" s="109"/>
      <c r="VPB7" s="109"/>
      <c r="VPC7" s="109"/>
      <c r="VPD7" s="109"/>
      <c r="VPE7" s="109"/>
      <c r="VPF7" s="109"/>
      <c r="VPG7" s="109"/>
      <c r="VPH7" s="109"/>
      <c r="VPI7" s="109"/>
      <c r="VPJ7" s="109"/>
      <c r="VPK7" s="109"/>
      <c r="VPL7" s="109"/>
      <c r="VPM7" s="109"/>
      <c r="VPN7" s="109"/>
      <c r="VPO7" s="109"/>
      <c r="VPP7" s="109"/>
      <c r="VPQ7" s="109"/>
      <c r="VPR7" s="109"/>
      <c r="VPS7" s="109"/>
      <c r="VPT7" s="109"/>
      <c r="VPU7" s="109"/>
      <c r="VPV7" s="109"/>
      <c r="VPW7" s="109"/>
      <c r="VPX7" s="109"/>
      <c r="VPY7" s="109"/>
      <c r="VPZ7" s="109"/>
      <c r="VQA7" s="109"/>
      <c r="VQB7" s="109"/>
      <c r="VQC7" s="109"/>
      <c r="VQD7" s="109"/>
      <c r="VQE7" s="109"/>
      <c r="VQF7" s="109"/>
      <c r="VQG7" s="109"/>
      <c r="VQH7" s="109"/>
      <c r="VQI7" s="109"/>
      <c r="VQJ7" s="109"/>
      <c r="VQK7" s="109"/>
      <c r="VQL7" s="109"/>
      <c r="VQM7" s="109"/>
      <c r="VQN7" s="109"/>
      <c r="VQO7" s="109"/>
      <c r="VQP7" s="109"/>
      <c r="VQQ7" s="109"/>
      <c r="VQR7" s="109"/>
      <c r="VQS7" s="109"/>
      <c r="VQT7" s="109"/>
      <c r="VQU7" s="109"/>
      <c r="VQV7" s="109"/>
      <c r="VQW7" s="109"/>
      <c r="VQX7" s="109"/>
      <c r="VQY7" s="109"/>
      <c r="VQZ7" s="109"/>
      <c r="VRA7" s="109"/>
      <c r="VRB7" s="109"/>
      <c r="VRC7" s="109"/>
      <c r="VRD7" s="109"/>
      <c r="VRE7" s="109"/>
      <c r="VRF7" s="109"/>
      <c r="VRG7" s="109"/>
      <c r="VRH7" s="109"/>
      <c r="VRI7" s="109"/>
      <c r="VRJ7" s="109"/>
      <c r="VRK7" s="109"/>
      <c r="VRL7" s="109"/>
      <c r="VRM7" s="109"/>
      <c r="VRN7" s="109"/>
      <c r="VRO7" s="109"/>
      <c r="VRP7" s="109"/>
      <c r="VRQ7" s="109"/>
      <c r="VRR7" s="109"/>
      <c r="VRS7" s="109"/>
      <c r="VRT7" s="109"/>
      <c r="VRU7" s="109"/>
      <c r="VRV7" s="109"/>
      <c r="VRW7" s="109"/>
      <c r="VRX7" s="109"/>
      <c r="VRY7" s="109"/>
      <c r="VRZ7" s="109"/>
      <c r="VSA7" s="109"/>
      <c r="VSB7" s="109"/>
      <c r="VSC7" s="109"/>
      <c r="VSD7" s="109"/>
      <c r="VSE7" s="109"/>
      <c r="VSF7" s="109"/>
      <c r="VSG7" s="109"/>
      <c r="VSH7" s="109"/>
      <c r="VSI7" s="109"/>
      <c r="VSJ7" s="109"/>
      <c r="VSK7" s="109"/>
      <c r="VSL7" s="109"/>
      <c r="VSM7" s="109"/>
      <c r="VSN7" s="109"/>
      <c r="VSO7" s="109"/>
      <c r="VSP7" s="109"/>
      <c r="VSQ7" s="109"/>
      <c r="VSR7" s="109"/>
      <c r="VSS7" s="109"/>
      <c r="VST7" s="109"/>
      <c r="VSU7" s="109"/>
      <c r="VSV7" s="109"/>
      <c r="VSW7" s="109"/>
      <c r="VSX7" s="109"/>
      <c r="VSY7" s="109"/>
      <c r="VSZ7" s="109"/>
      <c r="VTA7" s="109"/>
      <c r="VTB7" s="109"/>
      <c r="VTC7" s="109"/>
      <c r="VTD7" s="109"/>
      <c r="VTE7" s="109"/>
      <c r="VTF7" s="109"/>
      <c r="VTG7" s="109"/>
      <c r="VTH7" s="109"/>
      <c r="VTI7" s="109"/>
      <c r="VTJ7" s="109"/>
      <c r="VTK7" s="109"/>
      <c r="VTL7" s="109"/>
      <c r="VTM7" s="109"/>
      <c r="VTN7" s="109"/>
      <c r="VTO7" s="109"/>
      <c r="VTP7" s="109"/>
      <c r="VTQ7" s="109"/>
      <c r="VTR7" s="109"/>
      <c r="VTS7" s="109"/>
      <c r="VTT7" s="109"/>
      <c r="VTU7" s="109"/>
      <c r="VTV7" s="109"/>
      <c r="VTW7" s="109"/>
      <c r="VTX7" s="109"/>
      <c r="VTY7" s="109"/>
      <c r="VTZ7" s="109"/>
      <c r="VUA7" s="109"/>
      <c r="VUB7" s="109"/>
      <c r="VUC7" s="109"/>
      <c r="VUD7" s="109"/>
      <c r="VUE7" s="109"/>
      <c r="VUF7" s="109"/>
      <c r="VUG7" s="109"/>
      <c r="VUH7" s="109"/>
      <c r="VUI7" s="109"/>
      <c r="VUJ7" s="109"/>
      <c r="VUK7" s="109"/>
      <c r="VUL7" s="109"/>
      <c r="VUM7" s="109"/>
      <c r="VUN7" s="109"/>
      <c r="VUO7" s="109"/>
      <c r="VUP7" s="109"/>
      <c r="VUQ7" s="109"/>
      <c r="VUR7" s="109"/>
      <c r="VUS7" s="109"/>
      <c r="VUT7" s="109"/>
      <c r="VUU7" s="109"/>
      <c r="VUV7" s="109"/>
      <c r="VUW7" s="109"/>
      <c r="VUX7" s="109"/>
      <c r="VUY7" s="109"/>
      <c r="VUZ7" s="109"/>
      <c r="VVA7" s="109"/>
      <c r="VVB7" s="109"/>
      <c r="VVC7" s="109"/>
      <c r="VVD7" s="109"/>
      <c r="VVE7" s="109"/>
      <c r="VVF7" s="109"/>
      <c r="VVG7" s="109"/>
      <c r="VVH7" s="109"/>
      <c r="VVI7" s="109"/>
      <c r="VVJ7" s="109"/>
      <c r="VVK7" s="109"/>
      <c r="VVL7" s="109"/>
      <c r="VVM7" s="109"/>
      <c r="VVN7" s="109"/>
      <c r="VVO7" s="109"/>
      <c r="VVP7" s="109"/>
      <c r="VVQ7" s="109"/>
      <c r="VVR7" s="109"/>
      <c r="VVS7" s="109"/>
      <c r="VVT7" s="109"/>
      <c r="VVU7" s="109"/>
      <c r="VVV7" s="109"/>
      <c r="VVW7" s="109"/>
      <c r="VVX7" s="109"/>
      <c r="VVY7" s="109"/>
      <c r="VVZ7" s="109"/>
      <c r="VWA7" s="109"/>
      <c r="VWB7" s="109"/>
      <c r="VWC7" s="109"/>
      <c r="VWD7" s="109"/>
      <c r="VWE7" s="109"/>
      <c r="VWF7" s="109"/>
      <c r="VWG7" s="109"/>
      <c r="VWH7" s="109"/>
      <c r="VWI7" s="109"/>
      <c r="VWJ7" s="109"/>
      <c r="VWK7" s="109"/>
      <c r="VWL7" s="109"/>
      <c r="VWM7" s="109"/>
      <c r="VWN7" s="109"/>
      <c r="VWO7" s="109"/>
      <c r="VWP7" s="109"/>
      <c r="VWQ7" s="109"/>
      <c r="VWR7" s="109"/>
      <c r="VWS7" s="109"/>
      <c r="VWT7" s="109"/>
      <c r="VWU7" s="109"/>
      <c r="VWV7" s="109"/>
      <c r="VWW7" s="109"/>
      <c r="VWX7" s="109"/>
      <c r="VWY7" s="109"/>
      <c r="VWZ7" s="109"/>
      <c r="VXA7" s="109"/>
      <c r="VXB7" s="109"/>
      <c r="VXC7" s="109"/>
      <c r="VXD7" s="109"/>
      <c r="VXE7" s="109"/>
      <c r="VXF7" s="109"/>
      <c r="VXG7" s="109"/>
      <c r="VXH7" s="109"/>
      <c r="VXI7" s="109"/>
      <c r="VXJ7" s="109"/>
      <c r="VXK7" s="109"/>
      <c r="VXL7" s="109"/>
      <c r="VXM7" s="109"/>
      <c r="VXN7" s="109"/>
      <c r="VXO7" s="109"/>
      <c r="VXP7" s="109"/>
      <c r="VXQ7" s="109"/>
      <c r="VXR7" s="109"/>
      <c r="VXS7" s="109"/>
      <c r="VXT7" s="109"/>
      <c r="VXU7" s="109"/>
      <c r="VXV7" s="109"/>
      <c r="VXW7" s="109"/>
      <c r="VXX7" s="109"/>
      <c r="VXY7" s="109"/>
      <c r="VXZ7" s="109"/>
      <c r="VYA7" s="109"/>
      <c r="VYB7" s="109"/>
      <c r="VYC7" s="109"/>
      <c r="VYD7" s="109"/>
      <c r="VYE7" s="109"/>
      <c r="VYF7" s="109"/>
      <c r="VYG7" s="109"/>
      <c r="VYH7" s="109"/>
      <c r="VYI7" s="109"/>
      <c r="VYJ7" s="109"/>
      <c r="VYK7" s="109"/>
      <c r="VYL7" s="109"/>
      <c r="VYM7" s="109"/>
      <c r="VYN7" s="109"/>
      <c r="VYO7" s="109"/>
      <c r="VYP7" s="109"/>
      <c r="VYQ7" s="109"/>
      <c r="VYR7" s="109"/>
      <c r="VYS7" s="109"/>
      <c r="VYT7" s="109"/>
      <c r="VYU7" s="109"/>
      <c r="VYV7" s="109"/>
      <c r="VYW7" s="109"/>
      <c r="VYX7" s="109"/>
      <c r="VYY7" s="109"/>
      <c r="VYZ7" s="109"/>
      <c r="VZA7" s="109"/>
      <c r="VZB7" s="109"/>
      <c r="VZC7" s="109"/>
      <c r="VZD7" s="109"/>
      <c r="VZE7" s="109"/>
      <c r="VZF7" s="109"/>
      <c r="VZG7" s="109"/>
      <c r="VZH7" s="109"/>
      <c r="VZI7" s="109"/>
      <c r="VZJ7" s="109"/>
      <c r="VZK7" s="109"/>
      <c r="VZL7" s="109"/>
      <c r="VZM7" s="109"/>
      <c r="VZN7" s="109"/>
      <c r="VZO7" s="109"/>
      <c r="VZP7" s="109"/>
      <c r="VZQ7" s="109"/>
      <c r="VZR7" s="109"/>
      <c r="VZS7" s="109"/>
      <c r="VZT7" s="109"/>
      <c r="VZU7" s="109"/>
      <c r="VZV7" s="109"/>
      <c r="VZW7" s="109"/>
      <c r="VZX7" s="109"/>
      <c r="VZY7" s="109"/>
      <c r="VZZ7" s="109"/>
      <c r="WAA7" s="109"/>
      <c r="WAB7" s="109"/>
      <c r="WAC7" s="109"/>
      <c r="WAD7" s="109"/>
      <c r="WAE7" s="109"/>
      <c r="WAF7" s="109"/>
      <c r="WAG7" s="109"/>
      <c r="WAH7" s="109"/>
      <c r="WAI7" s="109"/>
      <c r="WAJ7" s="109"/>
      <c r="WAK7" s="109"/>
      <c r="WAL7" s="109"/>
      <c r="WAM7" s="109"/>
      <c r="WAN7" s="109"/>
      <c r="WAO7" s="109"/>
      <c r="WAP7" s="109"/>
      <c r="WAQ7" s="109"/>
      <c r="WAR7" s="109"/>
      <c r="WAS7" s="109"/>
      <c r="WAT7" s="109"/>
      <c r="WAU7" s="109"/>
      <c r="WAV7" s="109"/>
      <c r="WAW7" s="109"/>
      <c r="WAX7" s="109"/>
      <c r="WAY7" s="109"/>
      <c r="WAZ7" s="109"/>
      <c r="WBA7" s="109"/>
      <c r="WBB7" s="109"/>
      <c r="WBC7" s="109"/>
      <c r="WBD7" s="109"/>
      <c r="WBE7" s="109"/>
      <c r="WBF7" s="109"/>
      <c r="WBG7" s="109"/>
      <c r="WBH7" s="109"/>
      <c r="WBI7" s="109"/>
      <c r="WBJ7" s="109"/>
      <c r="WBK7" s="109"/>
      <c r="WBL7" s="109"/>
      <c r="WBM7" s="109"/>
      <c r="WBN7" s="109"/>
      <c r="WBO7" s="109"/>
      <c r="WBP7" s="109"/>
      <c r="WBQ7" s="109"/>
      <c r="WBR7" s="109"/>
      <c r="WBS7" s="109"/>
      <c r="WBT7" s="109"/>
      <c r="WBU7" s="109"/>
      <c r="WBV7" s="109"/>
      <c r="WBW7" s="109"/>
      <c r="WBX7" s="109"/>
      <c r="WBY7" s="109"/>
      <c r="WBZ7" s="109"/>
      <c r="WCA7" s="109"/>
      <c r="WCB7" s="109"/>
      <c r="WCC7" s="109"/>
      <c r="WCD7" s="109"/>
      <c r="WCE7" s="109"/>
      <c r="WCF7" s="109"/>
      <c r="WCG7" s="109"/>
      <c r="WCH7" s="109"/>
      <c r="WCI7" s="109"/>
      <c r="WCJ7" s="109"/>
      <c r="WCK7" s="109"/>
      <c r="WCL7" s="109"/>
      <c r="WCM7" s="109"/>
      <c r="WCN7" s="109"/>
      <c r="WCO7" s="109"/>
      <c r="WCP7" s="109"/>
      <c r="WCQ7" s="109"/>
      <c r="WCR7" s="109"/>
      <c r="WCS7" s="109"/>
      <c r="WCT7" s="109"/>
      <c r="WCU7" s="109"/>
      <c r="WCV7" s="109"/>
      <c r="WCW7" s="109"/>
      <c r="WCX7" s="109"/>
      <c r="WCY7" s="109"/>
      <c r="WCZ7" s="109"/>
      <c r="WDA7" s="109"/>
      <c r="WDB7" s="109"/>
      <c r="WDC7" s="109"/>
      <c r="WDD7" s="109"/>
      <c r="WDE7" s="109"/>
      <c r="WDF7" s="109"/>
      <c r="WDG7" s="109"/>
      <c r="WDH7" s="109"/>
      <c r="WDI7" s="109"/>
      <c r="WDJ7" s="109"/>
      <c r="WDK7" s="109"/>
      <c r="WDL7" s="109"/>
      <c r="WDM7" s="109"/>
      <c r="WDN7" s="109"/>
      <c r="WDO7" s="109"/>
      <c r="WDP7" s="109"/>
      <c r="WDQ7" s="109"/>
      <c r="WDR7" s="109"/>
      <c r="WDS7" s="109"/>
      <c r="WDT7" s="109"/>
      <c r="WDU7" s="109"/>
      <c r="WDV7" s="109"/>
      <c r="WDW7" s="109"/>
      <c r="WDX7" s="109"/>
      <c r="WDY7" s="109"/>
      <c r="WDZ7" s="109"/>
      <c r="WEA7" s="109"/>
      <c r="WEB7" s="109"/>
      <c r="WEC7" s="109"/>
      <c r="WED7" s="109"/>
      <c r="WEE7" s="109"/>
      <c r="WEF7" s="109"/>
      <c r="WEG7" s="109"/>
      <c r="WEH7" s="109"/>
      <c r="WEI7" s="109"/>
      <c r="WEJ7" s="109"/>
      <c r="WEK7" s="109"/>
      <c r="WEL7" s="109"/>
      <c r="WEM7" s="109"/>
      <c r="WEN7" s="109"/>
      <c r="WEO7" s="109"/>
      <c r="WEP7" s="109"/>
      <c r="WEQ7" s="109"/>
      <c r="WER7" s="109"/>
      <c r="WES7" s="109"/>
      <c r="WET7" s="109"/>
      <c r="WEU7" s="109"/>
      <c r="WEV7" s="109"/>
      <c r="WEW7" s="109"/>
      <c r="WEX7" s="109"/>
      <c r="WEY7" s="109"/>
      <c r="WEZ7" s="109"/>
      <c r="WFA7" s="109"/>
      <c r="WFB7" s="109"/>
      <c r="WFC7" s="109"/>
      <c r="WFD7" s="109"/>
      <c r="WFE7" s="109"/>
      <c r="WFF7" s="109"/>
      <c r="WFG7" s="109"/>
      <c r="WFH7" s="109"/>
      <c r="WFI7" s="109"/>
      <c r="WFJ7" s="109"/>
      <c r="WFK7" s="109"/>
      <c r="WFL7" s="109"/>
      <c r="WFM7" s="109"/>
      <c r="WFN7" s="109"/>
      <c r="WFO7" s="109"/>
      <c r="WFP7" s="109"/>
      <c r="WFQ7" s="109"/>
      <c r="WFR7" s="109"/>
      <c r="WFS7" s="109"/>
      <c r="WFT7" s="109"/>
      <c r="WFU7" s="109"/>
      <c r="WFV7" s="109"/>
      <c r="WFW7" s="109"/>
      <c r="WFX7" s="109"/>
      <c r="WFY7" s="109"/>
      <c r="WFZ7" s="109"/>
      <c r="WGA7" s="109"/>
      <c r="WGB7" s="109"/>
      <c r="WGC7" s="109"/>
      <c r="WGD7" s="109"/>
      <c r="WGE7" s="109"/>
      <c r="WGF7" s="109"/>
      <c r="WGG7" s="109"/>
      <c r="WGH7" s="109"/>
      <c r="WGI7" s="109"/>
      <c r="WGJ7" s="109"/>
      <c r="WGK7" s="109"/>
      <c r="WGL7" s="109"/>
      <c r="WGM7" s="109"/>
      <c r="WGN7" s="109"/>
      <c r="WGO7" s="109"/>
      <c r="WGP7" s="109"/>
      <c r="WGQ7" s="109"/>
      <c r="WGR7" s="109"/>
      <c r="WGS7" s="109"/>
      <c r="WGT7" s="109"/>
      <c r="WGU7" s="109"/>
      <c r="WGV7" s="109"/>
      <c r="WGW7" s="109"/>
      <c r="WGX7" s="109"/>
      <c r="WGY7" s="109"/>
      <c r="WGZ7" s="109"/>
      <c r="WHA7" s="109"/>
      <c r="WHB7" s="109"/>
      <c r="WHC7" s="109"/>
      <c r="WHD7" s="109"/>
      <c r="WHE7" s="109"/>
      <c r="WHF7" s="109"/>
      <c r="WHG7" s="109"/>
      <c r="WHH7" s="109"/>
      <c r="WHI7" s="109"/>
      <c r="WHJ7" s="109"/>
      <c r="WHK7" s="109"/>
      <c r="WHL7" s="109"/>
      <c r="WHM7" s="109"/>
      <c r="WHN7" s="109"/>
      <c r="WHO7" s="109"/>
      <c r="WHP7" s="109"/>
      <c r="WHQ7" s="109"/>
      <c r="WHR7" s="109"/>
      <c r="WHS7" s="109"/>
      <c r="WHT7" s="109"/>
      <c r="WHU7" s="109"/>
      <c r="WHV7" s="109"/>
      <c r="WHW7" s="109"/>
      <c r="WHX7" s="109"/>
      <c r="WHY7" s="109"/>
      <c r="WHZ7" s="109"/>
      <c r="WIA7" s="109"/>
      <c r="WIB7" s="109"/>
      <c r="WIC7" s="109"/>
      <c r="WID7" s="109"/>
      <c r="WIE7" s="109"/>
      <c r="WIF7" s="109"/>
      <c r="WIG7" s="109"/>
      <c r="WIH7" s="109"/>
      <c r="WII7" s="109"/>
      <c r="WIJ7" s="109"/>
      <c r="WIK7" s="109"/>
      <c r="WIL7" s="109"/>
      <c r="WIM7" s="109"/>
      <c r="WIN7" s="109"/>
      <c r="WIO7" s="109"/>
      <c r="WIP7" s="109"/>
      <c r="WIQ7" s="109"/>
      <c r="WIR7" s="109"/>
      <c r="WIS7" s="109"/>
      <c r="WIT7" s="109"/>
      <c r="WIU7" s="109"/>
      <c r="WIV7" s="109"/>
      <c r="WIW7" s="109"/>
      <c r="WIX7" s="109"/>
      <c r="WIY7" s="109"/>
      <c r="WIZ7" s="109"/>
      <c r="WJA7" s="109"/>
      <c r="WJB7" s="109"/>
      <c r="WJC7" s="109"/>
      <c r="WJD7" s="109"/>
      <c r="WJE7" s="109"/>
      <c r="WJF7" s="109"/>
      <c r="WJG7" s="109"/>
      <c r="WJH7" s="109"/>
      <c r="WJI7" s="109"/>
      <c r="WJJ7" s="109"/>
      <c r="WJK7" s="109"/>
      <c r="WJL7" s="109"/>
      <c r="WJM7" s="109"/>
      <c r="WJN7" s="109"/>
      <c r="WJO7" s="109"/>
      <c r="WJP7" s="109"/>
      <c r="WJQ7" s="109"/>
      <c r="WJR7" s="109"/>
      <c r="WJS7" s="109"/>
      <c r="WJT7" s="109"/>
      <c r="WJU7" s="109"/>
      <c r="WJV7" s="109"/>
      <c r="WJW7" s="109"/>
      <c r="WJX7" s="109"/>
      <c r="WJY7" s="109"/>
      <c r="WJZ7" s="109"/>
      <c r="WKA7" s="109"/>
      <c r="WKB7" s="109"/>
      <c r="WKC7" s="109"/>
      <c r="WKD7" s="109"/>
      <c r="WKE7" s="109"/>
      <c r="WKF7" s="109"/>
      <c r="WKG7" s="109"/>
      <c r="WKH7" s="109"/>
      <c r="WKI7" s="109"/>
      <c r="WKJ7" s="109"/>
      <c r="WKK7" s="109"/>
      <c r="WKL7" s="109"/>
      <c r="WKM7" s="109"/>
      <c r="WKN7" s="109"/>
      <c r="WKO7" s="109"/>
      <c r="WKP7" s="109"/>
      <c r="WKQ7" s="109"/>
      <c r="WKR7" s="109"/>
      <c r="WKS7" s="109"/>
      <c r="WKT7" s="109"/>
      <c r="WKU7" s="109"/>
      <c r="WKV7" s="109"/>
      <c r="WKW7" s="109"/>
      <c r="WKX7" s="109"/>
      <c r="WKY7" s="109"/>
      <c r="WKZ7" s="109"/>
      <c r="WLA7" s="109"/>
      <c r="WLB7" s="109"/>
      <c r="WLC7" s="109"/>
      <c r="WLD7" s="109"/>
      <c r="WLE7" s="109"/>
      <c r="WLF7" s="109"/>
      <c r="WLG7" s="109"/>
      <c r="WLH7" s="109"/>
      <c r="WLI7" s="109"/>
      <c r="WLJ7" s="109"/>
      <c r="WLK7" s="109"/>
      <c r="WLL7" s="109"/>
      <c r="WLM7" s="109"/>
      <c r="WLN7" s="109"/>
      <c r="WLO7" s="109"/>
      <c r="WLP7" s="109"/>
      <c r="WLQ7" s="109"/>
      <c r="WLR7" s="109"/>
      <c r="WLS7" s="109"/>
      <c r="WLT7" s="109"/>
      <c r="WLU7" s="109"/>
      <c r="WLV7" s="109"/>
      <c r="WLW7" s="109"/>
      <c r="WLX7" s="109"/>
      <c r="WLY7" s="109"/>
      <c r="WLZ7" s="109"/>
      <c r="WMA7" s="109"/>
      <c r="WMB7" s="109"/>
      <c r="WMC7" s="109"/>
      <c r="WMD7" s="109"/>
      <c r="WME7" s="109"/>
      <c r="WMF7" s="109"/>
      <c r="WMG7" s="109"/>
      <c r="WMH7" s="109"/>
      <c r="WMI7" s="109"/>
      <c r="WMJ7" s="109"/>
      <c r="WMK7" s="109"/>
      <c r="WML7" s="109"/>
      <c r="WMM7" s="109"/>
      <c r="WMN7" s="109"/>
      <c r="WMO7" s="109"/>
      <c r="WMP7" s="109"/>
      <c r="WMQ7" s="109"/>
      <c r="WMR7" s="109"/>
      <c r="WMS7" s="109"/>
      <c r="WMT7" s="109"/>
      <c r="WMU7" s="109"/>
      <c r="WMV7" s="109"/>
      <c r="WMW7" s="109"/>
      <c r="WMX7" s="109"/>
      <c r="WMY7" s="109"/>
      <c r="WMZ7" s="109"/>
      <c r="WNA7" s="109"/>
      <c r="WNB7" s="109"/>
      <c r="WNC7" s="109"/>
      <c r="WND7" s="109"/>
      <c r="WNE7" s="109"/>
      <c r="WNF7" s="109"/>
      <c r="WNG7" s="109"/>
      <c r="WNH7" s="109"/>
      <c r="WNI7" s="109"/>
      <c r="WNJ7" s="109"/>
      <c r="WNK7" s="109"/>
      <c r="WNL7" s="109"/>
      <c r="WNM7" s="109"/>
      <c r="WNN7" s="109"/>
      <c r="WNO7" s="109"/>
      <c r="WNP7" s="109"/>
      <c r="WNQ7" s="109"/>
      <c r="WNR7" s="109"/>
      <c r="WNS7" s="109"/>
      <c r="WNT7" s="109"/>
      <c r="WNU7" s="109"/>
      <c r="WNV7" s="109"/>
      <c r="WNW7" s="109"/>
      <c r="WNX7" s="109"/>
      <c r="WNY7" s="109"/>
      <c r="WNZ7" s="109"/>
      <c r="WOA7" s="109"/>
      <c r="WOB7" s="109"/>
      <c r="WOC7" s="109"/>
      <c r="WOD7" s="109"/>
      <c r="WOE7" s="109"/>
      <c r="WOF7" s="109"/>
      <c r="WOG7" s="109"/>
      <c r="WOH7" s="109"/>
      <c r="WOI7" s="109"/>
      <c r="WOJ7" s="109"/>
      <c r="WOK7" s="109"/>
      <c r="WOL7" s="109"/>
      <c r="WOM7" s="109"/>
      <c r="WON7" s="109"/>
      <c r="WOO7" s="109"/>
      <c r="WOP7" s="109"/>
      <c r="WOQ7" s="109"/>
      <c r="WOR7" s="109"/>
      <c r="WOS7" s="109"/>
      <c r="WOT7" s="109"/>
      <c r="WOU7" s="109"/>
      <c r="WOV7" s="109"/>
      <c r="WOW7" s="109"/>
      <c r="WOX7" s="109"/>
      <c r="WOY7" s="109"/>
      <c r="WOZ7" s="109"/>
      <c r="WPA7" s="109"/>
      <c r="WPB7" s="109"/>
      <c r="WPC7" s="109"/>
      <c r="WPD7" s="109"/>
      <c r="WPE7" s="109"/>
      <c r="WPF7" s="109"/>
      <c r="WPG7" s="109"/>
      <c r="WPH7" s="109"/>
      <c r="WPI7" s="109"/>
      <c r="WPJ7" s="109"/>
      <c r="WPK7" s="109"/>
      <c r="WPL7" s="109"/>
      <c r="WPM7" s="109"/>
      <c r="WPN7" s="109"/>
      <c r="WPO7" s="109"/>
      <c r="WPP7" s="109"/>
      <c r="WPQ7" s="109"/>
      <c r="WPR7" s="109"/>
      <c r="WPS7" s="109"/>
      <c r="WPT7" s="109"/>
      <c r="WPU7" s="109"/>
      <c r="WPV7" s="109"/>
      <c r="WPW7" s="109"/>
      <c r="WPX7" s="109"/>
      <c r="WPY7" s="109"/>
      <c r="WPZ7" s="109"/>
      <c r="WQA7" s="109"/>
      <c r="WQB7" s="109"/>
      <c r="WQC7" s="109"/>
      <c r="WQD7" s="109"/>
      <c r="WQE7" s="109"/>
      <c r="WQF7" s="109"/>
      <c r="WQG7" s="109"/>
      <c r="WQH7" s="109"/>
      <c r="WQI7" s="109"/>
      <c r="WQJ7" s="109"/>
      <c r="WQK7" s="109"/>
      <c r="WQL7" s="109"/>
      <c r="WQM7" s="109"/>
      <c r="WQN7" s="109"/>
      <c r="WQO7" s="109"/>
      <c r="WQP7" s="109"/>
      <c r="WQQ7" s="109"/>
      <c r="WQR7" s="109"/>
      <c r="WQS7" s="109"/>
      <c r="WQT7" s="109"/>
      <c r="WQU7" s="109"/>
      <c r="WQV7" s="109"/>
      <c r="WQW7" s="109"/>
      <c r="WQX7" s="109"/>
      <c r="WQY7" s="109"/>
      <c r="WQZ7" s="109"/>
      <c r="WRA7" s="109"/>
      <c r="WRB7" s="109"/>
      <c r="WRC7" s="109"/>
      <c r="WRD7" s="109"/>
      <c r="WRE7" s="109"/>
      <c r="WRF7" s="109"/>
      <c r="WRG7" s="109"/>
      <c r="WRH7" s="109"/>
      <c r="WRI7" s="109"/>
      <c r="WRJ7" s="109"/>
      <c r="WRK7" s="109"/>
      <c r="WRL7" s="109"/>
      <c r="WRM7" s="109"/>
      <c r="WRN7" s="109"/>
      <c r="WRO7" s="109"/>
      <c r="WRP7" s="109"/>
      <c r="WRQ7" s="109"/>
      <c r="WRR7" s="109"/>
      <c r="WRS7" s="109"/>
      <c r="WRT7" s="109"/>
      <c r="WRU7" s="109"/>
      <c r="WRV7" s="109"/>
      <c r="WRW7" s="109"/>
      <c r="WRX7" s="109"/>
      <c r="WRY7" s="109"/>
      <c r="WRZ7" s="109"/>
      <c r="WSA7" s="109"/>
      <c r="WSB7" s="109"/>
      <c r="WSC7" s="109"/>
      <c r="WSD7" s="109"/>
      <c r="WSE7" s="109"/>
      <c r="WSF7" s="109"/>
      <c r="WSG7" s="109"/>
      <c r="WSH7" s="109"/>
      <c r="WSI7" s="109"/>
      <c r="WSJ7" s="109"/>
      <c r="WSK7" s="109"/>
      <c r="WSL7" s="109"/>
      <c r="WSM7" s="109"/>
      <c r="WSN7" s="109"/>
      <c r="WSO7" s="109"/>
      <c r="WSP7" s="109"/>
      <c r="WSQ7" s="109"/>
      <c r="WSR7" s="109"/>
      <c r="WSS7" s="109"/>
      <c r="WST7" s="109"/>
      <c r="WSU7" s="109"/>
      <c r="WSV7" s="109"/>
      <c r="WSW7" s="109"/>
      <c r="WSX7" s="109"/>
      <c r="WSY7" s="109"/>
      <c r="WSZ7" s="109"/>
      <c r="WTA7" s="109"/>
      <c r="WTB7" s="109"/>
      <c r="WTC7" s="109"/>
      <c r="WTD7" s="109"/>
      <c r="WTE7" s="109"/>
      <c r="WTF7" s="109"/>
      <c r="WTG7" s="109"/>
      <c r="WTH7" s="109"/>
      <c r="WTI7" s="109"/>
      <c r="WTJ7" s="109"/>
      <c r="WTK7" s="109"/>
      <c r="WTL7" s="109"/>
      <c r="WTM7" s="109"/>
      <c r="WTN7" s="109"/>
      <c r="WTO7" s="109"/>
      <c r="WTP7" s="109"/>
      <c r="WTQ7" s="109"/>
      <c r="WTR7" s="109"/>
      <c r="WTS7" s="109"/>
      <c r="WTT7" s="109"/>
      <c r="WTU7" s="109"/>
      <c r="WTV7" s="109"/>
      <c r="WTW7" s="109"/>
      <c r="WTX7" s="109"/>
      <c r="WTY7" s="109"/>
      <c r="WTZ7" s="109"/>
      <c r="WUA7" s="109"/>
      <c r="WUB7" s="109"/>
      <c r="WUC7" s="109"/>
      <c r="WUD7" s="109"/>
      <c r="WUE7" s="109"/>
      <c r="WUF7" s="109"/>
      <c r="WUG7" s="109"/>
      <c r="WUH7" s="109"/>
      <c r="WUI7" s="109"/>
      <c r="WUJ7" s="109"/>
      <c r="WUK7" s="109"/>
      <c r="WUL7" s="109"/>
      <c r="WUM7" s="109"/>
      <c r="WUN7" s="109"/>
      <c r="WUO7" s="109"/>
      <c r="WUP7" s="109"/>
      <c r="WUQ7" s="109"/>
      <c r="WUR7" s="109"/>
      <c r="WUS7" s="109"/>
      <c r="WUT7" s="109"/>
      <c r="WUU7" s="109"/>
      <c r="WUV7" s="109"/>
      <c r="WUW7" s="109"/>
      <c r="WUX7" s="109"/>
      <c r="WUY7" s="109"/>
      <c r="WUZ7" s="109"/>
      <c r="WVA7" s="109"/>
      <c r="WVB7" s="109"/>
      <c r="WVC7" s="109"/>
      <c r="WVD7" s="109"/>
      <c r="WVE7" s="109"/>
      <c r="WVF7" s="109"/>
      <c r="WVG7" s="109"/>
      <c r="WVH7" s="109"/>
      <c r="WVI7" s="109"/>
      <c r="WVJ7" s="109"/>
      <c r="WVK7" s="109"/>
      <c r="WVL7" s="109"/>
      <c r="WVM7" s="109"/>
      <c r="WVN7" s="109"/>
      <c r="WVO7" s="109"/>
      <c r="WVP7" s="109"/>
      <c r="WVQ7" s="109"/>
      <c r="WVR7" s="109"/>
      <c r="WVS7" s="109"/>
      <c r="WVT7" s="109"/>
      <c r="WVU7" s="109"/>
      <c r="WVV7" s="109"/>
      <c r="WVW7" s="109"/>
      <c r="WVX7" s="109"/>
      <c r="WVY7" s="109"/>
      <c r="WVZ7" s="109"/>
      <c r="WWA7" s="109"/>
      <c r="WWB7" s="109"/>
      <c r="WWC7" s="109"/>
      <c r="WWD7" s="109"/>
      <c r="WWE7" s="109"/>
      <c r="WWF7" s="109"/>
      <c r="WWG7" s="109"/>
      <c r="WWH7" s="109"/>
      <c r="WWI7" s="109"/>
      <c r="WWJ7" s="109"/>
      <c r="WWK7" s="109"/>
      <c r="WWL7" s="109"/>
      <c r="WWM7" s="109"/>
      <c r="WWN7" s="109"/>
      <c r="WWO7" s="109"/>
      <c r="WWP7" s="109"/>
      <c r="WWQ7" s="109"/>
      <c r="WWR7" s="109"/>
      <c r="WWS7" s="109"/>
      <c r="WWT7" s="109"/>
      <c r="WWU7" s="109"/>
      <c r="WWV7" s="109"/>
      <c r="WWW7" s="109"/>
      <c r="WWX7" s="109"/>
      <c r="WWY7" s="109"/>
      <c r="WWZ7" s="109"/>
      <c r="WXA7" s="109"/>
      <c r="WXB7" s="109"/>
      <c r="WXC7" s="109"/>
      <c r="WXD7" s="109"/>
      <c r="WXE7" s="109"/>
      <c r="WXF7" s="109"/>
      <c r="WXG7" s="109"/>
      <c r="WXH7" s="109"/>
      <c r="WXI7" s="109"/>
      <c r="WXJ7" s="109"/>
      <c r="WXK7" s="109"/>
      <c r="WXL7" s="109"/>
      <c r="WXM7" s="109"/>
      <c r="WXN7" s="109"/>
      <c r="WXO7" s="109"/>
      <c r="WXP7" s="109"/>
      <c r="WXQ7" s="109"/>
      <c r="WXR7" s="109"/>
      <c r="WXS7" s="109"/>
      <c r="WXT7" s="109"/>
      <c r="WXU7" s="109"/>
      <c r="WXV7" s="109"/>
      <c r="WXW7" s="109"/>
      <c r="WXX7" s="109"/>
      <c r="WXY7" s="109"/>
      <c r="WXZ7" s="109"/>
      <c r="WYA7" s="109"/>
      <c r="WYB7" s="109"/>
      <c r="WYC7" s="109"/>
      <c r="WYD7" s="109"/>
      <c r="WYE7" s="109"/>
      <c r="WYF7" s="109"/>
      <c r="WYG7" s="109"/>
      <c r="WYH7" s="109"/>
      <c r="WYI7" s="109"/>
      <c r="WYJ7" s="109"/>
      <c r="WYK7" s="109"/>
      <c r="WYL7" s="109"/>
      <c r="WYM7" s="109"/>
      <c r="WYN7" s="109"/>
      <c r="WYO7" s="109"/>
      <c r="WYP7" s="109"/>
      <c r="WYQ7" s="109"/>
      <c r="WYR7" s="109"/>
      <c r="WYS7" s="109"/>
      <c r="WYT7" s="109"/>
      <c r="WYU7" s="109"/>
      <c r="WYV7" s="109"/>
      <c r="WYW7" s="109"/>
      <c r="WYX7" s="109"/>
      <c r="WYY7" s="109"/>
      <c r="WYZ7" s="109"/>
      <c r="WZA7" s="109"/>
      <c r="WZB7" s="109"/>
      <c r="WZC7" s="109"/>
      <c r="WZD7" s="109"/>
      <c r="WZE7" s="109"/>
      <c r="WZF7" s="109"/>
      <c r="WZG7" s="109"/>
      <c r="WZH7" s="109"/>
      <c r="WZI7" s="109"/>
      <c r="WZJ7" s="109"/>
      <c r="WZK7" s="109"/>
      <c r="WZL7" s="109"/>
      <c r="WZM7" s="109"/>
      <c r="WZN7" s="109"/>
      <c r="WZO7" s="109"/>
      <c r="WZP7" s="109"/>
      <c r="WZQ7" s="109"/>
      <c r="WZR7" s="109"/>
      <c r="WZS7" s="109"/>
      <c r="WZT7" s="109"/>
      <c r="WZU7" s="109"/>
      <c r="WZV7" s="109"/>
      <c r="WZW7" s="109"/>
      <c r="WZX7" s="109"/>
      <c r="WZY7" s="109"/>
      <c r="WZZ7" s="109"/>
      <c r="XAA7" s="109"/>
      <c r="XAB7" s="109"/>
      <c r="XAC7" s="109"/>
      <c r="XAD7" s="109"/>
      <c r="XAE7" s="109"/>
      <c r="XAF7" s="109"/>
      <c r="XAG7" s="109"/>
      <c r="XAH7" s="109"/>
      <c r="XAI7" s="109"/>
      <c r="XAJ7" s="109"/>
      <c r="XAK7" s="109"/>
      <c r="XAL7" s="109"/>
      <c r="XAM7" s="109"/>
      <c r="XAN7" s="109"/>
      <c r="XAO7" s="109"/>
      <c r="XAP7" s="109"/>
      <c r="XAQ7" s="109"/>
      <c r="XAR7" s="109"/>
      <c r="XAS7" s="109"/>
      <c r="XAT7" s="109"/>
      <c r="XAU7" s="109"/>
      <c r="XAV7" s="109"/>
      <c r="XAW7" s="109"/>
      <c r="XAX7" s="109"/>
      <c r="XAY7" s="109"/>
      <c r="XAZ7" s="109"/>
      <c r="XBA7" s="109"/>
      <c r="XBB7" s="109"/>
      <c r="XBC7" s="109"/>
      <c r="XBD7" s="109"/>
      <c r="XBE7" s="109"/>
      <c r="XBF7" s="109"/>
      <c r="XBG7" s="109"/>
      <c r="XBH7" s="109"/>
      <c r="XBI7" s="109"/>
      <c r="XBJ7" s="109"/>
      <c r="XBK7" s="109"/>
      <c r="XBL7" s="109"/>
      <c r="XBM7" s="109"/>
      <c r="XBN7" s="109"/>
      <c r="XBO7" s="109"/>
      <c r="XBP7" s="109"/>
      <c r="XBQ7" s="109"/>
      <c r="XBR7" s="109"/>
      <c r="XBS7" s="109"/>
      <c r="XBT7" s="109"/>
      <c r="XBU7" s="109"/>
      <c r="XBV7" s="109"/>
      <c r="XBW7" s="109"/>
      <c r="XBX7" s="109"/>
      <c r="XBY7" s="109"/>
      <c r="XBZ7" s="109"/>
      <c r="XCA7" s="109"/>
      <c r="XCB7" s="109"/>
      <c r="XCC7" s="109"/>
      <c r="XCD7" s="109"/>
      <c r="XCE7" s="109"/>
      <c r="XCF7" s="109"/>
      <c r="XCG7" s="109"/>
      <c r="XCH7" s="109"/>
      <c r="XCI7" s="109"/>
      <c r="XCJ7" s="109"/>
      <c r="XCK7" s="109"/>
      <c r="XCL7" s="109"/>
      <c r="XCM7" s="109"/>
      <c r="XCN7" s="109"/>
      <c r="XCO7" s="109"/>
      <c r="XCP7" s="109"/>
      <c r="XCQ7" s="109"/>
      <c r="XCR7" s="109"/>
      <c r="XCS7" s="109"/>
      <c r="XCT7" s="109"/>
      <c r="XCU7" s="109"/>
      <c r="XCV7" s="109"/>
      <c r="XCW7" s="109"/>
      <c r="XCX7" s="109"/>
      <c r="XCY7" s="109"/>
      <c r="XCZ7" s="109"/>
      <c r="XDA7" s="109"/>
      <c r="XDB7" s="109"/>
      <c r="XDC7" s="109"/>
      <c r="XDD7" s="109"/>
      <c r="XDE7" s="109"/>
      <c r="XDF7" s="109"/>
      <c r="XDG7" s="109"/>
      <c r="XDH7" s="109"/>
      <c r="XDI7" s="109"/>
      <c r="XDJ7" s="109"/>
      <c r="XDK7" s="109"/>
      <c r="XDL7" s="109"/>
      <c r="XDM7" s="109"/>
      <c r="XDN7" s="109"/>
      <c r="XDO7" s="109"/>
      <c r="XDP7" s="109"/>
      <c r="XDQ7" s="109"/>
      <c r="XDR7" s="109"/>
      <c r="XDS7" s="109"/>
      <c r="XDT7" s="109"/>
      <c r="XDU7" s="109"/>
      <c r="XDV7" s="109"/>
      <c r="XDW7" s="109"/>
      <c r="XDX7" s="109"/>
      <c r="XDY7" s="109"/>
      <c r="XDZ7" s="109"/>
      <c r="XEA7" s="109"/>
      <c r="XEB7" s="109"/>
      <c r="XEC7" s="109"/>
      <c r="XED7" s="109"/>
      <c r="XEE7" s="109"/>
      <c r="XEF7" s="109"/>
      <c r="XEG7" s="109"/>
      <c r="XEH7" s="109"/>
      <c r="XEI7" s="109"/>
      <c r="XEJ7" s="109"/>
      <c r="XEK7" s="109"/>
      <c r="XEL7" s="109"/>
      <c r="XEM7" s="109"/>
      <c r="XEN7" s="109"/>
      <c r="XEO7" s="109"/>
      <c r="XEP7" s="109"/>
      <c r="XEQ7" s="109"/>
      <c r="XER7" s="109"/>
      <c r="XES7" s="109"/>
      <c r="XET7" s="109"/>
      <c r="XEU7" s="109"/>
      <c r="XEV7" s="109"/>
      <c r="XEW7" s="109"/>
      <c r="XEX7" s="109"/>
      <c r="XEY7" s="109"/>
      <c r="XEZ7" s="109"/>
      <c r="XFA7" s="109"/>
    </row>
    <row r="8" spans="1:16381" s="110" customFormat="1">
      <c r="A8" s="116" t="s">
        <v>132</v>
      </c>
      <c r="B8" s="105" t="s">
        <v>133</v>
      </c>
      <c r="C8" s="117">
        <f t="shared" ref="C8:N8" si="1">C6-C7</f>
        <v>0</v>
      </c>
      <c r="D8" s="117">
        <f t="shared" si="1"/>
        <v>0</v>
      </c>
      <c r="E8" s="117">
        <f t="shared" si="1"/>
        <v>0</v>
      </c>
      <c r="F8" s="117">
        <f t="shared" si="1"/>
        <v>0</v>
      </c>
      <c r="G8" s="117">
        <f t="shared" si="1"/>
        <v>0</v>
      </c>
      <c r="H8" s="117">
        <f t="shared" si="1"/>
        <v>0</v>
      </c>
      <c r="I8" s="117">
        <f t="shared" si="1"/>
        <v>0</v>
      </c>
      <c r="J8" s="117">
        <f t="shared" si="1"/>
        <v>0</v>
      </c>
      <c r="K8" s="117">
        <f t="shared" si="1"/>
        <v>0</v>
      </c>
      <c r="L8" s="117">
        <f t="shared" si="1"/>
        <v>0</v>
      </c>
      <c r="M8" s="117">
        <f t="shared" si="1"/>
        <v>0</v>
      </c>
      <c r="N8" s="117">
        <f t="shared" si="1"/>
        <v>0</v>
      </c>
      <c r="O8" s="108">
        <f t="shared" si="0"/>
        <v>0</v>
      </c>
      <c r="P8" s="194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09"/>
      <c r="EI8" s="109"/>
      <c r="EJ8" s="109"/>
      <c r="EK8" s="109"/>
      <c r="EL8" s="109"/>
      <c r="EM8" s="109"/>
      <c r="EN8" s="109"/>
      <c r="EO8" s="109"/>
      <c r="EP8" s="109"/>
      <c r="EQ8" s="109"/>
      <c r="ER8" s="109"/>
      <c r="ES8" s="109"/>
      <c r="ET8" s="109"/>
      <c r="EU8" s="109"/>
      <c r="EV8" s="109"/>
      <c r="EW8" s="109"/>
      <c r="EX8" s="109"/>
      <c r="EY8" s="109"/>
      <c r="EZ8" s="109"/>
      <c r="FA8" s="109"/>
      <c r="FB8" s="109"/>
      <c r="FC8" s="109"/>
      <c r="FD8" s="109"/>
      <c r="FE8" s="109"/>
      <c r="FF8" s="109"/>
      <c r="FG8" s="109"/>
      <c r="FH8" s="109"/>
      <c r="FI8" s="109"/>
      <c r="FJ8" s="109"/>
      <c r="FK8" s="109"/>
      <c r="FL8" s="109"/>
      <c r="FM8" s="109"/>
      <c r="FN8" s="109"/>
      <c r="FO8" s="109"/>
      <c r="FP8" s="109"/>
      <c r="FQ8" s="109"/>
      <c r="FR8" s="109"/>
      <c r="FS8" s="109"/>
      <c r="FT8" s="109"/>
      <c r="FU8" s="109"/>
      <c r="FV8" s="109"/>
      <c r="FW8" s="109"/>
      <c r="FX8" s="109"/>
      <c r="FY8" s="109"/>
      <c r="FZ8" s="109"/>
      <c r="GA8" s="109"/>
      <c r="GB8" s="109"/>
      <c r="GC8" s="109"/>
      <c r="GD8" s="109"/>
      <c r="GE8" s="109"/>
      <c r="GF8" s="109"/>
      <c r="GG8" s="109"/>
      <c r="GH8" s="109"/>
      <c r="GI8" s="109"/>
      <c r="GJ8" s="109"/>
      <c r="GK8" s="109"/>
      <c r="GL8" s="109"/>
      <c r="GM8" s="109"/>
      <c r="GN8" s="109"/>
      <c r="GO8" s="109"/>
      <c r="GP8" s="109"/>
      <c r="GQ8" s="109"/>
      <c r="GR8" s="109"/>
      <c r="GS8" s="109"/>
      <c r="GT8" s="109"/>
      <c r="GU8" s="109"/>
      <c r="GV8" s="109"/>
      <c r="GW8" s="109"/>
      <c r="GX8" s="109"/>
      <c r="GY8" s="109"/>
      <c r="GZ8" s="109"/>
      <c r="HA8" s="109"/>
      <c r="HB8" s="109"/>
      <c r="HC8" s="109"/>
      <c r="HD8" s="109"/>
      <c r="HE8" s="109"/>
      <c r="HF8" s="109"/>
      <c r="HG8" s="109"/>
      <c r="HH8" s="109"/>
      <c r="HI8" s="109"/>
      <c r="HJ8" s="109"/>
      <c r="HK8" s="109"/>
      <c r="HL8" s="109"/>
      <c r="HM8" s="109"/>
      <c r="HN8" s="109"/>
      <c r="HO8" s="109"/>
      <c r="HP8" s="109"/>
      <c r="HQ8" s="109"/>
      <c r="HR8" s="109"/>
      <c r="HS8" s="109"/>
      <c r="HT8" s="109"/>
      <c r="HU8" s="109"/>
      <c r="HV8" s="109"/>
      <c r="HW8" s="109"/>
      <c r="HX8" s="109"/>
      <c r="HY8" s="109"/>
      <c r="HZ8" s="109"/>
      <c r="IA8" s="109"/>
      <c r="IB8" s="109"/>
      <c r="IC8" s="109"/>
      <c r="ID8" s="109"/>
      <c r="IE8" s="109"/>
      <c r="IF8" s="109"/>
      <c r="IG8" s="109"/>
      <c r="IH8" s="109"/>
      <c r="II8" s="109"/>
      <c r="IJ8" s="109"/>
      <c r="IK8" s="109"/>
      <c r="IL8" s="109"/>
      <c r="IM8" s="109"/>
      <c r="IN8" s="109"/>
      <c r="IO8" s="109"/>
      <c r="IP8" s="109"/>
      <c r="IQ8" s="109"/>
      <c r="IR8" s="109"/>
      <c r="IS8" s="109"/>
      <c r="IT8" s="109"/>
      <c r="IU8" s="109"/>
      <c r="IV8" s="109"/>
      <c r="IW8" s="109"/>
      <c r="IX8" s="109"/>
      <c r="IY8" s="109"/>
      <c r="IZ8" s="109"/>
      <c r="JA8" s="109"/>
      <c r="JB8" s="109"/>
      <c r="JC8" s="109"/>
      <c r="JD8" s="109"/>
      <c r="JE8" s="109"/>
      <c r="JF8" s="109"/>
      <c r="JG8" s="109"/>
      <c r="JH8" s="109"/>
      <c r="JI8" s="109"/>
      <c r="JJ8" s="109"/>
      <c r="JK8" s="109"/>
      <c r="JL8" s="109"/>
      <c r="JM8" s="109"/>
      <c r="JN8" s="109"/>
      <c r="JO8" s="109"/>
      <c r="JP8" s="109"/>
      <c r="JQ8" s="109"/>
      <c r="JR8" s="109"/>
      <c r="JS8" s="109"/>
      <c r="JT8" s="109"/>
      <c r="JU8" s="109"/>
      <c r="JV8" s="109"/>
      <c r="JW8" s="109"/>
      <c r="JX8" s="109"/>
      <c r="JY8" s="109"/>
      <c r="JZ8" s="109"/>
      <c r="KA8" s="109"/>
      <c r="KB8" s="109"/>
      <c r="KC8" s="109"/>
      <c r="KD8" s="109"/>
      <c r="KE8" s="109"/>
      <c r="KF8" s="109"/>
      <c r="KG8" s="109"/>
      <c r="KH8" s="109"/>
      <c r="KI8" s="109"/>
      <c r="KJ8" s="109"/>
      <c r="KK8" s="109"/>
      <c r="KL8" s="109"/>
      <c r="KM8" s="109"/>
      <c r="KN8" s="109"/>
      <c r="KO8" s="109"/>
      <c r="KP8" s="109"/>
      <c r="KQ8" s="109"/>
      <c r="KR8" s="109"/>
      <c r="KS8" s="109"/>
      <c r="KT8" s="109"/>
      <c r="KU8" s="109"/>
      <c r="KV8" s="109"/>
      <c r="KW8" s="109"/>
      <c r="KX8" s="109"/>
      <c r="KY8" s="109"/>
      <c r="KZ8" s="109"/>
      <c r="LA8" s="109"/>
      <c r="LB8" s="109"/>
      <c r="LC8" s="109"/>
      <c r="LD8" s="109"/>
      <c r="LE8" s="109"/>
      <c r="LF8" s="109"/>
      <c r="LG8" s="109"/>
      <c r="LH8" s="109"/>
      <c r="LI8" s="109"/>
      <c r="LJ8" s="109"/>
      <c r="LK8" s="109"/>
      <c r="LL8" s="109"/>
      <c r="LM8" s="109"/>
      <c r="LN8" s="109"/>
      <c r="LO8" s="109"/>
      <c r="LP8" s="109"/>
      <c r="LQ8" s="109"/>
      <c r="LR8" s="109"/>
      <c r="LS8" s="109"/>
      <c r="LT8" s="109"/>
      <c r="LU8" s="109"/>
      <c r="LV8" s="109"/>
      <c r="LW8" s="109"/>
      <c r="LX8" s="109"/>
      <c r="LY8" s="109"/>
      <c r="LZ8" s="109"/>
      <c r="MA8" s="109"/>
      <c r="MB8" s="109"/>
      <c r="MC8" s="109"/>
      <c r="MD8" s="109"/>
      <c r="ME8" s="109"/>
      <c r="MF8" s="109"/>
      <c r="MG8" s="109"/>
      <c r="MH8" s="109"/>
      <c r="MI8" s="109"/>
      <c r="MJ8" s="109"/>
      <c r="MK8" s="109"/>
      <c r="ML8" s="109"/>
      <c r="MM8" s="109"/>
      <c r="MN8" s="109"/>
      <c r="MO8" s="109"/>
      <c r="MP8" s="109"/>
      <c r="MQ8" s="109"/>
      <c r="MR8" s="109"/>
      <c r="MS8" s="109"/>
      <c r="MT8" s="109"/>
      <c r="MU8" s="109"/>
      <c r="MV8" s="109"/>
      <c r="MW8" s="109"/>
      <c r="MX8" s="109"/>
      <c r="MY8" s="109"/>
      <c r="MZ8" s="109"/>
      <c r="NA8" s="109"/>
      <c r="NB8" s="109"/>
      <c r="NC8" s="109"/>
      <c r="ND8" s="109"/>
      <c r="NE8" s="109"/>
      <c r="NF8" s="109"/>
      <c r="NG8" s="109"/>
      <c r="NH8" s="109"/>
      <c r="NI8" s="109"/>
      <c r="NJ8" s="109"/>
      <c r="NK8" s="109"/>
      <c r="NL8" s="109"/>
      <c r="NM8" s="109"/>
      <c r="NN8" s="109"/>
      <c r="NO8" s="109"/>
      <c r="NP8" s="109"/>
      <c r="NQ8" s="109"/>
      <c r="NR8" s="109"/>
      <c r="NS8" s="109"/>
      <c r="NT8" s="109"/>
      <c r="NU8" s="109"/>
      <c r="NV8" s="109"/>
      <c r="NW8" s="109"/>
      <c r="NX8" s="109"/>
      <c r="NY8" s="109"/>
      <c r="NZ8" s="109"/>
      <c r="OA8" s="109"/>
      <c r="OB8" s="109"/>
      <c r="OC8" s="109"/>
      <c r="OD8" s="109"/>
      <c r="OE8" s="109"/>
      <c r="OF8" s="109"/>
      <c r="OG8" s="109"/>
      <c r="OH8" s="109"/>
      <c r="OI8" s="109"/>
      <c r="OJ8" s="109"/>
      <c r="OK8" s="109"/>
      <c r="OL8" s="109"/>
      <c r="OM8" s="109"/>
      <c r="ON8" s="109"/>
      <c r="OO8" s="109"/>
      <c r="OP8" s="109"/>
      <c r="OQ8" s="109"/>
      <c r="OR8" s="109"/>
      <c r="OS8" s="109"/>
      <c r="OT8" s="109"/>
      <c r="OU8" s="109"/>
      <c r="OV8" s="109"/>
      <c r="OW8" s="109"/>
      <c r="OX8" s="109"/>
      <c r="OY8" s="109"/>
      <c r="OZ8" s="109"/>
      <c r="PA8" s="109"/>
      <c r="PB8" s="109"/>
      <c r="PC8" s="109"/>
      <c r="PD8" s="109"/>
      <c r="PE8" s="109"/>
      <c r="PF8" s="109"/>
      <c r="PG8" s="109"/>
      <c r="PH8" s="109"/>
      <c r="PI8" s="109"/>
      <c r="PJ8" s="109"/>
      <c r="PK8" s="109"/>
      <c r="PL8" s="109"/>
      <c r="PM8" s="109"/>
      <c r="PN8" s="109"/>
      <c r="PO8" s="109"/>
      <c r="PP8" s="109"/>
      <c r="PQ8" s="109"/>
      <c r="PR8" s="109"/>
      <c r="PS8" s="109"/>
      <c r="PT8" s="109"/>
      <c r="PU8" s="109"/>
      <c r="PV8" s="109"/>
      <c r="PW8" s="109"/>
      <c r="PX8" s="109"/>
      <c r="PY8" s="109"/>
      <c r="PZ8" s="109"/>
      <c r="QA8" s="109"/>
      <c r="QB8" s="109"/>
      <c r="QC8" s="109"/>
      <c r="QD8" s="109"/>
      <c r="QE8" s="109"/>
      <c r="QF8" s="109"/>
      <c r="QG8" s="109"/>
      <c r="QH8" s="109"/>
      <c r="QI8" s="109"/>
      <c r="QJ8" s="109"/>
      <c r="QK8" s="109"/>
      <c r="QL8" s="109"/>
      <c r="QM8" s="109"/>
      <c r="QN8" s="109"/>
      <c r="QO8" s="109"/>
      <c r="QP8" s="109"/>
      <c r="QQ8" s="109"/>
      <c r="QR8" s="109"/>
      <c r="QS8" s="109"/>
      <c r="QT8" s="109"/>
      <c r="QU8" s="109"/>
      <c r="QV8" s="109"/>
      <c r="QW8" s="109"/>
      <c r="QX8" s="109"/>
      <c r="QY8" s="109"/>
      <c r="QZ8" s="109"/>
      <c r="RA8" s="109"/>
      <c r="RB8" s="109"/>
      <c r="RC8" s="109"/>
      <c r="RD8" s="109"/>
      <c r="RE8" s="109"/>
      <c r="RF8" s="109"/>
      <c r="RG8" s="109"/>
      <c r="RH8" s="109"/>
      <c r="RI8" s="109"/>
      <c r="RJ8" s="109"/>
      <c r="RK8" s="109"/>
      <c r="RL8" s="109"/>
      <c r="RM8" s="109"/>
      <c r="RN8" s="109"/>
      <c r="RO8" s="109"/>
      <c r="RP8" s="109"/>
      <c r="RQ8" s="109"/>
      <c r="RR8" s="109"/>
      <c r="RS8" s="109"/>
      <c r="RT8" s="109"/>
      <c r="RU8" s="109"/>
      <c r="RV8" s="109"/>
      <c r="RW8" s="109"/>
      <c r="RX8" s="109"/>
      <c r="RY8" s="109"/>
      <c r="RZ8" s="109"/>
      <c r="SA8" s="109"/>
      <c r="SB8" s="109"/>
      <c r="SC8" s="109"/>
      <c r="SD8" s="109"/>
      <c r="SE8" s="109"/>
      <c r="SF8" s="109"/>
      <c r="SG8" s="109"/>
      <c r="SH8" s="109"/>
      <c r="SI8" s="109"/>
      <c r="SJ8" s="109"/>
      <c r="SK8" s="109"/>
      <c r="SL8" s="109"/>
      <c r="SM8" s="109"/>
      <c r="SN8" s="109"/>
      <c r="SO8" s="109"/>
      <c r="SP8" s="109"/>
      <c r="SQ8" s="109"/>
      <c r="SR8" s="109"/>
      <c r="SS8" s="109"/>
      <c r="ST8" s="109"/>
      <c r="SU8" s="109"/>
      <c r="SV8" s="109"/>
      <c r="SW8" s="109"/>
      <c r="SX8" s="109"/>
      <c r="SY8" s="109"/>
      <c r="SZ8" s="109"/>
      <c r="TA8" s="109"/>
      <c r="TB8" s="109"/>
      <c r="TC8" s="109"/>
      <c r="TD8" s="109"/>
      <c r="TE8" s="109"/>
      <c r="TF8" s="109"/>
      <c r="TG8" s="109"/>
      <c r="TH8" s="109"/>
      <c r="TI8" s="109"/>
      <c r="TJ8" s="109"/>
      <c r="TK8" s="109"/>
      <c r="TL8" s="109"/>
      <c r="TM8" s="109"/>
      <c r="TN8" s="109"/>
      <c r="TO8" s="109"/>
      <c r="TP8" s="109"/>
      <c r="TQ8" s="109"/>
      <c r="TR8" s="109"/>
      <c r="TS8" s="109"/>
      <c r="TT8" s="109"/>
      <c r="TU8" s="109"/>
      <c r="TV8" s="109"/>
      <c r="TW8" s="109"/>
      <c r="TX8" s="109"/>
      <c r="TY8" s="109"/>
      <c r="TZ8" s="109"/>
      <c r="UA8" s="109"/>
      <c r="UB8" s="109"/>
      <c r="UC8" s="109"/>
      <c r="UD8" s="109"/>
      <c r="UE8" s="109"/>
      <c r="UF8" s="109"/>
      <c r="UG8" s="109"/>
      <c r="UH8" s="109"/>
      <c r="UI8" s="109"/>
      <c r="UJ8" s="109"/>
      <c r="UK8" s="109"/>
      <c r="UL8" s="109"/>
      <c r="UM8" s="109"/>
      <c r="UN8" s="109"/>
      <c r="UO8" s="109"/>
      <c r="UP8" s="109"/>
      <c r="UQ8" s="109"/>
      <c r="UR8" s="109"/>
      <c r="US8" s="109"/>
      <c r="UT8" s="109"/>
      <c r="UU8" s="109"/>
      <c r="UV8" s="109"/>
      <c r="UW8" s="109"/>
      <c r="UX8" s="109"/>
      <c r="UY8" s="109"/>
      <c r="UZ8" s="109"/>
      <c r="VA8" s="109"/>
      <c r="VB8" s="109"/>
      <c r="VC8" s="109"/>
      <c r="VD8" s="109"/>
      <c r="VE8" s="109"/>
      <c r="VF8" s="109"/>
      <c r="VG8" s="109"/>
      <c r="VH8" s="109"/>
      <c r="VI8" s="109"/>
      <c r="VJ8" s="109"/>
      <c r="VK8" s="109"/>
      <c r="VL8" s="109"/>
      <c r="VM8" s="109"/>
      <c r="VN8" s="109"/>
      <c r="VO8" s="109"/>
      <c r="VP8" s="109"/>
      <c r="VQ8" s="109"/>
      <c r="VR8" s="109"/>
      <c r="VS8" s="109"/>
      <c r="VT8" s="109"/>
      <c r="VU8" s="109"/>
      <c r="VV8" s="109"/>
      <c r="VW8" s="109"/>
      <c r="VX8" s="109"/>
      <c r="VY8" s="109"/>
      <c r="VZ8" s="109"/>
      <c r="WA8" s="109"/>
      <c r="WB8" s="109"/>
      <c r="WC8" s="109"/>
      <c r="WD8" s="109"/>
      <c r="WE8" s="109"/>
      <c r="WF8" s="109"/>
      <c r="WG8" s="109"/>
      <c r="WH8" s="109"/>
      <c r="WI8" s="109"/>
      <c r="WJ8" s="109"/>
      <c r="WK8" s="109"/>
      <c r="WL8" s="109"/>
      <c r="WM8" s="109"/>
      <c r="WN8" s="109"/>
      <c r="WO8" s="109"/>
      <c r="WP8" s="109"/>
      <c r="WQ8" s="109"/>
      <c r="WR8" s="109"/>
      <c r="WS8" s="109"/>
      <c r="WT8" s="109"/>
      <c r="WU8" s="109"/>
      <c r="WV8" s="109"/>
      <c r="WW8" s="109"/>
      <c r="WX8" s="109"/>
      <c r="WY8" s="109"/>
      <c r="WZ8" s="109"/>
      <c r="XA8" s="109"/>
      <c r="XB8" s="109"/>
      <c r="XC8" s="109"/>
      <c r="XD8" s="109"/>
      <c r="XE8" s="109"/>
      <c r="XF8" s="109"/>
      <c r="XG8" s="109"/>
      <c r="XH8" s="109"/>
      <c r="XI8" s="109"/>
      <c r="XJ8" s="109"/>
      <c r="XK8" s="109"/>
      <c r="XL8" s="109"/>
      <c r="XM8" s="109"/>
      <c r="XN8" s="109"/>
      <c r="XO8" s="109"/>
      <c r="XP8" s="109"/>
      <c r="XQ8" s="109"/>
      <c r="XR8" s="109"/>
      <c r="XS8" s="109"/>
      <c r="XT8" s="109"/>
      <c r="XU8" s="109"/>
      <c r="XV8" s="109"/>
      <c r="XW8" s="109"/>
      <c r="XX8" s="109"/>
      <c r="XY8" s="109"/>
      <c r="XZ8" s="109"/>
      <c r="YA8" s="109"/>
      <c r="YB8" s="109"/>
      <c r="YC8" s="109"/>
      <c r="YD8" s="109"/>
      <c r="YE8" s="109"/>
      <c r="YF8" s="109"/>
      <c r="YG8" s="109"/>
      <c r="YH8" s="109"/>
      <c r="YI8" s="109"/>
      <c r="YJ8" s="109"/>
      <c r="YK8" s="109"/>
      <c r="YL8" s="109"/>
      <c r="YM8" s="109"/>
      <c r="YN8" s="109"/>
      <c r="YO8" s="109"/>
      <c r="YP8" s="109"/>
      <c r="YQ8" s="109"/>
      <c r="YR8" s="109"/>
      <c r="YS8" s="109"/>
      <c r="YT8" s="109"/>
      <c r="YU8" s="109"/>
      <c r="YV8" s="109"/>
      <c r="YW8" s="109"/>
      <c r="YX8" s="109"/>
      <c r="YY8" s="109"/>
      <c r="YZ8" s="109"/>
      <c r="ZA8" s="109"/>
      <c r="ZB8" s="109"/>
      <c r="ZC8" s="109"/>
      <c r="ZD8" s="109"/>
      <c r="ZE8" s="109"/>
      <c r="ZF8" s="109"/>
      <c r="ZG8" s="109"/>
      <c r="ZH8" s="109"/>
      <c r="ZI8" s="109"/>
      <c r="ZJ8" s="109"/>
      <c r="ZK8" s="109"/>
      <c r="ZL8" s="109"/>
      <c r="ZM8" s="109"/>
      <c r="ZN8" s="109"/>
      <c r="ZO8" s="109"/>
      <c r="ZP8" s="109"/>
      <c r="ZQ8" s="109"/>
      <c r="ZR8" s="109"/>
      <c r="ZS8" s="109"/>
      <c r="ZT8" s="109"/>
      <c r="ZU8" s="109"/>
      <c r="ZV8" s="109"/>
      <c r="ZW8" s="109"/>
      <c r="ZX8" s="109"/>
      <c r="ZY8" s="109"/>
      <c r="ZZ8" s="109"/>
      <c r="AAA8" s="109"/>
      <c r="AAB8" s="109"/>
      <c r="AAC8" s="109"/>
      <c r="AAD8" s="109"/>
      <c r="AAE8" s="109"/>
      <c r="AAF8" s="109"/>
      <c r="AAG8" s="109"/>
      <c r="AAH8" s="109"/>
      <c r="AAI8" s="109"/>
      <c r="AAJ8" s="109"/>
      <c r="AAK8" s="109"/>
      <c r="AAL8" s="109"/>
      <c r="AAM8" s="109"/>
      <c r="AAN8" s="109"/>
      <c r="AAO8" s="109"/>
      <c r="AAP8" s="109"/>
      <c r="AAQ8" s="109"/>
      <c r="AAR8" s="109"/>
      <c r="AAS8" s="109"/>
      <c r="AAT8" s="109"/>
      <c r="AAU8" s="109"/>
      <c r="AAV8" s="109"/>
      <c r="AAW8" s="109"/>
      <c r="AAX8" s="109"/>
      <c r="AAY8" s="109"/>
      <c r="AAZ8" s="109"/>
      <c r="ABA8" s="109"/>
      <c r="ABB8" s="109"/>
      <c r="ABC8" s="109"/>
      <c r="ABD8" s="109"/>
      <c r="ABE8" s="109"/>
      <c r="ABF8" s="109"/>
      <c r="ABG8" s="109"/>
      <c r="ABH8" s="109"/>
      <c r="ABI8" s="109"/>
      <c r="ABJ8" s="109"/>
      <c r="ABK8" s="109"/>
      <c r="ABL8" s="109"/>
      <c r="ABM8" s="109"/>
      <c r="ABN8" s="109"/>
      <c r="ABO8" s="109"/>
      <c r="ABP8" s="109"/>
      <c r="ABQ8" s="109"/>
      <c r="ABR8" s="109"/>
      <c r="ABS8" s="109"/>
      <c r="ABT8" s="109"/>
      <c r="ABU8" s="109"/>
      <c r="ABV8" s="109"/>
      <c r="ABW8" s="109"/>
      <c r="ABX8" s="109"/>
      <c r="ABY8" s="109"/>
      <c r="ABZ8" s="109"/>
      <c r="ACA8" s="109"/>
      <c r="ACB8" s="109"/>
      <c r="ACC8" s="109"/>
      <c r="ACD8" s="109"/>
      <c r="ACE8" s="109"/>
      <c r="ACF8" s="109"/>
      <c r="ACG8" s="109"/>
      <c r="ACH8" s="109"/>
      <c r="ACI8" s="109"/>
      <c r="ACJ8" s="109"/>
      <c r="ACK8" s="109"/>
      <c r="ACL8" s="109"/>
      <c r="ACM8" s="109"/>
      <c r="ACN8" s="109"/>
      <c r="ACO8" s="109"/>
      <c r="ACP8" s="109"/>
      <c r="ACQ8" s="109"/>
      <c r="ACR8" s="109"/>
      <c r="ACS8" s="109"/>
      <c r="ACT8" s="109"/>
      <c r="ACU8" s="109"/>
      <c r="ACV8" s="109"/>
      <c r="ACW8" s="109"/>
      <c r="ACX8" s="109"/>
      <c r="ACY8" s="109"/>
      <c r="ACZ8" s="109"/>
      <c r="ADA8" s="109"/>
      <c r="ADB8" s="109"/>
      <c r="ADC8" s="109"/>
      <c r="ADD8" s="109"/>
      <c r="ADE8" s="109"/>
      <c r="ADF8" s="109"/>
      <c r="ADG8" s="109"/>
      <c r="ADH8" s="109"/>
      <c r="ADI8" s="109"/>
      <c r="ADJ8" s="109"/>
      <c r="ADK8" s="109"/>
      <c r="ADL8" s="109"/>
      <c r="ADM8" s="109"/>
      <c r="ADN8" s="109"/>
      <c r="ADO8" s="109"/>
      <c r="ADP8" s="109"/>
      <c r="ADQ8" s="109"/>
      <c r="ADR8" s="109"/>
      <c r="ADS8" s="109"/>
      <c r="ADT8" s="109"/>
      <c r="ADU8" s="109"/>
      <c r="ADV8" s="109"/>
      <c r="ADW8" s="109"/>
      <c r="ADX8" s="109"/>
      <c r="ADY8" s="109"/>
      <c r="ADZ8" s="109"/>
      <c r="AEA8" s="109"/>
      <c r="AEB8" s="109"/>
      <c r="AEC8" s="109"/>
      <c r="AED8" s="109"/>
      <c r="AEE8" s="109"/>
      <c r="AEF8" s="109"/>
      <c r="AEG8" s="109"/>
      <c r="AEH8" s="109"/>
      <c r="AEI8" s="109"/>
      <c r="AEJ8" s="109"/>
      <c r="AEK8" s="109"/>
      <c r="AEL8" s="109"/>
      <c r="AEM8" s="109"/>
      <c r="AEN8" s="109"/>
      <c r="AEO8" s="109"/>
      <c r="AEP8" s="109"/>
      <c r="AEQ8" s="109"/>
      <c r="AER8" s="109"/>
      <c r="AES8" s="109"/>
      <c r="AET8" s="109"/>
      <c r="AEU8" s="109"/>
      <c r="AEV8" s="109"/>
      <c r="AEW8" s="109"/>
      <c r="AEX8" s="109"/>
      <c r="AEY8" s="109"/>
      <c r="AEZ8" s="109"/>
      <c r="AFA8" s="109"/>
      <c r="AFB8" s="109"/>
      <c r="AFC8" s="109"/>
      <c r="AFD8" s="109"/>
      <c r="AFE8" s="109"/>
      <c r="AFF8" s="109"/>
      <c r="AFG8" s="109"/>
      <c r="AFH8" s="109"/>
      <c r="AFI8" s="109"/>
      <c r="AFJ8" s="109"/>
      <c r="AFK8" s="109"/>
      <c r="AFL8" s="109"/>
      <c r="AFM8" s="109"/>
      <c r="AFN8" s="109"/>
      <c r="AFO8" s="109"/>
      <c r="AFP8" s="109"/>
      <c r="AFQ8" s="109"/>
      <c r="AFR8" s="109"/>
      <c r="AFS8" s="109"/>
      <c r="AFT8" s="109"/>
      <c r="AFU8" s="109"/>
      <c r="AFV8" s="109"/>
      <c r="AFW8" s="109"/>
      <c r="AFX8" s="109"/>
      <c r="AFY8" s="109"/>
      <c r="AFZ8" s="109"/>
      <c r="AGA8" s="109"/>
      <c r="AGB8" s="109"/>
      <c r="AGC8" s="109"/>
      <c r="AGD8" s="109"/>
      <c r="AGE8" s="109"/>
      <c r="AGF8" s="109"/>
      <c r="AGG8" s="109"/>
      <c r="AGH8" s="109"/>
      <c r="AGI8" s="109"/>
      <c r="AGJ8" s="109"/>
      <c r="AGK8" s="109"/>
      <c r="AGL8" s="109"/>
      <c r="AGM8" s="109"/>
      <c r="AGN8" s="109"/>
      <c r="AGO8" s="109"/>
      <c r="AGP8" s="109"/>
      <c r="AGQ8" s="109"/>
      <c r="AGR8" s="109"/>
      <c r="AGS8" s="109"/>
      <c r="AGT8" s="109"/>
      <c r="AGU8" s="109"/>
      <c r="AGV8" s="109"/>
      <c r="AGW8" s="109"/>
      <c r="AGX8" s="109"/>
      <c r="AGY8" s="109"/>
      <c r="AGZ8" s="109"/>
      <c r="AHA8" s="109"/>
      <c r="AHB8" s="109"/>
      <c r="AHC8" s="109"/>
      <c r="AHD8" s="109"/>
      <c r="AHE8" s="109"/>
      <c r="AHF8" s="109"/>
      <c r="AHG8" s="109"/>
      <c r="AHH8" s="109"/>
      <c r="AHI8" s="109"/>
      <c r="AHJ8" s="109"/>
      <c r="AHK8" s="109"/>
      <c r="AHL8" s="109"/>
      <c r="AHM8" s="109"/>
      <c r="AHN8" s="109"/>
      <c r="AHO8" s="109"/>
      <c r="AHP8" s="109"/>
      <c r="AHQ8" s="109"/>
      <c r="AHR8" s="109"/>
      <c r="AHS8" s="109"/>
      <c r="AHT8" s="109"/>
      <c r="AHU8" s="109"/>
      <c r="AHV8" s="109"/>
      <c r="AHW8" s="109"/>
      <c r="AHX8" s="109"/>
      <c r="AHY8" s="109"/>
      <c r="AHZ8" s="109"/>
      <c r="AIA8" s="109"/>
      <c r="AIB8" s="109"/>
      <c r="AIC8" s="109"/>
      <c r="AID8" s="109"/>
      <c r="AIE8" s="109"/>
      <c r="AIF8" s="109"/>
      <c r="AIG8" s="109"/>
      <c r="AIH8" s="109"/>
      <c r="AII8" s="109"/>
      <c r="AIJ8" s="109"/>
      <c r="AIK8" s="109"/>
      <c r="AIL8" s="109"/>
      <c r="AIM8" s="109"/>
      <c r="AIN8" s="109"/>
      <c r="AIO8" s="109"/>
      <c r="AIP8" s="109"/>
      <c r="AIQ8" s="109"/>
      <c r="AIR8" s="109"/>
      <c r="AIS8" s="109"/>
      <c r="AIT8" s="109"/>
      <c r="AIU8" s="109"/>
      <c r="AIV8" s="109"/>
      <c r="AIW8" s="109"/>
      <c r="AIX8" s="109"/>
      <c r="AIY8" s="109"/>
      <c r="AIZ8" s="109"/>
      <c r="AJA8" s="109"/>
      <c r="AJB8" s="109"/>
      <c r="AJC8" s="109"/>
      <c r="AJD8" s="109"/>
      <c r="AJE8" s="109"/>
      <c r="AJF8" s="109"/>
      <c r="AJG8" s="109"/>
      <c r="AJH8" s="109"/>
      <c r="AJI8" s="109"/>
      <c r="AJJ8" s="109"/>
      <c r="AJK8" s="109"/>
      <c r="AJL8" s="109"/>
      <c r="AJM8" s="109"/>
      <c r="AJN8" s="109"/>
      <c r="AJO8" s="109"/>
      <c r="AJP8" s="109"/>
      <c r="AJQ8" s="109"/>
      <c r="AJR8" s="109"/>
      <c r="AJS8" s="109"/>
      <c r="AJT8" s="109"/>
      <c r="AJU8" s="109"/>
      <c r="AJV8" s="109"/>
      <c r="AJW8" s="109"/>
      <c r="AJX8" s="109"/>
      <c r="AJY8" s="109"/>
      <c r="AJZ8" s="109"/>
      <c r="AKA8" s="109"/>
      <c r="AKB8" s="109"/>
      <c r="AKC8" s="109"/>
      <c r="AKD8" s="109"/>
      <c r="AKE8" s="109"/>
      <c r="AKF8" s="109"/>
      <c r="AKG8" s="109"/>
      <c r="AKH8" s="109"/>
      <c r="AKI8" s="109"/>
      <c r="AKJ8" s="109"/>
      <c r="AKK8" s="109"/>
      <c r="AKL8" s="109"/>
      <c r="AKM8" s="109"/>
      <c r="AKN8" s="109"/>
      <c r="AKO8" s="109"/>
      <c r="AKP8" s="109"/>
      <c r="AKQ8" s="109"/>
      <c r="AKR8" s="109"/>
      <c r="AKS8" s="109"/>
      <c r="AKT8" s="109"/>
      <c r="AKU8" s="109"/>
      <c r="AKV8" s="109"/>
      <c r="AKW8" s="109"/>
      <c r="AKX8" s="109"/>
      <c r="AKY8" s="109"/>
      <c r="AKZ8" s="109"/>
      <c r="ALA8" s="109"/>
      <c r="ALB8" s="109"/>
      <c r="ALC8" s="109"/>
      <c r="ALD8" s="109"/>
      <c r="ALE8" s="109"/>
      <c r="ALF8" s="109"/>
      <c r="ALG8" s="109"/>
      <c r="ALH8" s="109"/>
      <c r="ALI8" s="109"/>
      <c r="ALJ8" s="109"/>
      <c r="ALK8" s="109"/>
      <c r="ALL8" s="109"/>
      <c r="ALM8" s="109"/>
      <c r="ALN8" s="109"/>
      <c r="ALO8" s="109"/>
      <c r="ALP8" s="109"/>
      <c r="ALQ8" s="109"/>
      <c r="ALR8" s="109"/>
      <c r="ALS8" s="109"/>
      <c r="ALT8" s="109"/>
      <c r="ALU8" s="109"/>
      <c r="ALV8" s="109"/>
      <c r="ALW8" s="109"/>
      <c r="ALX8" s="109"/>
      <c r="ALY8" s="109"/>
      <c r="ALZ8" s="109"/>
      <c r="AMA8" s="109"/>
      <c r="AMB8" s="109"/>
      <c r="AMC8" s="109"/>
      <c r="AMD8" s="109"/>
      <c r="AME8" s="109"/>
      <c r="AMF8" s="109"/>
      <c r="AMG8" s="109"/>
      <c r="AMH8" s="109"/>
      <c r="AMI8" s="109"/>
      <c r="AMJ8" s="109"/>
      <c r="AMK8" s="109"/>
      <c r="AML8" s="109"/>
      <c r="AMM8" s="109"/>
      <c r="AMN8" s="109"/>
      <c r="AMO8" s="109"/>
      <c r="AMP8" s="109"/>
      <c r="AMQ8" s="109"/>
      <c r="AMR8" s="109"/>
      <c r="AMS8" s="109"/>
      <c r="AMT8" s="109"/>
      <c r="AMU8" s="109"/>
      <c r="AMV8" s="109"/>
      <c r="AMW8" s="109"/>
      <c r="AMX8" s="109"/>
      <c r="AMY8" s="109"/>
      <c r="AMZ8" s="109"/>
      <c r="ANA8" s="109"/>
      <c r="ANB8" s="109"/>
      <c r="ANC8" s="109"/>
      <c r="AND8" s="109"/>
      <c r="ANE8" s="109"/>
      <c r="ANF8" s="109"/>
      <c r="ANG8" s="109"/>
      <c r="ANH8" s="109"/>
      <c r="ANI8" s="109"/>
      <c r="ANJ8" s="109"/>
      <c r="ANK8" s="109"/>
      <c r="ANL8" s="109"/>
      <c r="ANM8" s="109"/>
      <c r="ANN8" s="109"/>
      <c r="ANO8" s="109"/>
      <c r="ANP8" s="109"/>
      <c r="ANQ8" s="109"/>
      <c r="ANR8" s="109"/>
      <c r="ANS8" s="109"/>
      <c r="ANT8" s="109"/>
      <c r="ANU8" s="109"/>
      <c r="ANV8" s="109"/>
      <c r="ANW8" s="109"/>
      <c r="ANX8" s="109"/>
      <c r="ANY8" s="109"/>
      <c r="ANZ8" s="109"/>
      <c r="AOA8" s="109"/>
      <c r="AOB8" s="109"/>
      <c r="AOC8" s="109"/>
      <c r="AOD8" s="109"/>
      <c r="AOE8" s="109"/>
      <c r="AOF8" s="109"/>
      <c r="AOG8" s="109"/>
      <c r="AOH8" s="109"/>
      <c r="AOI8" s="109"/>
      <c r="AOJ8" s="109"/>
      <c r="AOK8" s="109"/>
      <c r="AOL8" s="109"/>
      <c r="AOM8" s="109"/>
      <c r="AON8" s="109"/>
      <c r="AOO8" s="109"/>
      <c r="AOP8" s="109"/>
      <c r="AOQ8" s="109"/>
      <c r="AOR8" s="109"/>
      <c r="AOS8" s="109"/>
      <c r="AOT8" s="109"/>
      <c r="AOU8" s="109"/>
      <c r="AOV8" s="109"/>
      <c r="AOW8" s="109"/>
      <c r="AOX8" s="109"/>
      <c r="AOY8" s="109"/>
      <c r="AOZ8" s="109"/>
      <c r="APA8" s="109"/>
      <c r="APB8" s="109"/>
      <c r="APC8" s="109"/>
      <c r="APD8" s="109"/>
      <c r="APE8" s="109"/>
      <c r="APF8" s="109"/>
      <c r="APG8" s="109"/>
      <c r="APH8" s="109"/>
      <c r="API8" s="109"/>
      <c r="APJ8" s="109"/>
      <c r="APK8" s="109"/>
      <c r="APL8" s="109"/>
      <c r="APM8" s="109"/>
      <c r="APN8" s="109"/>
      <c r="APO8" s="109"/>
      <c r="APP8" s="109"/>
      <c r="APQ8" s="109"/>
      <c r="APR8" s="109"/>
      <c r="APS8" s="109"/>
      <c r="APT8" s="109"/>
      <c r="APU8" s="109"/>
      <c r="APV8" s="109"/>
      <c r="APW8" s="109"/>
      <c r="APX8" s="109"/>
      <c r="APY8" s="109"/>
      <c r="APZ8" s="109"/>
      <c r="AQA8" s="109"/>
      <c r="AQB8" s="109"/>
      <c r="AQC8" s="109"/>
      <c r="AQD8" s="109"/>
      <c r="AQE8" s="109"/>
      <c r="AQF8" s="109"/>
      <c r="AQG8" s="109"/>
      <c r="AQH8" s="109"/>
      <c r="AQI8" s="109"/>
      <c r="AQJ8" s="109"/>
      <c r="AQK8" s="109"/>
      <c r="AQL8" s="109"/>
      <c r="AQM8" s="109"/>
      <c r="AQN8" s="109"/>
      <c r="AQO8" s="109"/>
      <c r="AQP8" s="109"/>
      <c r="AQQ8" s="109"/>
      <c r="AQR8" s="109"/>
      <c r="AQS8" s="109"/>
      <c r="AQT8" s="109"/>
      <c r="AQU8" s="109"/>
      <c r="AQV8" s="109"/>
      <c r="AQW8" s="109"/>
      <c r="AQX8" s="109"/>
      <c r="AQY8" s="109"/>
      <c r="AQZ8" s="109"/>
      <c r="ARA8" s="109"/>
      <c r="ARB8" s="109"/>
      <c r="ARC8" s="109"/>
      <c r="ARD8" s="109"/>
      <c r="ARE8" s="109"/>
      <c r="ARF8" s="109"/>
      <c r="ARG8" s="109"/>
      <c r="ARH8" s="109"/>
      <c r="ARI8" s="109"/>
      <c r="ARJ8" s="109"/>
      <c r="ARK8" s="109"/>
      <c r="ARL8" s="109"/>
      <c r="ARM8" s="109"/>
      <c r="ARN8" s="109"/>
      <c r="ARO8" s="109"/>
      <c r="ARP8" s="109"/>
      <c r="ARQ8" s="109"/>
      <c r="ARR8" s="109"/>
      <c r="ARS8" s="109"/>
      <c r="ART8" s="109"/>
      <c r="ARU8" s="109"/>
      <c r="ARV8" s="109"/>
      <c r="ARW8" s="109"/>
      <c r="ARX8" s="109"/>
      <c r="ARY8" s="109"/>
      <c r="ARZ8" s="109"/>
      <c r="ASA8" s="109"/>
      <c r="ASB8" s="109"/>
      <c r="ASC8" s="109"/>
      <c r="ASD8" s="109"/>
      <c r="ASE8" s="109"/>
      <c r="ASF8" s="109"/>
      <c r="ASG8" s="109"/>
      <c r="ASH8" s="109"/>
      <c r="ASI8" s="109"/>
      <c r="ASJ8" s="109"/>
      <c r="ASK8" s="109"/>
      <c r="ASL8" s="109"/>
      <c r="ASM8" s="109"/>
      <c r="ASN8" s="109"/>
      <c r="ASO8" s="109"/>
      <c r="ASP8" s="109"/>
      <c r="ASQ8" s="109"/>
      <c r="ASR8" s="109"/>
      <c r="ASS8" s="109"/>
      <c r="AST8" s="109"/>
      <c r="ASU8" s="109"/>
      <c r="ASV8" s="109"/>
      <c r="ASW8" s="109"/>
      <c r="ASX8" s="109"/>
      <c r="ASY8" s="109"/>
      <c r="ASZ8" s="109"/>
      <c r="ATA8" s="109"/>
      <c r="ATB8" s="109"/>
      <c r="ATC8" s="109"/>
      <c r="ATD8" s="109"/>
      <c r="ATE8" s="109"/>
      <c r="ATF8" s="109"/>
      <c r="ATG8" s="109"/>
      <c r="ATH8" s="109"/>
      <c r="ATI8" s="109"/>
      <c r="ATJ8" s="109"/>
      <c r="ATK8" s="109"/>
      <c r="ATL8" s="109"/>
      <c r="ATM8" s="109"/>
      <c r="ATN8" s="109"/>
      <c r="ATO8" s="109"/>
      <c r="ATP8" s="109"/>
      <c r="ATQ8" s="109"/>
      <c r="ATR8" s="109"/>
      <c r="ATS8" s="109"/>
      <c r="ATT8" s="109"/>
      <c r="ATU8" s="109"/>
      <c r="ATV8" s="109"/>
      <c r="ATW8" s="109"/>
      <c r="ATX8" s="109"/>
      <c r="ATY8" s="109"/>
      <c r="ATZ8" s="109"/>
      <c r="AUA8" s="109"/>
      <c r="AUB8" s="109"/>
      <c r="AUC8" s="109"/>
      <c r="AUD8" s="109"/>
      <c r="AUE8" s="109"/>
      <c r="AUF8" s="109"/>
      <c r="AUG8" s="109"/>
      <c r="AUH8" s="109"/>
      <c r="AUI8" s="109"/>
      <c r="AUJ8" s="109"/>
      <c r="AUK8" s="109"/>
      <c r="AUL8" s="109"/>
      <c r="AUM8" s="109"/>
      <c r="AUN8" s="109"/>
      <c r="AUO8" s="109"/>
      <c r="AUP8" s="109"/>
      <c r="AUQ8" s="109"/>
      <c r="AUR8" s="109"/>
      <c r="AUS8" s="109"/>
      <c r="AUT8" s="109"/>
      <c r="AUU8" s="109"/>
      <c r="AUV8" s="109"/>
      <c r="AUW8" s="109"/>
      <c r="AUX8" s="109"/>
      <c r="AUY8" s="109"/>
      <c r="AUZ8" s="109"/>
      <c r="AVA8" s="109"/>
      <c r="AVB8" s="109"/>
      <c r="AVC8" s="109"/>
      <c r="AVD8" s="109"/>
      <c r="AVE8" s="109"/>
      <c r="AVF8" s="109"/>
      <c r="AVG8" s="109"/>
      <c r="AVH8" s="109"/>
      <c r="AVI8" s="109"/>
      <c r="AVJ8" s="109"/>
      <c r="AVK8" s="109"/>
      <c r="AVL8" s="109"/>
      <c r="AVM8" s="109"/>
      <c r="AVN8" s="109"/>
      <c r="AVO8" s="109"/>
      <c r="AVP8" s="109"/>
      <c r="AVQ8" s="109"/>
      <c r="AVR8" s="109"/>
      <c r="AVS8" s="109"/>
      <c r="AVT8" s="109"/>
      <c r="AVU8" s="109"/>
      <c r="AVV8" s="109"/>
      <c r="AVW8" s="109"/>
      <c r="AVX8" s="109"/>
      <c r="AVY8" s="109"/>
      <c r="AVZ8" s="109"/>
      <c r="AWA8" s="109"/>
      <c r="AWB8" s="109"/>
      <c r="AWC8" s="109"/>
      <c r="AWD8" s="109"/>
      <c r="AWE8" s="109"/>
      <c r="AWF8" s="109"/>
      <c r="AWG8" s="109"/>
      <c r="AWH8" s="109"/>
      <c r="AWI8" s="109"/>
      <c r="AWJ8" s="109"/>
      <c r="AWK8" s="109"/>
      <c r="AWL8" s="109"/>
      <c r="AWM8" s="109"/>
      <c r="AWN8" s="109"/>
      <c r="AWO8" s="109"/>
      <c r="AWP8" s="109"/>
      <c r="AWQ8" s="109"/>
      <c r="AWR8" s="109"/>
      <c r="AWS8" s="109"/>
      <c r="AWT8" s="109"/>
      <c r="AWU8" s="109"/>
      <c r="AWV8" s="109"/>
      <c r="AWW8" s="109"/>
      <c r="AWX8" s="109"/>
      <c r="AWY8" s="109"/>
      <c r="AWZ8" s="109"/>
      <c r="AXA8" s="109"/>
      <c r="AXB8" s="109"/>
      <c r="AXC8" s="109"/>
      <c r="AXD8" s="109"/>
      <c r="AXE8" s="109"/>
      <c r="AXF8" s="109"/>
      <c r="AXG8" s="109"/>
      <c r="AXH8" s="109"/>
      <c r="AXI8" s="109"/>
      <c r="AXJ8" s="109"/>
      <c r="AXK8" s="109"/>
      <c r="AXL8" s="109"/>
      <c r="AXM8" s="109"/>
      <c r="AXN8" s="109"/>
      <c r="AXO8" s="109"/>
      <c r="AXP8" s="109"/>
      <c r="AXQ8" s="109"/>
      <c r="AXR8" s="109"/>
      <c r="AXS8" s="109"/>
      <c r="AXT8" s="109"/>
      <c r="AXU8" s="109"/>
      <c r="AXV8" s="109"/>
      <c r="AXW8" s="109"/>
      <c r="AXX8" s="109"/>
      <c r="AXY8" s="109"/>
      <c r="AXZ8" s="109"/>
      <c r="AYA8" s="109"/>
      <c r="AYB8" s="109"/>
      <c r="AYC8" s="109"/>
      <c r="AYD8" s="109"/>
      <c r="AYE8" s="109"/>
      <c r="AYF8" s="109"/>
      <c r="AYG8" s="109"/>
      <c r="AYH8" s="109"/>
      <c r="AYI8" s="109"/>
      <c r="AYJ8" s="109"/>
      <c r="AYK8" s="109"/>
      <c r="AYL8" s="109"/>
      <c r="AYM8" s="109"/>
      <c r="AYN8" s="109"/>
      <c r="AYO8" s="109"/>
      <c r="AYP8" s="109"/>
      <c r="AYQ8" s="109"/>
      <c r="AYR8" s="109"/>
      <c r="AYS8" s="109"/>
      <c r="AYT8" s="109"/>
      <c r="AYU8" s="109"/>
      <c r="AYV8" s="109"/>
      <c r="AYW8" s="109"/>
      <c r="AYX8" s="109"/>
      <c r="AYY8" s="109"/>
      <c r="AYZ8" s="109"/>
      <c r="AZA8" s="109"/>
      <c r="AZB8" s="109"/>
      <c r="AZC8" s="109"/>
      <c r="AZD8" s="109"/>
      <c r="AZE8" s="109"/>
      <c r="AZF8" s="109"/>
      <c r="AZG8" s="109"/>
      <c r="AZH8" s="109"/>
      <c r="AZI8" s="109"/>
      <c r="AZJ8" s="109"/>
      <c r="AZK8" s="109"/>
      <c r="AZL8" s="109"/>
      <c r="AZM8" s="109"/>
      <c r="AZN8" s="109"/>
      <c r="AZO8" s="109"/>
      <c r="AZP8" s="109"/>
      <c r="AZQ8" s="109"/>
      <c r="AZR8" s="109"/>
      <c r="AZS8" s="109"/>
      <c r="AZT8" s="109"/>
      <c r="AZU8" s="109"/>
      <c r="AZV8" s="109"/>
      <c r="AZW8" s="109"/>
      <c r="AZX8" s="109"/>
      <c r="AZY8" s="109"/>
      <c r="AZZ8" s="109"/>
      <c r="BAA8" s="109"/>
      <c r="BAB8" s="109"/>
      <c r="BAC8" s="109"/>
      <c r="BAD8" s="109"/>
      <c r="BAE8" s="109"/>
      <c r="BAF8" s="109"/>
      <c r="BAG8" s="109"/>
      <c r="BAH8" s="109"/>
      <c r="BAI8" s="109"/>
      <c r="BAJ8" s="109"/>
      <c r="BAK8" s="109"/>
      <c r="BAL8" s="109"/>
      <c r="BAM8" s="109"/>
      <c r="BAN8" s="109"/>
      <c r="BAO8" s="109"/>
      <c r="BAP8" s="109"/>
      <c r="BAQ8" s="109"/>
      <c r="BAR8" s="109"/>
      <c r="BAS8" s="109"/>
      <c r="BAT8" s="109"/>
      <c r="BAU8" s="109"/>
      <c r="BAV8" s="109"/>
      <c r="BAW8" s="109"/>
      <c r="BAX8" s="109"/>
      <c r="BAY8" s="109"/>
      <c r="BAZ8" s="109"/>
      <c r="BBA8" s="109"/>
      <c r="BBB8" s="109"/>
      <c r="BBC8" s="109"/>
      <c r="BBD8" s="109"/>
      <c r="BBE8" s="109"/>
      <c r="BBF8" s="109"/>
      <c r="BBG8" s="109"/>
      <c r="BBH8" s="109"/>
      <c r="BBI8" s="109"/>
      <c r="BBJ8" s="109"/>
      <c r="BBK8" s="109"/>
      <c r="BBL8" s="109"/>
      <c r="BBM8" s="109"/>
      <c r="BBN8" s="109"/>
      <c r="BBO8" s="109"/>
      <c r="BBP8" s="109"/>
      <c r="BBQ8" s="109"/>
      <c r="BBR8" s="109"/>
      <c r="BBS8" s="109"/>
      <c r="BBT8" s="109"/>
      <c r="BBU8" s="109"/>
      <c r="BBV8" s="109"/>
      <c r="BBW8" s="109"/>
      <c r="BBX8" s="109"/>
      <c r="BBY8" s="109"/>
      <c r="BBZ8" s="109"/>
      <c r="BCA8" s="109"/>
      <c r="BCB8" s="109"/>
      <c r="BCC8" s="109"/>
      <c r="BCD8" s="109"/>
      <c r="BCE8" s="109"/>
      <c r="BCF8" s="109"/>
      <c r="BCG8" s="109"/>
      <c r="BCH8" s="109"/>
      <c r="BCI8" s="109"/>
      <c r="BCJ8" s="109"/>
      <c r="BCK8" s="109"/>
      <c r="BCL8" s="109"/>
      <c r="BCM8" s="109"/>
      <c r="BCN8" s="109"/>
      <c r="BCO8" s="109"/>
      <c r="BCP8" s="109"/>
      <c r="BCQ8" s="109"/>
      <c r="BCR8" s="109"/>
      <c r="BCS8" s="109"/>
      <c r="BCT8" s="109"/>
      <c r="BCU8" s="109"/>
      <c r="BCV8" s="109"/>
      <c r="BCW8" s="109"/>
      <c r="BCX8" s="109"/>
      <c r="BCY8" s="109"/>
      <c r="BCZ8" s="109"/>
      <c r="BDA8" s="109"/>
      <c r="BDB8" s="109"/>
      <c r="BDC8" s="109"/>
      <c r="BDD8" s="109"/>
      <c r="BDE8" s="109"/>
      <c r="BDF8" s="109"/>
      <c r="BDG8" s="109"/>
      <c r="BDH8" s="109"/>
      <c r="BDI8" s="109"/>
      <c r="BDJ8" s="109"/>
      <c r="BDK8" s="109"/>
      <c r="BDL8" s="109"/>
      <c r="BDM8" s="109"/>
      <c r="BDN8" s="109"/>
      <c r="BDO8" s="109"/>
      <c r="BDP8" s="109"/>
      <c r="BDQ8" s="109"/>
      <c r="BDR8" s="109"/>
      <c r="BDS8" s="109"/>
      <c r="BDT8" s="109"/>
      <c r="BDU8" s="109"/>
      <c r="BDV8" s="109"/>
      <c r="BDW8" s="109"/>
      <c r="BDX8" s="109"/>
      <c r="BDY8" s="109"/>
      <c r="BDZ8" s="109"/>
      <c r="BEA8" s="109"/>
      <c r="BEB8" s="109"/>
      <c r="BEC8" s="109"/>
      <c r="BED8" s="109"/>
      <c r="BEE8" s="109"/>
      <c r="BEF8" s="109"/>
      <c r="BEG8" s="109"/>
      <c r="BEH8" s="109"/>
      <c r="BEI8" s="109"/>
      <c r="BEJ8" s="109"/>
      <c r="BEK8" s="109"/>
      <c r="BEL8" s="109"/>
      <c r="BEM8" s="109"/>
      <c r="BEN8" s="109"/>
      <c r="BEO8" s="109"/>
      <c r="BEP8" s="109"/>
      <c r="BEQ8" s="109"/>
      <c r="BER8" s="109"/>
      <c r="BES8" s="109"/>
      <c r="BET8" s="109"/>
      <c r="BEU8" s="109"/>
      <c r="BEV8" s="109"/>
      <c r="BEW8" s="109"/>
      <c r="BEX8" s="109"/>
      <c r="BEY8" s="109"/>
      <c r="BEZ8" s="109"/>
      <c r="BFA8" s="109"/>
      <c r="BFB8" s="109"/>
      <c r="BFC8" s="109"/>
      <c r="BFD8" s="109"/>
      <c r="BFE8" s="109"/>
      <c r="BFF8" s="109"/>
      <c r="BFG8" s="109"/>
      <c r="BFH8" s="109"/>
      <c r="BFI8" s="109"/>
      <c r="BFJ8" s="109"/>
      <c r="BFK8" s="109"/>
      <c r="BFL8" s="109"/>
      <c r="BFM8" s="109"/>
      <c r="BFN8" s="109"/>
      <c r="BFO8" s="109"/>
      <c r="BFP8" s="109"/>
      <c r="BFQ8" s="109"/>
      <c r="BFR8" s="109"/>
      <c r="BFS8" s="109"/>
      <c r="BFT8" s="109"/>
      <c r="BFU8" s="109"/>
      <c r="BFV8" s="109"/>
      <c r="BFW8" s="109"/>
      <c r="BFX8" s="109"/>
      <c r="BFY8" s="109"/>
      <c r="BFZ8" s="109"/>
      <c r="BGA8" s="109"/>
      <c r="BGB8" s="109"/>
      <c r="BGC8" s="109"/>
      <c r="BGD8" s="109"/>
      <c r="BGE8" s="109"/>
      <c r="BGF8" s="109"/>
      <c r="BGG8" s="109"/>
      <c r="BGH8" s="109"/>
      <c r="BGI8" s="109"/>
      <c r="BGJ8" s="109"/>
      <c r="BGK8" s="109"/>
      <c r="BGL8" s="109"/>
      <c r="BGM8" s="109"/>
      <c r="BGN8" s="109"/>
      <c r="BGO8" s="109"/>
      <c r="BGP8" s="109"/>
      <c r="BGQ8" s="109"/>
      <c r="BGR8" s="109"/>
      <c r="BGS8" s="109"/>
      <c r="BGT8" s="109"/>
      <c r="BGU8" s="109"/>
      <c r="BGV8" s="109"/>
      <c r="BGW8" s="109"/>
      <c r="BGX8" s="109"/>
      <c r="BGY8" s="109"/>
      <c r="BGZ8" s="109"/>
      <c r="BHA8" s="109"/>
      <c r="BHB8" s="109"/>
      <c r="BHC8" s="109"/>
      <c r="BHD8" s="109"/>
      <c r="BHE8" s="109"/>
      <c r="BHF8" s="109"/>
      <c r="BHG8" s="109"/>
      <c r="BHH8" s="109"/>
      <c r="BHI8" s="109"/>
      <c r="BHJ8" s="109"/>
      <c r="BHK8" s="109"/>
      <c r="BHL8" s="109"/>
      <c r="BHM8" s="109"/>
      <c r="BHN8" s="109"/>
      <c r="BHO8" s="109"/>
      <c r="BHP8" s="109"/>
      <c r="BHQ8" s="109"/>
      <c r="BHR8" s="109"/>
      <c r="BHS8" s="109"/>
      <c r="BHT8" s="109"/>
      <c r="BHU8" s="109"/>
      <c r="BHV8" s="109"/>
      <c r="BHW8" s="109"/>
      <c r="BHX8" s="109"/>
      <c r="BHY8" s="109"/>
      <c r="BHZ8" s="109"/>
      <c r="BIA8" s="109"/>
      <c r="BIB8" s="109"/>
      <c r="BIC8" s="109"/>
      <c r="BID8" s="109"/>
      <c r="BIE8" s="109"/>
      <c r="BIF8" s="109"/>
      <c r="BIG8" s="109"/>
      <c r="BIH8" s="109"/>
      <c r="BII8" s="109"/>
      <c r="BIJ8" s="109"/>
      <c r="BIK8" s="109"/>
      <c r="BIL8" s="109"/>
      <c r="BIM8" s="109"/>
      <c r="BIN8" s="109"/>
      <c r="BIO8" s="109"/>
      <c r="BIP8" s="109"/>
      <c r="BIQ8" s="109"/>
      <c r="BIR8" s="109"/>
      <c r="BIS8" s="109"/>
      <c r="BIT8" s="109"/>
      <c r="BIU8" s="109"/>
      <c r="BIV8" s="109"/>
      <c r="BIW8" s="109"/>
      <c r="BIX8" s="109"/>
      <c r="BIY8" s="109"/>
      <c r="BIZ8" s="109"/>
      <c r="BJA8" s="109"/>
      <c r="BJB8" s="109"/>
      <c r="BJC8" s="109"/>
      <c r="BJD8" s="109"/>
      <c r="BJE8" s="109"/>
      <c r="BJF8" s="109"/>
      <c r="BJG8" s="109"/>
      <c r="BJH8" s="109"/>
      <c r="BJI8" s="109"/>
      <c r="BJJ8" s="109"/>
      <c r="BJK8" s="109"/>
      <c r="BJL8" s="109"/>
      <c r="BJM8" s="109"/>
      <c r="BJN8" s="109"/>
      <c r="BJO8" s="109"/>
      <c r="BJP8" s="109"/>
      <c r="BJQ8" s="109"/>
      <c r="BJR8" s="109"/>
      <c r="BJS8" s="109"/>
      <c r="BJT8" s="109"/>
      <c r="BJU8" s="109"/>
      <c r="BJV8" s="109"/>
      <c r="BJW8" s="109"/>
      <c r="BJX8" s="109"/>
      <c r="BJY8" s="109"/>
      <c r="BJZ8" s="109"/>
      <c r="BKA8" s="109"/>
      <c r="BKB8" s="109"/>
      <c r="BKC8" s="109"/>
      <c r="BKD8" s="109"/>
      <c r="BKE8" s="109"/>
      <c r="BKF8" s="109"/>
      <c r="BKG8" s="109"/>
      <c r="BKH8" s="109"/>
      <c r="BKI8" s="109"/>
      <c r="BKJ8" s="109"/>
      <c r="BKK8" s="109"/>
      <c r="BKL8" s="109"/>
      <c r="BKM8" s="109"/>
      <c r="BKN8" s="109"/>
      <c r="BKO8" s="109"/>
      <c r="BKP8" s="109"/>
      <c r="BKQ8" s="109"/>
      <c r="BKR8" s="109"/>
      <c r="BKS8" s="109"/>
      <c r="BKT8" s="109"/>
      <c r="BKU8" s="109"/>
      <c r="BKV8" s="109"/>
      <c r="BKW8" s="109"/>
      <c r="BKX8" s="109"/>
      <c r="BKY8" s="109"/>
      <c r="BKZ8" s="109"/>
      <c r="BLA8" s="109"/>
      <c r="BLB8" s="109"/>
      <c r="BLC8" s="109"/>
      <c r="BLD8" s="109"/>
      <c r="BLE8" s="109"/>
      <c r="BLF8" s="109"/>
      <c r="BLG8" s="109"/>
      <c r="BLH8" s="109"/>
      <c r="BLI8" s="109"/>
      <c r="BLJ8" s="109"/>
      <c r="BLK8" s="109"/>
      <c r="BLL8" s="109"/>
      <c r="BLM8" s="109"/>
      <c r="BLN8" s="109"/>
      <c r="BLO8" s="109"/>
      <c r="BLP8" s="109"/>
      <c r="BLQ8" s="109"/>
      <c r="BLR8" s="109"/>
      <c r="BLS8" s="109"/>
      <c r="BLT8" s="109"/>
      <c r="BLU8" s="109"/>
      <c r="BLV8" s="109"/>
      <c r="BLW8" s="109"/>
      <c r="BLX8" s="109"/>
      <c r="BLY8" s="109"/>
      <c r="BLZ8" s="109"/>
      <c r="BMA8" s="109"/>
      <c r="BMB8" s="109"/>
      <c r="BMC8" s="109"/>
      <c r="BMD8" s="109"/>
      <c r="BME8" s="109"/>
      <c r="BMF8" s="109"/>
      <c r="BMG8" s="109"/>
      <c r="BMH8" s="109"/>
      <c r="BMI8" s="109"/>
      <c r="BMJ8" s="109"/>
      <c r="BMK8" s="109"/>
      <c r="BML8" s="109"/>
      <c r="BMM8" s="109"/>
      <c r="BMN8" s="109"/>
      <c r="BMO8" s="109"/>
      <c r="BMP8" s="109"/>
      <c r="BMQ8" s="109"/>
      <c r="BMR8" s="109"/>
      <c r="BMS8" s="109"/>
      <c r="BMT8" s="109"/>
      <c r="BMU8" s="109"/>
      <c r="BMV8" s="109"/>
      <c r="BMW8" s="109"/>
      <c r="BMX8" s="109"/>
      <c r="BMY8" s="109"/>
      <c r="BMZ8" s="109"/>
      <c r="BNA8" s="109"/>
      <c r="BNB8" s="109"/>
      <c r="BNC8" s="109"/>
      <c r="BND8" s="109"/>
      <c r="BNE8" s="109"/>
      <c r="BNF8" s="109"/>
      <c r="BNG8" s="109"/>
      <c r="BNH8" s="109"/>
      <c r="BNI8" s="109"/>
      <c r="BNJ8" s="109"/>
      <c r="BNK8" s="109"/>
      <c r="BNL8" s="109"/>
      <c r="BNM8" s="109"/>
      <c r="BNN8" s="109"/>
      <c r="BNO8" s="109"/>
      <c r="BNP8" s="109"/>
      <c r="BNQ8" s="109"/>
      <c r="BNR8" s="109"/>
      <c r="BNS8" s="109"/>
      <c r="BNT8" s="109"/>
      <c r="BNU8" s="109"/>
      <c r="BNV8" s="109"/>
      <c r="BNW8" s="109"/>
      <c r="BNX8" s="109"/>
      <c r="BNY8" s="109"/>
      <c r="BNZ8" s="109"/>
      <c r="BOA8" s="109"/>
      <c r="BOB8" s="109"/>
      <c r="BOC8" s="109"/>
      <c r="BOD8" s="109"/>
      <c r="BOE8" s="109"/>
      <c r="BOF8" s="109"/>
      <c r="BOG8" s="109"/>
      <c r="BOH8" s="109"/>
      <c r="BOI8" s="109"/>
      <c r="BOJ8" s="109"/>
      <c r="BOK8" s="109"/>
      <c r="BOL8" s="109"/>
      <c r="BOM8" s="109"/>
      <c r="BON8" s="109"/>
      <c r="BOO8" s="109"/>
      <c r="BOP8" s="109"/>
      <c r="BOQ8" s="109"/>
      <c r="BOR8" s="109"/>
      <c r="BOS8" s="109"/>
      <c r="BOT8" s="109"/>
      <c r="BOU8" s="109"/>
      <c r="BOV8" s="109"/>
      <c r="BOW8" s="109"/>
      <c r="BOX8" s="109"/>
      <c r="BOY8" s="109"/>
      <c r="BOZ8" s="109"/>
      <c r="BPA8" s="109"/>
      <c r="BPB8" s="109"/>
      <c r="BPC8" s="109"/>
      <c r="BPD8" s="109"/>
      <c r="BPE8" s="109"/>
      <c r="BPF8" s="109"/>
      <c r="BPG8" s="109"/>
      <c r="BPH8" s="109"/>
      <c r="BPI8" s="109"/>
      <c r="BPJ8" s="109"/>
      <c r="BPK8" s="109"/>
      <c r="BPL8" s="109"/>
      <c r="BPM8" s="109"/>
      <c r="BPN8" s="109"/>
      <c r="BPO8" s="109"/>
      <c r="BPP8" s="109"/>
      <c r="BPQ8" s="109"/>
      <c r="BPR8" s="109"/>
      <c r="BPS8" s="109"/>
      <c r="BPT8" s="109"/>
      <c r="BPU8" s="109"/>
      <c r="BPV8" s="109"/>
      <c r="BPW8" s="109"/>
      <c r="BPX8" s="109"/>
      <c r="BPY8" s="109"/>
      <c r="BPZ8" s="109"/>
      <c r="BQA8" s="109"/>
      <c r="BQB8" s="109"/>
      <c r="BQC8" s="109"/>
      <c r="BQD8" s="109"/>
      <c r="BQE8" s="109"/>
      <c r="BQF8" s="109"/>
      <c r="BQG8" s="109"/>
      <c r="BQH8" s="109"/>
      <c r="BQI8" s="109"/>
      <c r="BQJ8" s="109"/>
      <c r="BQK8" s="109"/>
      <c r="BQL8" s="109"/>
      <c r="BQM8" s="109"/>
      <c r="BQN8" s="109"/>
      <c r="BQO8" s="109"/>
      <c r="BQP8" s="109"/>
      <c r="BQQ8" s="109"/>
      <c r="BQR8" s="109"/>
      <c r="BQS8" s="109"/>
      <c r="BQT8" s="109"/>
      <c r="BQU8" s="109"/>
      <c r="BQV8" s="109"/>
      <c r="BQW8" s="109"/>
      <c r="BQX8" s="109"/>
      <c r="BQY8" s="109"/>
      <c r="BQZ8" s="109"/>
      <c r="BRA8" s="109"/>
      <c r="BRB8" s="109"/>
      <c r="BRC8" s="109"/>
      <c r="BRD8" s="109"/>
      <c r="BRE8" s="109"/>
      <c r="BRF8" s="109"/>
      <c r="BRG8" s="109"/>
      <c r="BRH8" s="109"/>
      <c r="BRI8" s="109"/>
      <c r="BRJ8" s="109"/>
      <c r="BRK8" s="109"/>
      <c r="BRL8" s="109"/>
      <c r="BRM8" s="109"/>
      <c r="BRN8" s="109"/>
      <c r="BRO8" s="109"/>
      <c r="BRP8" s="109"/>
      <c r="BRQ8" s="109"/>
      <c r="BRR8" s="109"/>
      <c r="BRS8" s="109"/>
      <c r="BRT8" s="109"/>
      <c r="BRU8" s="109"/>
      <c r="BRV8" s="109"/>
      <c r="BRW8" s="109"/>
      <c r="BRX8" s="109"/>
      <c r="BRY8" s="109"/>
      <c r="BRZ8" s="109"/>
      <c r="BSA8" s="109"/>
      <c r="BSB8" s="109"/>
      <c r="BSC8" s="109"/>
      <c r="BSD8" s="109"/>
      <c r="BSE8" s="109"/>
      <c r="BSF8" s="109"/>
      <c r="BSG8" s="109"/>
      <c r="BSH8" s="109"/>
      <c r="BSI8" s="109"/>
      <c r="BSJ8" s="109"/>
      <c r="BSK8" s="109"/>
      <c r="BSL8" s="109"/>
      <c r="BSM8" s="109"/>
      <c r="BSN8" s="109"/>
      <c r="BSO8" s="109"/>
      <c r="BSP8" s="109"/>
      <c r="BSQ8" s="109"/>
      <c r="BSR8" s="109"/>
      <c r="BSS8" s="109"/>
      <c r="BST8" s="109"/>
      <c r="BSU8" s="109"/>
      <c r="BSV8" s="109"/>
      <c r="BSW8" s="109"/>
      <c r="BSX8" s="109"/>
      <c r="BSY8" s="109"/>
      <c r="BSZ8" s="109"/>
      <c r="BTA8" s="109"/>
      <c r="BTB8" s="109"/>
      <c r="BTC8" s="109"/>
      <c r="BTD8" s="109"/>
      <c r="BTE8" s="109"/>
      <c r="BTF8" s="109"/>
      <c r="BTG8" s="109"/>
      <c r="BTH8" s="109"/>
      <c r="BTI8" s="109"/>
      <c r="BTJ8" s="109"/>
      <c r="BTK8" s="109"/>
      <c r="BTL8" s="109"/>
      <c r="BTM8" s="109"/>
      <c r="BTN8" s="109"/>
      <c r="BTO8" s="109"/>
      <c r="BTP8" s="109"/>
      <c r="BTQ8" s="109"/>
      <c r="BTR8" s="109"/>
      <c r="BTS8" s="109"/>
      <c r="BTT8" s="109"/>
      <c r="BTU8" s="109"/>
      <c r="BTV8" s="109"/>
      <c r="BTW8" s="109"/>
      <c r="BTX8" s="109"/>
      <c r="BTY8" s="109"/>
      <c r="BTZ8" s="109"/>
      <c r="BUA8" s="109"/>
      <c r="BUB8" s="109"/>
      <c r="BUC8" s="109"/>
      <c r="BUD8" s="109"/>
      <c r="BUE8" s="109"/>
      <c r="BUF8" s="109"/>
      <c r="BUG8" s="109"/>
      <c r="BUH8" s="109"/>
      <c r="BUI8" s="109"/>
      <c r="BUJ8" s="109"/>
      <c r="BUK8" s="109"/>
      <c r="BUL8" s="109"/>
      <c r="BUM8" s="109"/>
      <c r="BUN8" s="109"/>
      <c r="BUO8" s="109"/>
      <c r="BUP8" s="109"/>
      <c r="BUQ8" s="109"/>
      <c r="BUR8" s="109"/>
      <c r="BUS8" s="109"/>
      <c r="BUT8" s="109"/>
      <c r="BUU8" s="109"/>
      <c r="BUV8" s="109"/>
      <c r="BUW8" s="109"/>
      <c r="BUX8" s="109"/>
      <c r="BUY8" s="109"/>
      <c r="BUZ8" s="109"/>
      <c r="BVA8" s="109"/>
      <c r="BVB8" s="109"/>
      <c r="BVC8" s="109"/>
      <c r="BVD8" s="109"/>
      <c r="BVE8" s="109"/>
      <c r="BVF8" s="109"/>
      <c r="BVG8" s="109"/>
      <c r="BVH8" s="109"/>
      <c r="BVI8" s="109"/>
      <c r="BVJ8" s="109"/>
      <c r="BVK8" s="109"/>
      <c r="BVL8" s="109"/>
      <c r="BVM8" s="109"/>
      <c r="BVN8" s="109"/>
      <c r="BVO8" s="109"/>
      <c r="BVP8" s="109"/>
      <c r="BVQ8" s="109"/>
      <c r="BVR8" s="109"/>
      <c r="BVS8" s="109"/>
      <c r="BVT8" s="109"/>
      <c r="BVU8" s="109"/>
      <c r="BVV8" s="109"/>
      <c r="BVW8" s="109"/>
      <c r="BVX8" s="109"/>
      <c r="BVY8" s="109"/>
      <c r="BVZ8" s="109"/>
      <c r="BWA8" s="109"/>
      <c r="BWB8" s="109"/>
      <c r="BWC8" s="109"/>
      <c r="BWD8" s="109"/>
      <c r="BWE8" s="109"/>
      <c r="BWF8" s="109"/>
      <c r="BWG8" s="109"/>
      <c r="BWH8" s="109"/>
      <c r="BWI8" s="109"/>
      <c r="BWJ8" s="109"/>
      <c r="BWK8" s="109"/>
      <c r="BWL8" s="109"/>
      <c r="BWM8" s="109"/>
      <c r="BWN8" s="109"/>
      <c r="BWO8" s="109"/>
      <c r="BWP8" s="109"/>
      <c r="BWQ8" s="109"/>
      <c r="BWR8" s="109"/>
      <c r="BWS8" s="109"/>
      <c r="BWT8" s="109"/>
      <c r="BWU8" s="109"/>
      <c r="BWV8" s="109"/>
      <c r="BWW8" s="109"/>
      <c r="BWX8" s="109"/>
      <c r="BWY8" s="109"/>
      <c r="BWZ8" s="109"/>
      <c r="BXA8" s="109"/>
      <c r="BXB8" s="109"/>
      <c r="BXC8" s="109"/>
      <c r="BXD8" s="109"/>
      <c r="BXE8" s="109"/>
      <c r="BXF8" s="109"/>
      <c r="BXG8" s="109"/>
      <c r="BXH8" s="109"/>
      <c r="BXI8" s="109"/>
      <c r="BXJ8" s="109"/>
      <c r="BXK8" s="109"/>
      <c r="BXL8" s="109"/>
      <c r="BXM8" s="109"/>
      <c r="BXN8" s="109"/>
      <c r="BXO8" s="109"/>
      <c r="BXP8" s="109"/>
      <c r="BXQ8" s="109"/>
      <c r="BXR8" s="109"/>
      <c r="BXS8" s="109"/>
      <c r="BXT8" s="109"/>
      <c r="BXU8" s="109"/>
      <c r="BXV8" s="109"/>
      <c r="BXW8" s="109"/>
      <c r="BXX8" s="109"/>
      <c r="BXY8" s="109"/>
      <c r="BXZ8" s="109"/>
      <c r="BYA8" s="109"/>
      <c r="BYB8" s="109"/>
      <c r="BYC8" s="109"/>
      <c r="BYD8" s="109"/>
      <c r="BYE8" s="109"/>
      <c r="BYF8" s="109"/>
      <c r="BYG8" s="109"/>
      <c r="BYH8" s="109"/>
      <c r="BYI8" s="109"/>
      <c r="BYJ8" s="109"/>
      <c r="BYK8" s="109"/>
      <c r="BYL8" s="109"/>
      <c r="BYM8" s="109"/>
      <c r="BYN8" s="109"/>
      <c r="BYO8" s="109"/>
      <c r="BYP8" s="109"/>
      <c r="BYQ8" s="109"/>
      <c r="BYR8" s="109"/>
      <c r="BYS8" s="109"/>
      <c r="BYT8" s="109"/>
      <c r="BYU8" s="109"/>
      <c r="BYV8" s="109"/>
      <c r="BYW8" s="109"/>
      <c r="BYX8" s="109"/>
      <c r="BYY8" s="109"/>
      <c r="BYZ8" s="109"/>
      <c r="BZA8" s="109"/>
      <c r="BZB8" s="109"/>
      <c r="BZC8" s="109"/>
      <c r="BZD8" s="109"/>
      <c r="BZE8" s="109"/>
      <c r="BZF8" s="109"/>
      <c r="BZG8" s="109"/>
      <c r="BZH8" s="109"/>
      <c r="BZI8" s="109"/>
      <c r="BZJ8" s="109"/>
      <c r="BZK8" s="109"/>
      <c r="BZL8" s="109"/>
      <c r="BZM8" s="109"/>
      <c r="BZN8" s="109"/>
      <c r="BZO8" s="109"/>
      <c r="BZP8" s="109"/>
      <c r="BZQ8" s="109"/>
      <c r="BZR8" s="109"/>
      <c r="BZS8" s="109"/>
      <c r="BZT8" s="109"/>
      <c r="BZU8" s="109"/>
      <c r="BZV8" s="109"/>
      <c r="BZW8" s="109"/>
      <c r="BZX8" s="109"/>
      <c r="BZY8" s="109"/>
      <c r="BZZ8" s="109"/>
      <c r="CAA8" s="109"/>
      <c r="CAB8" s="109"/>
      <c r="CAC8" s="109"/>
      <c r="CAD8" s="109"/>
      <c r="CAE8" s="109"/>
      <c r="CAF8" s="109"/>
      <c r="CAG8" s="109"/>
      <c r="CAH8" s="109"/>
      <c r="CAI8" s="109"/>
      <c r="CAJ8" s="109"/>
      <c r="CAK8" s="109"/>
      <c r="CAL8" s="109"/>
      <c r="CAM8" s="109"/>
      <c r="CAN8" s="109"/>
      <c r="CAO8" s="109"/>
      <c r="CAP8" s="109"/>
      <c r="CAQ8" s="109"/>
      <c r="CAR8" s="109"/>
      <c r="CAS8" s="109"/>
      <c r="CAT8" s="109"/>
      <c r="CAU8" s="109"/>
      <c r="CAV8" s="109"/>
      <c r="CAW8" s="109"/>
      <c r="CAX8" s="109"/>
      <c r="CAY8" s="109"/>
      <c r="CAZ8" s="109"/>
      <c r="CBA8" s="109"/>
      <c r="CBB8" s="109"/>
      <c r="CBC8" s="109"/>
      <c r="CBD8" s="109"/>
      <c r="CBE8" s="109"/>
      <c r="CBF8" s="109"/>
      <c r="CBG8" s="109"/>
      <c r="CBH8" s="109"/>
      <c r="CBI8" s="109"/>
      <c r="CBJ8" s="109"/>
      <c r="CBK8" s="109"/>
      <c r="CBL8" s="109"/>
      <c r="CBM8" s="109"/>
      <c r="CBN8" s="109"/>
      <c r="CBO8" s="109"/>
      <c r="CBP8" s="109"/>
      <c r="CBQ8" s="109"/>
      <c r="CBR8" s="109"/>
      <c r="CBS8" s="109"/>
      <c r="CBT8" s="109"/>
      <c r="CBU8" s="109"/>
      <c r="CBV8" s="109"/>
      <c r="CBW8" s="109"/>
      <c r="CBX8" s="109"/>
      <c r="CBY8" s="109"/>
      <c r="CBZ8" s="109"/>
      <c r="CCA8" s="109"/>
      <c r="CCB8" s="109"/>
      <c r="CCC8" s="109"/>
      <c r="CCD8" s="109"/>
      <c r="CCE8" s="109"/>
      <c r="CCF8" s="109"/>
      <c r="CCG8" s="109"/>
      <c r="CCH8" s="109"/>
      <c r="CCI8" s="109"/>
      <c r="CCJ8" s="109"/>
      <c r="CCK8" s="109"/>
      <c r="CCL8" s="109"/>
      <c r="CCM8" s="109"/>
      <c r="CCN8" s="109"/>
      <c r="CCO8" s="109"/>
      <c r="CCP8" s="109"/>
      <c r="CCQ8" s="109"/>
      <c r="CCR8" s="109"/>
      <c r="CCS8" s="109"/>
      <c r="CCT8" s="109"/>
      <c r="CCU8" s="109"/>
      <c r="CCV8" s="109"/>
      <c r="CCW8" s="109"/>
      <c r="CCX8" s="109"/>
      <c r="CCY8" s="109"/>
      <c r="CCZ8" s="109"/>
      <c r="CDA8" s="109"/>
      <c r="CDB8" s="109"/>
      <c r="CDC8" s="109"/>
      <c r="CDD8" s="109"/>
      <c r="CDE8" s="109"/>
      <c r="CDF8" s="109"/>
      <c r="CDG8" s="109"/>
      <c r="CDH8" s="109"/>
      <c r="CDI8" s="109"/>
      <c r="CDJ8" s="109"/>
      <c r="CDK8" s="109"/>
      <c r="CDL8" s="109"/>
      <c r="CDM8" s="109"/>
      <c r="CDN8" s="109"/>
      <c r="CDO8" s="109"/>
      <c r="CDP8" s="109"/>
      <c r="CDQ8" s="109"/>
      <c r="CDR8" s="109"/>
      <c r="CDS8" s="109"/>
      <c r="CDT8" s="109"/>
      <c r="CDU8" s="109"/>
      <c r="CDV8" s="109"/>
      <c r="CDW8" s="109"/>
      <c r="CDX8" s="109"/>
      <c r="CDY8" s="109"/>
      <c r="CDZ8" s="109"/>
      <c r="CEA8" s="109"/>
      <c r="CEB8" s="109"/>
      <c r="CEC8" s="109"/>
      <c r="CED8" s="109"/>
      <c r="CEE8" s="109"/>
      <c r="CEF8" s="109"/>
      <c r="CEG8" s="109"/>
      <c r="CEH8" s="109"/>
      <c r="CEI8" s="109"/>
      <c r="CEJ8" s="109"/>
      <c r="CEK8" s="109"/>
      <c r="CEL8" s="109"/>
      <c r="CEM8" s="109"/>
      <c r="CEN8" s="109"/>
      <c r="CEO8" s="109"/>
      <c r="CEP8" s="109"/>
      <c r="CEQ8" s="109"/>
      <c r="CER8" s="109"/>
      <c r="CES8" s="109"/>
      <c r="CET8" s="109"/>
      <c r="CEU8" s="109"/>
      <c r="CEV8" s="109"/>
      <c r="CEW8" s="109"/>
      <c r="CEX8" s="109"/>
      <c r="CEY8" s="109"/>
      <c r="CEZ8" s="109"/>
      <c r="CFA8" s="109"/>
      <c r="CFB8" s="109"/>
      <c r="CFC8" s="109"/>
      <c r="CFD8" s="109"/>
      <c r="CFE8" s="109"/>
      <c r="CFF8" s="109"/>
      <c r="CFG8" s="109"/>
      <c r="CFH8" s="109"/>
      <c r="CFI8" s="109"/>
      <c r="CFJ8" s="109"/>
      <c r="CFK8" s="109"/>
      <c r="CFL8" s="109"/>
      <c r="CFM8" s="109"/>
      <c r="CFN8" s="109"/>
      <c r="CFO8" s="109"/>
      <c r="CFP8" s="109"/>
      <c r="CFQ8" s="109"/>
      <c r="CFR8" s="109"/>
      <c r="CFS8" s="109"/>
      <c r="CFT8" s="109"/>
      <c r="CFU8" s="109"/>
      <c r="CFV8" s="109"/>
      <c r="CFW8" s="109"/>
      <c r="CFX8" s="109"/>
      <c r="CFY8" s="109"/>
      <c r="CFZ8" s="109"/>
      <c r="CGA8" s="109"/>
      <c r="CGB8" s="109"/>
      <c r="CGC8" s="109"/>
      <c r="CGD8" s="109"/>
      <c r="CGE8" s="109"/>
      <c r="CGF8" s="109"/>
      <c r="CGG8" s="109"/>
      <c r="CGH8" s="109"/>
      <c r="CGI8" s="109"/>
      <c r="CGJ8" s="109"/>
      <c r="CGK8" s="109"/>
      <c r="CGL8" s="109"/>
      <c r="CGM8" s="109"/>
      <c r="CGN8" s="109"/>
      <c r="CGO8" s="109"/>
      <c r="CGP8" s="109"/>
      <c r="CGQ8" s="109"/>
      <c r="CGR8" s="109"/>
      <c r="CGS8" s="109"/>
      <c r="CGT8" s="109"/>
      <c r="CGU8" s="109"/>
      <c r="CGV8" s="109"/>
      <c r="CGW8" s="109"/>
      <c r="CGX8" s="109"/>
      <c r="CGY8" s="109"/>
      <c r="CGZ8" s="109"/>
      <c r="CHA8" s="109"/>
      <c r="CHB8" s="109"/>
      <c r="CHC8" s="109"/>
      <c r="CHD8" s="109"/>
      <c r="CHE8" s="109"/>
      <c r="CHF8" s="109"/>
      <c r="CHG8" s="109"/>
      <c r="CHH8" s="109"/>
      <c r="CHI8" s="109"/>
      <c r="CHJ8" s="109"/>
      <c r="CHK8" s="109"/>
      <c r="CHL8" s="109"/>
      <c r="CHM8" s="109"/>
      <c r="CHN8" s="109"/>
      <c r="CHO8" s="109"/>
      <c r="CHP8" s="109"/>
      <c r="CHQ8" s="109"/>
      <c r="CHR8" s="109"/>
      <c r="CHS8" s="109"/>
      <c r="CHT8" s="109"/>
      <c r="CHU8" s="109"/>
      <c r="CHV8" s="109"/>
      <c r="CHW8" s="109"/>
      <c r="CHX8" s="109"/>
      <c r="CHY8" s="109"/>
      <c r="CHZ8" s="109"/>
      <c r="CIA8" s="109"/>
      <c r="CIB8" s="109"/>
      <c r="CIC8" s="109"/>
      <c r="CID8" s="109"/>
      <c r="CIE8" s="109"/>
      <c r="CIF8" s="109"/>
      <c r="CIG8" s="109"/>
      <c r="CIH8" s="109"/>
      <c r="CII8" s="109"/>
      <c r="CIJ8" s="109"/>
      <c r="CIK8" s="109"/>
      <c r="CIL8" s="109"/>
      <c r="CIM8" s="109"/>
      <c r="CIN8" s="109"/>
      <c r="CIO8" s="109"/>
      <c r="CIP8" s="109"/>
      <c r="CIQ8" s="109"/>
      <c r="CIR8" s="109"/>
      <c r="CIS8" s="109"/>
      <c r="CIT8" s="109"/>
      <c r="CIU8" s="109"/>
      <c r="CIV8" s="109"/>
      <c r="CIW8" s="109"/>
      <c r="CIX8" s="109"/>
      <c r="CIY8" s="109"/>
      <c r="CIZ8" s="109"/>
      <c r="CJA8" s="109"/>
      <c r="CJB8" s="109"/>
      <c r="CJC8" s="109"/>
      <c r="CJD8" s="109"/>
      <c r="CJE8" s="109"/>
      <c r="CJF8" s="109"/>
      <c r="CJG8" s="109"/>
      <c r="CJH8" s="109"/>
      <c r="CJI8" s="109"/>
      <c r="CJJ8" s="109"/>
      <c r="CJK8" s="109"/>
      <c r="CJL8" s="109"/>
      <c r="CJM8" s="109"/>
      <c r="CJN8" s="109"/>
      <c r="CJO8" s="109"/>
      <c r="CJP8" s="109"/>
      <c r="CJQ8" s="109"/>
      <c r="CJR8" s="109"/>
      <c r="CJS8" s="109"/>
      <c r="CJT8" s="109"/>
      <c r="CJU8" s="109"/>
      <c r="CJV8" s="109"/>
      <c r="CJW8" s="109"/>
      <c r="CJX8" s="109"/>
      <c r="CJY8" s="109"/>
      <c r="CJZ8" s="109"/>
      <c r="CKA8" s="109"/>
      <c r="CKB8" s="109"/>
      <c r="CKC8" s="109"/>
      <c r="CKD8" s="109"/>
      <c r="CKE8" s="109"/>
      <c r="CKF8" s="109"/>
      <c r="CKG8" s="109"/>
      <c r="CKH8" s="109"/>
      <c r="CKI8" s="109"/>
      <c r="CKJ8" s="109"/>
      <c r="CKK8" s="109"/>
      <c r="CKL8" s="109"/>
      <c r="CKM8" s="109"/>
      <c r="CKN8" s="109"/>
      <c r="CKO8" s="109"/>
      <c r="CKP8" s="109"/>
      <c r="CKQ8" s="109"/>
      <c r="CKR8" s="109"/>
      <c r="CKS8" s="109"/>
      <c r="CKT8" s="109"/>
      <c r="CKU8" s="109"/>
      <c r="CKV8" s="109"/>
      <c r="CKW8" s="109"/>
      <c r="CKX8" s="109"/>
      <c r="CKY8" s="109"/>
      <c r="CKZ8" s="109"/>
      <c r="CLA8" s="109"/>
      <c r="CLB8" s="109"/>
      <c r="CLC8" s="109"/>
      <c r="CLD8" s="109"/>
      <c r="CLE8" s="109"/>
      <c r="CLF8" s="109"/>
      <c r="CLG8" s="109"/>
      <c r="CLH8" s="109"/>
      <c r="CLI8" s="109"/>
      <c r="CLJ8" s="109"/>
      <c r="CLK8" s="109"/>
      <c r="CLL8" s="109"/>
      <c r="CLM8" s="109"/>
      <c r="CLN8" s="109"/>
      <c r="CLO8" s="109"/>
      <c r="CLP8" s="109"/>
      <c r="CLQ8" s="109"/>
      <c r="CLR8" s="109"/>
      <c r="CLS8" s="109"/>
      <c r="CLT8" s="109"/>
      <c r="CLU8" s="109"/>
      <c r="CLV8" s="109"/>
      <c r="CLW8" s="109"/>
      <c r="CLX8" s="109"/>
      <c r="CLY8" s="109"/>
      <c r="CLZ8" s="109"/>
      <c r="CMA8" s="109"/>
      <c r="CMB8" s="109"/>
      <c r="CMC8" s="109"/>
      <c r="CMD8" s="109"/>
      <c r="CME8" s="109"/>
      <c r="CMF8" s="109"/>
      <c r="CMG8" s="109"/>
      <c r="CMH8" s="109"/>
      <c r="CMI8" s="109"/>
      <c r="CMJ8" s="109"/>
      <c r="CMK8" s="109"/>
      <c r="CML8" s="109"/>
      <c r="CMM8" s="109"/>
      <c r="CMN8" s="109"/>
      <c r="CMO8" s="109"/>
      <c r="CMP8" s="109"/>
      <c r="CMQ8" s="109"/>
      <c r="CMR8" s="109"/>
      <c r="CMS8" s="109"/>
      <c r="CMT8" s="109"/>
      <c r="CMU8" s="109"/>
      <c r="CMV8" s="109"/>
      <c r="CMW8" s="109"/>
      <c r="CMX8" s="109"/>
      <c r="CMY8" s="109"/>
      <c r="CMZ8" s="109"/>
      <c r="CNA8" s="109"/>
      <c r="CNB8" s="109"/>
      <c r="CNC8" s="109"/>
      <c r="CND8" s="109"/>
      <c r="CNE8" s="109"/>
      <c r="CNF8" s="109"/>
      <c r="CNG8" s="109"/>
      <c r="CNH8" s="109"/>
      <c r="CNI8" s="109"/>
      <c r="CNJ8" s="109"/>
      <c r="CNK8" s="109"/>
      <c r="CNL8" s="109"/>
      <c r="CNM8" s="109"/>
      <c r="CNN8" s="109"/>
      <c r="CNO8" s="109"/>
      <c r="CNP8" s="109"/>
      <c r="CNQ8" s="109"/>
      <c r="CNR8" s="109"/>
      <c r="CNS8" s="109"/>
      <c r="CNT8" s="109"/>
      <c r="CNU8" s="109"/>
      <c r="CNV8" s="109"/>
      <c r="CNW8" s="109"/>
      <c r="CNX8" s="109"/>
      <c r="CNY8" s="109"/>
      <c r="CNZ8" s="109"/>
      <c r="COA8" s="109"/>
      <c r="COB8" s="109"/>
      <c r="COC8" s="109"/>
      <c r="COD8" s="109"/>
      <c r="COE8" s="109"/>
      <c r="COF8" s="109"/>
      <c r="COG8" s="109"/>
      <c r="COH8" s="109"/>
      <c r="COI8" s="109"/>
      <c r="COJ8" s="109"/>
      <c r="COK8" s="109"/>
      <c r="COL8" s="109"/>
      <c r="COM8" s="109"/>
      <c r="CON8" s="109"/>
      <c r="COO8" s="109"/>
      <c r="COP8" s="109"/>
      <c r="COQ8" s="109"/>
      <c r="COR8" s="109"/>
      <c r="COS8" s="109"/>
      <c r="COT8" s="109"/>
      <c r="COU8" s="109"/>
      <c r="COV8" s="109"/>
      <c r="COW8" s="109"/>
      <c r="COX8" s="109"/>
      <c r="COY8" s="109"/>
      <c r="COZ8" s="109"/>
      <c r="CPA8" s="109"/>
      <c r="CPB8" s="109"/>
      <c r="CPC8" s="109"/>
      <c r="CPD8" s="109"/>
      <c r="CPE8" s="109"/>
      <c r="CPF8" s="109"/>
      <c r="CPG8" s="109"/>
      <c r="CPH8" s="109"/>
      <c r="CPI8" s="109"/>
      <c r="CPJ8" s="109"/>
      <c r="CPK8" s="109"/>
      <c r="CPL8" s="109"/>
      <c r="CPM8" s="109"/>
      <c r="CPN8" s="109"/>
      <c r="CPO8" s="109"/>
      <c r="CPP8" s="109"/>
      <c r="CPQ8" s="109"/>
      <c r="CPR8" s="109"/>
      <c r="CPS8" s="109"/>
      <c r="CPT8" s="109"/>
      <c r="CPU8" s="109"/>
      <c r="CPV8" s="109"/>
      <c r="CPW8" s="109"/>
      <c r="CPX8" s="109"/>
      <c r="CPY8" s="109"/>
      <c r="CPZ8" s="109"/>
      <c r="CQA8" s="109"/>
      <c r="CQB8" s="109"/>
      <c r="CQC8" s="109"/>
      <c r="CQD8" s="109"/>
      <c r="CQE8" s="109"/>
      <c r="CQF8" s="109"/>
      <c r="CQG8" s="109"/>
      <c r="CQH8" s="109"/>
      <c r="CQI8" s="109"/>
      <c r="CQJ8" s="109"/>
      <c r="CQK8" s="109"/>
      <c r="CQL8" s="109"/>
      <c r="CQM8" s="109"/>
      <c r="CQN8" s="109"/>
      <c r="CQO8" s="109"/>
      <c r="CQP8" s="109"/>
      <c r="CQQ8" s="109"/>
      <c r="CQR8" s="109"/>
      <c r="CQS8" s="109"/>
      <c r="CQT8" s="109"/>
      <c r="CQU8" s="109"/>
      <c r="CQV8" s="109"/>
      <c r="CQW8" s="109"/>
      <c r="CQX8" s="109"/>
      <c r="CQY8" s="109"/>
      <c r="CQZ8" s="109"/>
      <c r="CRA8" s="109"/>
      <c r="CRB8" s="109"/>
      <c r="CRC8" s="109"/>
      <c r="CRD8" s="109"/>
      <c r="CRE8" s="109"/>
      <c r="CRF8" s="109"/>
      <c r="CRG8" s="109"/>
      <c r="CRH8" s="109"/>
      <c r="CRI8" s="109"/>
      <c r="CRJ8" s="109"/>
      <c r="CRK8" s="109"/>
      <c r="CRL8" s="109"/>
      <c r="CRM8" s="109"/>
      <c r="CRN8" s="109"/>
      <c r="CRO8" s="109"/>
      <c r="CRP8" s="109"/>
      <c r="CRQ8" s="109"/>
      <c r="CRR8" s="109"/>
      <c r="CRS8" s="109"/>
      <c r="CRT8" s="109"/>
      <c r="CRU8" s="109"/>
      <c r="CRV8" s="109"/>
      <c r="CRW8" s="109"/>
      <c r="CRX8" s="109"/>
      <c r="CRY8" s="109"/>
      <c r="CRZ8" s="109"/>
      <c r="CSA8" s="109"/>
      <c r="CSB8" s="109"/>
      <c r="CSC8" s="109"/>
      <c r="CSD8" s="109"/>
      <c r="CSE8" s="109"/>
      <c r="CSF8" s="109"/>
      <c r="CSG8" s="109"/>
      <c r="CSH8" s="109"/>
      <c r="CSI8" s="109"/>
      <c r="CSJ8" s="109"/>
      <c r="CSK8" s="109"/>
      <c r="CSL8" s="109"/>
      <c r="CSM8" s="109"/>
      <c r="CSN8" s="109"/>
      <c r="CSO8" s="109"/>
      <c r="CSP8" s="109"/>
      <c r="CSQ8" s="109"/>
      <c r="CSR8" s="109"/>
      <c r="CSS8" s="109"/>
      <c r="CST8" s="109"/>
      <c r="CSU8" s="109"/>
      <c r="CSV8" s="109"/>
      <c r="CSW8" s="109"/>
      <c r="CSX8" s="109"/>
      <c r="CSY8" s="109"/>
      <c r="CSZ8" s="109"/>
      <c r="CTA8" s="109"/>
      <c r="CTB8" s="109"/>
      <c r="CTC8" s="109"/>
      <c r="CTD8" s="109"/>
      <c r="CTE8" s="109"/>
      <c r="CTF8" s="109"/>
      <c r="CTG8" s="109"/>
      <c r="CTH8" s="109"/>
      <c r="CTI8" s="109"/>
      <c r="CTJ8" s="109"/>
      <c r="CTK8" s="109"/>
      <c r="CTL8" s="109"/>
      <c r="CTM8" s="109"/>
      <c r="CTN8" s="109"/>
      <c r="CTO8" s="109"/>
      <c r="CTP8" s="109"/>
      <c r="CTQ8" s="109"/>
      <c r="CTR8" s="109"/>
      <c r="CTS8" s="109"/>
      <c r="CTT8" s="109"/>
      <c r="CTU8" s="109"/>
      <c r="CTV8" s="109"/>
      <c r="CTW8" s="109"/>
      <c r="CTX8" s="109"/>
      <c r="CTY8" s="109"/>
      <c r="CTZ8" s="109"/>
      <c r="CUA8" s="109"/>
      <c r="CUB8" s="109"/>
      <c r="CUC8" s="109"/>
      <c r="CUD8" s="109"/>
      <c r="CUE8" s="109"/>
      <c r="CUF8" s="109"/>
      <c r="CUG8" s="109"/>
      <c r="CUH8" s="109"/>
      <c r="CUI8" s="109"/>
      <c r="CUJ8" s="109"/>
      <c r="CUK8" s="109"/>
      <c r="CUL8" s="109"/>
      <c r="CUM8" s="109"/>
      <c r="CUN8" s="109"/>
      <c r="CUO8" s="109"/>
      <c r="CUP8" s="109"/>
      <c r="CUQ8" s="109"/>
      <c r="CUR8" s="109"/>
      <c r="CUS8" s="109"/>
      <c r="CUT8" s="109"/>
      <c r="CUU8" s="109"/>
      <c r="CUV8" s="109"/>
      <c r="CUW8" s="109"/>
      <c r="CUX8" s="109"/>
      <c r="CUY8" s="109"/>
      <c r="CUZ8" s="109"/>
      <c r="CVA8" s="109"/>
      <c r="CVB8" s="109"/>
      <c r="CVC8" s="109"/>
      <c r="CVD8" s="109"/>
      <c r="CVE8" s="109"/>
      <c r="CVF8" s="109"/>
      <c r="CVG8" s="109"/>
      <c r="CVH8" s="109"/>
      <c r="CVI8" s="109"/>
      <c r="CVJ8" s="109"/>
      <c r="CVK8" s="109"/>
      <c r="CVL8" s="109"/>
      <c r="CVM8" s="109"/>
      <c r="CVN8" s="109"/>
      <c r="CVO8" s="109"/>
      <c r="CVP8" s="109"/>
      <c r="CVQ8" s="109"/>
      <c r="CVR8" s="109"/>
      <c r="CVS8" s="109"/>
      <c r="CVT8" s="109"/>
      <c r="CVU8" s="109"/>
      <c r="CVV8" s="109"/>
      <c r="CVW8" s="109"/>
      <c r="CVX8" s="109"/>
      <c r="CVY8" s="109"/>
      <c r="CVZ8" s="109"/>
      <c r="CWA8" s="109"/>
      <c r="CWB8" s="109"/>
      <c r="CWC8" s="109"/>
      <c r="CWD8" s="109"/>
      <c r="CWE8" s="109"/>
      <c r="CWF8" s="109"/>
      <c r="CWG8" s="109"/>
      <c r="CWH8" s="109"/>
      <c r="CWI8" s="109"/>
      <c r="CWJ8" s="109"/>
      <c r="CWK8" s="109"/>
      <c r="CWL8" s="109"/>
      <c r="CWM8" s="109"/>
      <c r="CWN8" s="109"/>
      <c r="CWO8" s="109"/>
      <c r="CWP8" s="109"/>
      <c r="CWQ8" s="109"/>
      <c r="CWR8" s="109"/>
      <c r="CWS8" s="109"/>
      <c r="CWT8" s="109"/>
      <c r="CWU8" s="109"/>
      <c r="CWV8" s="109"/>
      <c r="CWW8" s="109"/>
      <c r="CWX8" s="109"/>
      <c r="CWY8" s="109"/>
      <c r="CWZ8" s="109"/>
      <c r="CXA8" s="109"/>
      <c r="CXB8" s="109"/>
      <c r="CXC8" s="109"/>
      <c r="CXD8" s="109"/>
      <c r="CXE8" s="109"/>
      <c r="CXF8" s="109"/>
      <c r="CXG8" s="109"/>
      <c r="CXH8" s="109"/>
      <c r="CXI8" s="109"/>
      <c r="CXJ8" s="109"/>
      <c r="CXK8" s="109"/>
      <c r="CXL8" s="109"/>
      <c r="CXM8" s="109"/>
      <c r="CXN8" s="109"/>
      <c r="CXO8" s="109"/>
      <c r="CXP8" s="109"/>
      <c r="CXQ8" s="109"/>
      <c r="CXR8" s="109"/>
      <c r="CXS8" s="109"/>
      <c r="CXT8" s="109"/>
      <c r="CXU8" s="109"/>
      <c r="CXV8" s="109"/>
      <c r="CXW8" s="109"/>
      <c r="CXX8" s="109"/>
      <c r="CXY8" s="109"/>
      <c r="CXZ8" s="109"/>
      <c r="CYA8" s="109"/>
      <c r="CYB8" s="109"/>
      <c r="CYC8" s="109"/>
      <c r="CYD8" s="109"/>
      <c r="CYE8" s="109"/>
      <c r="CYF8" s="109"/>
      <c r="CYG8" s="109"/>
      <c r="CYH8" s="109"/>
      <c r="CYI8" s="109"/>
      <c r="CYJ8" s="109"/>
      <c r="CYK8" s="109"/>
      <c r="CYL8" s="109"/>
      <c r="CYM8" s="109"/>
      <c r="CYN8" s="109"/>
      <c r="CYO8" s="109"/>
      <c r="CYP8" s="109"/>
      <c r="CYQ8" s="109"/>
      <c r="CYR8" s="109"/>
      <c r="CYS8" s="109"/>
      <c r="CYT8" s="109"/>
      <c r="CYU8" s="109"/>
      <c r="CYV8" s="109"/>
      <c r="CYW8" s="109"/>
      <c r="CYX8" s="109"/>
      <c r="CYY8" s="109"/>
      <c r="CYZ8" s="109"/>
      <c r="CZA8" s="109"/>
      <c r="CZB8" s="109"/>
      <c r="CZC8" s="109"/>
      <c r="CZD8" s="109"/>
      <c r="CZE8" s="109"/>
      <c r="CZF8" s="109"/>
      <c r="CZG8" s="109"/>
      <c r="CZH8" s="109"/>
      <c r="CZI8" s="109"/>
      <c r="CZJ8" s="109"/>
      <c r="CZK8" s="109"/>
      <c r="CZL8" s="109"/>
      <c r="CZM8" s="109"/>
      <c r="CZN8" s="109"/>
      <c r="CZO8" s="109"/>
      <c r="CZP8" s="109"/>
      <c r="CZQ8" s="109"/>
      <c r="CZR8" s="109"/>
      <c r="CZS8" s="109"/>
      <c r="CZT8" s="109"/>
      <c r="CZU8" s="109"/>
      <c r="CZV8" s="109"/>
      <c r="CZW8" s="109"/>
      <c r="CZX8" s="109"/>
      <c r="CZY8" s="109"/>
      <c r="CZZ8" s="109"/>
      <c r="DAA8" s="109"/>
      <c r="DAB8" s="109"/>
      <c r="DAC8" s="109"/>
      <c r="DAD8" s="109"/>
      <c r="DAE8" s="109"/>
      <c r="DAF8" s="109"/>
      <c r="DAG8" s="109"/>
      <c r="DAH8" s="109"/>
      <c r="DAI8" s="109"/>
      <c r="DAJ8" s="109"/>
      <c r="DAK8" s="109"/>
      <c r="DAL8" s="109"/>
      <c r="DAM8" s="109"/>
      <c r="DAN8" s="109"/>
      <c r="DAO8" s="109"/>
      <c r="DAP8" s="109"/>
      <c r="DAQ8" s="109"/>
      <c r="DAR8" s="109"/>
      <c r="DAS8" s="109"/>
      <c r="DAT8" s="109"/>
      <c r="DAU8" s="109"/>
      <c r="DAV8" s="109"/>
      <c r="DAW8" s="109"/>
      <c r="DAX8" s="109"/>
      <c r="DAY8" s="109"/>
      <c r="DAZ8" s="109"/>
      <c r="DBA8" s="109"/>
      <c r="DBB8" s="109"/>
      <c r="DBC8" s="109"/>
      <c r="DBD8" s="109"/>
      <c r="DBE8" s="109"/>
      <c r="DBF8" s="109"/>
      <c r="DBG8" s="109"/>
      <c r="DBH8" s="109"/>
      <c r="DBI8" s="109"/>
      <c r="DBJ8" s="109"/>
      <c r="DBK8" s="109"/>
      <c r="DBL8" s="109"/>
      <c r="DBM8" s="109"/>
      <c r="DBN8" s="109"/>
      <c r="DBO8" s="109"/>
      <c r="DBP8" s="109"/>
      <c r="DBQ8" s="109"/>
      <c r="DBR8" s="109"/>
      <c r="DBS8" s="109"/>
      <c r="DBT8" s="109"/>
      <c r="DBU8" s="109"/>
      <c r="DBV8" s="109"/>
      <c r="DBW8" s="109"/>
      <c r="DBX8" s="109"/>
      <c r="DBY8" s="109"/>
      <c r="DBZ8" s="109"/>
      <c r="DCA8" s="109"/>
      <c r="DCB8" s="109"/>
      <c r="DCC8" s="109"/>
      <c r="DCD8" s="109"/>
      <c r="DCE8" s="109"/>
      <c r="DCF8" s="109"/>
      <c r="DCG8" s="109"/>
      <c r="DCH8" s="109"/>
      <c r="DCI8" s="109"/>
      <c r="DCJ8" s="109"/>
      <c r="DCK8" s="109"/>
      <c r="DCL8" s="109"/>
      <c r="DCM8" s="109"/>
      <c r="DCN8" s="109"/>
      <c r="DCO8" s="109"/>
      <c r="DCP8" s="109"/>
      <c r="DCQ8" s="109"/>
      <c r="DCR8" s="109"/>
      <c r="DCS8" s="109"/>
      <c r="DCT8" s="109"/>
      <c r="DCU8" s="109"/>
      <c r="DCV8" s="109"/>
      <c r="DCW8" s="109"/>
      <c r="DCX8" s="109"/>
      <c r="DCY8" s="109"/>
      <c r="DCZ8" s="109"/>
      <c r="DDA8" s="109"/>
      <c r="DDB8" s="109"/>
      <c r="DDC8" s="109"/>
      <c r="DDD8" s="109"/>
      <c r="DDE8" s="109"/>
      <c r="DDF8" s="109"/>
      <c r="DDG8" s="109"/>
      <c r="DDH8" s="109"/>
      <c r="DDI8" s="109"/>
      <c r="DDJ8" s="109"/>
      <c r="DDK8" s="109"/>
      <c r="DDL8" s="109"/>
      <c r="DDM8" s="109"/>
      <c r="DDN8" s="109"/>
      <c r="DDO8" s="109"/>
      <c r="DDP8" s="109"/>
      <c r="DDQ8" s="109"/>
      <c r="DDR8" s="109"/>
      <c r="DDS8" s="109"/>
      <c r="DDT8" s="109"/>
      <c r="DDU8" s="109"/>
      <c r="DDV8" s="109"/>
      <c r="DDW8" s="109"/>
      <c r="DDX8" s="109"/>
      <c r="DDY8" s="109"/>
      <c r="DDZ8" s="109"/>
      <c r="DEA8" s="109"/>
      <c r="DEB8" s="109"/>
      <c r="DEC8" s="109"/>
      <c r="DED8" s="109"/>
      <c r="DEE8" s="109"/>
      <c r="DEF8" s="109"/>
      <c r="DEG8" s="109"/>
      <c r="DEH8" s="109"/>
      <c r="DEI8" s="109"/>
      <c r="DEJ8" s="109"/>
      <c r="DEK8" s="109"/>
      <c r="DEL8" s="109"/>
      <c r="DEM8" s="109"/>
      <c r="DEN8" s="109"/>
      <c r="DEO8" s="109"/>
      <c r="DEP8" s="109"/>
      <c r="DEQ8" s="109"/>
      <c r="DER8" s="109"/>
      <c r="DES8" s="109"/>
      <c r="DET8" s="109"/>
      <c r="DEU8" s="109"/>
      <c r="DEV8" s="109"/>
      <c r="DEW8" s="109"/>
      <c r="DEX8" s="109"/>
      <c r="DEY8" s="109"/>
      <c r="DEZ8" s="109"/>
      <c r="DFA8" s="109"/>
      <c r="DFB8" s="109"/>
      <c r="DFC8" s="109"/>
      <c r="DFD8" s="109"/>
      <c r="DFE8" s="109"/>
      <c r="DFF8" s="109"/>
      <c r="DFG8" s="109"/>
      <c r="DFH8" s="109"/>
      <c r="DFI8" s="109"/>
      <c r="DFJ8" s="109"/>
      <c r="DFK8" s="109"/>
      <c r="DFL8" s="109"/>
      <c r="DFM8" s="109"/>
      <c r="DFN8" s="109"/>
      <c r="DFO8" s="109"/>
      <c r="DFP8" s="109"/>
      <c r="DFQ8" s="109"/>
      <c r="DFR8" s="109"/>
      <c r="DFS8" s="109"/>
      <c r="DFT8" s="109"/>
      <c r="DFU8" s="109"/>
      <c r="DFV8" s="109"/>
      <c r="DFW8" s="109"/>
      <c r="DFX8" s="109"/>
      <c r="DFY8" s="109"/>
      <c r="DFZ8" s="109"/>
      <c r="DGA8" s="109"/>
      <c r="DGB8" s="109"/>
      <c r="DGC8" s="109"/>
      <c r="DGD8" s="109"/>
      <c r="DGE8" s="109"/>
      <c r="DGF8" s="109"/>
      <c r="DGG8" s="109"/>
      <c r="DGH8" s="109"/>
      <c r="DGI8" s="109"/>
      <c r="DGJ8" s="109"/>
      <c r="DGK8" s="109"/>
      <c r="DGL8" s="109"/>
      <c r="DGM8" s="109"/>
      <c r="DGN8" s="109"/>
      <c r="DGO8" s="109"/>
      <c r="DGP8" s="109"/>
      <c r="DGQ8" s="109"/>
      <c r="DGR8" s="109"/>
      <c r="DGS8" s="109"/>
      <c r="DGT8" s="109"/>
      <c r="DGU8" s="109"/>
      <c r="DGV8" s="109"/>
      <c r="DGW8" s="109"/>
      <c r="DGX8" s="109"/>
      <c r="DGY8" s="109"/>
      <c r="DGZ8" s="109"/>
      <c r="DHA8" s="109"/>
      <c r="DHB8" s="109"/>
      <c r="DHC8" s="109"/>
      <c r="DHD8" s="109"/>
      <c r="DHE8" s="109"/>
      <c r="DHF8" s="109"/>
      <c r="DHG8" s="109"/>
      <c r="DHH8" s="109"/>
      <c r="DHI8" s="109"/>
      <c r="DHJ8" s="109"/>
      <c r="DHK8" s="109"/>
      <c r="DHL8" s="109"/>
      <c r="DHM8" s="109"/>
      <c r="DHN8" s="109"/>
      <c r="DHO8" s="109"/>
      <c r="DHP8" s="109"/>
      <c r="DHQ8" s="109"/>
      <c r="DHR8" s="109"/>
      <c r="DHS8" s="109"/>
      <c r="DHT8" s="109"/>
      <c r="DHU8" s="109"/>
      <c r="DHV8" s="109"/>
      <c r="DHW8" s="109"/>
      <c r="DHX8" s="109"/>
      <c r="DHY8" s="109"/>
      <c r="DHZ8" s="109"/>
      <c r="DIA8" s="109"/>
      <c r="DIB8" s="109"/>
      <c r="DIC8" s="109"/>
      <c r="DID8" s="109"/>
      <c r="DIE8" s="109"/>
      <c r="DIF8" s="109"/>
      <c r="DIG8" s="109"/>
      <c r="DIH8" s="109"/>
      <c r="DII8" s="109"/>
      <c r="DIJ8" s="109"/>
      <c r="DIK8" s="109"/>
      <c r="DIL8" s="109"/>
      <c r="DIM8" s="109"/>
      <c r="DIN8" s="109"/>
      <c r="DIO8" s="109"/>
      <c r="DIP8" s="109"/>
      <c r="DIQ8" s="109"/>
      <c r="DIR8" s="109"/>
      <c r="DIS8" s="109"/>
      <c r="DIT8" s="109"/>
      <c r="DIU8" s="109"/>
      <c r="DIV8" s="109"/>
      <c r="DIW8" s="109"/>
      <c r="DIX8" s="109"/>
      <c r="DIY8" s="109"/>
      <c r="DIZ8" s="109"/>
      <c r="DJA8" s="109"/>
      <c r="DJB8" s="109"/>
      <c r="DJC8" s="109"/>
      <c r="DJD8" s="109"/>
      <c r="DJE8" s="109"/>
      <c r="DJF8" s="109"/>
      <c r="DJG8" s="109"/>
      <c r="DJH8" s="109"/>
      <c r="DJI8" s="109"/>
      <c r="DJJ8" s="109"/>
      <c r="DJK8" s="109"/>
      <c r="DJL8" s="109"/>
      <c r="DJM8" s="109"/>
      <c r="DJN8" s="109"/>
      <c r="DJO8" s="109"/>
      <c r="DJP8" s="109"/>
      <c r="DJQ8" s="109"/>
      <c r="DJR8" s="109"/>
      <c r="DJS8" s="109"/>
      <c r="DJT8" s="109"/>
      <c r="DJU8" s="109"/>
      <c r="DJV8" s="109"/>
      <c r="DJW8" s="109"/>
      <c r="DJX8" s="109"/>
      <c r="DJY8" s="109"/>
      <c r="DJZ8" s="109"/>
      <c r="DKA8" s="109"/>
      <c r="DKB8" s="109"/>
      <c r="DKC8" s="109"/>
      <c r="DKD8" s="109"/>
      <c r="DKE8" s="109"/>
      <c r="DKF8" s="109"/>
      <c r="DKG8" s="109"/>
      <c r="DKH8" s="109"/>
      <c r="DKI8" s="109"/>
      <c r="DKJ8" s="109"/>
      <c r="DKK8" s="109"/>
      <c r="DKL8" s="109"/>
      <c r="DKM8" s="109"/>
      <c r="DKN8" s="109"/>
      <c r="DKO8" s="109"/>
      <c r="DKP8" s="109"/>
      <c r="DKQ8" s="109"/>
      <c r="DKR8" s="109"/>
      <c r="DKS8" s="109"/>
      <c r="DKT8" s="109"/>
      <c r="DKU8" s="109"/>
      <c r="DKV8" s="109"/>
      <c r="DKW8" s="109"/>
      <c r="DKX8" s="109"/>
      <c r="DKY8" s="109"/>
      <c r="DKZ8" s="109"/>
      <c r="DLA8" s="109"/>
      <c r="DLB8" s="109"/>
      <c r="DLC8" s="109"/>
      <c r="DLD8" s="109"/>
      <c r="DLE8" s="109"/>
      <c r="DLF8" s="109"/>
      <c r="DLG8" s="109"/>
      <c r="DLH8" s="109"/>
      <c r="DLI8" s="109"/>
      <c r="DLJ8" s="109"/>
      <c r="DLK8" s="109"/>
      <c r="DLL8" s="109"/>
      <c r="DLM8" s="109"/>
      <c r="DLN8" s="109"/>
      <c r="DLO8" s="109"/>
      <c r="DLP8" s="109"/>
      <c r="DLQ8" s="109"/>
      <c r="DLR8" s="109"/>
      <c r="DLS8" s="109"/>
      <c r="DLT8" s="109"/>
      <c r="DLU8" s="109"/>
      <c r="DLV8" s="109"/>
      <c r="DLW8" s="109"/>
      <c r="DLX8" s="109"/>
      <c r="DLY8" s="109"/>
      <c r="DLZ8" s="109"/>
      <c r="DMA8" s="109"/>
      <c r="DMB8" s="109"/>
      <c r="DMC8" s="109"/>
      <c r="DMD8" s="109"/>
      <c r="DME8" s="109"/>
      <c r="DMF8" s="109"/>
      <c r="DMG8" s="109"/>
      <c r="DMH8" s="109"/>
      <c r="DMI8" s="109"/>
      <c r="DMJ8" s="109"/>
      <c r="DMK8" s="109"/>
      <c r="DML8" s="109"/>
      <c r="DMM8" s="109"/>
      <c r="DMN8" s="109"/>
      <c r="DMO8" s="109"/>
      <c r="DMP8" s="109"/>
      <c r="DMQ8" s="109"/>
      <c r="DMR8" s="109"/>
      <c r="DMS8" s="109"/>
      <c r="DMT8" s="109"/>
      <c r="DMU8" s="109"/>
      <c r="DMV8" s="109"/>
      <c r="DMW8" s="109"/>
      <c r="DMX8" s="109"/>
      <c r="DMY8" s="109"/>
      <c r="DMZ8" s="109"/>
      <c r="DNA8" s="109"/>
      <c r="DNB8" s="109"/>
      <c r="DNC8" s="109"/>
      <c r="DND8" s="109"/>
      <c r="DNE8" s="109"/>
      <c r="DNF8" s="109"/>
      <c r="DNG8" s="109"/>
      <c r="DNH8" s="109"/>
      <c r="DNI8" s="109"/>
      <c r="DNJ8" s="109"/>
      <c r="DNK8" s="109"/>
      <c r="DNL8" s="109"/>
      <c r="DNM8" s="109"/>
      <c r="DNN8" s="109"/>
      <c r="DNO8" s="109"/>
      <c r="DNP8" s="109"/>
      <c r="DNQ8" s="109"/>
      <c r="DNR8" s="109"/>
      <c r="DNS8" s="109"/>
      <c r="DNT8" s="109"/>
      <c r="DNU8" s="109"/>
      <c r="DNV8" s="109"/>
      <c r="DNW8" s="109"/>
      <c r="DNX8" s="109"/>
      <c r="DNY8" s="109"/>
      <c r="DNZ8" s="109"/>
      <c r="DOA8" s="109"/>
      <c r="DOB8" s="109"/>
      <c r="DOC8" s="109"/>
      <c r="DOD8" s="109"/>
      <c r="DOE8" s="109"/>
      <c r="DOF8" s="109"/>
      <c r="DOG8" s="109"/>
      <c r="DOH8" s="109"/>
      <c r="DOI8" s="109"/>
      <c r="DOJ8" s="109"/>
      <c r="DOK8" s="109"/>
      <c r="DOL8" s="109"/>
      <c r="DOM8" s="109"/>
      <c r="DON8" s="109"/>
      <c r="DOO8" s="109"/>
      <c r="DOP8" s="109"/>
      <c r="DOQ8" s="109"/>
      <c r="DOR8" s="109"/>
      <c r="DOS8" s="109"/>
      <c r="DOT8" s="109"/>
      <c r="DOU8" s="109"/>
      <c r="DOV8" s="109"/>
      <c r="DOW8" s="109"/>
      <c r="DOX8" s="109"/>
      <c r="DOY8" s="109"/>
      <c r="DOZ8" s="109"/>
      <c r="DPA8" s="109"/>
      <c r="DPB8" s="109"/>
      <c r="DPC8" s="109"/>
      <c r="DPD8" s="109"/>
      <c r="DPE8" s="109"/>
      <c r="DPF8" s="109"/>
      <c r="DPG8" s="109"/>
      <c r="DPH8" s="109"/>
      <c r="DPI8" s="109"/>
      <c r="DPJ8" s="109"/>
      <c r="DPK8" s="109"/>
      <c r="DPL8" s="109"/>
      <c r="DPM8" s="109"/>
      <c r="DPN8" s="109"/>
      <c r="DPO8" s="109"/>
      <c r="DPP8" s="109"/>
      <c r="DPQ8" s="109"/>
      <c r="DPR8" s="109"/>
      <c r="DPS8" s="109"/>
      <c r="DPT8" s="109"/>
      <c r="DPU8" s="109"/>
      <c r="DPV8" s="109"/>
      <c r="DPW8" s="109"/>
      <c r="DPX8" s="109"/>
      <c r="DPY8" s="109"/>
      <c r="DPZ8" s="109"/>
      <c r="DQA8" s="109"/>
      <c r="DQB8" s="109"/>
      <c r="DQC8" s="109"/>
      <c r="DQD8" s="109"/>
      <c r="DQE8" s="109"/>
      <c r="DQF8" s="109"/>
      <c r="DQG8" s="109"/>
      <c r="DQH8" s="109"/>
      <c r="DQI8" s="109"/>
      <c r="DQJ8" s="109"/>
      <c r="DQK8" s="109"/>
      <c r="DQL8" s="109"/>
      <c r="DQM8" s="109"/>
      <c r="DQN8" s="109"/>
      <c r="DQO8" s="109"/>
      <c r="DQP8" s="109"/>
      <c r="DQQ8" s="109"/>
      <c r="DQR8" s="109"/>
      <c r="DQS8" s="109"/>
      <c r="DQT8" s="109"/>
      <c r="DQU8" s="109"/>
      <c r="DQV8" s="109"/>
      <c r="DQW8" s="109"/>
      <c r="DQX8" s="109"/>
      <c r="DQY8" s="109"/>
      <c r="DQZ8" s="109"/>
      <c r="DRA8" s="109"/>
      <c r="DRB8" s="109"/>
      <c r="DRC8" s="109"/>
      <c r="DRD8" s="109"/>
      <c r="DRE8" s="109"/>
      <c r="DRF8" s="109"/>
      <c r="DRG8" s="109"/>
      <c r="DRH8" s="109"/>
      <c r="DRI8" s="109"/>
      <c r="DRJ8" s="109"/>
      <c r="DRK8" s="109"/>
      <c r="DRL8" s="109"/>
      <c r="DRM8" s="109"/>
      <c r="DRN8" s="109"/>
      <c r="DRO8" s="109"/>
      <c r="DRP8" s="109"/>
      <c r="DRQ8" s="109"/>
      <c r="DRR8" s="109"/>
      <c r="DRS8" s="109"/>
      <c r="DRT8" s="109"/>
      <c r="DRU8" s="109"/>
      <c r="DRV8" s="109"/>
      <c r="DRW8" s="109"/>
      <c r="DRX8" s="109"/>
      <c r="DRY8" s="109"/>
      <c r="DRZ8" s="109"/>
      <c r="DSA8" s="109"/>
      <c r="DSB8" s="109"/>
      <c r="DSC8" s="109"/>
      <c r="DSD8" s="109"/>
      <c r="DSE8" s="109"/>
      <c r="DSF8" s="109"/>
      <c r="DSG8" s="109"/>
      <c r="DSH8" s="109"/>
      <c r="DSI8" s="109"/>
      <c r="DSJ8" s="109"/>
      <c r="DSK8" s="109"/>
      <c r="DSL8" s="109"/>
      <c r="DSM8" s="109"/>
      <c r="DSN8" s="109"/>
      <c r="DSO8" s="109"/>
      <c r="DSP8" s="109"/>
      <c r="DSQ8" s="109"/>
      <c r="DSR8" s="109"/>
      <c r="DSS8" s="109"/>
      <c r="DST8" s="109"/>
      <c r="DSU8" s="109"/>
      <c r="DSV8" s="109"/>
      <c r="DSW8" s="109"/>
      <c r="DSX8" s="109"/>
      <c r="DSY8" s="109"/>
      <c r="DSZ8" s="109"/>
      <c r="DTA8" s="109"/>
      <c r="DTB8" s="109"/>
      <c r="DTC8" s="109"/>
      <c r="DTD8" s="109"/>
      <c r="DTE8" s="109"/>
      <c r="DTF8" s="109"/>
      <c r="DTG8" s="109"/>
      <c r="DTH8" s="109"/>
      <c r="DTI8" s="109"/>
      <c r="DTJ8" s="109"/>
      <c r="DTK8" s="109"/>
      <c r="DTL8" s="109"/>
      <c r="DTM8" s="109"/>
      <c r="DTN8" s="109"/>
      <c r="DTO8" s="109"/>
      <c r="DTP8" s="109"/>
      <c r="DTQ8" s="109"/>
      <c r="DTR8" s="109"/>
      <c r="DTS8" s="109"/>
      <c r="DTT8" s="109"/>
      <c r="DTU8" s="109"/>
      <c r="DTV8" s="109"/>
      <c r="DTW8" s="109"/>
      <c r="DTX8" s="109"/>
      <c r="DTY8" s="109"/>
      <c r="DTZ8" s="109"/>
      <c r="DUA8" s="109"/>
      <c r="DUB8" s="109"/>
      <c r="DUC8" s="109"/>
      <c r="DUD8" s="109"/>
      <c r="DUE8" s="109"/>
      <c r="DUF8" s="109"/>
      <c r="DUG8" s="109"/>
      <c r="DUH8" s="109"/>
      <c r="DUI8" s="109"/>
      <c r="DUJ8" s="109"/>
      <c r="DUK8" s="109"/>
      <c r="DUL8" s="109"/>
      <c r="DUM8" s="109"/>
      <c r="DUN8" s="109"/>
      <c r="DUO8" s="109"/>
      <c r="DUP8" s="109"/>
      <c r="DUQ8" s="109"/>
      <c r="DUR8" s="109"/>
      <c r="DUS8" s="109"/>
      <c r="DUT8" s="109"/>
      <c r="DUU8" s="109"/>
      <c r="DUV8" s="109"/>
      <c r="DUW8" s="109"/>
      <c r="DUX8" s="109"/>
      <c r="DUY8" s="109"/>
      <c r="DUZ8" s="109"/>
      <c r="DVA8" s="109"/>
      <c r="DVB8" s="109"/>
      <c r="DVC8" s="109"/>
      <c r="DVD8" s="109"/>
      <c r="DVE8" s="109"/>
      <c r="DVF8" s="109"/>
      <c r="DVG8" s="109"/>
      <c r="DVH8" s="109"/>
      <c r="DVI8" s="109"/>
      <c r="DVJ8" s="109"/>
      <c r="DVK8" s="109"/>
      <c r="DVL8" s="109"/>
      <c r="DVM8" s="109"/>
      <c r="DVN8" s="109"/>
      <c r="DVO8" s="109"/>
      <c r="DVP8" s="109"/>
      <c r="DVQ8" s="109"/>
      <c r="DVR8" s="109"/>
      <c r="DVS8" s="109"/>
      <c r="DVT8" s="109"/>
      <c r="DVU8" s="109"/>
      <c r="DVV8" s="109"/>
      <c r="DVW8" s="109"/>
      <c r="DVX8" s="109"/>
      <c r="DVY8" s="109"/>
      <c r="DVZ8" s="109"/>
      <c r="DWA8" s="109"/>
      <c r="DWB8" s="109"/>
      <c r="DWC8" s="109"/>
      <c r="DWD8" s="109"/>
      <c r="DWE8" s="109"/>
      <c r="DWF8" s="109"/>
      <c r="DWG8" s="109"/>
      <c r="DWH8" s="109"/>
      <c r="DWI8" s="109"/>
      <c r="DWJ8" s="109"/>
      <c r="DWK8" s="109"/>
      <c r="DWL8" s="109"/>
      <c r="DWM8" s="109"/>
      <c r="DWN8" s="109"/>
      <c r="DWO8" s="109"/>
      <c r="DWP8" s="109"/>
      <c r="DWQ8" s="109"/>
      <c r="DWR8" s="109"/>
      <c r="DWS8" s="109"/>
      <c r="DWT8" s="109"/>
      <c r="DWU8" s="109"/>
      <c r="DWV8" s="109"/>
      <c r="DWW8" s="109"/>
      <c r="DWX8" s="109"/>
      <c r="DWY8" s="109"/>
      <c r="DWZ8" s="109"/>
      <c r="DXA8" s="109"/>
      <c r="DXB8" s="109"/>
      <c r="DXC8" s="109"/>
      <c r="DXD8" s="109"/>
      <c r="DXE8" s="109"/>
      <c r="DXF8" s="109"/>
      <c r="DXG8" s="109"/>
      <c r="DXH8" s="109"/>
      <c r="DXI8" s="109"/>
      <c r="DXJ8" s="109"/>
      <c r="DXK8" s="109"/>
      <c r="DXL8" s="109"/>
      <c r="DXM8" s="109"/>
      <c r="DXN8" s="109"/>
      <c r="DXO8" s="109"/>
      <c r="DXP8" s="109"/>
      <c r="DXQ8" s="109"/>
      <c r="DXR8" s="109"/>
      <c r="DXS8" s="109"/>
      <c r="DXT8" s="109"/>
      <c r="DXU8" s="109"/>
      <c r="DXV8" s="109"/>
      <c r="DXW8" s="109"/>
      <c r="DXX8" s="109"/>
      <c r="DXY8" s="109"/>
      <c r="DXZ8" s="109"/>
      <c r="DYA8" s="109"/>
      <c r="DYB8" s="109"/>
      <c r="DYC8" s="109"/>
      <c r="DYD8" s="109"/>
      <c r="DYE8" s="109"/>
      <c r="DYF8" s="109"/>
      <c r="DYG8" s="109"/>
      <c r="DYH8" s="109"/>
      <c r="DYI8" s="109"/>
      <c r="DYJ8" s="109"/>
      <c r="DYK8" s="109"/>
      <c r="DYL8" s="109"/>
      <c r="DYM8" s="109"/>
      <c r="DYN8" s="109"/>
      <c r="DYO8" s="109"/>
      <c r="DYP8" s="109"/>
      <c r="DYQ8" s="109"/>
      <c r="DYR8" s="109"/>
      <c r="DYS8" s="109"/>
      <c r="DYT8" s="109"/>
      <c r="DYU8" s="109"/>
      <c r="DYV8" s="109"/>
      <c r="DYW8" s="109"/>
      <c r="DYX8" s="109"/>
      <c r="DYY8" s="109"/>
      <c r="DYZ8" s="109"/>
      <c r="DZA8" s="109"/>
      <c r="DZB8" s="109"/>
      <c r="DZC8" s="109"/>
      <c r="DZD8" s="109"/>
      <c r="DZE8" s="109"/>
      <c r="DZF8" s="109"/>
      <c r="DZG8" s="109"/>
      <c r="DZH8" s="109"/>
      <c r="DZI8" s="109"/>
      <c r="DZJ8" s="109"/>
      <c r="DZK8" s="109"/>
      <c r="DZL8" s="109"/>
      <c r="DZM8" s="109"/>
      <c r="DZN8" s="109"/>
      <c r="DZO8" s="109"/>
      <c r="DZP8" s="109"/>
      <c r="DZQ8" s="109"/>
      <c r="DZR8" s="109"/>
      <c r="DZS8" s="109"/>
      <c r="DZT8" s="109"/>
      <c r="DZU8" s="109"/>
      <c r="DZV8" s="109"/>
      <c r="DZW8" s="109"/>
      <c r="DZX8" s="109"/>
      <c r="DZY8" s="109"/>
      <c r="DZZ8" s="109"/>
      <c r="EAA8" s="109"/>
      <c r="EAB8" s="109"/>
      <c r="EAC8" s="109"/>
      <c r="EAD8" s="109"/>
      <c r="EAE8" s="109"/>
      <c r="EAF8" s="109"/>
      <c r="EAG8" s="109"/>
      <c r="EAH8" s="109"/>
      <c r="EAI8" s="109"/>
      <c r="EAJ8" s="109"/>
      <c r="EAK8" s="109"/>
      <c r="EAL8" s="109"/>
      <c r="EAM8" s="109"/>
      <c r="EAN8" s="109"/>
      <c r="EAO8" s="109"/>
      <c r="EAP8" s="109"/>
      <c r="EAQ8" s="109"/>
      <c r="EAR8" s="109"/>
      <c r="EAS8" s="109"/>
      <c r="EAT8" s="109"/>
      <c r="EAU8" s="109"/>
      <c r="EAV8" s="109"/>
      <c r="EAW8" s="109"/>
      <c r="EAX8" s="109"/>
      <c r="EAY8" s="109"/>
      <c r="EAZ8" s="109"/>
      <c r="EBA8" s="109"/>
      <c r="EBB8" s="109"/>
      <c r="EBC8" s="109"/>
      <c r="EBD8" s="109"/>
      <c r="EBE8" s="109"/>
      <c r="EBF8" s="109"/>
      <c r="EBG8" s="109"/>
      <c r="EBH8" s="109"/>
      <c r="EBI8" s="109"/>
      <c r="EBJ8" s="109"/>
      <c r="EBK8" s="109"/>
      <c r="EBL8" s="109"/>
      <c r="EBM8" s="109"/>
      <c r="EBN8" s="109"/>
      <c r="EBO8" s="109"/>
      <c r="EBP8" s="109"/>
      <c r="EBQ8" s="109"/>
      <c r="EBR8" s="109"/>
      <c r="EBS8" s="109"/>
      <c r="EBT8" s="109"/>
      <c r="EBU8" s="109"/>
      <c r="EBV8" s="109"/>
      <c r="EBW8" s="109"/>
      <c r="EBX8" s="109"/>
      <c r="EBY8" s="109"/>
      <c r="EBZ8" s="109"/>
      <c r="ECA8" s="109"/>
      <c r="ECB8" s="109"/>
      <c r="ECC8" s="109"/>
      <c r="ECD8" s="109"/>
      <c r="ECE8" s="109"/>
      <c r="ECF8" s="109"/>
      <c r="ECG8" s="109"/>
      <c r="ECH8" s="109"/>
      <c r="ECI8" s="109"/>
      <c r="ECJ8" s="109"/>
      <c r="ECK8" s="109"/>
      <c r="ECL8" s="109"/>
      <c r="ECM8" s="109"/>
      <c r="ECN8" s="109"/>
      <c r="ECO8" s="109"/>
      <c r="ECP8" s="109"/>
      <c r="ECQ8" s="109"/>
      <c r="ECR8" s="109"/>
      <c r="ECS8" s="109"/>
      <c r="ECT8" s="109"/>
      <c r="ECU8" s="109"/>
      <c r="ECV8" s="109"/>
      <c r="ECW8" s="109"/>
      <c r="ECX8" s="109"/>
      <c r="ECY8" s="109"/>
      <c r="ECZ8" s="109"/>
      <c r="EDA8" s="109"/>
      <c r="EDB8" s="109"/>
      <c r="EDC8" s="109"/>
      <c r="EDD8" s="109"/>
      <c r="EDE8" s="109"/>
      <c r="EDF8" s="109"/>
      <c r="EDG8" s="109"/>
      <c r="EDH8" s="109"/>
      <c r="EDI8" s="109"/>
      <c r="EDJ8" s="109"/>
      <c r="EDK8" s="109"/>
      <c r="EDL8" s="109"/>
      <c r="EDM8" s="109"/>
      <c r="EDN8" s="109"/>
      <c r="EDO8" s="109"/>
      <c r="EDP8" s="109"/>
      <c r="EDQ8" s="109"/>
      <c r="EDR8" s="109"/>
      <c r="EDS8" s="109"/>
      <c r="EDT8" s="109"/>
      <c r="EDU8" s="109"/>
      <c r="EDV8" s="109"/>
      <c r="EDW8" s="109"/>
      <c r="EDX8" s="109"/>
      <c r="EDY8" s="109"/>
      <c r="EDZ8" s="109"/>
      <c r="EEA8" s="109"/>
      <c r="EEB8" s="109"/>
      <c r="EEC8" s="109"/>
      <c r="EED8" s="109"/>
      <c r="EEE8" s="109"/>
      <c r="EEF8" s="109"/>
      <c r="EEG8" s="109"/>
      <c r="EEH8" s="109"/>
      <c r="EEI8" s="109"/>
      <c r="EEJ8" s="109"/>
      <c r="EEK8" s="109"/>
      <c r="EEL8" s="109"/>
      <c r="EEM8" s="109"/>
      <c r="EEN8" s="109"/>
      <c r="EEO8" s="109"/>
      <c r="EEP8" s="109"/>
      <c r="EEQ8" s="109"/>
      <c r="EER8" s="109"/>
      <c r="EES8" s="109"/>
      <c r="EET8" s="109"/>
      <c r="EEU8" s="109"/>
      <c r="EEV8" s="109"/>
      <c r="EEW8" s="109"/>
      <c r="EEX8" s="109"/>
      <c r="EEY8" s="109"/>
      <c r="EEZ8" s="109"/>
      <c r="EFA8" s="109"/>
      <c r="EFB8" s="109"/>
      <c r="EFC8" s="109"/>
      <c r="EFD8" s="109"/>
      <c r="EFE8" s="109"/>
      <c r="EFF8" s="109"/>
      <c r="EFG8" s="109"/>
      <c r="EFH8" s="109"/>
      <c r="EFI8" s="109"/>
      <c r="EFJ8" s="109"/>
      <c r="EFK8" s="109"/>
      <c r="EFL8" s="109"/>
      <c r="EFM8" s="109"/>
      <c r="EFN8" s="109"/>
      <c r="EFO8" s="109"/>
      <c r="EFP8" s="109"/>
      <c r="EFQ8" s="109"/>
      <c r="EFR8" s="109"/>
      <c r="EFS8" s="109"/>
      <c r="EFT8" s="109"/>
      <c r="EFU8" s="109"/>
      <c r="EFV8" s="109"/>
      <c r="EFW8" s="109"/>
      <c r="EFX8" s="109"/>
      <c r="EFY8" s="109"/>
      <c r="EFZ8" s="109"/>
      <c r="EGA8" s="109"/>
      <c r="EGB8" s="109"/>
      <c r="EGC8" s="109"/>
      <c r="EGD8" s="109"/>
      <c r="EGE8" s="109"/>
      <c r="EGF8" s="109"/>
      <c r="EGG8" s="109"/>
      <c r="EGH8" s="109"/>
      <c r="EGI8" s="109"/>
      <c r="EGJ8" s="109"/>
      <c r="EGK8" s="109"/>
      <c r="EGL8" s="109"/>
      <c r="EGM8" s="109"/>
      <c r="EGN8" s="109"/>
      <c r="EGO8" s="109"/>
      <c r="EGP8" s="109"/>
      <c r="EGQ8" s="109"/>
      <c r="EGR8" s="109"/>
      <c r="EGS8" s="109"/>
      <c r="EGT8" s="109"/>
      <c r="EGU8" s="109"/>
      <c r="EGV8" s="109"/>
      <c r="EGW8" s="109"/>
      <c r="EGX8" s="109"/>
      <c r="EGY8" s="109"/>
      <c r="EGZ8" s="109"/>
      <c r="EHA8" s="109"/>
      <c r="EHB8" s="109"/>
      <c r="EHC8" s="109"/>
      <c r="EHD8" s="109"/>
      <c r="EHE8" s="109"/>
      <c r="EHF8" s="109"/>
      <c r="EHG8" s="109"/>
      <c r="EHH8" s="109"/>
      <c r="EHI8" s="109"/>
      <c r="EHJ8" s="109"/>
      <c r="EHK8" s="109"/>
      <c r="EHL8" s="109"/>
      <c r="EHM8" s="109"/>
      <c r="EHN8" s="109"/>
      <c r="EHO8" s="109"/>
      <c r="EHP8" s="109"/>
      <c r="EHQ8" s="109"/>
      <c r="EHR8" s="109"/>
      <c r="EHS8" s="109"/>
      <c r="EHT8" s="109"/>
      <c r="EHU8" s="109"/>
      <c r="EHV8" s="109"/>
      <c r="EHW8" s="109"/>
      <c r="EHX8" s="109"/>
      <c r="EHY8" s="109"/>
      <c r="EHZ8" s="109"/>
      <c r="EIA8" s="109"/>
      <c r="EIB8" s="109"/>
      <c r="EIC8" s="109"/>
      <c r="EID8" s="109"/>
      <c r="EIE8" s="109"/>
      <c r="EIF8" s="109"/>
      <c r="EIG8" s="109"/>
      <c r="EIH8" s="109"/>
      <c r="EII8" s="109"/>
      <c r="EIJ8" s="109"/>
      <c r="EIK8" s="109"/>
      <c r="EIL8" s="109"/>
      <c r="EIM8" s="109"/>
      <c r="EIN8" s="109"/>
      <c r="EIO8" s="109"/>
      <c r="EIP8" s="109"/>
      <c r="EIQ8" s="109"/>
      <c r="EIR8" s="109"/>
      <c r="EIS8" s="109"/>
      <c r="EIT8" s="109"/>
      <c r="EIU8" s="109"/>
      <c r="EIV8" s="109"/>
      <c r="EIW8" s="109"/>
      <c r="EIX8" s="109"/>
      <c r="EIY8" s="109"/>
      <c r="EIZ8" s="109"/>
      <c r="EJA8" s="109"/>
      <c r="EJB8" s="109"/>
      <c r="EJC8" s="109"/>
      <c r="EJD8" s="109"/>
      <c r="EJE8" s="109"/>
      <c r="EJF8" s="109"/>
      <c r="EJG8" s="109"/>
      <c r="EJH8" s="109"/>
      <c r="EJI8" s="109"/>
      <c r="EJJ8" s="109"/>
      <c r="EJK8" s="109"/>
      <c r="EJL8" s="109"/>
      <c r="EJM8" s="109"/>
      <c r="EJN8" s="109"/>
      <c r="EJO8" s="109"/>
      <c r="EJP8" s="109"/>
      <c r="EJQ8" s="109"/>
      <c r="EJR8" s="109"/>
      <c r="EJS8" s="109"/>
      <c r="EJT8" s="109"/>
      <c r="EJU8" s="109"/>
      <c r="EJV8" s="109"/>
      <c r="EJW8" s="109"/>
      <c r="EJX8" s="109"/>
      <c r="EJY8" s="109"/>
      <c r="EJZ8" s="109"/>
      <c r="EKA8" s="109"/>
      <c r="EKB8" s="109"/>
      <c r="EKC8" s="109"/>
      <c r="EKD8" s="109"/>
      <c r="EKE8" s="109"/>
      <c r="EKF8" s="109"/>
      <c r="EKG8" s="109"/>
      <c r="EKH8" s="109"/>
      <c r="EKI8" s="109"/>
      <c r="EKJ8" s="109"/>
      <c r="EKK8" s="109"/>
      <c r="EKL8" s="109"/>
      <c r="EKM8" s="109"/>
      <c r="EKN8" s="109"/>
      <c r="EKO8" s="109"/>
      <c r="EKP8" s="109"/>
      <c r="EKQ8" s="109"/>
      <c r="EKR8" s="109"/>
      <c r="EKS8" s="109"/>
      <c r="EKT8" s="109"/>
      <c r="EKU8" s="109"/>
      <c r="EKV8" s="109"/>
      <c r="EKW8" s="109"/>
      <c r="EKX8" s="109"/>
      <c r="EKY8" s="109"/>
      <c r="EKZ8" s="109"/>
      <c r="ELA8" s="109"/>
      <c r="ELB8" s="109"/>
      <c r="ELC8" s="109"/>
      <c r="ELD8" s="109"/>
      <c r="ELE8" s="109"/>
      <c r="ELF8" s="109"/>
      <c r="ELG8" s="109"/>
      <c r="ELH8" s="109"/>
      <c r="ELI8" s="109"/>
      <c r="ELJ8" s="109"/>
      <c r="ELK8" s="109"/>
      <c r="ELL8" s="109"/>
      <c r="ELM8" s="109"/>
      <c r="ELN8" s="109"/>
      <c r="ELO8" s="109"/>
      <c r="ELP8" s="109"/>
      <c r="ELQ8" s="109"/>
      <c r="ELR8" s="109"/>
      <c r="ELS8" s="109"/>
      <c r="ELT8" s="109"/>
      <c r="ELU8" s="109"/>
      <c r="ELV8" s="109"/>
      <c r="ELW8" s="109"/>
      <c r="ELX8" s="109"/>
      <c r="ELY8" s="109"/>
      <c r="ELZ8" s="109"/>
      <c r="EMA8" s="109"/>
      <c r="EMB8" s="109"/>
      <c r="EMC8" s="109"/>
      <c r="EMD8" s="109"/>
      <c r="EME8" s="109"/>
      <c r="EMF8" s="109"/>
      <c r="EMG8" s="109"/>
      <c r="EMH8" s="109"/>
      <c r="EMI8" s="109"/>
      <c r="EMJ8" s="109"/>
      <c r="EMK8" s="109"/>
      <c r="EML8" s="109"/>
      <c r="EMM8" s="109"/>
      <c r="EMN8" s="109"/>
      <c r="EMO8" s="109"/>
      <c r="EMP8" s="109"/>
      <c r="EMQ8" s="109"/>
      <c r="EMR8" s="109"/>
      <c r="EMS8" s="109"/>
      <c r="EMT8" s="109"/>
      <c r="EMU8" s="109"/>
      <c r="EMV8" s="109"/>
      <c r="EMW8" s="109"/>
      <c r="EMX8" s="109"/>
      <c r="EMY8" s="109"/>
      <c r="EMZ8" s="109"/>
      <c r="ENA8" s="109"/>
      <c r="ENB8" s="109"/>
      <c r="ENC8" s="109"/>
      <c r="END8" s="109"/>
      <c r="ENE8" s="109"/>
      <c r="ENF8" s="109"/>
      <c r="ENG8" s="109"/>
      <c r="ENH8" s="109"/>
      <c r="ENI8" s="109"/>
      <c r="ENJ8" s="109"/>
      <c r="ENK8" s="109"/>
      <c r="ENL8" s="109"/>
      <c r="ENM8" s="109"/>
      <c r="ENN8" s="109"/>
      <c r="ENO8" s="109"/>
      <c r="ENP8" s="109"/>
      <c r="ENQ8" s="109"/>
      <c r="ENR8" s="109"/>
      <c r="ENS8" s="109"/>
      <c r="ENT8" s="109"/>
      <c r="ENU8" s="109"/>
      <c r="ENV8" s="109"/>
      <c r="ENW8" s="109"/>
      <c r="ENX8" s="109"/>
      <c r="ENY8" s="109"/>
      <c r="ENZ8" s="109"/>
      <c r="EOA8" s="109"/>
      <c r="EOB8" s="109"/>
      <c r="EOC8" s="109"/>
      <c r="EOD8" s="109"/>
      <c r="EOE8" s="109"/>
      <c r="EOF8" s="109"/>
      <c r="EOG8" s="109"/>
      <c r="EOH8" s="109"/>
      <c r="EOI8" s="109"/>
      <c r="EOJ8" s="109"/>
      <c r="EOK8" s="109"/>
      <c r="EOL8" s="109"/>
      <c r="EOM8" s="109"/>
      <c r="EON8" s="109"/>
      <c r="EOO8" s="109"/>
      <c r="EOP8" s="109"/>
      <c r="EOQ8" s="109"/>
      <c r="EOR8" s="109"/>
      <c r="EOS8" s="109"/>
      <c r="EOT8" s="109"/>
      <c r="EOU8" s="109"/>
      <c r="EOV8" s="109"/>
      <c r="EOW8" s="109"/>
      <c r="EOX8" s="109"/>
      <c r="EOY8" s="109"/>
      <c r="EOZ8" s="109"/>
      <c r="EPA8" s="109"/>
      <c r="EPB8" s="109"/>
      <c r="EPC8" s="109"/>
      <c r="EPD8" s="109"/>
      <c r="EPE8" s="109"/>
      <c r="EPF8" s="109"/>
      <c r="EPG8" s="109"/>
      <c r="EPH8" s="109"/>
      <c r="EPI8" s="109"/>
      <c r="EPJ8" s="109"/>
      <c r="EPK8" s="109"/>
      <c r="EPL8" s="109"/>
      <c r="EPM8" s="109"/>
      <c r="EPN8" s="109"/>
      <c r="EPO8" s="109"/>
      <c r="EPP8" s="109"/>
      <c r="EPQ8" s="109"/>
      <c r="EPR8" s="109"/>
      <c r="EPS8" s="109"/>
      <c r="EPT8" s="109"/>
      <c r="EPU8" s="109"/>
      <c r="EPV8" s="109"/>
      <c r="EPW8" s="109"/>
      <c r="EPX8" s="109"/>
      <c r="EPY8" s="109"/>
      <c r="EPZ8" s="109"/>
      <c r="EQA8" s="109"/>
      <c r="EQB8" s="109"/>
      <c r="EQC8" s="109"/>
      <c r="EQD8" s="109"/>
      <c r="EQE8" s="109"/>
      <c r="EQF8" s="109"/>
      <c r="EQG8" s="109"/>
      <c r="EQH8" s="109"/>
      <c r="EQI8" s="109"/>
      <c r="EQJ8" s="109"/>
      <c r="EQK8" s="109"/>
      <c r="EQL8" s="109"/>
      <c r="EQM8" s="109"/>
      <c r="EQN8" s="109"/>
      <c r="EQO8" s="109"/>
      <c r="EQP8" s="109"/>
      <c r="EQQ8" s="109"/>
      <c r="EQR8" s="109"/>
      <c r="EQS8" s="109"/>
      <c r="EQT8" s="109"/>
      <c r="EQU8" s="109"/>
      <c r="EQV8" s="109"/>
      <c r="EQW8" s="109"/>
      <c r="EQX8" s="109"/>
      <c r="EQY8" s="109"/>
      <c r="EQZ8" s="109"/>
      <c r="ERA8" s="109"/>
      <c r="ERB8" s="109"/>
      <c r="ERC8" s="109"/>
      <c r="ERD8" s="109"/>
      <c r="ERE8" s="109"/>
      <c r="ERF8" s="109"/>
      <c r="ERG8" s="109"/>
      <c r="ERH8" s="109"/>
      <c r="ERI8" s="109"/>
      <c r="ERJ8" s="109"/>
      <c r="ERK8" s="109"/>
      <c r="ERL8" s="109"/>
      <c r="ERM8" s="109"/>
      <c r="ERN8" s="109"/>
      <c r="ERO8" s="109"/>
      <c r="ERP8" s="109"/>
      <c r="ERQ8" s="109"/>
      <c r="ERR8" s="109"/>
      <c r="ERS8" s="109"/>
      <c r="ERT8" s="109"/>
      <c r="ERU8" s="109"/>
      <c r="ERV8" s="109"/>
      <c r="ERW8" s="109"/>
      <c r="ERX8" s="109"/>
      <c r="ERY8" s="109"/>
      <c r="ERZ8" s="109"/>
      <c r="ESA8" s="109"/>
      <c r="ESB8" s="109"/>
      <c r="ESC8" s="109"/>
      <c r="ESD8" s="109"/>
      <c r="ESE8" s="109"/>
      <c r="ESF8" s="109"/>
      <c r="ESG8" s="109"/>
      <c r="ESH8" s="109"/>
      <c r="ESI8" s="109"/>
      <c r="ESJ8" s="109"/>
      <c r="ESK8" s="109"/>
      <c r="ESL8" s="109"/>
      <c r="ESM8" s="109"/>
      <c r="ESN8" s="109"/>
      <c r="ESO8" s="109"/>
      <c r="ESP8" s="109"/>
      <c r="ESQ8" s="109"/>
      <c r="ESR8" s="109"/>
      <c r="ESS8" s="109"/>
      <c r="EST8" s="109"/>
      <c r="ESU8" s="109"/>
      <c r="ESV8" s="109"/>
      <c r="ESW8" s="109"/>
      <c r="ESX8" s="109"/>
      <c r="ESY8" s="109"/>
      <c r="ESZ8" s="109"/>
      <c r="ETA8" s="109"/>
      <c r="ETB8" s="109"/>
      <c r="ETC8" s="109"/>
      <c r="ETD8" s="109"/>
      <c r="ETE8" s="109"/>
      <c r="ETF8" s="109"/>
      <c r="ETG8" s="109"/>
      <c r="ETH8" s="109"/>
      <c r="ETI8" s="109"/>
      <c r="ETJ8" s="109"/>
      <c r="ETK8" s="109"/>
      <c r="ETL8" s="109"/>
      <c r="ETM8" s="109"/>
      <c r="ETN8" s="109"/>
      <c r="ETO8" s="109"/>
      <c r="ETP8" s="109"/>
      <c r="ETQ8" s="109"/>
      <c r="ETR8" s="109"/>
      <c r="ETS8" s="109"/>
      <c r="ETT8" s="109"/>
      <c r="ETU8" s="109"/>
      <c r="ETV8" s="109"/>
      <c r="ETW8" s="109"/>
      <c r="ETX8" s="109"/>
      <c r="ETY8" s="109"/>
      <c r="ETZ8" s="109"/>
      <c r="EUA8" s="109"/>
      <c r="EUB8" s="109"/>
      <c r="EUC8" s="109"/>
      <c r="EUD8" s="109"/>
      <c r="EUE8" s="109"/>
      <c r="EUF8" s="109"/>
      <c r="EUG8" s="109"/>
      <c r="EUH8" s="109"/>
      <c r="EUI8" s="109"/>
      <c r="EUJ8" s="109"/>
      <c r="EUK8" s="109"/>
      <c r="EUL8" s="109"/>
      <c r="EUM8" s="109"/>
      <c r="EUN8" s="109"/>
      <c r="EUO8" s="109"/>
      <c r="EUP8" s="109"/>
      <c r="EUQ8" s="109"/>
      <c r="EUR8" s="109"/>
      <c r="EUS8" s="109"/>
      <c r="EUT8" s="109"/>
      <c r="EUU8" s="109"/>
      <c r="EUV8" s="109"/>
      <c r="EUW8" s="109"/>
      <c r="EUX8" s="109"/>
      <c r="EUY8" s="109"/>
      <c r="EUZ8" s="109"/>
      <c r="EVA8" s="109"/>
      <c r="EVB8" s="109"/>
      <c r="EVC8" s="109"/>
      <c r="EVD8" s="109"/>
      <c r="EVE8" s="109"/>
      <c r="EVF8" s="109"/>
      <c r="EVG8" s="109"/>
      <c r="EVH8" s="109"/>
      <c r="EVI8" s="109"/>
      <c r="EVJ8" s="109"/>
      <c r="EVK8" s="109"/>
      <c r="EVL8" s="109"/>
      <c r="EVM8" s="109"/>
      <c r="EVN8" s="109"/>
      <c r="EVO8" s="109"/>
      <c r="EVP8" s="109"/>
      <c r="EVQ8" s="109"/>
      <c r="EVR8" s="109"/>
      <c r="EVS8" s="109"/>
      <c r="EVT8" s="109"/>
      <c r="EVU8" s="109"/>
      <c r="EVV8" s="109"/>
      <c r="EVW8" s="109"/>
      <c r="EVX8" s="109"/>
      <c r="EVY8" s="109"/>
      <c r="EVZ8" s="109"/>
      <c r="EWA8" s="109"/>
      <c r="EWB8" s="109"/>
      <c r="EWC8" s="109"/>
      <c r="EWD8" s="109"/>
      <c r="EWE8" s="109"/>
      <c r="EWF8" s="109"/>
      <c r="EWG8" s="109"/>
      <c r="EWH8" s="109"/>
      <c r="EWI8" s="109"/>
      <c r="EWJ8" s="109"/>
      <c r="EWK8" s="109"/>
      <c r="EWL8" s="109"/>
      <c r="EWM8" s="109"/>
      <c r="EWN8" s="109"/>
      <c r="EWO8" s="109"/>
      <c r="EWP8" s="109"/>
      <c r="EWQ8" s="109"/>
      <c r="EWR8" s="109"/>
      <c r="EWS8" s="109"/>
      <c r="EWT8" s="109"/>
      <c r="EWU8" s="109"/>
      <c r="EWV8" s="109"/>
      <c r="EWW8" s="109"/>
      <c r="EWX8" s="109"/>
      <c r="EWY8" s="109"/>
      <c r="EWZ8" s="109"/>
      <c r="EXA8" s="109"/>
      <c r="EXB8" s="109"/>
      <c r="EXC8" s="109"/>
      <c r="EXD8" s="109"/>
      <c r="EXE8" s="109"/>
      <c r="EXF8" s="109"/>
      <c r="EXG8" s="109"/>
      <c r="EXH8" s="109"/>
      <c r="EXI8" s="109"/>
      <c r="EXJ8" s="109"/>
      <c r="EXK8" s="109"/>
      <c r="EXL8" s="109"/>
      <c r="EXM8" s="109"/>
      <c r="EXN8" s="109"/>
      <c r="EXO8" s="109"/>
      <c r="EXP8" s="109"/>
      <c r="EXQ8" s="109"/>
      <c r="EXR8" s="109"/>
      <c r="EXS8" s="109"/>
      <c r="EXT8" s="109"/>
      <c r="EXU8" s="109"/>
      <c r="EXV8" s="109"/>
      <c r="EXW8" s="109"/>
      <c r="EXX8" s="109"/>
      <c r="EXY8" s="109"/>
      <c r="EXZ8" s="109"/>
      <c r="EYA8" s="109"/>
      <c r="EYB8" s="109"/>
      <c r="EYC8" s="109"/>
      <c r="EYD8" s="109"/>
      <c r="EYE8" s="109"/>
      <c r="EYF8" s="109"/>
      <c r="EYG8" s="109"/>
      <c r="EYH8" s="109"/>
      <c r="EYI8" s="109"/>
      <c r="EYJ8" s="109"/>
      <c r="EYK8" s="109"/>
      <c r="EYL8" s="109"/>
      <c r="EYM8" s="109"/>
      <c r="EYN8" s="109"/>
      <c r="EYO8" s="109"/>
      <c r="EYP8" s="109"/>
      <c r="EYQ8" s="109"/>
      <c r="EYR8" s="109"/>
      <c r="EYS8" s="109"/>
      <c r="EYT8" s="109"/>
      <c r="EYU8" s="109"/>
      <c r="EYV8" s="109"/>
      <c r="EYW8" s="109"/>
      <c r="EYX8" s="109"/>
      <c r="EYY8" s="109"/>
      <c r="EYZ8" s="109"/>
      <c r="EZA8" s="109"/>
      <c r="EZB8" s="109"/>
      <c r="EZC8" s="109"/>
      <c r="EZD8" s="109"/>
      <c r="EZE8" s="109"/>
      <c r="EZF8" s="109"/>
      <c r="EZG8" s="109"/>
      <c r="EZH8" s="109"/>
      <c r="EZI8" s="109"/>
      <c r="EZJ8" s="109"/>
      <c r="EZK8" s="109"/>
      <c r="EZL8" s="109"/>
      <c r="EZM8" s="109"/>
      <c r="EZN8" s="109"/>
      <c r="EZO8" s="109"/>
      <c r="EZP8" s="109"/>
      <c r="EZQ8" s="109"/>
      <c r="EZR8" s="109"/>
      <c r="EZS8" s="109"/>
      <c r="EZT8" s="109"/>
      <c r="EZU8" s="109"/>
      <c r="EZV8" s="109"/>
      <c r="EZW8" s="109"/>
      <c r="EZX8" s="109"/>
      <c r="EZY8" s="109"/>
      <c r="EZZ8" s="109"/>
      <c r="FAA8" s="109"/>
      <c r="FAB8" s="109"/>
      <c r="FAC8" s="109"/>
      <c r="FAD8" s="109"/>
      <c r="FAE8" s="109"/>
      <c r="FAF8" s="109"/>
      <c r="FAG8" s="109"/>
      <c r="FAH8" s="109"/>
      <c r="FAI8" s="109"/>
      <c r="FAJ8" s="109"/>
      <c r="FAK8" s="109"/>
      <c r="FAL8" s="109"/>
      <c r="FAM8" s="109"/>
      <c r="FAN8" s="109"/>
      <c r="FAO8" s="109"/>
      <c r="FAP8" s="109"/>
      <c r="FAQ8" s="109"/>
      <c r="FAR8" s="109"/>
      <c r="FAS8" s="109"/>
      <c r="FAT8" s="109"/>
      <c r="FAU8" s="109"/>
      <c r="FAV8" s="109"/>
      <c r="FAW8" s="109"/>
      <c r="FAX8" s="109"/>
      <c r="FAY8" s="109"/>
      <c r="FAZ8" s="109"/>
      <c r="FBA8" s="109"/>
      <c r="FBB8" s="109"/>
      <c r="FBC8" s="109"/>
      <c r="FBD8" s="109"/>
      <c r="FBE8" s="109"/>
      <c r="FBF8" s="109"/>
      <c r="FBG8" s="109"/>
      <c r="FBH8" s="109"/>
      <c r="FBI8" s="109"/>
      <c r="FBJ8" s="109"/>
      <c r="FBK8" s="109"/>
      <c r="FBL8" s="109"/>
      <c r="FBM8" s="109"/>
      <c r="FBN8" s="109"/>
      <c r="FBO8" s="109"/>
      <c r="FBP8" s="109"/>
      <c r="FBQ8" s="109"/>
      <c r="FBR8" s="109"/>
      <c r="FBS8" s="109"/>
      <c r="FBT8" s="109"/>
      <c r="FBU8" s="109"/>
      <c r="FBV8" s="109"/>
      <c r="FBW8" s="109"/>
      <c r="FBX8" s="109"/>
      <c r="FBY8" s="109"/>
      <c r="FBZ8" s="109"/>
      <c r="FCA8" s="109"/>
      <c r="FCB8" s="109"/>
      <c r="FCC8" s="109"/>
      <c r="FCD8" s="109"/>
      <c r="FCE8" s="109"/>
      <c r="FCF8" s="109"/>
      <c r="FCG8" s="109"/>
      <c r="FCH8" s="109"/>
      <c r="FCI8" s="109"/>
      <c r="FCJ8" s="109"/>
      <c r="FCK8" s="109"/>
      <c r="FCL8" s="109"/>
      <c r="FCM8" s="109"/>
      <c r="FCN8" s="109"/>
      <c r="FCO8" s="109"/>
      <c r="FCP8" s="109"/>
      <c r="FCQ8" s="109"/>
      <c r="FCR8" s="109"/>
      <c r="FCS8" s="109"/>
      <c r="FCT8" s="109"/>
      <c r="FCU8" s="109"/>
      <c r="FCV8" s="109"/>
      <c r="FCW8" s="109"/>
      <c r="FCX8" s="109"/>
      <c r="FCY8" s="109"/>
      <c r="FCZ8" s="109"/>
      <c r="FDA8" s="109"/>
      <c r="FDB8" s="109"/>
      <c r="FDC8" s="109"/>
      <c r="FDD8" s="109"/>
      <c r="FDE8" s="109"/>
      <c r="FDF8" s="109"/>
      <c r="FDG8" s="109"/>
      <c r="FDH8" s="109"/>
      <c r="FDI8" s="109"/>
      <c r="FDJ8" s="109"/>
      <c r="FDK8" s="109"/>
      <c r="FDL8" s="109"/>
      <c r="FDM8" s="109"/>
      <c r="FDN8" s="109"/>
      <c r="FDO8" s="109"/>
      <c r="FDP8" s="109"/>
      <c r="FDQ8" s="109"/>
      <c r="FDR8" s="109"/>
      <c r="FDS8" s="109"/>
      <c r="FDT8" s="109"/>
      <c r="FDU8" s="109"/>
      <c r="FDV8" s="109"/>
      <c r="FDW8" s="109"/>
      <c r="FDX8" s="109"/>
      <c r="FDY8" s="109"/>
      <c r="FDZ8" s="109"/>
      <c r="FEA8" s="109"/>
      <c r="FEB8" s="109"/>
      <c r="FEC8" s="109"/>
      <c r="FED8" s="109"/>
      <c r="FEE8" s="109"/>
      <c r="FEF8" s="109"/>
      <c r="FEG8" s="109"/>
      <c r="FEH8" s="109"/>
      <c r="FEI8" s="109"/>
      <c r="FEJ8" s="109"/>
      <c r="FEK8" s="109"/>
      <c r="FEL8" s="109"/>
      <c r="FEM8" s="109"/>
      <c r="FEN8" s="109"/>
      <c r="FEO8" s="109"/>
      <c r="FEP8" s="109"/>
      <c r="FEQ8" s="109"/>
      <c r="FER8" s="109"/>
      <c r="FES8" s="109"/>
      <c r="FET8" s="109"/>
      <c r="FEU8" s="109"/>
      <c r="FEV8" s="109"/>
      <c r="FEW8" s="109"/>
      <c r="FEX8" s="109"/>
      <c r="FEY8" s="109"/>
      <c r="FEZ8" s="109"/>
      <c r="FFA8" s="109"/>
      <c r="FFB8" s="109"/>
      <c r="FFC8" s="109"/>
      <c r="FFD8" s="109"/>
      <c r="FFE8" s="109"/>
      <c r="FFF8" s="109"/>
      <c r="FFG8" s="109"/>
      <c r="FFH8" s="109"/>
      <c r="FFI8" s="109"/>
      <c r="FFJ8" s="109"/>
      <c r="FFK8" s="109"/>
      <c r="FFL8" s="109"/>
      <c r="FFM8" s="109"/>
      <c r="FFN8" s="109"/>
      <c r="FFO8" s="109"/>
      <c r="FFP8" s="109"/>
      <c r="FFQ8" s="109"/>
      <c r="FFR8" s="109"/>
      <c r="FFS8" s="109"/>
      <c r="FFT8" s="109"/>
      <c r="FFU8" s="109"/>
      <c r="FFV8" s="109"/>
      <c r="FFW8" s="109"/>
      <c r="FFX8" s="109"/>
      <c r="FFY8" s="109"/>
      <c r="FFZ8" s="109"/>
      <c r="FGA8" s="109"/>
      <c r="FGB8" s="109"/>
      <c r="FGC8" s="109"/>
      <c r="FGD8" s="109"/>
      <c r="FGE8" s="109"/>
      <c r="FGF8" s="109"/>
      <c r="FGG8" s="109"/>
      <c r="FGH8" s="109"/>
      <c r="FGI8" s="109"/>
      <c r="FGJ8" s="109"/>
      <c r="FGK8" s="109"/>
      <c r="FGL8" s="109"/>
      <c r="FGM8" s="109"/>
      <c r="FGN8" s="109"/>
      <c r="FGO8" s="109"/>
      <c r="FGP8" s="109"/>
      <c r="FGQ8" s="109"/>
      <c r="FGR8" s="109"/>
      <c r="FGS8" s="109"/>
      <c r="FGT8" s="109"/>
      <c r="FGU8" s="109"/>
      <c r="FGV8" s="109"/>
      <c r="FGW8" s="109"/>
      <c r="FGX8" s="109"/>
      <c r="FGY8" s="109"/>
      <c r="FGZ8" s="109"/>
      <c r="FHA8" s="109"/>
      <c r="FHB8" s="109"/>
      <c r="FHC8" s="109"/>
      <c r="FHD8" s="109"/>
      <c r="FHE8" s="109"/>
      <c r="FHF8" s="109"/>
      <c r="FHG8" s="109"/>
      <c r="FHH8" s="109"/>
      <c r="FHI8" s="109"/>
      <c r="FHJ8" s="109"/>
      <c r="FHK8" s="109"/>
      <c r="FHL8" s="109"/>
      <c r="FHM8" s="109"/>
      <c r="FHN8" s="109"/>
      <c r="FHO8" s="109"/>
      <c r="FHP8" s="109"/>
      <c r="FHQ8" s="109"/>
      <c r="FHR8" s="109"/>
      <c r="FHS8" s="109"/>
      <c r="FHT8" s="109"/>
      <c r="FHU8" s="109"/>
      <c r="FHV8" s="109"/>
      <c r="FHW8" s="109"/>
      <c r="FHX8" s="109"/>
      <c r="FHY8" s="109"/>
      <c r="FHZ8" s="109"/>
      <c r="FIA8" s="109"/>
      <c r="FIB8" s="109"/>
      <c r="FIC8" s="109"/>
      <c r="FID8" s="109"/>
      <c r="FIE8" s="109"/>
      <c r="FIF8" s="109"/>
      <c r="FIG8" s="109"/>
      <c r="FIH8" s="109"/>
      <c r="FII8" s="109"/>
      <c r="FIJ8" s="109"/>
      <c r="FIK8" s="109"/>
      <c r="FIL8" s="109"/>
      <c r="FIM8" s="109"/>
      <c r="FIN8" s="109"/>
      <c r="FIO8" s="109"/>
      <c r="FIP8" s="109"/>
      <c r="FIQ8" s="109"/>
      <c r="FIR8" s="109"/>
      <c r="FIS8" s="109"/>
      <c r="FIT8" s="109"/>
      <c r="FIU8" s="109"/>
      <c r="FIV8" s="109"/>
      <c r="FIW8" s="109"/>
      <c r="FIX8" s="109"/>
      <c r="FIY8" s="109"/>
      <c r="FIZ8" s="109"/>
      <c r="FJA8" s="109"/>
      <c r="FJB8" s="109"/>
      <c r="FJC8" s="109"/>
      <c r="FJD8" s="109"/>
      <c r="FJE8" s="109"/>
      <c r="FJF8" s="109"/>
      <c r="FJG8" s="109"/>
      <c r="FJH8" s="109"/>
      <c r="FJI8" s="109"/>
      <c r="FJJ8" s="109"/>
      <c r="FJK8" s="109"/>
      <c r="FJL8" s="109"/>
      <c r="FJM8" s="109"/>
      <c r="FJN8" s="109"/>
      <c r="FJO8" s="109"/>
      <c r="FJP8" s="109"/>
      <c r="FJQ8" s="109"/>
      <c r="FJR8" s="109"/>
      <c r="FJS8" s="109"/>
      <c r="FJT8" s="109"/>
      <c r="FJU8" s="109"/>
      <c r="FJV8" s="109"/>
      <c r="FJW8" s="109"/>
      <c r="FJX8" s="109"/>
      <c r="FJY8" s="109"/>
      <c r="FJZ8" s="109"/>
      <c r="FKA8" s="109"/>
      <c r="FKB8" s="109"/>
      <c r="FKC8" s="109"/>
      <c r="FKD8" s="109"/>
      <c r="FKE8" s="109"/>
      <c r="FKF8" s="109"/>
      <c r="FKG8" s="109"/>
      <c r="FKH8" s="109"/>
      <c r="FKI8" s="109"/>
      <c r="FKJ8" s="109"/>
      <c r="FKK8" s="109"/>
      <c r="FKL8" s="109"/>
      <c r="FKM8" s="109"/>
      <c r="FKN8" s="109"/>
      <c r="FKO8" s="109"/>
      <c r="FKP8" s="109"/>
      <c r="FKQ8" s="109"/>
      <c r="FKR8" s="109"/>
      <c r="FKS8" s="109"/>
      <c r="FKT8" s="109"/>
      <c r="FKU8" s="109"/>
      <c r="FKV8" s="109"/>
      <c r="FKW8" s="109"/>
      <c r="FKX8" s="109"/>
      <c r="FKY8" s="109"/>
      <c r="FKZ8" s="109"/>
      <c r="FLA8" s="109"/>
      <c r="FLB8" s="109"/>
      <c r="FLC8" s="109"/>
      <c r="FLD8" s="109"/>
      <c r="FLE8" s="109"/>
      <c r="FLF8" s="109"/>
      <c r="FLG8" s="109"/>
      <c r="FLH8" s="109"/>
      <c r="FLI8" s="109"/>
      <c r="FLJ8" s="109"/>
      <c r="FLK8" s="109"/>
      <c r="FLL8" s="109"/>
      <c r="FLM8" s="109"/>
      <c r="FLN8" s="109"/>
      <c r="FLO8" s="109"/>
      <c r="FLP8" s="109"/>
      <c r="FLQ8" s="109"/>
      <c r="FLR8" s="109"/>
      <c r="FLS8" s="109"/>
      <c r="FLT8" s="109"/>
      <c r="FLU8" s="109"/>
      <c r="FLV8" s="109"/>
      <c r="FLW8" s="109"/>
      <c r="FLX8" s="109"/>
      <c r="FLY8" s="109"/>
      <c r="FLZ8" s="109"/>
      <c r="FMA8" s="109"/>
      <c r="FMB8" s="109"/>
      <c r="FMC8" s="109"/>
      <c r="FMD8" s="109"/>
      <c r="FME8" s="109"/>
      <c r="FMF8" s="109"/>
      <c r="FMG8" s="109"/>
      <c r="FMH8" s="109"/>
      <c r="FMI8" s="109"/>
      <c r="FMJ8" s="109"/>
      <c r="FMK8" s="109"/>
      <c r="FML8" s="109"/>
      <c r="FMM8" s="109"/>
      <c r="FMN8" s="109"/>
      <c r="FMO8" s="109"/>
      <c r="FMP8" s="109"/>
      <c r="FMQ8" s="109"/>
      <c r="FMR8" s="109"/>
      <c r="FMS8" s="109"/>
      <c r="FMT8" s="109"/>
      <c r="FMU8" s="109"/>
      <c r="FMV8" s="109"/>
      <c r="FMW8" s="109"/>
      <c r="FMX8" s="109"/>
      <c r="FMY8" s="109"/>
      <c r="FMZ8" s="109"/>
      <c r="FNA8" s="109"/>
      <c r="FNB8" s="109"/>
      <c r="FNC8" s="109"/>
      <c r="FND8" s="109"/>
      <c r="FNE8" s="109"/>
      <c r="FNF8" s="109"/>
      <c r="FNG8" s="109"/>
      <c r="FNH8" s="109"/>
      <c r="FNI8" s="109"/>
      <c r="FNJ8" s="109"/>
      <c r="FNK8" s="109"/>
      <c r="FNL8" s="109"/>
      <c r="FNM8" s="109"/>
      <c r="FNN8" s="109"/>
      <c r="FNO8" s="109"/>
      <c r="FNP8" s="109"/>
      <c r="FNQ8" s="109"/>
      <c r="FNR8" s="109"/>
      <c r="FNS8" s="109"/>
      <c r="FNT8" s="109"/>
      <c r="FNU8" s="109"/>
      <c r="FNV8" s="109"/>
      <c r="FNW8" s="109"/>
      <c r="FNX8" s="109"/>
      <c r="FNY8" s="109"/>
      <c r="FNZ8" s="109"/>
      <c r="FOA8" s="109"/>
      <c r="FOB8" s="109"/>
      <c r="FOC8" s="109"/>
      <c r="FOD8" s="109"/>
      <c r="FOE8" s="109"/>
      <c r="FOF8" s="109"/>
      <c r="FOG8" s="109"/>
      <c r="FOH8" s="109"/>
      <c r="FOI8" s="109"/>
      <c r="FOJ8" s="109"/>
      <c r="FOK8" s="109"/>
      <c r="FOL8" s="109"/>
      <c r="FOM8" s="109"/>
      <c r="FON8" s="109"/>
      <c r="FOO8" s="109"/>
      <c r="FOP8" s="109"/>
      <c r="FOQ8" s="109"/>
      <c r="FOR8" s="109"/>
      <c r="FOS8" s="109"/>
      <c r="FOT8" s="109"/>
      <c r="FOU8" s="109"/>
      <c r="FOV8" s="109"/>
      <c r="FOW8" s="109"/>
      <c r="FOX8" s="109"/>
      <c r="FOY8" s="109"/>
      <c r="FOZ8" s="109"/>
      <c r="FPA8" s="109"/>
      <c r="FPB8" s="109"/>
      <c r="FPC8" s="109"/>
      <c r="FPD8" s="109"/>
      <c r="FPE8" s="109"/>
      <c r="FPF8" s="109"/>
      <c r="FPG8" s="109"/>
      <c r="FPH8" s="109"/>
      <c r="FPI8" s="109"/>
      <c r="FPJ8" s="109"/>
      <c r="FPK8" s="109"/>
      <c r="FPL8" s="109"/>
      <c r="FPM8" s="109"/>
      <c r="FPN8" s="109"/>
      <c r="FPO8" s="109"/>
      <c r="FPP8" s="109"/>
      <c r="FPQ8" s="109"/>
      <c r="FPR8" s="109"/>
      <c r="FPS8" s="109"/>
      <c r="FPT8" s="109"/>
      <c r="FPU8" s="109"/>
      <c r="FPV8" s="109"/>
      <c r="FPW8" s="109"/>
      <c r="FPX8" s="109"/>
      <c r="FPY8" s="109"/>
      <c r="FPZ8" s="109"/>
      <c r="FQA8" s="109"/>
      <c r="FQB8" s="109"/>
      <c r="FQC8" s="109"/>
      <c r="FQD8" s="109"/>
      <c r="FQE8" s="109"/>
      <c r="FQF8" s="109"/>
      <c r="FQG8" s="109"/>
      <c r="FQH8" s="109"/>
      <c r="FQI8" s="109"/>
      <c r="FQJ8" s="109"/>
      <c r="FQK8" s="109"/>
      <c r="FQL8" s="109"/>
      <c r="FQM8" s="109"/>
      <c r="FQN8" s="109"/>
      <c r="FQO8" s="109"/>
      <c r="FQP8" s="109"/>
      <c r="FQQ8" s="109"/>
      <c r="FQR8" s="109"/>
      <c r="FQS8" s="109"/>
      <c r="FQT8" s="109"/>
      <c r="FQU8" s="109"/>
      <c r="FQV8" s="109"/>
      <c r="FQW8" s="109"/>
      <c r="FQX8" s="109"/>
      <c r="FQY8" s="109"/>
      <c r="FQZ8" s="109"/>
      <c r="FRA8" s="109"/>
      <c r="FRB8" s="109"/>
      <c r="FRC8" s="109"/>
      <c r="FRD8" s="109"/>
      <c r="FRE8" s="109"/>
      <c r="FRF8" s="109"/>
      <c r="FRG8" s="109"/>
      <c r="FRH8" s="109"/>
      <c r="FRI8" s="109"/>
      <c r="FRJ8" s="109"/>
      <c r="FRK8" s="109"/>
      <c r="FRL8" s="109"/>
      <c r="FRM8" s="109"/>
      <c r="FRN8" s="109"/>
      <c r="FRO8" s="109"/>
      <c r="FRP8" s="109"/>
      <c r="FRQ8" s="109"/>
      <c r="FRR8" s="109"/>
      <c r="FRS8" s="109"/>
      <c r="FRT8" s="109"/>
      <c r="FRU8" s="109"/>
      <c r="FRV8" s="109"/>
      <c r="FRW8" s="109"/>
      <c r="FRX8" s="109"/>
      <c r="FRY8" s="109"/>
      <c r="FRZ8" s="109"/>
      <c r="FSA8" s="109"/>
      <c r="FSB8" s="109"/>
      <c r="FSC8" s="109"/>
      <c r="FSD8" s="109"/>
      <c r="FSE8" s="109"/>
      <c r="FSF8" s="109"/>
      <c r="FSG8" s="109"/>
      <c r="FSH8" s="109"/>
      <c r="FSI8" s="109"/>
      <c r="FSJ8" s="109"/>
      <c r="FSK8" s="109"/>
      <c r="FSL8" s="109"/>
      <c r="FSM8" s="109"/>
      <c r="FSN8" s="109"/>
      <c r="FSO8" s="109"/>
      <c r="FSP8" s="109"/>
      <c r="FSQ8" s="109"/>
      <c r="FSR8" s="109"/>
      <c r="FSS8" s="109"/>
      <c r="FST8" s="109"/>
      <c r="FSU8" s="109"/>
      <c r="FSV8" s="109"/>
      <c r="FSW8" s="109"/>
      <c r="FSX8" s="109"/>
      <c r="FSY8" s="109"/>
      <c r="FSZ8" s="109"/>
      <c r="FTA8" s="109"/>
      <c r="FTB8" s="109"/>
      <c r="FTC8" s="109"/>
      <c r="FTD8" s="109"/>
      <c r="FTE8" s="109"/>
      <c r="FTF8" s="109"/>
      <c r="FTG8" s="109"/>
      <c r="FTH8" s="109"/>
      <c r="FTI8" s="109"/>
      <c r="FTJ8" s="109"/>
      <c r="FTK8" s="109"/>
      <c r="FTL8" s="109"/>
      <c r="FTM8" s="109"/>
      <c r="FTN8" s="109"/>
      <c r="FTO8" s="109"/>
      <c r="FTP8" s="109"/>
      <c r="FTQ8" s="109"/>
      <c r="FTR8" s="109"/>
      <c r="FTS8" s="109"/>
      <c r="FTT8" s="109"/>
      <c r="FTU8" s="109"/>
      <c r="FTV8" s="109"/>
      <c r="FTW8" s="109"/>
      <c r="FTX8" s="109"/>
      <c r="FTY8" s="109"/>
      <c r="FTZ8" s="109"/>
      <c r="FUA8" s="109"/>
      <c r="FUB8" s="109"/>
      <c r="FUC8" s="109"/>
      <c r="FUD8" s="109"/>
      <c r="FUE8" s="109"/>
      <c r="FUF8" s="109"/>
      <c r="FUG8" s="109"/>
      <c r="FUH8" s="109"/>
      <c r="FUI8" s="109"/>
      <c r="FUJ8" s="109"/>
      <c r="FUK8" s="109"/>
      <c r="FUL8" s="109"/>
      <c r="FUM8" s="109"/>
      <c r="FUN8" s="109"/>
      <c r="FUO8" s="109"/>
      <c r="FUP8" s="109"/>
      <c r="FUQ8" s="109"/>
      <c r="FUR8" s="109"/>
      <c r="FUS8" s="109"/>
      <c r="FUT8" s="109"/>
      <c r="FUU8" s="109"/>
      <c r="FUV8" s="109"/>
      <c r="FUW8" s="109"/>
      <c r="FUX8" s="109"/>
      <c r="FUY8" s="109"/>
      <c r="FUZ8" s="109"/>
      <c r="FVA8" s="109"/>
      <c r="FVB8" s="109"/>
      <c r="FVC8" s="109"/>
      <c r="FVD8" s="109"/>
      <c r="FVE8" s="109"/>
      <c r="FVF8" s="109"/>
      <c r="FVG8" s="109"/>
      <c r="FVH8" s="109"/>
      <c r="FVI8" s="109"/>
      <c r="FVJ8" s="109"/>
      <c r="FVK8" s="109"/>
      <c r="FVL8" s="109"/>
      <c r="FVM8" s="109"/>
      <c r="FVN8" s="109"/>
      <c r="FVO8" s="109"/>
      <c r="FVP8" s="109"/>
      <c r="FVQ8" s="109"/>
      <c r="FVR8" s="109"/>
      <c r="FVS8" s="109"/>
      <c r="FVT8" s="109"/>
      <c r="FVU8" s="109"/>
      <c r="FVV8" s="109"/>
      <c r="FVW8" s="109"/>
      <c r="FVX8" s="109"/>
      <c r="FVY8" s="109"/>
      <c r="FVZ8" s="109"/>
      <c r="FWA8" s="109"/>
      <c r="FWB8" s="109"/>
      <c r="FWC8" s="109"/>
      <c r="FWD8" s="109"/>
      <c r="FWE8" s="109"/>
      <c r="FWF8" s="109"/>
      <c r="FWG8" s="109"/>
      <c r="FWH8" s="109"/>
      <c r="FWI8" s="109"/>
      <c r="FWJ8" s="109"/>
      <c r="FWK8" s="109"/>
      <c r="FWL8" s="109"/>
      <c r="FWM8" s="109"/>
      <c r="FWN8" s="109"/>
      <c r="FWO8" s="109"/>
      <c r="FWP8" s="109"/>
      <c r="FWQ8" s="109"/>
      <c r="FWR8" s="109"/>
      <c r="FWS8" s="109"/>
      <c r="FWT8" s="109"/>
      <c r="FWU8" s="109"/>
      <c r="FWV8" s="109"/>
      <c r="FWW8" s="109"/>
      <c r="FWX8" s="109"/>
      <c r="FWY8" s="109"/>
      <c r="FWZ8" s="109"/>
      <c r="FXA8" s="109"/>
      <c r="FXB8" s="109"/>
      <c r="FXC8" s="109"/>
      <c r="FXD8" s="109"/>
      <c r="FXE8" s="109"/>
      <c r="FXF8" s="109"/>
      <c r="FXG8" s="109"/>
      <c r="FXH8" s="109"/>
      <c r="FXI8" s="109"/>
      <c r="FXJ8" s="109"/>
      <c r="FXK8" s="109"/>
      <c r="FXL8" s="109"/>
      <c r="FXM8" s="109"/>
      <c r="FXN8" s="109"/>
      <c r="FXO8" s="109"/>
      <c r="FXP8" s="109"/>
      <c r="FXQ8" s="109"/>
      <c r="FXR8" s="109"/>
      <c r="FXS8" s="109"/>
      <c r="FXT8" s="109"/>
      <c r="FXU8" s="109"/>
      <c r="FXV8" s="109"/>
      <c r="FXW8" s="109"/>
      <c r="FXX8" s="109"/>
      <c r="FXY8" s="109"/>
      <c r="FXZ8" s="109"/>
      <c r="FYA8" s="109"/>
      <c r="FYB8" s="109"/>
      <c r="FYC8" s="109"/>
      <c r="FYD8" s="109"/>
      <c r="FYE8" s="109"/>
      <c r="FYF8" s="109"/>
      <c r="FYG8" s="109"/>
      <c r="FYH8" s="109"/>
      <c r="FYI8" s="109"/>
      <c r="FYJ8" s="109"/>
      <c r="FYK8" s="109"/>
      <c r="FYL8" s="109"/>
      <c r="FYM8" s="109"/>
      <c r="FYN8" s="109"/>
      <c r="FYO8" s="109"/>
      <c r="FYP8" s="109"/>
      <c r="FYQ8" s="109"/>
      <c r="FYR8" s="109"/>
      <c r="FYS8" s="109"/>
      <c r="FYT8" s="109"/>
      <c r="FYU8" s="109"/>
      <c r="FYV8" s="109"/>
      <c r="FYW8" s="109"/>
      <c r="FYX8" s="109"/>
      <c r="FYY8" s="109"/>
      <c r="FYZ8" s="109"/>
      <c r="FZA8" s="109"/>
      <c r="FZB8" s="109"/>
      <c r="FZC8" s="109"/>
      <c r="FZD8" s="109"/>
      <c r="FZE8" s="109"/>
      <c r="FZF8" s="109"/>
      <c r="FZG8" s="109"/>
      <c r="FZH8" s="109"/>
      <c r="FZI8" s="109"/>
      <c r="FZJ8" s="109"/>
      <c r="FZK8" s="109"/>
      <c r="FZL8" s="109"/>
      <c r="FZM8" s="109"/>
      <c r="FZN8" s="109"/>
      <c r="FZO8" s="109"/>
      <c r="FZP8" s="109"/>
      <c r="FZQ8" s="109"/>
      <c r="FZR8" s="109"/>
      <c r="FZS8" s="109"/>
      <c r="FZT8" s="109"/>
      <c r="FZU8" s="109"/>
      <c r="FZV8" s="109"/>
      <c r="FZW8" s="109"/>
      <c r="FZX8" s="109"/>
      <c r="FZY8" s="109"/>
      <c r="FZZ8" s="109"/>
      <c r="GAA8" s="109"/>
      <c r="GAB8" s="109"/>
      <c r="GAC8" s="109"/>
      <c r="GAD8" s="109"/>
      <c r="GAE8" s="109"/>
      <c r="GAF8" s="109"/>
      <c r="GAG8" s="109"/>
      <c r="GAH8" s="109"/>
      <c r="GAI8" s="109"/>
      <c r="GAJ8" s="109"/>
      <c r="GAK8" s="109"/>
      <c r="GAL8" s="109"/>
      <c r="GAM8" s="109"/>
      <c r="GAN8" s="109"/>
      <c r="GAO8" s="109"/>
      <c r="GAP8" s="109"/>
      <c r="GAQ8" s="109"/>
      <c r="GAR8" s="109"/>
      <c r="GAS8" s="109"/>
      <c r="GAT8" s="109"/>
      <c r="GAU8" s="109"/>
      <c r="GAV8" s="109"/>
      <c r="GAW8" s="109"/>
      <c r="GAX8" s="109"/>
      <c r="GAY8" s="109"/>
      <c r="GAZ8" s="109"/>
      <c r="GBA8" s="109"/>
      <c r="GBB8" s="109"/>
      <c r="GBC8" s="109"/>
      <c r="GBD8" s="109"/>
      <c r="GBE8" s="109"/>
      <c r="GBF8" s="109"/>
      <c r="GBG8" s="109"/>
      <c r="GBH8" s="109"/>
      <c r="GBI8" s="109"/>
      <c r="GBJ8" s="109"/>
      <c r="GBK8" s="109"/>
      <c r="GBL8" s="109"/>
      <c r="GBM8" s="109"/>
      <c r="GBN8" s="109"/>
      <c r="GBO8" s="109"/>
      <c r="GBP8" s="109"/>
      <c r="GBQ8" s="109"/>
      <c r="GBR8" s="109"/>
      <c r="GBS8" s="109"/>
      <c r="GBT8" s="109"/>
      <c r="GBU8" s="109"/>
      <c r="GBV8" s="109"/>
      <c r="GBW8" s="109"/>
      <c r="GBX8" s="109"/>
      <c r="GBY8" s="109"/>
      <c r="GBZ8" s="109"/>
      <c r="GCA8" s="109"/>
      <c r="GCB8" s="109"/>
      <c r="GCC8" s="109"/>
      <c r="GCD8" s="109"/>
      <c r="GCE8" s="109"/>
      <c r="GCF8" s="109"/>
      <c r="GCG8" s="109"/>
      <c r="GCH8" s="109"/>
      <c r="GCI8" s="109"/>
      <c r="GCJ8" s="109"/>
      <c r="GCK8" s="109"/>
      <c r="GCL8" s="109"/>
      <c r="GCM8" s="109"/>
      <c r="GCN8" s="109"/>
      <c r="GCO8" s="109"/>
      <c r="GCP8" s="109"/>
      <c r="GCQ8" s="109"/>
      <c r="GCR8" s="109"/>
      <c r="GCS8" s="109"/>
      <c r="GCT8" s="109"/>
      <c r="GCU8" s="109"/>
      <c r="GCV8" s="109"/>
      <c r="GCW8" s="109"/>
      <c r="GCX8" s="109"/>
      <c r="GCY8" s="109"/>
      <c r="GCZ8" s="109"/>
      <c r="GDA8" s="109"/>
      <c r="GDB8" s="109"/>
      <c r="GDC8" s="109"/>
      <c r="GDD8" s="109"/>
      <c r="GDE8" s="109"/>
      <c r="GDF8" s="109"/>
      <c r="GDG8" s="109"/>
      <c r="GDH8" s="109"/>
      <c r="GDI8" s="109"/>
      <c r="GDJ8" s="109"/>
      <c r="GDK8" s="109"/>
      <c r="GDL8" s="109"/>
      <c r="GDM8" s="109"/>
      <c r="GDN8" s="109"/>
      <c r="GDO8" s="109"/>
      <c r="GDP8" s="109"/>
      <c r="GDQ8" s="109"/>
      <c r="GDR8" s="109"/>
      <c r="GDS8" s="109"/>
      <c r="GDT8" s="109"/>
      <c r="GDU8" s="109"/>
      <c r="GDV8" s="109"/>
      <c r="GDW8" s="109"/>
      <c r="GDX8" s="109"/>
      <c r="GDY8" s="109"/>
      <c r="GDZ8" s="109"/>
      <c r="GEA8" s="109"/>
      <c r="GEB8" s="109"/>
      <c r="GEC8" s="109"/>
      <c r="GED8" s="109"/>
      <c r="GEE8" s="109"/>
      <c r="GEF8" s="109"/>
      <c r="GEG8" s="109"/>
      <c r="GEH8" s="109"/>
      <c r="GEI8" s="109"/>
      <c r="GEJ8" s="109"/>
      <c r="GEK8" s="109"/>
      <c r="GEL8" s="109"/>
      <c r="GEM8" s="109"/>
      <c r="GEN8" s="109"/>
      <c r="GEO8" s="109"/>
      <c r="GEP8" s="109"/>
      <c r="GEQ8" s="109"/>
      <c r="GER8" s="109"/>
      <c r="GES8" s="109"/>
      <c r="GET8" s="109"/>
      <c r="GEU8" s="109"/>
      <c r="GEV8" s="109"/>
      <c r="GEW8" s="109"/>
      <c r="GEX8" s="109"/>
      <c r="GEY8" s="109"/>
      <c r="GEZ8" s="109"/>
      <c r="GFA8" s="109"/>
      <c r="GFB8" s="109"/>
      <c r="GFC8" s="109"/>
      <c r="GFD8" s="109"/>
      <c r="GFE8" s="109"/>
      <c r="GFF8" s="109"/>
      <c r="GFG8" s="109"/>
      <c r="GFH8" s="109"/>
      <c r="GFI8" s="109"/>
      <c r="GFJ8" s="109"/>
      <c r="GFK8" s="109"/>
      <c r="GFL8" s="109"/>
      <c r="GFM8" s="109"/>
      <c r="GFN8" s="109"/>
      <c r="GFO8" s="109"/>
      <c r="GFP8" s="109"/>
      <c r="GFQ8" s="109"/>
      <c r="GFR8" s="109"/>
      <c r="GFS8" s="109"/>
      <c r="GFT8" s="109"/>
      <c r="GFU8" s="109"/>
      <c r="GFV8" s="109"/>
      <c r="GFW8" s="109"/>
      <c r="GFX8" s="109"/>
      <c r="GFY8" s="109"/>
      <c r="GFZ8" s="109"/>
      <c r="GGA8" s="109"/>
      <c r="GGB8" s="109"/>
      <c r="GGC8" s="109"/>
      <c r="GGD8" s="109"/>
      <c r="GGE8" s="109"/>
      <c r="GGF8" s="109"/>
      <c r="GGG8" s="109"/>
      <c r="GGH8" s="109"/>
      <c r="GGI8" s="109"/>
      <c r="GGJ8" s="109"/>
      <c r="GGK8" s="109"/>
      <c r="GGL8" s="109"/>
      <c r="GGM8" s="109"/>
      <c r="GGN8" s="109"/>
      <c r="GGO8" s="109"/>
      <c r="GGP8" s="109"/>
      <c r="GGQ8" s="109"/>
      <c r="GGR8" s="109"/>
      <c r="GGS8" s="109"/>
      <c r="GGT8" s="109"/>
      <c r="GGU8" s="109"/>
      <c r="GGV8" s="109"/>
      <c r="GGW8" s="109"/>
      <c r="GGX8" s="109"/>
      <c r="GGY8" s="109"/>
      <c r="GGZ8" s="109"/>
      <c r="GHA8" s="109"/>
      <c r="GHB8" s="109"/>
      <c r="GHC8" s="109"/>
      <c r="GHD8" s="109"/>
      <c r="GHE8" s="109"/>
      <c r="GHF8" s="109"/>
      <c r="GHG8" s="109"/>
      <c r="GHH8" s="109"/>
      <c r="GHI8" s="109"/>
      <c r="GHJ8" s="109"/>
      <c r="GHK8" s="109"/>
      <c r="GHL8" s="109"/>
      <c r="GHM8" s="109"/>
      <c r="GHN8" s="109"/>
      <c r="GHO8" s="109"/>
      <c r="GHP8" s="109"/>
      <c r="GHQ8" s="109"/>
      <c r="GHR8" s="109"/>
      <c r="GHS8" s="109"/>
      <c r="GHT8" s="109"/>
      <c r="GHU8" s="109"/>
      <c r="GHV8" s="109"/>
      <c r="GHW8" s="109"/>
      <c r="GHX8" s="109"/>
      <c r="GHY8" s="109"/>
      <c r="GHZ8" s="109"/>
      <c r="GIA8" s="109"/>
      <c r="GIB8" s="109"/>
      <c r="GIC8" s="109"/>
      <c r="GID8" s="109"/>
      <c r="GIE8" s="109"/>
      <c r="GIF8" s="109"/>
      <c r="GIG8" s="109"/>
      <c r="GIH8" s="109"/>
      <c r="GII8" s="109"/>
      <c r="GIJ8" s="109"/>
      <c r="GIK8" s="109"/>
      <c r="GIL8" s="109"/>
      <c r="GIM8" s="109"/>
      <c r="GIN8" s="109"/>
      <c r="GIO8" s="109"/>
      <c r="GIP8" s="109"/>
      <c r="GIQ8" s="109"/>
      <c r="GIR8" s="109"/>
      <c r="GIS8" s="109"/>
      <c r="GIT8" s="109"/>
      <c r="GIU8" s="109"/>
      <c r="GIV8" s="109"/>
      <c r="GIW8" s="109"/>
      <c r="GIX8" s="109"/>
      <c r="GIY8" s="109"/>
      <c r="GIZ8" s="109"/>
      <c r="GJA8" s="109"/>
      <c r="GJB8" s="109"/>
      <c r="GJC8" s="109"/>
      <c r="GJD8" s="109"/>
      <c r="GJE8" s="109"/>
      <c r="GJF8" s="109"/>
      <c r="GJG8" s="109"/>
      <c r="GJH8" s="109"/>
      <c r="GJI8" s="109"/>
      <c r="GJJ8" s="109"/>
      <c r="GJK8" s="109"/>
      <c r="GJL8" s="109"/>
      <c r="GJM8" s="109"/>
      <c r="GJN8" s="109"/>
      <c r="GJO8" s="109"/>
      <c r="GJP8" s="109"/>
      <c r="GJQ8" s="109"/>
      <c r="GJR8" s="109"/>
      <c r="GJS8" s="109"/>
      <c r="GJT8" s="109"/>
      <c r="GJU8" s="109"/>
      <c r="GJV8" s="109"/>
      <c r="GJW8" s="109"/>
      <c r="GJX8" s="109"/>
      <c r="GJY8" s="109"/>
      <c r="GJZ8" s="109"/>
      <c r="GKA8" s="109"/>
      <c r="GKB8" s="109"/>
      <c r="GKC8" s="109"/>
      <c r="GKD8" s="109"/>
      <c r="GKE8" s="109"/>
      <c r="GKF8" s="109"/>
      <c r="GKG8" s="109"/>
      <c r="GKH8" s="109"/>
      <c r="GKI8" s="109"/>
      <c r="GKJ8" s="109"/>
      <c r="GKK8" s="109"/>
      <c r="GKL8" s="109"/>
      <c r="GKM8" s="109"/>
      <c r="GKN8" s="109"/>
      <c r="GKO8" s="109"/>
      <c r="GKP8" s="109"/>
      <c r="GKQ8" s="109"/>
      <c r="GKR8" s="109"/>
      <c r="GKS8" s="109"/>
      <c r="GKT8" s="109"/>
      <c r="GKU8" s="109"/>
      <c r="GKV8" s="109"/>
      <c r="GKW8" s="109"/>
      <c r="GKX8" s="109"/>
      <c r="GKY8" s="109"/>
      <c r="GKZ8" s="109"/>
      <c r="GLA8" s="109"/>
      <c r="GLB8" s="109"/>
      <c r="GLC8" s="109"/>
      <c r="GLD8" s="109"/>
      <c r="GLE8" s="109"/>
      <c r="GLF8" s="109"/>
      <c r="GLG8" s="109"/>
      <c r="GLH8" s="109"/>
      <c r="GLI8" s="109"/>
      <c r="GLJ8" s="109"/>
      <c r="GLK8" s="109"/>
      <c r="GLL8" s="109"/>
      <c r="GLM8" s="109"/>
      <c r="GLN8" s="109"/>
      <c r="GLO8" s="109"/>
      <c r="GLP8" s="109"/>
      <c r="GLQ8" s="109"/>
      <c r="GLR8" s="109"/>
      <c r="GLS8" s="109"/>
      <c r="GLT8" s="109"/>
      <c r="GLU8" s="109"/>
      <c r="GLV8" s="109"/>
      <c r="GLW8" s="109"/>
      <c r="GLX8" s="109"/>
      <c r="GLY8" s="109"/>
      <c r="GLZ8" s="109"/>
      <c r="GMA8" s="109"/>
      <c r="GMB8" s="109"/>
      <c r="GMC8" s="109"/>
      <c r="GMD8" s="109"/>
      <c r="GME8" s="109"/>
      <c r="GMF8" s="109"/>
      <c r="GMG8" s="109"/>
      <c r="GMH8" s="109"/>
      <c r="GMI8" s="109"/>
      <c r="GMJ8" s="109"/>
      <c r="GMK8" s="109"/>
      <c r="GML8" s="109"/>
      <c r="GMM8" s="109"/>
      <c r="GMN8" s="109"/>
      <c r="GMO8" s="109"/>
      <c r="GMP8" s="109"/>
      <c r="GMQ8" s="109"/>
      <c r="GMR8" s="109"/>
      <c r="GMS8" s="109"/>
      <c r="GMT8" s="109"/>
      <c r="GMU8" s="109"/>
      <c r="GMV8" s="109"/>
      <c r="GMW8" s="109"/>
      <c r="GMX8" s="109"/>
      <c r="GMY8" s="109"/>
      <c r="GMZ8" s="109"/>
      <c r="GNA8" s="109"/>
      <c r="GNB8" s="109"/>
      <c r="GNC8" s="109"/>
      <c r="GND8" s="109"/>
      <c r="GNE8" s="109"/>
      <c r="GNF8" s="109"/>
      <c r="GNG8" s="109"/>
      <c r="GNH8" s="109"/>
      <c r="GNI8" s="109"/>
      <c r="GNJ8" s="109"/>
      <c r="GNK8" s="109"/>
      <c r="GNL8" s="109"/>
      <c r="GNM8" s="109"/>
      <c r="GNN8" s="109"/>
      <c r="GNO8" s="109"/>
      <c r="GNP8" s="109"/>
      <c r="GNQ8" s="109"/>
      <c r="GNR8" s="109"/>
      <c r="GNS8" s="109"/>
      <c r="GNT8" s="109"/>
      <c r="GNU8" s="109"/>
      <c r="GNV8" s="109"/>
      <c r="GNW8" s="109"/>
      <c r="GNX8" s="109"/>
      <c r="GNY8" s="109"/>
      <c r="GNZ8" s="109"/>
      <c r="GOA8" s="109"/>
      <c r="GOB8" s="109"/>
      <c r="GOC8" s="109"/>
      <c r="GOD8" s="109"/>
      <c r="GOE8" s="109"/>
      <c r="GOF8" s="109"/>
      <c r="GOG8" s="109"/>
      <c r="GOH8" s="109"/>
      <c r="GOI8" s="109"/>
      <c r="GOJ8" s="109"/>
      <c r="GOK8" s="109"/>
      <c r="GOL8" s="109"/>
      <c r="GOM8" s="109"/>
      <c r="GON8" s="109"/>
      <c r="GOO8" s="109"/>
      <c r="GOP8" s="109"/>
      <c r="GOQ8" s="109"/>
      <c r="GOR8" s="109"/>
      <c r="GOS8" s="109"/>
      <c r="GOT8" s="109"/>
      <c r="GOU8" s="109"/>
      <c r="GOV8" s="109"/>
      <c r="GOW8" s="109"/>
      <c r="GOX8" s="109"/>
      <c r="GOY8" s="109"/>
      <c r="GOZ8" s="109"/>
      <c r="GPA8" s="109"/>
      <c r="GPB8" s="109"/>
      <c r="GPC8" s="109"/>
      <c r="GPD8" s="109"/>
      <c r="GPE8" s="109"/>
      <c r="GPF8" s="109"/>
      <c r="GPG8" s="109"/>
      <c r="GPH8" s="109"/>
      <c r="GPI8" s="109"/>
      <c r="GPJ8" s="109"/>
      <c r="GPK8" s="109"/>
      <c r="GPL8" s="109"/>
      <c r="GPM8" s="109"/>
      <c r="GPN8" s="109"/>
      <c r="GPO8" s="109"/>
      <c r="GPP8" s="109"/>
      <c r="GPQ8" s="109"/>
      <c r="GPR8" s="109"/>
      <c r="GPS8" s="109"/>
      <c r="GPT8" s="109"/>
      <c r="GPU8" s="109"/>
      <c r="GPV8" s="109"/>
      <c r="GPW8" s="109"/>
      <c r="GPX8" s="109"/>
      <c r="GPY8" s="109"/>
      <c r="GPZ8" s="109"/>
      <c r="GQA8" s="109"/>
      <c r="GQB8" s="109"/>
      <c r="GQC8" s="109"/>
      <c r="GQD8" s="109"/>
      <c r="GQE8" s="109"/>
      <c r="GQF8" s="109"/>
      <c r="GQG8" s="109"/>
      <c r="GQH8" s="109"/>
      <c r="GQI8" s="109"/>
      <c r="GQJ8" s="109"/>
      <c r="GQK8" s="109"/>
      <c r="GQL8" s="109"/>
      <c r="GQM8" s="109"/>
      <c r="GQN8" s="109"/>
      <c r="GQO8" s="109"/>
      <c r="GQP8" s="109"/>
      <c r="GQQ8" s="109"/>
      <c r="GQR8" s="109"/>
      <c r="GQS8" s="109"/>
      <c r="GQT8" s="109"/>
      <c r="GQU8" s="109"/>
      <c r="GQV8" s="109"/>
      <c r="GQW8" s="109"/>
      <c r="GQX8" s="109"/>
      <c r="GQY8" s="109"/>
      <c r="GQZ8" s="109"/>
      <c r="GRA8" s="109"/>
      <c r="GRB8" s="109"/>
      <c r="GRC8" s="109"/>
      <c r="GRD8" s="109"/>
      <c r="GRE8" s="109"/>
      <c r="GRF8" s="109"/>
      <c r="GRG8" s="109"/>
      <c r="GRH8" s="109"/>
      <c r="GRI8" s="109"/>
      <c r="GRJ8" s="109"/>
      <c r="GRK8" s="109"/>
      <c r="GRL8" s="109"/>
      <c r="GRM8" s="109"/>
      <c r="GRN8" s="109"/>
      <c r="GRO8" s="109"/>
      <c r="GRP8" s="109"/>
      <c r="GRQ8" s="109"/>
      <c r="GRR8" s="109"/>
      <c r="GRS8" s="109"/>
      <c r="GRT8" s="109"/>
      <c r="GRU8" s="109"/>
      <c r="GRV8" s="109"/>
      <c r="GRW8" s="109"/>
      <c r="GRX8" s="109"/>
      <c r="GRY8" s="109"/>
      <c r="GRZ8" s="109"/>
      <c r="GSA8" s="109"/>
      <c r="GSB8" s="109"/>
      <c r="GSC8" s="109"/>
      <c r="GSD8" s="109"/>
      <c r="GSE8" s="109"/>
      <c r="GSF8" s="109"/>
      <c r="GSG8" s="109"/>
      <c r="GSH8" s="109"/>
      <c r="GSI8" s="109"/>
      <c r="GSJ8" s="109"/>
      <c r="GSK8" s="109"/>
      <c r="GSL8" s="109"/>
      <c r="GSM8" s="109"/>
      <c r="GSN8" s="109"/>
      <c r="GSO8" s="109"/>
      <c r="GSP8" s="109"/>
      <c r="GSQ8" s="109"/>
      <c r="GSR8" s="109"/>
      <c r="GSS8" s="109"/>
      <c r="GST8" s="109"/>
      <c r="GSU8" s="109"/>
      <c r="GSV8" s="109"/>
      <c r="GSW8" s="109"/>
      <c r="GSX8" s="109"/>
      <c r="GSY8" s="109"/>
      <c r="GSZ8" s="109"/>
      <c r="GTA8" s="109"/>
      <c r="GTB8" s="109"/>
      <c r="GTC8" s="109"/>
      <c r="GTD8" s="109"/>
      <c r="GTE8" s="109"/>
      <c r="GTF8" s="109"/>
      <c r="GTG8" s="109"/>
      <c r="GTH8" s="109"/>
      <c r="GTI8" s="109"/>
      <c r="GTJ8" s="109"/>
      <c r="GTK8" s="109"/>
      <c r="GTL8" s="109"/>
      <c r="GTM8" s="109"/>
      <c r="GTN8" s="109"/>
      <c r="GTO8" s="109"/>
      <c r="GTP8" s="109"/>
      <c r="GTQ8" s="109"/>
      <c r="GTR8" s="109"/>
      <c r="GTS8" s="109"/>
      <c r="GTT8" s="109"/>
      <c r="GTU8" s="109"/>
      <c r="GTV8" s="109"/>
      <c r="GTW8" s="109"/>
      <c r="GTX8" s="109"/>
      <c r="GTY8" s="109"/>
      <c r="GTZ8" s="109"/>
      <c r="GUA8" s="109"/>
      <c r="GUB8" s="109"/>
      <c r="GUC8" s="109"/>
      <c r="GUD8" s="109"/>
      <c r="GUE8" s="109"/>
      <c r="GUF8" s="109"/>
      <c r="GUG8" s="109"/>
      <c r="GUH8" s="109"/>
      <c r="GUI8" s="109"/>
      <c r="GUJ8" s="109"/>
      <c r="GUK8" s="109"/>
      <c r="GUL8" s="109"/>
      <c r="GUM8" s="109"/>
      <c r="GUN8" s="109"/>
      <c r="GUO8" s="109"/>
      <c r="GUP8" s="109"/>
      <c r="GUQ8" s="109"/>
      <c r="GUR8" s="109"/>
      <c r="GUS8" s="109"/>
      <c r="GUT8" s="109"/>
      <c r="GUU8" s="109"/>
      <c r="GUV8" s="109"/>
      <c r="GUW8" s="109"/>
      <c r="GUX8" s="109"/>
      <c r="GUY8" s="109"/>
      <c r="GUZ8" s="109"/>
      <c r="GVA8" s="109"/>
      <c r="GVB8" s="109"/>
      <c r="GVC8" s="109"/>
      <c r="GVD8" s="109"/>
      <c r="GVE8" s="109"/>
      <c r="GVF8" s="109"/>
      <c r="GVG8" s="109"/>
      <c r="GVH8" s="109"/>
      <c r="GVI8" s="109"/>
      <c r="GVJ8" s="109"/>
      <c r="GVK8" s="109"/>
      <c r="GVL8" s="109"/>
      <c r="GVM8" s="109"/>
      <c r="GVN8" s="109"/>
      <c r="GVO8" s="109"/>
      <c r="GVP8" s="109"/>
      <c r="GVQ8" s="109"/>
      <c r="GVR8" s="109"/>
      <c r="GVS8" s="109"/>
      <c r="GVT8" s="109"/>
      <c r="GVU8" s="109"/>
      <c r="GVV8" s="109"/>
      <c r="GVW8" s="109"/>
      <c r="GVX8" s="109"/>
      <c r="GVY8" s="109"/>
      <c r="GVZ8" s="109"/>
      <c r="GWA8" s="109"/>
      <c r="GWB8" s="109"/>
      <c r="GWC8" s="109"/>
      <c r="GWD8" s="109"/>
      <c r="GWE8" s="109"/>
      <c r="GWF8" s="109"/>
      <c r="GWG8" s="109"/>
      <c r="GWH8" s="109"/>
      <c r="GWI8" s="109"/>
      <c r="GWJ8" s="109"/>
      <c r="GWK8" s="109"/>
      <c r="GWL8" s="109"/>
      <c r="GWM8" s="109"/>
      <c r="GWN8" s="109"/>
      <c r="GWO8" s="109"/>
      <c r="GWP8" s="109"/>
      <c r="GWQ8" s="109"/>
      <c r="GWR8" s="109"/>
      <c r="GWS8" s="109"/>
      <c r="GWT8" s="109"/>
      <c r="GWU8" s="109"/>
      <c r="GWV8" s="109"/>
      <c r="GWW8" s="109"/>
      <c r="GWX8" s="109"/>
      <c r="GWY8" s="109"/>
      <c r="GWZ8" s="109"/>
      <c r="GXA8" s="109"/>
      <c r="GXB8" s="109"/>
      <c r="GXC8" s="109"/>
      <c r="GXD8" s="109"/>
      <c r="GXE8" s="109"/>
      <c r="GXF8" s="109"/>
      <c r="GXG8" s="109"/>
      <c r="GXH8" s="109"/>
      <c r="GXI8" s="109"/>
      <c r="GXJ8" s="109"/>
      <c r="GXK8" s="109"/>
      <c r="GXL8" s="109"/>
      <c r="GXM8" s="109"/>
      <c r="GXN8" s="109"/>
      <c r="GXO8" s="109"/>
      <c r="GXP8" s="109"/>
      <c r="GXQ8" s="109"/>
      <c r="GXR8" s="109"/>
      <c r="GXS8" s="109"/>
      <c r="GXT8" s="109"/>
      <c r="GXU8" s="109"/>
      <c r="GXV8" s="109"/>
      <c r="GXW8" s="109"/>
      <c r="GXX8" s="109"/>
      <c r="GXY8" s="109"/>
      <c r="GXZ8" s="109"/>
      <c r="GYA8" s="109"/>
      <c r="GYB8" s="109"/>
      <c r="GYC8" s="109"/>
      <c r="GYD8" s="109"/>
      <c r="GYE8" s="109"/>
      <c r="GYF8" s="109"/>
      <c r="GYG8" s="109"/>
      <c r="GYH8" s="109"/>
      <c r="GYI8" s="109"/>
      <c r="GYJ8" s="109"/>
      <c r="GYK8" s="109"/>
      <c r="GYL8" s="109"/>
      <c r="GYM8" s="109"/>
      <c r="GYN8" s="109"/>
      <c r="GYO8" s="109"/>
      <c r="GYP8" s="109"/>
      <c r="GYQ8" s="109"/>
      <c r="GYR8" s="109"/>
      <c r="GYS8" s="109"/>
      <c r="GYT8" s="109"/>
      <c r="GYU8" s="109"/>
      <c r="GYV8" s="109"/>
      <c r="GYW8" s="109"/>
      <c r="GYX8" s="109"/>
      <c r="GYY8" s="109"/>
      <c r="GYZ8" s="109"/>
      <c r="GZA8" s="109"/>
      <c r="GZB8" s="109"/>
      <c r="GZC8" s="109"/>
      <c r="GZD8" s="109"/>
      <c r="GZE8" s="109"/>
      <c r="GZF8" s="109"/>
      <c r="GZG8" s="109"/>
      <c r="GZH8" s="109"/>
      <c r="GZI8" s="109"/>
      <c r="GZJ8" s="109"/>
      <c r="GZK8" s="109"/>
      <c r="GZL8" s="109"/>
      <c r="GZM8" s="109"/>
      <c r="GZN8" s="109"/>
      <c r="GZO8" s="109"/>
      <c r="GZP8" s="109"/>
      <c r="GZQ8" s="109"/>
      <c r="GZR8" s="109"/>
      <c r="GZS8" s="109"/>
      <c r="GZT8" s="109"/>
      <c r="GZU8" s="109"/>
      <c r="GZV8" s="109"/>
      <c r="GZW8" s="109"/>
      <c r="GZX8" s="109"/>
      <c r="GZY8" s="109"/>
      <c r="GZZ8" s="109"/>
      <c r="HAA8" s="109"/>
      <c r="HAB8" s="109"/>
      <c r="HAC8" s="109"/>
      <c r="HAD8" s="109"/>
      <c r="HAE8" s="109"/>
      <c r="HAF8" s="109"/>
      <c r="HAG8" s="109"/>
      <c r="HAH8" s="109"/>
      <c r="HAI8" s="109"/>
      <c r="HAJ8" s="109"/>
      <c r="HAK8" s="109"/>
      <c r="HAL8" s="109"/>
      <c r="HAM8" s="109"/>
      <c r="HAN8" s="109"/>
      <c r="HAO8" s="109"/>
      <c r="HAP8" s="109"/>
      <c r="HAQ8" s="109"/>
      <c r="HAR8" s="109"/>
      <c r="HAS8" s="109"/>
      <c r="HAT8" s="109"/>
      <c r="HAU8" s="109"/>
      <c r="HAV8" s="109"/>
      <c r="HAW8" s="109"/>
      <c r="HAX8" s="109"/>
      <c r="HAY8" s="109"/>
      <c r="HAZ8" s="109"/>
      <c r="HBA8" s="109"/>
      <c r="HBB8" s="109"/>
      <c r="HBC8" s="109"/>
      <c r="HBD8" s="109"/>
      <c r="HBE8" s="109"/>
      <c r="HBF8" s="109"/>
      <c r="HBG8" s="109"/>
      <c r="HBH8" s="109"/>
      <c r="HBI8" s="109"/>
      <c r="HBJ8" s="109"/>
      <c r="HBK8" s="109"/>
      <c r="HBL8" s="109"/>
      <c r="HBM8" s="109"/>
      <c r="HBN8" s="109"/>
      <c r="HBO8" s="109"/>
      <c r="HBP8" s="109"/>
      <c r="HBQ8" s="109"/>
      <c r="HBR8" s="109"/>
      <c r="HBS8" s="109"/>
      <c r="HBT8" s="109"/>
      <c r="HBU8" s="109"/>
      <c r="HBV8" s="109"/>
      <c r="HBW8" s="109"/>
      <c r="HBX8" s="109"/>
      <c r="HBY8" s="109"/>
      <c r="HBZ8" s="109"/>
      <c r="HCA8" s="109"/>
      <c r="HCB8" s="109"/>
      <c r="HCC8" s="109"/>
      <c r="HCD8" s="109"/>
      <c r="HCE8" s="109"/>
      <c r="HCF8" s="109"/>
      <c r="HCG8" s="109"/>
      <c r="HCH8" s="109"/>
      <c r="HCI8" s="109"/>
      <c r="HCJ8" s="109"/>
      <c r="HCK8" s="109"/>
      <c r="HCL8" s="109"/>
      <c r="HCM8" s="109"/>
      <c r="HCN8" s="109"/>
      <c r="HCO8" s="109"/>
      <c r="HCP8" s="109"/>
      <c r="HCQ8" s="109"/>
      <c r="HCR8" s="109"/>
      <c r="HCS8" s="109"/>
      <c r="HCT8" s="109"/>
      <c r="HCU8" s="109"/>
      <c r="HCV8" s="109"/>
      <c r="HCW8" s="109"/>
      <c r="HCX8" s="109"/>
      <c r="HCY8" s="109"/>
      <c r="HCZ8" s="109"/>
      <c r="HDA8" s="109"/>
      <c r="HDB8" s="109"/>
      <c r="HDC8" s="109"/>
      <c r="HDD8" s="109"/>
      <c r="HDE8" s="109"/>
      <c r="HDF8" s="109"/>
      <c r="HDG8" s="109"/>
      <c r="HDH8" s="109"/>
      <c r="HDI8" s="109"/>
      <c r="HDJ8" s="109"/>
      <c r="HDK8" s="109"/>
      <c r="HDL8" s="109"/>
      <c r="HDM8" s="109"/>
      <c r="HDN8" s="109"/>
      <c r="HDO8" s="109"/>
      <c r="HDP8" s="109"/>
      <c r="HDQ8" s="109"/>
      <c r="HDR8" s="109"/>
      <c r="HDS8" s="109"/>
      <c r="HDT8" s="109"/>
      <c r="HDU8" s="109"/>
      <c r="HDV8" s="109"/>
      <c r="HDW8" s="109"/>
      <c r="HDX8" s="109"/>
      <c r="HDY8" s="109"/>
      <c r="HDZ8" s="109"/>
      <c r="HEA8" s="109"/>
      <c r="HEB8" s="109"/>
      <c r="HEC8" s="109"/>
      <c r="HED8" s="109"/>
      <c r="HEE8" s="109"/>
      <c r="HEF8" s="109"/>
      <c r="HEG8" s="109"/>
      <c r="HEH8" s="109"/>
      <c r="HEI8" s="109"/>
      <c r="HEJ8" s="109"/>
      <c r="HEK8" s="109"/>
      <c r="HEL8" s="109"/>
      <c r="HEM8" s="109"/>
      <c r="HEN8" s="109"/>
      <c r="HEO8" s="109"/>
      <c r="HEP8" s="109"/>
      <c r="HEQ8" s="109"/>
      <c r="HER8" s="109"/>
      <c r="HES8" s="109"/>
      <c r="HET8" s="109"/>
      <c r="HEU8" s="109"/>
      <c r="HEV8" s="109"/>
      <c r="HEW8" s="109"/>
      <c r="HEX8" s="109"/>
      <c r="HEY8" s="109"/>
      <c r="HEZ8" s="109"/>
      <c r="HFA8" s="109"/>
      <c r="HFB8" s="109"/>
      <c r="HFC8" s="109"/>
      <c r="HFD8" s="109"/>
      <c r="HFE8" s="109"/>
      <c r="HFF8" s="109"/>
      <c r="HFG8" s="109"/>
      <c r="HFH8" s="109"/>
      <c r="HFI8" s="109"/>
      <c r="HFJ8" s="109"/>
      <c r="HFK8" s="109"/>
      <c r="HFL8" s="109"/>
      <c r="HFM8" s="109"/>
      <c r="HFN8" s="109"/>
      <c r="HFO8" s="109"/>
      <c r="HFP8" s="109"/>
      <c r="HFQ8" s="109"/>
      <c r="HFR8" s="109"/>
      <c r="HFS8" s="109"/>
      <c r="HFT8" s="109"/>
      <c r="HFU8" s="109"/>
      <c r="HFV8" s="109"/>
      <c r="HFW8" s="109"/>
      <c r="HFX8" s="109"/>
      <c r="HFY8" s="109"/>
      <c r="HFZ8" s="109"/>
      <c r="HGA8" s="109"/>
      <c r="HGB8" s="109"/>
      <c r="HGC8" s="109"/>
      <c r="HGD8" s="109"/>
      <c r="HGE8" s="109"/>
      <c r="HGF8" s="109"/>
      <c r="HGG8" s="109"/>
      <c r="HGH8" s="109"/>
      <c r="HGI8" s="109"/>
      <c r="HGJ8" s="109"/>
      <c r="HGK8" s="109"/>
      <c r="HGL8" s="109"/>
      <c r="HGM8" s="109"/>
      <c r="HGN8" s="109"/>
      <c r="HGO8" s="109"/>
      <c r="HGP8" s="109"/>
      <c r="HGQ8" s="109"/>
      <c r="HGR8" s="109"/>
      <c r="HGS8" s="109"/>
      <c r="HGT8" s="109"/>
      <c r="HGU8" s="109"/>
      <c r="HGV8" s="109"/>
      <c r="HGW8" s="109"/>
      <c r="HGX8" s="109"/>
      <c r="HGY8" s="109"/>
      <c r="HGZ8" s="109"/>
      <c r="HHA8" s="109"/>
      <c r="HHB8" s="109"/>
      <c r="HHC8" s="109"/>
      <c r="HHD8" s="109"/>
      <c r="HHE8" s="109"/>
      <c r="HHF8" s="109"/>
      <c r="HHG8" s="109"/>
      <c r="HHH8" s="109"/>
      <c r="HHI8" s="109"/>
      <c r="HHJ8" s="109"/>
      <c r="HHK8" s="109"/>
      <c r="HHL8" s="109"/>
      <c r="HHM8" s="109"/>
      <c r="HHN8" s="109"/>
      <c r="HHO8" s="109"/>
      <c r="HHP8" s="109"/>
      <c r="HHQ8" s="109"/>
      <c r="HHR8" s="109"/>
      <c r="HHS8" s="109"/>
      <c r="HHT8" s="109"/>
      <c r="HHU8" s="109"/>
      <c r="HHV8" s="109"/>
      <c r="HHW8" s="109"/>
      <c r="HHX8" s="109"/>
      <c r="HHY8" s="109"/>
      <c r="HHZ8" s="109"/>
      <c r="HIA8" s="109"/>
      <c r="HIB8" s="109"/>
      <c r="HIC8" s="109"/>
      <c r="HID8" s="109"/>
      <c r="HIE8" s="109"/>
      <c r="HIF8" s="109"/>
      <c r="HIG8" s="109"/>
      <c r="HIH8" s="109"/>
      <c r="HII8" s="109"/>
      <c r="HIJ8" s="109"/>
      <c r="HIK8" s="109"/>
      <c r="HIL8" s="109"/>
      <c r="HIM8" s="109"/>
      <c r="HIN8" s="109"/>
      <c r="HIO8" s="109"/>
      <c r="HIP8" s="109"/>
      <c r="HIQ8" s="109"/>
      <c r="HIR8" s="109"/>
      <c r="HIS8" s="109"/>
      <c r="HIT8" s="109"/>
      <c r="HIU8" s="109"/>
      <c r="HIV8" s="109"/>
      <c r="HIW8" s="109"/>
      <c r="HIX8" s="109"/>
      <c r="HIY8" s="109"/>
      <c r="HIZ8" s="109"/>
      <c r="HJA8" s="109"/>
      <c r="HJB8" s="109"/>
      <c r="HJC8" s="109"/>
      <c r="HJD8" s="109"/>
      <c r="HJE8" s="109"/>
      <c r="HJF8" s="109"/>
      <c r="HJG8" s="109"/>
      <c r="HJH8" s="109"/>
      <c r="HJI8" s="109"/>
      <c r="HJJ8" s="109"/>
      <c r="HJK8" s="109"/>
      <c r="HJL8" s="109"/>
      <c r="HJM8" s="109"/>
      <c r="HJN8" s="109"/>
      <c r="HJO8" s="109"/>
      <c r="HJP8" s="109"/>
      <c r="HJQ8" s="109"/>
      <c r="HJR8" s="109"/>
      <c r="HJS8" s="109"/>
      <c r="HJT8" s="109"/>
      <c r="HJU8" s="109"/>
      <c r="HJV8" s="109"/>
      <c r="HJW8" s="109"/>
      <c r="HJX8" s="109"/>
      <c r="HJY8" s="109"/>
      <c r="HJZ8" s="109"/>
      <c r="HKA8" s="109"/>
      <c r="HKB8" s="109"/>
      <c r="HKC8" s="109"/>
      <c r="HKD8" s="109"/>
      <c r="HKE8" s="109"/>
      <c r="HKF8" s="109"/>
      <c r="HKG8" s="109"/>
      <c r="HKH8" s="109"/>
      <c r="HKI8" s="109"/>
      <c r="HKJ8" s="109"/>
      <c r="HKK8" s="109"/>
      <c r="HKL8" s="109"/>
      <c r="HKM8" s="109"/>
      <c r="HKN8" s="109"/>
      <c r="HKO8" s="109"/>
      <c r="HKP8" s="109"/>
      <c r="HKQ8" s="109"/>
      <c r="HKR8" s="109"/>
      <c r="HKS8" s="109"/>
      <c r="HKT8" s="109"/>
      <c r="HKU8" s="109"/>
      <c r="HKV8" s="109"/>
      <c r="HKW8" s="109"/>
      <c r="HKX8" s="109"/>
      <c r="HKY8" s="109"/>
      <c r="HKZ8" s="109"/>
      <c r="HLA8" s="109"/>
      <c r="HLB8" s="109"/>
      <c r="HLC8" s="109"/>
      <c r="HLD8" s="109"/>
      <c r="HLE8" s="109"/>
      <c r="HLF8" s="109"/>
      <c r="HLG8" s="109"/>
      <c r="HLH8" s="109"/>
      <c r="HLI8" s="109"/>
      <c r="HLJ8" s="109"/>
      <c r="HLK8" s="109"/>
      <c r="HLL8" s="109"/>
      <c r="HLM8" s="109"/>
      <c r="HLN8" s="109"/>
      <c r="HLO8" s="109"/>
      <c r="HLP8" s="109"/>
      <c r="HLQ8" s="109"/>
      <c r="HLR8" s="109"/>
      <c r="HLS8" s="109"/>
      <c r="HLT8" s="109"/>
      <c r="HLU8" s="109"/>
      <c r="HLV8" s="109"/>
      <c r="HLW8" s="109"/>
      <c r="HLX8" s="109"/>
      <c r="HLY8" s="109"/>
      <c r="HLZ8" s="109"/>
      <c r="HMA8" s="109"/>
      <c r="HMB8" s="109"/>
      <c r="HMC8" s="109"/>
      <c r="HMD8" s="109"/>
      <c r="HME8" s="109"/>
      <c r="HMF8" s="109"/>
      <c r="HMG8" s="109"/>
      <c r="HMH8" s="109"/>
      <c r="HMI8" s="109"/>
      <c r="HMJ8" s="109"/>
      <c r="HMK8" s="109"/>
      <c r="HML8" s="109"/>
      <c r="HMM8" s="109"/>
      <c r="HMN8" s="109"/>
      <c r="HMO8" s="109"/>
      <c r="HMP8" s="109"/>
      <c r="HMQ8" s="109"/>
      <c r="HMR8" s="109"/>
      <c r="HMS8" s="109"/>
      <c r="HMT8" s="109"/>
      <c r="HMU8" s="109"/>
      <c r="HMV8" s="109"/>
      <c r="HMW8" s="109"/>
      <c r="HMX8" s="109"/>
      <c r="HMY8" s="109"/>
      <c r="HMZ8" s="109"/>
      <c r="HNA8" s="109"/>
      <c r="HNB8" s="109"/>
      <c r="HNC8" s="109"/>
      <c r="HND8" s="109"/>
      <c r="HNE8" s="109"/>
      <c r="HNF8" s="109"/>
      <c r="HNG8" s="109"/>
      <c r="HNH8" s="109"/>
      <c r="HNI8" s="109"/>
      <c r="HNJ8" s="109"/>
      <c r="HNK8" s="109"/>
      <c r="HNL8" s="109"/>
      <c r="HNM8" s="109"/>
      <c r="HNN8" s="109"/>
      <c r="HNO8" s="109"/>
      <c r="HNP8" s="109"/>
      <c r="HNQ8" s="109"/>
      <c r="HNR8" s="109"/>
      <c r="HNS8" s="109"/>
      <c r="HNT8" s="109"/>
      <c r="HNU8" s="109"/>
      <c r="HNV8" s="109"/>
      <c r="HNW8" s="109"/>
      <c r="HNX8" s="109"/>
      <c r="HNY8" s="109"/>
      <c r="HNZ8" s="109"/>
      <c r="HOA8" s="109"/>
      <c r="HOB8" s="109"/>
      <c r="HOC8" s="109"/>
      <c r="HOD8" s="109"/>
      <c r="HOE8" s="109"/>
      <c r="HOF8" s="109"/>
      <c r="HOG8" s="109"/>
      <c r="HOH8" s="109"/>
      <c r="HOI8" s="109"/>
      <c r="HOJ8" s="109"/>
      <c r="HOK8" s="109"/>
      <c r="HOL8" s="109"/>
      <c r="HOM8" s="109"/>
      <c r="HON8" s="109"/>
      <c r="HOO8" s="109"/>
      <c r="HOP8" s="109"/>
      <c r="HOQ8" s="109"/>
      <c r="HOR8" s="109"/>
      <c r="HOS8" s="109"/>
      <c r="HOT8" s="109"/>
      <c r="HOU8" s="109"/>
      <c r="HOV8" s="109"/>
      <c r="HOW8" s="109"/>
      <c r="HOX8" s="109"/>
      <c r="HOY8" s="109"/>
      <c r="HOZ8" s="109"/>
      <c r="HPA8" s="109"/>
      <c r="HPB8" s="109"/>
      <c r="HPC8" s="109"/>
      <c r="HPD8" s="109"/>
      <c r="HPE8" s="109"/>
      <c r="HPF8" s="109"/>
      <c r="HPG8" s="109"/>
      <c r="HPH8" s="109"/>
      <c r="HPI8" s="109"/>
      <c r="HPJ8" s="109"/>
      <c r="HPK8" s="109"/>
      <c r="HPL8" s="109"/>
      <c r="HPM8" s="109"/>
      <c r="HPN8" s="109"/>
      <c r="HPO8" s="109"/>
      <c r="HPP8" s="109"/>
      <c r="HPQ8" s="109"/>
      <c r="HPR8" s="109"/>
      <c r="HPS8" s="109"/>
      <c r="HPT8" s="109"/>
      <c r="HPU8" s="109"/>
      <c r="HPV8" s="109"/>
      <c r="HPW8" s="109"/>
      <c r="HPX8" s="109"/>
      <c r="HPY8" s="109"/>
      <c r="HPZ8" s="109"/>
      <c r="HQA8" s="109"/>
      <c r="HQB8" s="109"/>
      <c r="HQC8" s="109"/>
      <c r="HQD8" s="109"/>
      <c r="HQE8" s="109"/>
      <c r="HQF8" s="109"/>
      <c r="HQG8" s="109"/>
      <c r="HQH8" s="109"/>
      <c r="HQI8" s="109"/>
      <c r="HQJ8" s="109"/>
      <c r="HQK8" s="109"/>
      <c r="HQL8" s="109"/>
      <c r="HQM8" s="109"/>
      <c r="HQN8" s="109"/>
      <c r="HQO8" s="109"/>
      <c r="HQP8" s="109"/>
      <c r="HQQ8" s="109"/>
      <c r="HQR8" s="109"/>
      <c r="HQS8" s="109"/>
      <c r="HQT8" s="109"/>
      <c r="HQU8" s="109"/>
      <c r="HQV8" s="109"/>
      <c r="HQW8" s="109"/>
      <c r="HQX8" s="109"/>
      <c r="HQY8" s="109"/>
      <c r="HQZ8" s="109"/>
      <c r="HRA8" s="109"/>
      <c r="HRB8" s="109"/>
      <c r="HRC8" s="109"/>
      <c r="HRD8" s="109"/>
      <c r="HRE8" s="109"/>
      <c r="HRF8" s="109"/>
      <c r="HRG8" s="109"/>
      <c r="HRH8" s="109"/>
      <c r="HRI8" s="109"/>
      <c r="HRJ8" s="109"/>
      <c r="HRK8" s="109"/>
      <c r="HRL8" s="109"/>
      <c r="HRM8" s="109"/>
      <c r="HRN8" s="109"/>
      <c r="HRO8" s="109"/>
      <c r="HRP8" s="109"/>
      <c r="HRQ8" s="109"/>
      <c r="HRR8" s="109"/>
      <c r="HRS8" s="109"/>
      <c r="HRT8" s="109"/>
      <c r="HRU8" s="109"/>
      <c r="HRV8" s="109"/>
      <c r="HRW8" s="109"/>
      <c r="HRX8" s="109"/>
      <c r="HRY8" s="109"/>
      <c r="HRZ8" s="109"/>
      <c r="HSA8" s="109"/>
      <c r="HSB8" s="109"/>
      <c r="HSC8" s="109"/>
      <c r="HSD8" s="109"/>
      <c r="HSE8" s="109"/>
      <c r="HSF8" s="109"/>
      <c r="HSG8" s="109"/>
      <c r="HSH8" s="109"/>
      <c r="HSI8" s="109"/>
      <c r="HSJ8" s="109"/>
      <c r="HSK8" s="109"/>
      <c r="HSL8" s="109"/>
      <c r="HSM8" s="109"/>
      <c r="HSN8" s="109"/>
      <c r="HSO8" s="109"/>
      <c r="HSP8" s="109"/>
      <c r="HSQ8" s="109"/>
      <c r="HSR8" s="109"/>
      <c r="HSS8" s="109"/>
      <c r="HST8" s="109"/>
      <c r="HSU8" s="109"/>
      <c r="HSV8" s="109"/>
      <c r="HSW8" s="109"/>
      <c r="HSX8" s="109"/>
      <c r="HSY8" s="109"/>
      <c r="HSZ8" s="109"/>
      <c r="HTA8" s="109"/>
      <c r="HTB8" s="109"/>
      <c r="HTC8" s="109"/>
      <c r="HTD8" s="109"/>
      <c r="HTE8" s="109"/>
      <c r="HTF8" s="109"/>
      <c r="HTG8" s="109"/>
      <c r="HTH8" s="109"/>
      <c r="HTI8" s="109"/>
      <c r="HTJ8" s="109"/>
      <c r="HTK8" s="109"/>
      <c r="HTL8" s="109"/>
      <c r="HTM8" s="109"/>
      <c r="HTN8" s="109"/>
      <c r="HTO8" s="109"/>
      <c r="HTP8" s="109"/>
      <c r="HTQ8" s="109"/>
      <c r="HTR8" s="109"/>
      <c r="HTS8" s="109"/>
      <c r="HTT8" s="109"/>
      <c r="HTU8" s="109"/>
      <c r="HTV8" s="109"/>
      <c r="HTW8" s="109"/>
      <c r="HTX8" s="109"/>
      <c r="HTY8" s="109"/>
      <c r="HTZ8" s="109"/>
      <c r="HUA8" s="109"/>
      <c r="HUB8" s="109"/>
      <c r="HUC8" s="109"/>
      <c r="HUD8" s="109"/>
      <c r="HUE8" s="109"/>
      <c r="HUF8" s="109"/>
      <c r="HUG8" s="109"/>
      <c r="HUH8" s="109"/>
      <c r="HUI8" s="109"/>
      <c r="HUJ8" s="109"/>
      <c r="HUK8" s="109"/>
      <c r="HUL8" s="109"/>
      <c r="HUM8" s="109"/>
      <c r="HUN8" s="109"/>
      <c r="HUO8" s="109"/>
      <c r="HUP8" s="109"/>
      <c r="HUQ8" s="109"/>
      <c r="HUR8" s="109"/>
      <c r="HUS8" s="109"/>
      <c r="HUT8" s="109"/>
      <c r="HUU8" s="109"/>
      <c r="HUV8" s="109"/>
      <c r="HUW8" s="109"/>
      <c r="HUX8" s="109"/>
      <c r="HUY8" s="109"/>
      <c r="HUZ8" s="109"/>
      <c r="HVA8" s="109"/>
      <c r="HVB8" s="109"/>
      <c r="HVC8" s="109"/>
      <c r="HVD8" s="109"/>
      <c r="HVE8" s="109"/>
      <c r="HVF8" s="109"/>
      <c r="HVG8" s="109"/>
      <c r="HVH8" s="109"/>
      <c r="HVI8" s="109"/>
      <c r="HVJ8" s="109"/>
      <c r="HVK8" s="109"/>
      <c r="HVL8" s="109"/>
      <c r="HVM8" s="109"/>
      <c r="HVN8" s="109"/>
      <c r="HVO8" s="109"/>
      <c r="HVP8" s="109"/>
      <c r="HVQ8" s="109"/>
      <c r="HVR8" s="109"/>
      <c r="HVS8" s="109"/>
      <c r="HVT8" s="109"/>
      <c r="HVU8" s="109"/>
      <c r="HVV8" s="109"/>
      <c r="HVW8" s="109"/>
      <c r="HVX8" s="109"/>
      <c r="HVY8" s="109"/>
      <c r="HVZ8" s="109"/>
      <c r="HWA8" s="109"/>
      <c r="HWB8" s="109"/>
      <c r="HWC8" s="109"/>
      <c r="HWD8" s="109"/>
      <c r="HWE8" s="109"/>
      <c r="HWF8" s="109"/>
      <c r="HWG8" s="109"/>
      <c r="HWH8" s="109"/>
      <c r="HWI8" s="109"/>
      <c r="HWJ8" s="109"/>
      <c r="HWK8" s="109"/>
      <c r="HWL8" s="109"/>
      <c r="HWM8" s="109"/>
      <c r="HWN8" s="109"/>
      <c r="HWO8" s="109"/>
      <c r="HWP8" s="109"/>
      <c r="HWQ8" s="109"/>
      <c r="HWR8" s="109"/>
      <c r="HWS8" s="109"/>
      <c r="HWT8" s="109"/>
      <c r="HWU8" s="109"/>
      <c r="HWV8" s="109"/>
      <c r="HWW8" s="109"/>
      <c r="HWX8" s="109"/>
      <c r="HWY8" s="109"/>
      <c r="HWZ8" s="109"/>
      <c r="HXA8" s="109"/>
      <c r="HXB8" s="109"/>
      <c r="HXC8" s="109"/>
      <c r="HXD8" s="109"/>
      <c r="HXE8" s="109"/>
      <c r="HXF8" s="109"/>
      <c r="HXG8" s="109"/>
      <c r="HXH8" s="109"/>
      <c r="HXI8" s="109"/>
      <c r="HXJ8" s="109"/>
      <c r="HXK8" s="109"/>
      <c r="HXL8" s="109"/>
      <c r="HXM8" s="109"/>
      <c r="HXN8" s="109"/>
      <c r="HXO8" s="109"/>
      <c r="HXP8" s="109"/>
      <c r="HXQ8" s="109"/>
      <c r="HXR8" s="109"/>
      <c r="HXS8" s="109"/>
      <c r="HXT8" s="109"/>
      <c r="HXU8" s="109"/>
      <c r="HXV8" s="109"/>
      <c r="HXW8" s="109"/>
      <c r="HXX8" s="109"/>
      <c r="HXY8" s="109"/>
      <c r="HXZ8" s="109"/>
      <c r="HYA8" s="109"/>
      <c r="HYB8" s="109"/>
      <c r="HYC8" s="109"/>
      <c r="HYD8" s="109"/>
      <c r="HYE8" s="109"/>
      <c r="HYF8" s="109"/>
      <c r="HYG8" s="109"/>
      <c r="HYH8" s="109"/>
      <c r="HYI8" s="109"/>
      <c r="HYJ8" s="109"/>
      <c r="HYK8" s="109"/>
      <c r="HYL8" s="109"/>
      <c r="HYM8" s="109"/>
      <c r="HYN8" s="109"/>
      <c r="HYO8" s="109"/>
      <c r="HYP8" s="109"/>
      <c r="HYQ8" s="109"/>
      <c r="HYR8" s="109"/>
      <c r="HYS8" s="109"/>
      <c r="HYT8" s="109"/>
      <c r="HYU8" s="109"/>
      <c r="HYV8" s="109"/>
      <c r="HYW8" s="109"/>
      <c r="HYX8" s="109"/>
      <c r="HYY8" s="109"/>
      <c r="HYZ8" s="109"/>
      <c r="HZA8" s="109"/>
      <c r="HZB8" s="109"/>
      <c r="HZC8" s="109"/>
      <c r="HZD8" s="109"/>
      <c r="HZE8" s="109"/>
      <c r="HZF8" s="109"/>
      <c r="HZG8" s="109"/>
      <c r="HZH8" s="109"/>
      <c r="HZI8" s="109"/>
      <c r="HZJ8" s="109"/>
      <c r="HZK8" s="109"/>
      <c r="HZL8" s="109"/>
      <c r="HZM8" s="109"/>
      <c r="HZN8" s="109"/>
      <c r="HZO8" s="109"/>
      <c r="HZP8" s="109"/>
      <c r="HZQ8" s="109"/>
      <c r="HZR8" s="109"/>
      <c r="HZS8" s="109"/>
      <c r="HZT8" s="109"/>
      <c r="HZU8" s="109"/>
      <c r="HZV8" s="109"/>
      <c r="HZW8" s="109"/>
      <c r="HZX8" s="109"/>
      <c r="HZY8" s="109"/>
      <c r="HZZ8" s="109"/>
      <c r="IAA8" s="109"/>
      <c r="IAB8" s="109"/>
      <c r="IAC8" s="109"/>
      <c r="IAD8" s="109"/>
      <c r="IAE8" s="109"/>
      <c r="IAF8" s="109"/>
      <c r="IAG8" s="109"/>
      <c r="IAH8" s="109"/>
      <c r="IAI8" s="109"/>
      <c r="IAJ8" s="109"/>
      <c r="IAK8" s="109"/>
      <c r="IAL8" s="109"/>
      <c r="IAM8" s="109"/>
      <c r="IAN8" s="109"/>
      <c r="IAO8" s="109"/>
      <c r="IAP8" s="109"/>
      <c r="IAQ8" s="109"/>
      <c r="IAR8" s="109"/>
      <c r="IAS8" s="109"/>
      <c r="IAT8" s="109"/>
      <c r="IAU8" s="109"/>
      <c r="IAV8" s="109"/>
      <c r="IAW8" s="109"/>
      <c r="IAX8" s="109"/>
      <c r="IAY8" s="109"/>
      <c r="IAZ8" s="109"/>
      <c r="IBA8" s="109"/>
      <c r="IBB8" s="109"/>
      <c r="IBC8" s="109"/>
      <c r="IBD8" s="109"/>
      <c r="IBE8" s="109"/>
      <c r="IBF8" s="109"/>
      <c r="IBG8" s="109"/>
      <c r="IBH8" s="109"/>
      <c r="IBI8" s="109"/>
      <c r="IBJ8" s="109"/>
      <c r="IBK8" s="109"/>
      <c r="IBL8" s="109"/>
      <c r="IBM8" s="109"/>
      <c r="IBN8" s="109"/>
      <c r="IBO8" s="109"/>
      <c r="IBP8" s="109"/>
      <c r="IBQ8" s="109"/>
      <c r="IBR8" s="109"/>
      <c r="IBS8" s="109"/>
      <c r="IBT8" s="109"/>
      <c r="IBU8" s="109"/>
      <c r="IBV8" s="109"/>
      <c r="IBW8" s="109"/>
      <c r="IBX8" s="109"/>
      <c r="IBY8" s="109"/>
      <c r="IBZ8" s="109"/>
      <c r="ICA8" s="109"/>
      <c r="ICB8" s="109"/>
      <c r="ICC8" s="109"/>
      <c r="ICD8" s="109"/>
      <c r="ICE8" s="109"/>
      <c r="ICF8" s="109"/>
      <c r="ICG8" s="109"/>
      <c r="ICH8" s="109"/>
      <c r="ICI8" s="109"/>
      <c r="ICJ8" s="109"/>
      <c r="ICK8" s="109"/>
      <c r="ICL8" s="109"/>
      <c r="ICM8" s="109"/>
      <c r="ICN8" s="109"/>
      <c r="ICO8" s="109"/>
      <c r="ICP8" s="109"/>
      <c r="ICQ8" s="109"/>
      <c r="ICR8" s="109"/>
      <c r="ICS8" s="109"/>
      <c r="ICT8" s="109"/>
      <c r="ICU8" s="109"/>
      <c r="ICV8" s="109"/>
      <c r="ICW8" s="109"/>
      <c r="ICX8" s="109"/>
      <c r="ICY8" s="109"/>
      <c r="ICZ8" s="109"/>
      <c r="IDA8" s="109"/>
      <c r="IDB8" s="109"/>
      <c r="IDC8" s="109"/>
      <c r="IDD8" s="109"/>
      <c r="IDE8" s="109"/>
      <c r="IDF8" s="109"/>
      <c r="IDG8" s="109"/>
      <c r="IDH8" s="109"/>
      <c r="IDI8" s="109"/>
      <c r="IDJ8" s="109"/>
      <c r="IDK8" s="109"/>
      <c r="IDL8" s="109"/>
      <c r="IDM8" s="109"/>
      <c r="IDN8" s="109"/>
      <c r="IDO8" s="109"/>
      <c r="IDP8" s="109"/>
      <c r="IDQ8" s="109"/>
      <c r="IDR8" s="109"/>
      <c r="IDS8" s="109"/>
      <c r="IDT8" s="109"/>
      <c r="IDU8" s="109"/>
      <c r="IDV8" s="109"/>
      <c r="IDW8" s="109"/>
      <c r="IDX8" s="109"/>
      <c r="IDY8" s="109"/>
      <c r="IDZ8" s="109"/>
      <c r="IEA8" s="109"/>
      <c r="IEB8" s="109"/>
      <c r="IEC8" s="109"/>
      <c r="IED8" s="109"/>
      <c r="IEE8" s="109"/>
      <c r="IEF8" s="109"/>
      <c r="IEG8" s="109"/>
      <c r="IEH8" s="109"/>
      <c r="IEI8" s="109"/>
      <c r="IEJ8" s="109"/>
      <c r="IEK8" s="109"/>
      <c r="IEL8" s="109"/>
      <c r="IEM8" s="109"/>
      <c r="IEN8" s="109"/>
      <c r="IEO8" s="109"/>
      <c r="IEP8" s="109"/>
      <c r="IEQ8" s="109"/>
      <c r="IER8" s="109"/>
      <c r="IES8" s="109"/>
      <c r="IET8" s="109"/>
      <c r="IEU8" s="109"/>
      <c r="IEV8" s="109"/>
      <c r="IEW8" s="109"/>
      <c r="IEX8" s="109"/>
      <c r="IEY8" s="109"/>
      <c r="IEZ8" s="109"/>
      <c r="IFA8" s="109"/>
      <c r="IFB8" s="109"/>
      <c r="IFC8" s="109"/>
      <c r="IFD8" s="109"/>
      <c r="IFE8" s="109"/>
      <c r="IFF8" s="109"/>
      <c r="IFG8" s="109"/>
      <c r="IFH8" s="109"/>
      <c r="IFI8" s="109"/>
      <c r="IFJ8" s="109"/>
      <c r="IFK8" s="109"/>
      <c r="IFL8" s="109"/>
      <c r="IFM8" s="109"/>
      <c r="IFN8" s="109"/>
      <c r="IFO8" s="109"/>
      <c r="IFP8" s="109"/>
      <c r="IFQ8" s="109"/>
      <c r="IFR8" s="109"/>
      <c r="IFS8" s="109"/>
      <c r="IFT8" s="109"/>
      <c r="IFU8" s="109"/>
      <c r="IFV8" s="109"/>
      <c r="IFW8" s="109"/>
      <c r="IFX8" s="109"/>
      <c r="IFY8" s="109"/>
      <c r="IFZ8" s="109"/>
      <c r="IGA8" s="109"/>
      <c r="IGB8" s="109"/>
      <c r="IGC8" s="109"/>
      <c r="IGD8" s="109"/>
      <c r="IGE8" s="109"/>
      <c r="IGF8" s="109"/>
      <c r="IGG8" s="109"/>
      <c r="IGH8" s="109"/>
      <c r="IGI8" s="109"/>
      <c r="IGJ8" s="109"/>
      <c r="IGK8" s="109"/>
      <c r="IGL8" s="109"/>
      <c r="IGM8" s="109"/>
      <c r="IGN8" s="109"/>
      <c r="IGO8" s="109"/>
      <c r="IGP8" s="109"/>
      <c r="IGQ8" s="109"/>
      <c r="IGR8" s="109"/>
      <c r="IGS8" s="109"/>
      <c r="IGT8" s="109"/>
      <c r="IGU8" s="109"/>
      <c r="IGV8" s="109"/>
      <c r="IGW8" s="109"/>
      <c r="IGX8" s="109"/>
      <c r="IGY8" s="109"/>
      <c r="IGZ8" s="109"/>
      <c r="IHA8" s="109"/>
      <c r="IHB8" s="109"/>
      <c r="IHC8" s="109"/>
      <c r="IHD8" s="109"/>
      <c r="IHE8" s="109"/>
      <c r="IHF8" s="109"/>
      <c r="IHG8" s="109"/>
      <c r="IHH8" s="109"/>
      <c r="IHI8" s="109"/>
      <c r="IHJ8" s="109"/>
      <c r="IHK8" s="109"/>
      <c r="IHL8" s="109"/>
      <c r="IHM8" s="109"/>
      <c r="IHN8" s="109"/>
      <c r="IHO8" s="109"/>
      <c r="IHP8" s="109"/>
      <c r="IHQ8" s="109"/>
      <c r="IHR8" s="109"/>
      <c r="IHS8" s="109"/>
      <c r="IHT8" s="109"/>
      <c r="IHU8" s="109"/>
      <c r="IHV8" s="109"/>
      <c r="IHW8" s="109"/>
      <c r="IHX8" s="109"/>
      <c r="IHY8" s="109"/>
      <c r="IHZ8" s="109"/>
      <c r="IIA8" s="109"/>
      <c r="IIB8" s="109"/>
      <c r="IIC8" s="109"/>
      <c r="IID8" s="109"/>
      <c r="IIE8" s="109"/>
      <c r="IIF8" s="109"/>
      <c r="IIG8" s="109"/>
      <c r="IIH8" s="109"/>
      <c r="III8" s="109"/>
      <c r="IIJ8" s="109"/>
      <c r="IIK8" s="109"/>
      <c r="IIL8" s="109"/>
      <c r="IIM8" s="109"/>
      <c r="IIN8" s="109"/>
      <c r="IIO8" s="109"/>
      <c r="IIP8" s="109"/>
      <c r="IIQ8" s="109"/>
      <c r="IIR8" s="109"/>
      <c r="IIS8" s="109"/>
      <c r="IIT8" s="109"/>
      <c r="IIU8" s="109"/>
      <c r="IIV8" s="109"/>
      <c r="IIW8" s="109"/>
      <c r="IIX8" s="109"/>
      <c r="IIY8" s="109"/>
      <c r="IIZ8" s="109"/>
      <c r="IJA8" s="109"/>
      <c r="IJB8" s="109"/>
      <c r="IJC8" s="109"/>
      <c r="IJD8" s="109"/>
      <c r="IJE8" s="109"/>
      <c r="IJF8" s="109"/>
      <c r="IJG8" s="109"/>
      <c r="IJH8" s="109"/>
      <c r="IJI8" s="109"/>
      <c r="IJJ8" s="109"/>
      <c r="IJK8" s="109"/>
      <c r="IJL8" s="109"/>
      <c r="IJM8" s="109"/>
      <c r="IJN8" s="109"/>
      <c r="IJO8" s="109"/>
      <c r="IJP8" s="109"/>
      <c r="IJQ8" s="109"/>
      <c r="IJR8" s="109"/>
      <c r="IJS8" s="109"/>
      <c r="IJT8" s="109"/>
      <c r="IJU8" s="109"/>
      <c r="IJV8" s="109"/>
      <c r="IJW8" s="109"/>
      <c r="IJX8" s="109"/>
      <c r="IJY8" s="109"/>
      <c r="IJZ8" s="109"/>
      <c r="IKA8" s="109"/>
      <c r="IKB8" s="109"/>
      <c r="IKC8" s="109"/>
      <c r="IKD8" s="109"/>
      <c r="IKE8" s="109"/>
      <c r="IKF8" s="109"/>
      <c r="IKG8" s="109"/>
      <c r="IKH8" s="109"/>
      <c r="IKI8" s="109"/>
      <c r="IKJ8" s="109"/>
      <c r="IKK8" s="109"/>
      <c r="IKL8" s="109"/>
      <c r="IKM8" s="109"/>
      <c r="IKN8" s="109"/>
      <c r="IKO8" s="109"/>
      <c r="IKP8" s="109"/>
      <c r="IKQ8" s="109"/>
      <c r="IKR8" s="109"/>
      <c r="IKS8" s="109"/>
      <c r="IKT8" s="109"/>
      <c r="IKU8" s="109"/>
      <c r="IKV8" s="109"/>
      <c r="IKW8" s="109"/>
      <c r="IKX8" s="109"/>
      <c r="IKY8" s="109"/>
      <c r="IKZ8" s="109"/>
      <c r="ILA8" s="109"/>
      <c r="ILB8" s="109"/>
      <c r="ILC8" s="109"/>
      <c r="ILD8" s="109"/>
      <c r="ILE8" s="109"/>
      <c r="ILF8" s="109"/>
      <c r="ILG8" s="109"/>
      <c r="ILH8" s="109"/>
      <c r="ILI8" s="109"/>
      <c r="ILJ8" s="109"/>
      <c r="ILK8" s="109"/>
      <c r="ILL8" s="109"/>
      <c r="ILM8" s="109"/>
      <c r="ILN8" s="109"/>
      <c r="ILO8" s="109"/>
      <c r="ILP8" s="109"/>
      <c r="ILQ8" s="109"/>
      <c r="ILR8" s="109"/>
      <c r="ILS8" s="109"/>
      <c r="ILT8" s="109"/>
      <c r="ILU8" s="109"/>
      <c r="ILV8" s="109"/>
      <c r="ILW8" s="109"/>
      <c r="ILX8" s="109"/>
      <c r="ILY8" s="109"/>
      <c r="ILZ8" s="109"/>
      <c r="IMA8" s="109"/>
      <c r="IMB8" s="109"/>
      <c r="IMC8" s="109"/>
      <c r="IMD8" s="109"/>
      <c r="IME8" s="109"/>
      <c r="IMF8" s="109"/>
      <c r="IMG8" s="109"/>
      <c r="IMH8" s="109"/>
      <c r="IMI8" s="109"/>
      <c r="IMJ8" s="109"/>
      <c r="IMK8" s="109"/>
      <c r="IML8" s="109"/>
      <c r="IMM8" s="109"/>
      <c r="IMN8" s="109"/>
      <c r="IMO8" s="109"/>
      <c r="IMP8" s="109"/>
      <c r="IMQ8" s="109"/>
      <c r="IMR8" s="109"/>
      <c r="IMS8" s="109"/>
      <c r="IMT8" s="109"/>
      <c r="IMU8" s="109"/>
      <c r="IMV8" s="109"/>
      <c r="IMW8" s="109"/>
      <c r="IMX8" s="109"/>
      <c r="IMY8" s="109"/>
      <c r="IMZ8" s="109"/>
      <c r="INA8" s="109"/>
      <c r="INB8" s="109"/>
      <c r="INC8" s="109"/>
      <c r="IND8" s="109"/>
      <c r="INE8" s="109"/>
      <c r="INF8" s="109"/>
      <c r="ING8" s="109"/>
      <c r="INH8" s="109"/>
      <c r="INI8" s="109"/>
      <c r="INJ8" s="109"/>
      <c r="INK8" s="109"/>
      <c r="INL8" s="109"/>
      <c r="INM8" s="109"/>
      <c r="INN8" s="109"/>
      <c r="INO8" s="109"/>
      <c r="INP8" s="109"/>
      <c r="INQ8" s="109"/>
      <c r="INR8" s="109"/>
      <c r="INS8" s="109"/>
      <c r="INT8" s="109"/>
      <c r="INU8" s="109"/>
      <c r="INV8" s="109"/>
      <c r="INW8" s="109"/>
      <c r="INX8" s="109"/>
      <c r="INY8" s="109"/>
      <c r="INZ8" s="109"/>
      <c r="IOA8" s="109"/>
      <c r="IOB8" s="109"/>
      <c r="IOC8" s="109"/>
      <c r="IOD8" s="109"/>
      <c r="IOE8" s="109"/>
      <c r="IOF8" s="109"/>
      <c r="IOG8" s="109"/>
      <c r="IOH8" s="109"/>
      <c r="IOI8" s="109"/>
      <c r="IOJ8" s="109"/>
      <c r="IOK8" s="109"/>
      <c r="IOL8" s="109"/>
      <c r="IOM8" s="109"/>
      <c r="ION8" s="109"/>
      <c r="IOO8" s="109"/>
      <c r="IOP8" s="109"/>
      <c r="IOQ8" s="109"/>
      <c r="IOR8" s="109"/>
      <c r="IOS8" s="109"/>
      <c r="IOT8" s="109"/>
      <c r="IOU8" s="109"/>
      <c r="IOV8" s="109"/>
      <c r="IOW8" s="109"/>
      <c r="IOX8" s="109"/>
      <c r="IOY8" s="109"/>
      <c r="IOZ8" s="109"/>
      <c r="IPA8" s="109"/>
      <c r="IPB8" s="109"/>
      <c r="IPC8" s="109"/>
      <c r="IPD8" s="109"/>
      <c r="IPE8" s="109"/>
      <c r="IPF8" s="109"/>
      <c r="IPG8" s="109"/>
      <c r="IPH8" s="109"/>
      <c r="IPI8" s="109"/>
      <c r="IPJ8" s="109"/>
      <c r="IPK8" s="109"/>
      <c r="IPL8" s="109"/>
      <c r="IPM8" s="109"/>
      <c r="IPN8" s="109"/>
      <c r="IPO8" s="109"/>
      <c r="IPP8" s="109"/>
      <c r="IPQ8" s="109"/>
      <c r="IPR8" s="109"/>
      <c r="IPS8" s="109"/>
      <c r="IPT8" s="109"/>
      <c r="IPU8" s="109"/>
      <c r="IPV8" s="109"/>
      <c r="IPW8" s="109"/>
      <c r="IPX8" s="109"/>
      <c r="IPY8" s="109"/>
      <c r="IPZ8" s="109"/>
      <c r="IQA8" s="109"/>
      <c r="IQB8" s="109"/>
      <c r="IQC8" s="109"/>
      <c r="IQD8" s="109"/>
      <c r="IQE8" s="109"/>
      <c r="IQF8" s="109"/>
      <c r="IQG8" s="109"/>
      <c r="IQH8" s="109"/>
      <c r="IQI8" s="109"/>
      <c r="IQJ8" s="109"/>
      <c r="IQK8" s="109"/>
      <c r="IQL8" s="109"/>
      <c r="IQM8" s="109"/>
      <c r="IQN8" s="109"/>
      <c r="IQO8" s="109"/>
      <c r="IQP8" s="109"/>
      <c r="IQQ8" s="109"/>
      <c r="IQR8" s="109"/>
      <c r="IQS8" s="109"/>
      <c r="IQT8" s="109"/>
      <c r="IQU8" s="109"/>
      <c r="IQV8" s="109"/>
      <c r="IQW8" s="109"/>
      <c r="IQX8" s="109"/>
      <c r="IQY8" s="109"/>
      <c r="IQZ8" s="109"/>
      <c r="IRA8" s="109"/>
      <c r="IRB8" s="109"/>
      <c r="IRC8" s="109"/>
      <c r="IRD8" s="109"/>
      <c r="IRE8" s="109"/>
      <c r="IRF8" s="109"/>
      <c r="IRG8" s="109"/>
      <c r="IRH8" s="109"/>
      <c r="IRI8" s="109"/>
      <c r="IRJ8" s="109"/>
      <c r="IRK8" s="109"/>
      <c r="IRL8" s="109"/>
      <c r="IRM8" s="109"/>
      <c r="IRN8" s="109"/>
      <c r="IRO8" s="109"/>
      <c r="IRP8" s="109"/>
      <c r="IRQ8" s="109"/>
      <c r="IRR8" s="109"/>
      <c r="IRS8" s="109"/>
      <c r="IRT8" s="109"/>
      <c r="IRU8" s="109"/>
      <c r="IRV8" s="109"/>
      <c r="IRW8" s="109"/>
      <c r="IRX8" s="109"/>
      <c r="IRY8" s="109"/>
      <c r="IRZ8" s="109"/>
      <c r="ISA8" s="109"/>
      <c r="ISB8" s="109"/>
      <c r="ISC8" s="109"/>
      <c r="ISD8" s="109"/>
      <c r="ISE8" s="109"/>
      <c r="ISF8" s="109"/>
      <c r="ISG8" s="109"/>
      <c r="ISH8" s="109"/>
      <c r="ISI8" s="109"/>
      <c r="ISJ8" s="109"/>
      <c r="ISK8" s="109"/>
      <c r="ISL8" s="109"/>
      <c r="ISM8" s="109"/>
      <c r="ISN8" s="109"/>
      <c r="ISO8" s="109"/>
      <c r="ISP8" s="109"/>
      <c r="ISQ8" s="109"/>
      <c r="ISR8" s="109"/>
      <c r="ISS8" s="109"/>
      <c r="IST8" s="109"/>
      <c r="ISU8" s="109"/>
      <c r="ISV8" s="109"/>
      <c r="ISW8" s="109"/>
      <c r="ISX8" s="109"/>
      <c r="ISY8" s="109"/>
      <c r="ISZ8" s="109"/>
      <c r="ITA8" s="109"/>
      <c r="ITB8" s="109"/>
      <c r="ITC8" s="109"/>
      <c r="ITD8" s="109"/>
      <c r="ITE8" s="109"/>
      <c r="ITF8" s="109"/>
      <c r="ITG8" s="109"/>
      <c r="ITH8" s="109"/>
      <c r="ITI8" s="109"/>
      <c r="ITJ8" s="109"/>
      <c r="ITK8" s="109"/>
      <c r="ITL8" s="109"/>
      <c r="ITM8" s="109"/>
      <c r="ITN8" s="109"/>
      <c r="ITO8" s="109"/>
      <c r="ITP8" s="109"/>
      <c r="ITQ8" s="109"/>
      <c r="ITR8" s="109"/>
      <c r="ITS8" s="109"/>
      <c r="ITT8" s="109"/>
      <c r="ITU8" s="109"/>
      <c r="ITV8" s="109"/>
      <c r="ITW8" s="109"/>
      <c r="ITX8" s="109"/>
      <c r="ITY8" s="109"/>
      <c r="ITZ8" s="109"/>
      <c r="IUA8" s="109"/>
      <c r="IUB8" s="109"/>
      <c r="IUC8" s="109"/>
      <c r="IUD8" s="109"/>
      <c r="IUE8" s="109"/>
      <c r="IUF8" s="109"/>
      <c r="IUG8" s="109"/>
      <c r="IUH8" s="109"/>
      <c r="IUI8" s="109"/>
      <c r="IUJ8" s="109"/>
      <c r="IUK8" s="109"/>
      <c r="IUL8" s="109"/>
      <c r="IUM8" s="109"/>
      <c r="IUN8" s="109"/>
      <c r="IUO8" s="109"/>
      <c r="IUP8" s="109"/>
      <c r="IUQ8" s="109"/>
      <c r="IUR8" s="109"/>
      <c r="IUS8" s="109"/>
      <c r="IUT8" s="109"/>
      <c r="IUU8" s="109"/>
      <c r="IUV8" s="109"/>
      <c r="IUW8" s="109"/>
      <c r="IUX8" s="109"/>
      <c r="IUY8" s="109"/>
      <c r="IUZ8" s="109"/>
      <c r="IVA8" s="109"/>
      <c r="IVB8" s="109"/>
      <c r="IVC8" s="109"/>
      <c r="IVD8" s="109"/>
      <c r="IVE8" s="109"/>
      <c r="IVF8" s="109"/>
      <c r="IVG8" s="109"/>
      <c r="IVH8" s="109"/>
      <c r="IVI8" s="109"/>
      <c r="IVJ8" s="109"/>
      <c r="IVK8" s="109"/>
      <c r="IVL8" s="109"/>
      <c r="IVM8" s="109"/>
      <c r="IVN8" s="109"/>
      <c r="IVO8" s="109"/>
      <c r="IVP8" s="109"/>
      <c r="IVQ8" s="109"/>
      <c r="IVR8" s="109"/>
      <c r="IVS8" s="109"/>
      <c r="IVT8" s="109"/>
      <c r="IVU8" s="109"/>
      <c r="IVV8" s="109"/>
      <c r="IVW8" s="109"/>
      <c r="IVX8" s="109"/>
      <c r="IVY8" s="109"/>
      <c r="IVZ8" s="109"/>
      <c r="IWA8" s="109"/>
      <c r="IWB8" s="109"/>
      <c r="IWC8" s="109"/>
      <c r="IWD8" s="109"/>
      <c r="IWE8" s="109"/>
      <c r="IWF8" s="109"/>
      <c r="IWG8" s="109"/>
      <c r="IWH8" s="109"/>
      <c r="IWI8" s="109"/>
      <c r="IWJ8" s="109"/>
      <c r="IWK8" s="109"/>
      <c r="IWL8" s="109"/>
      <c r="IWM8" s="109"/>
      <c r="IWN8" s="109"/>
      <c r="IWO8" s="109"/>
      <c r="IWP8" s="109"/>
      <c r="IWQ8" s="109"/>
      <c r="IWR8" s="109"/>
      <c r="IWS8" s="109"/>
      <c r="IWT8" s="109"/>
      <c r="IWU8" s="109"/>
      <c r="IWV8" s="109"/>
      <c r="IWW8" s="109"/>
      <c r="IWX8" s="109"/>
      <c r="IWY8" s="109"/>
      <c r="IWZ8" s="109"/>
      <c r="IXA8" s="109"/>
      <c r="IXB8" s="109"/>
      <c r="IXC8" s="109"/>
      <c r="IXD8" s="109"/>
      <c r="IXE8" s="109"/>
      <c r="IXF8" s="109"/>
      <c r="IXG8" s="109"/>
      <c r="IXH8" s="109"/>
      <c r="IXI8" s="109"/>
      <c r="IXJ8" s="109"/>
      <c r="IXK8" s="109"/>
      <c r="IXL8" s="109"/>
      <c r="IXM8" s="109"/>
      <c r="IXN8" s="109"/>
      <c r="IXO8" s="109"/>
      <c r="IXP8" s="109"/>
      <c r="IXQ8" s="109"/>
      <c r="IXR8" s="109"/>
      <c r="IXS8" s="109"/>
      <c r="IXT8" s="109"/>
      <c r="IXU8" s="109"/>
      <c r="IXV8" s="109"/>
      <c r="IXW8" s="109"/>
      <c r="IXX8" s="109"/>
      <c r="IXY8" s="109"/>
      <c r="IXZ8" s="109"/>
      <c r="IYA8" s="109"/>
      <c r="IYB8" s="109"/>
      <c r="IYC8" s="109"/>
      <c r="IYD8" s="109"/>
      <c r="IYE8" s="109"/>
      <c r="IYF8" s="109"/>
      <c r="IYG8" s="109"/>
      <c r="IYH8" s="109"/>
      <c r="IYI8" s="109"/>
      <c r="IYJ8" s="109"/>
      <c r="IYK8" s="109"/>
      <c r="IYL8" s="109"/>
      <c r="IYM8" s="109"/>
      <c r="IYN8" s="109"/>
      <c r="IYO8" s="109"/>
      <c r="IYP8" s="109"/>
      <c r="IYQ8" s="109"/>
      <c r="IYR8" s="109"/>
      <c r="IYS8" s="109"/>
      <c r="IYT8" s="109"/>
      <c r="IYU8" s="109"/>
      <c r="IYV8" s="109"/>
      <c r="IYW8" s="109"/>
      <c r="IYX8" s="109"/>
      <c r="IYY8" s="109"/>
      <c r="IYZ8" s="109"/>
      <c r="IZA8" s="109"/>
      <c r="IZB8" s="109"/>
      <c r="IZC8" s="109"/>
      <c r="IZD8" s="109"/>
      <c r="IZE8" s="109"/>
      <c r="IZF8" s="109"/>
      <c r="IZG8" s="109"/>
      <c r="IZH8" s="109"/>
      <c r="IZI8" s="109"/>
      <c r="IZJ8" s="109"/>
      <c r="IZK8" s="109"/>
      <c r="IZL8" s="109"/>
      <c r="IZM8" s="109"/>
      <c r="IZN8" s="109"/>
      <c r="IZO8" s="109"/>
      <c r="IZP8" s="109"/>
      <c r="IZQ8" s="109"/>
      <c r="IZR8" s="109"/>
      <c r="IZS8" s="109"/>
      <c r="IZT8" s="109"/>
      <c r="IZU8" s="109"/>
      <c r="IZV8" s="109"/>
      <c r="IZW8" s="109"/>
      <c r="IZX8" s="109"/>
      <c r="IZY8" s="109"/>
      <c r="IZZ8" s="109"/>
      <c r="JAA8" s="109"/>
      <c r="JAB8" s="109"/>
      <c r="JAC8" s="109"/>
      <c r="JAD8" s="109"/>
      <c r="JAE8" s="109"/>
      <c r="JAF8" s="109"/>
      <c r="JAG8" s="109"/>
      <c r="JAH8" s="109"/>
      <c r="JAI8" s="109"/>
      <c r="JAJ8" s="109"/>
      <c r="JAK8" s="109"/>
      <c r="JAL8" s="109"/>
      <c r="JAM8" s="109"/>
      <c r="JAN8" s="109"/>
      <c r="JAO8" s="109"/>
      <c r="JAP8" s="109"/>
      <c r="JAQ8" s="109"/>
      <c r="JAR8" s="109"/>
      <c r="JAS8" s="109"/>
      <c r="JAT8" s="109"/>
      <c r="JAU8" s="109"/>
      <c r="JAV8" s="109"/>
      <c r="JAW8" s="109"/>
      <c r="JAX8" s="109"/>
      <c r="JAY8" s="109"/>
      <c r="JAZ8" s="109"/>
      <c r="JBA8" s="109"/>
      <c r="JBB8" s="109"/>
      <c r="JBC8" s="109"/>
      <c r="JBD8" s="109"/>
      <c r="JBE8" s="109"/>
      <c r="JBF8" s="109"/>
      <c r="JBG8" s="109"/>
      <c r="JBH8" s="109"/>
      <c r="JBI8" s="109"/>
      <c r="JBJ8" s="109"/>
      <c r="JBK8" s="109"/>
      <c r="JBL8" s="109"/>
      <c r="JBM8" s="109"/>
      <c r="JBN8" s="109"/>
      <c r="JBO8" s="109"/>
      <c r="JBP8" s="109"/>
      <c r="JBQ8" s="109"/>
      <c r="JBR8" s="109"/>
      <c r="JBS8" s="109"/>
      <c r="JBT8" s="109"/>
      <c r="JBU8" s="109"/>
      <c r="JBV8" s="109"/>
      <c r="JBW8" s="109"/>
      <c r="JBX8" s="109"/>
      <c r="JBY8" s="109"/>
      <c r="JBZ8" s="109"/>
      <c r="JCA8" s="109"/>
      <c r="JCB8" s="109"/>
      <c r="JCC8" s="109"/>
      <c r="JCD8" s="109"/>
      <c r="JCE8" s="109"/>
      <c r="JCF8" s="109"/>
      <c r="JCG8" s="109"/>
      <c r="JCH8" s="109"/>
      <c r="JCI8" s="109"/>
      <c r="JCJ8" s="109"/>
      <c r="JCK8" s="109"/>
      <c r="JCL8" s="109"/>
      <c r="JCM8" s="109"/>
      <c r="JCN8" s="109"/>
      <c r="JCO8" s="109"/>
      <c r="JCP8" s="109"/>
      <c r="JCQ8" s="109"/>
      <c r="JCR8" s="109"/>
      <c r="JCS8" s="109"/>
      <c r="JCT8" s="109"/>
      <c r="JCU8" s="109"/>
      <c r="JCV8" s="109"/>
      <c r="JCW8" s="109"/>
      <c r="JCX8" s="109"/>
      <c r="JCY8" s="109"/>
      <c r="JCZ8" s="109"/>
      <c r="JDA8" s="109"/>
      <c r="JDB8" s="109"/>
      <c r="JDC8" s="109"/>
      <c r="JDD8" s="109"/>
      <c r="JDE8" s="109"/>
      <c r="JDF8" s="109"/>
      <c r="JDG8" s="109"/>
      <c r="JDH8" s="109"/>
      <c r="JDI8" s="109"/>
      <c r="JDJ8" s="109"/>
      <c r="JDK8" s="109"/>
      <c r="JDL8" s="109"/>
      <c r="JDM8" s="109"/>
      <c r="JDN8" s="109"/>
      <c r="JDO8" s="109"/>
      <c r="JDP8" s="109"/>
      <c r="JDQ8" s="109"/>
      <c r="JDR8" s="109"/>
      <c r="JDS8" s="109"/>
      <c r="JDT8" s="109"/>
      <c r="JDU8" s="109"/>
      <c r="JDV8" s="109"/>
      <c r="JDW8" s="109"/>
      <c r="JDX8" s="109"/>
      <c r="JDY8" s="109"/>
      <c r="JDZ8" s="109"/>
      <c r="JEA8" s="109"/>
      <c r="JEB8" s="109"/>
      <c r="JEC8" s="109"/>
      <c r="JED8" s="109"/>
      <c r="JEE8" s="109"/>
      <c r="JEF8" s="109"/>
      <c r="JEG8" s="109"/>
      <c r="JEH8" s="109"/>
      <c r="JEI8" s="109"/>
      <c r="JEJ8" s="109"/>
      <c r="JEK8" s="109"/>
      <c r="JEL8" s="109"/>
      <c r="JEM8" s="109"/>
      <c r="JEN8" s="109"/>
      <c r="JEO8" s="109"/>
      <c r="JEP8" s="109"/>
      <c r="JEQ8" s="109"/>
      <c r="JER8" s="109"/>
      <c r="JES8" s="109"/>
      <c r="JET8" s="109"/>
      <c r="JEU8" s="109"/>
      <c r="JEV8" s="109"/>
      <c r="JEW8" s="109"/>
      <c r="JEX8" s="109"/>
      <c r="JEY8" s="109"/>
      <c r="JEZ8" s="109"/>
      <c r="JFA8" s="109"/>
      <c r="JFB8" s="109"/>
      <c r="JFC8" s="109"/>
      <c r="JFD8" s="109"/>
      <c r="JFE8" s="109"/>
      <c r="JFF8" s="109"/>
      <c r="JFG8" s="109"/>
      <c r="JFH8" s="109"/>
      <c r="JFI8" s="109"/>
      <c r="JFJ8" s="109"/>
      <c r="JFK8" s="109"/>
      <c r="JFL8" s="109"/>
      <c r="JFM8" s="109"/>
      <c r="JFN8" s="109"/>
      <c r="JFO8" s="109"/>
      <c r="JFP8" s="109"/>
      <c r="JFQ8" s="109"/>
      <c r="JFR8" s="109"/>
      <c r="JFS8" s="109"/>
      <c r="JFT8" s="109"/>
      <c r="JFU8" s="109"/>
      <c r="JFV8" s="109"/>
      <c r="JFW8" s="109"/>
      <c r="JFX8" s="109"/>
      <c r="JFY8" s="109"/>
      <c r="JFZ8" s="109"/>
      <c r="JGA8" s="109"/>
      <c r="JGB8" s="109"/>
      <c r="JGC8" s="109"/>
      <c r="JGD8" s="109"/>
      <c r="JGE8" s="109"/>
      <c r="JGF8" s="109"/>
      <c r="JGG8" s="109"/>
      <c r="JGH8" s="109"/>
      <c r="JGI8" s="109"/>
      <c r="JGJ8" s="109"/>
      <c r="JGK8" s="109"/>
      <c r="JGL8" s="109"/>
      <c r="JGM8" s="109"/>
      <c r="JGN8" s="109"/>
      <c r="JGO8" s="109"/>
      <c r="JGP8" s="109"/>
      <c r="JGQ8" s="109"/>
      <c r="JGR8" s="109"/>
      <c r="JGS8" s="109"/>
      <c r="JGT8" s="109"/>
      <c r="JGU8" s="109"/>
      <c r="JGV8" s="109"/>
      <c r="JGW8" s="109"/>
      <c r="JGX8" s="109"/>
      <c r="JGY8" s="109"/>
      <c r="JGZ8" s="109"/>
      <c r="JHA8" s="109"/>
      <c r="JHB8" s="109"/>
      <c r="JHC8" s="109"/>
      <c r="JHD8" s="109"/>
      <c r="JHE8" s="109"/>
      <c r="JHF8" s="109"/>
      <c r="JHG8" s="109"/>
      <c r="JHH8" s="109"/>
      <c r="JHI8" s="109"/>
      <c r="JHJ8" s="109"/>
      <c r="JHK8" s="109"/>
      <c r="JHL8" s="109"/>
      <c r="JHM8" s="109"/>
      <c r="JHN8" s="109"/>
      <c r="JHO8" s="109"/>
      <c r="JHP8" s="109"/>
      <c r="JHQ8" s="109"/>
      <c r="JHR8" s="109"/>
      <c r="JHS8" s="109"/>
      <c r="JHT8" s="109"/>
      <c r="JHU8" s="109"/>
      <c r="JHV8" s="109"/>
      <c r="JHW8" s="109"/>
      <c r="JHX8" s="109"/>
      <c r="JHY8" s="109"/>
      <c r="JHZ8" s="109"/>
      <c r="JIA8" s="109"/>
      <c r="JIB8" s="109"/>
      <c r="JIC8" s="109"/>
      <c r="JID8" s="109"/>
      <c r="JIE8" s="109"/>
      <c r="JIF8" s="109"/>
      <c r="JIG8" s="109"/>
      <c r="JIH8" s="109"/>
      <c r="JII8" s="109"/>
      <c r="JIJ8" s="109"/>
      <c r="JIK8" s="109"/>
      <c r="JIL8" s="109"/>
      <c r="JIM8" s="109"/>
      <c r="JIN8" s="109"/>
      <c r="JIO8" s="109"/>
      <c r="JIP8" s="109"/>
      <c r="JIQ8" s="109"/>
      <c r="JIR8" s="109"/>
      <c r="JIS8" s="109"/>
      <c r="JIT8" s="109"/>
      <c r="JIU8" s="109"/>
      <c r="JIV8" s="109"/>
      <c r="JIW8" s="109"/>
      <c r="JIX8" s="109"/>
      <c r="JIY8" s="109"/>
      <c r="JIZ8" s="109"/>
      <c r="JJA8" s="109"/>
      <c r="JJB8" s="109"/>
      <c r="JJC8" s="109"/>
      <c r="JJD8" s="109"/>
      <c r="JJE8" s="109"/>
      <c r="JJF8" s="109"/>
      <c r="JJG8" s="109"/>
      <c r="JJH8" s="109"/>
      <c r="JJI8" s="109"/>
      <c r="JJJ8" s="109"/>
      <c r="JJK8" s="109"/>
      <c r="JJL8" s="109"/>
      <c r="JJM8" s="109"/>
      <c r="JJN8" s="109"/>
      <c r="JJO8" s="109"/>
      <c r="JJP8" s="109"/>
      <c r="JJQ8" s="109"/>
      <c r="JJR8" s="109"/>
      <c r="JJS8" s="109"/>
      <c r="JJT8" s="109"/>
      <c r="JJU8" s="109"/>
      <c r="JJV8" s="109"/>
      <c r="JJW8" s="109"/>
      <c r="JJX8" s="109"/>
      <c r="JJY8" s="109"/>
      <c r="JJZ8" s="109"/>
      <c r="JKA8" s="109"/>
      <c r="JKB8" s="109"/>
      <c r="JKC8" s="109"/>
      <c r="JKD8" s="109"/>
      <c r="JKE8" s="109"/>
      <c r="JKF8" s="109"/>
      <c r="JKG8" s="109"/>
      <c r="JKH8" s="109"/>
      <c r="JKI8" s="109"/>
      <c r="JKJ8" s="109"/>
      <c r="JKK8" s="109"/>
      <c r="JKL8" s="109"/>
      <c r="JKM8" s="109"/>
      <c r="JKN8" s="109"/>
      <c r="JKO8" s="109"/>
      <c r="JKP8" s="109"/>
      <c r="JKQ8" s="109"/>
      <c r="JKR8" s="109"/>
      <c r="JKS8" s="109"/>
      <c r="JKT8" s="109"/>
      <c r="JKU8" s="109"/>
      <c r="JKV8" s="109"/>
      <c r="JKW8" s="109"/>
      <c r="JKX8" s="109"/>
      <c r="JKY8" s="109"/>
      <c r="JKZ8" s="109"/>
      <c r="JLA8" s="109"/>
      <c r="JLB8" s="109"/>
      <c r="JLC8" s="109"/>
      <c r="JLD8" s="109"/>
      <c r="JLE8" s="109"/>
      <c r="JLF8" s="109"/>
      <c r="JLG8" s="109"/>
      <c r="JLH8" s="109"/>
      <c r="JLI8" s="109"/>
      <c r="JLJ8" s="109"/>
      <c r="JLK8" s="109"/>
      <c r="JLL8" s="109"/>
      <c r="JLM8" s="109"/>
      <c r="JLN8" s="109"/>
      <c r="JLO8" s="109"/>
      <c r="JLP8" s="109"/>
      <c r="JLQ8" s="109"/>
      <c r="JLR8" s="109"/>
      <c r="JLS8" s="109"/>
      <c r="JLT8" s="109"/>
      <c r="JLU8" s="109"/>
      <c r="JLV8" s="109"/>
      <c r="JLW8" s="109"/>
      <c r="JLX8" s="109"/>
      <c r="JLY8" s="109"/>
      <c r="JLZ8" s="109"/>
      <c r="JMA8" s="109"/>
      <c r="JMB8" s="109"/>
      <c r="JMC8" s="109"/>
      <c r="JMD8" s="109"/>
      <c r="JME8" s="109"/>
      <c r="JMF8" s="109"/>
      <c r="JMG8" s="109"/>
      <c r="JMH8" s="109"/>
      <c r="JMI8" s="109"/>
      <c r="JMJ8" s="109"/>
      <c r="JMK8" s="109"/>
      <c r="JML8" s="109"/>
      <c r="JMM8" s="109"/>
      <c r="JMN8" s="109"/>
      <c r="JMO8" s="109"/>
      <c r="JMP8" s="109"/>
      <c r="JMQ8" s="109"/>
      <c r="JMR8" s="109"/>
      <c r="JMS8" s="109"/>
      <c r="JMT8" s="109"/>
      <c r="JMU8" s="109"/>
      <c r="JMV8" s="109"/>
      <c r="JMW8" s="109"/>
      <c r="JMX8" s="109"/>
      <c r="JMY8" s="109"/>
      <c r="JMZ8" s="109"/>
      <c r="JNA8" s="109"/>
      <c r="JNB8" s="109"/>
      <c r="JNC8" s="109"/>
      <c r="JND8" s="109"/>
      <c r="JNE8" s="109"/>
      <c r="JNF8" s="109"/>
      <c r="JNG8" s="109"/>
      <c r="JNH8" s="109"/>
      <c r="JNI8" s="109"/>
      <c r="JNJ8" s="109"/>
      <c r="JNK8" s="109"/>
      <c r="JNL8" s="109"/>
      <c r="JNM8" s="109"/>
      <c r="JNN8" s="109"/>
      <c r="JNO8" s="109"/>
      <c r="JNP8" s="109"/>
      <c r="JNQ8" s="109"/>
      <c r="JNR8" s="109"/>
      <c r="JNS8" s="109"/>
      <c r="JNT8" s="109"/>
      <c r="JNU8" s="109"/>
      <c r="JNV8" s="109"/>
      <c r="JNW8" s="109"/>
      <c r="JNX8" s="109"/>
      <c r="JNY8" s="109"/>
      <c r="JNZ8" s="109"/>
      <c r="JOA8" s="109"/>
      <c r="JOB8" s="109"/>
      <c r="JOC8" s="109"/>
      <c r="JOD8" s="109"/>
      <c r="JOE8" s="109"/>
      <c r="JOF8" s="109"/>
      <c r="JOG8" s="109"/>
      <c r="JOH8" s="109"/>
      <c r="JOI8" s="109"/>
      <c r="JOJ8" s="109"/>
      <c r="JOK8" s="109"/>
      <c r="JOL8" s="109"/>
      <c r="JOM8" s="109"/>
      <c r="JON8" s="109"/>
      <c r="JOO8" s="109"/>
      <c r="JOP8" s="109"/>
      <c r="JOQ8" s="109"/>
      <c r="JOR8" s="109"/>
      <c r="JOS8" s="109"/>
      <c r="JOT8" s="109"/>
      <c r="JOU8" s="109"/>
      <c r="JOV8" s="109"/>
      <c r="JOW8" s="109"/>
      <c r="JOX8" s="109"/>
      <c r="JOY8" s="109"/>
      <c r="JOZ8" s="109"/>
      <c r="JPA8" s="109"/>
      <c r="JPB8" s="109"/>
      <c r="JPC8" s="109"/>
      <c r="JPD8" s="109"/>
      <c r="JPE8" s="109"/>
      <c r="JPF8" s="109"/>
      <c r="JPG8" s="109"/>
      <c r="JPH8" s="109"/>
      <c r="JPI8" s="109"/>
      <c r="JPJ8" s="109"/>
      <c r="JPK8" s="109"/>
      <c r="JPL8" s="109"/>
      <c r="JPM8" s="109"/>
      <c r="JPN8" s="109"/>
      <c r="JPO8" s="109"/>
      <c r="JPP8" s="109"/>
      <c r="JPQ8" s="109"/>
      <c r="JPR8" s="109"/>
      <c r="JPS8" s="109"/>
      <c r="JPT8" s="109"/>
      <c r="JPU8" s="109"/>
      <c r="JPV8" s="109"/>
      <c r="JPW8" s="109"/>
      <c r="JPX8" s="109"/>
      <c r="JPY8" s="109"/>
      <c r="JPZ8" s="109"/>
      <c r="JQA8" s="109"/>
      <c r="JQB8" s="109"/>
      <c r="JQC8" s="109"/>
      <c r="JQD8" s="109"/>
      <c r="JQE8" s="109"/>
      <c r="JQF8" s="109"/>
      <c r="JQG8" s="109"/>
      <c r="JQH8" s="109"/>
      <c r="JQI8" s="109"/>
      <c r="JQJ8" s="109"/>
      <c r="JQK8" s="109"/>
      <c r="JQL8" s="109"/>
      <c r="JQM8" s="109"/>
      <c r="JQN8" s="109"/>
      <c r="JQO8" s="109"/>
      <c r="JQP8" s="109"/>
      <c r="JQQ8" s="109"/>
      <c r="JQR8" s="109"/>
      <c r="JQS8" s="109"/>
      <c r="JQT8" s="109"/>
      <c r="JQU8" s="109"/>
      <c r="JQV8" s="109"/>
      <c r="JQW8" s="109"/>
      <c r="JQX8" s="109"/>
      <c r="JQY8" s="109"/>
      <c r="JQZ8" s="109"/>
      <c r="JRA8" s="109"/>
      <c r="JRB8" s="109"/>
      <c r="JRC8" s="109"/>
      <c r="JRD8" s="109"/>
      <c r="JRE8" s="109"/>
      <c r="JRF8" s="109"/>
      <c r="JRG8" s="109"/>
      <c r="JRH8" s="109"/>
      <c r="JRI8" s="109"/>
      <c r="JRJ8" s="109"/>
      <c r="JRK8" s="109"/>
      <c r="JRL8" s="109"/>
      <c r="JRM8" s="109"/>
      <c r="JRN8" s="109"/>
      <c r="JRO8" s="109"/>
      <c r="JRP8" s="109"/>
      <c r="JRQ8" s="109"/>
      <c r="JRR8" s="109"/>
      <c r="JRS8" s="109"/>
      <c r="JRT8" s="109"/>
      <c r="JRU8" s="109"/>
      <c r="JRV8" s="109"/>
      <c r="JRW8" s="109"/>
      <c r="JRX8" s="109"/>
      <c r="JRY8" s="109"/>
      <c r="JRZ8" s="109"/>
      <c r="JSA8" s="109"/>
      <c r="JSB8" s="109"/>
      <c r="JSC8" s="109"/>
      <c r="JSD8" s="109"/>
      <c r="JSE8" s="109"/>
      <c r="JSF8" s="109"/>
      <c r="JSG8" s="109"/>
      <c r="JSH8" s="109"/>
      <c r="JSI8" s="109"/>
      <c r="JSJ8" s="109"/>
      <c r="JSK8" s="109"/>
      <c r="JSL8" s="109"/>
      <c r="JSM8" s="109"/>
      <c r="JSN8" s="109"/>
      <c r="JSO8" s="109"/>
      <c r="JSP8" s="109"/>
      <c r="JSQ8" s="109"/>
      <c r="JSR8" s="109"/>
      <c r="JSS8" s="109"/>
      <c r="JST8" s="109"/>
      <c r="JSU8" s="109"/>
      <c r="JSV8" s="109"/>
      <c r="JSW8" s="109"/>
      <c r="JSX8" s="109"/>
      <c r="JSY8" s="109"/>
      <c r="JSZ8" s="109"/>
      <c r="JTA8" s="109"/>
      <c r="JTB8" s="109"/>
      <c r="JTC8" s="109"/>
      <c r="JTD8" s="109"/>
      <c r="JTE8" s="109"/>
      <c r="JTF8" s="109"/>
      <c r="JTG8" s="109"/>
      <c r="JTH8" s="109"/>
      <c r="JTI8" s="109"/>
      <c r="JTJ8" s="109"/>
      <c r="JTK8" s="109"/>
      <c r="JTL8" s="109"/>
      <c r="JTM8" s="109"/>
      <c r="JTN8" s="109"/>
      <c r="JTO8" s="109"/>
      <c r="JTP8" s="109"/>
      <c r="JTQ8" s="109"/>
      <c r="JTR8" s="109"/>
      <c r="JTS8" s="109"/>
      <c r="JTT8" s="109"/>
      <c r="JTU8" s="109"/>
      <c r="JTV8" s="109"/>
      <c r="JTW8" s="109"/>
      <c r="JTX8" s="109"/>
      <c r="JTY8" s="109"/>
      <c r="JTZ8" s="109"/>
      <c r="JUA8" s="109"/>
      <c r="JUB8" s="109"/>
      <c r="JUC8" s="109"/>
      <c r="JUD8" s="109"/>
      <c r="JUE8" s="109"/>
      <c r="JUF8" s="109"/>
      <c r="JUG8" s="109"/>
      <c r="JUH8" s="109"/>
      <c r="JUI8" s="109"/>
      <c r="JUJ8" s="109"/>
      <c r="JUK8" s="109"/>
      <c r="JUL8" s="109"/>
      <c r="JUM8" s="109"/>
      <c r="JUN8" s="109"/>
      <c r="JUO8" s="109"/>
      <c r="JUP8" s="109"/>
      <c r="JUQ8" s="109"/>
      <c r="JUR8" s="109"/>
      <c r="JUS8" s="109"/>
      <c r="JUT8" s="109"/>
      <c r="JUU8" s="109"/>
      <c r="JUV8" s="109"/>
      <c r="JUW8" s="109"/>
      <c r="JUX8" s="109"/>
      <c r="JUY8" s="109"/>
      <c r="JUZ8" s="109"/>
      <c r="JVA8" s="109"/>
      <c r="JVB8" s="109"/>
      <c r="JVC8" s="109"/>
      <c r="JVD8" s="109"/>
      <c r="JVE8" s="109"/>
      <c r="JVF8" s="109"/>
      <c r="JVG8" s="109"/>
      <c r="JVH8" s="109"/>
      <c r="JVI8" s="109"/>
      <c r="JVJ8" s="109"/>
      <c r="JVK8" s="109"/>
      <c r="JVL8" s="109"/>
      <c r="JVM8" s="109"/>
      <c r="JVN8" s="109"/>
      <c r="JVO8" s="109"/>
      <c r="JVP8" s="109"/>
      <c r="JVQ8" s="109"/>
      <c r="JVR8" s="109"/>
      <c r="JVS8" s="109"/>
      <c r="JVT8" s="109"/>
      <c r="JVU8" s="109"/>
      <c r="JVV8" s="109"/>
      <c r="JVW8" s="109"/>
      <c r="JVX8" s="109"/>
      <c r="JVY8" s="109"/>
      <c r="JVZ8" s="109"/>
      <c r="JWA8" s="109"/>
      <c r="JWB8" s="109"/>
      <c r="JWC8" s="109"/>
      <c r="JWD8" s="109"/>
      <c r="JWE8" s="109"/>
      <c r="JWF8" s="109"/>
      <c r="JWG8" s="109"/>
      <c r="JWH8" s="109"/>
      <c r="JWI8" s="109"/>
      <c r="JWJ8" s="109"/>
      <c r="JWK8" s="109"/>
      <c r="JWL8" s="109"/>
      <c r="JWM8" s="109"/>
      <c r="JWN8" s="109"/>
      <c r="JWO8" s="109"/>
      <c r="JWP8" s="109"/>
      <c r="JWQ8" s="109"/>
      <c r="JWR8" s="109"/>
      <c r="JWS8" s="109"/>
      <c r="JWT8" s="109"/>
      <c r="JWU8" s="109"/>
      <c r="JWV8" s="109"/>
      <c r="JWW8" s="109"/>
      <c r="JWX8" s="109"/>
      <c r="JWY8" s="109"/>
      <c r="JWZ8" s="109"/>
      <c r="JXA8" s="109"/>
      <c r="JXB8" s="109"/>
      <c r="JXC8" s="109"/>
      <c r="JXD8" s="109"/>
      <c r="JXE8" s="109"/>
      <c r="JXF8" s="109"/>
      <c r="JXG8" s="109"/>
      <c r="JXH8" s="109"/>
      <c r="JXI8" s="109"/>
      <c r="JXJ8" s="109"/>
      <c r="JXK8" s="109"/>
      <c r="JXL8" s="109"/>
      <c r="JXM8" s="109"/>
      <c r="JXN8" s="109"/>
      <c r="JXO8" s="109"/>
      <c r="JXP8" s="109"/>
      <c r="JXQ8" s="109"/>
      <c r="JXR8" s="109"/>
      <c r="JXS8" s="109"/>
      <c r="JXT8" s="109"/>
      <c r="JXU8" s="109"/>
      <c r="JXV8" s="109"/>
      <c r="JXW8" s="109"/>
      <c r="JXX8" s="109"/>
      <c r="JXY8" s="109"/>
      <c r="JXZ8" s="109"/>
      <c r="JYA8" s="109"/>
      <c r="JYB8" s="109"/>
      <c r="JYC8" s="109"/>
      <c r="JYD8" s="109"/>
      <c r="JYE8" s="109"/>
      <c r="JYF8" s="109"/>
      <c r="JYG8" s="109"/>
      <c r="JYH8" s="109"/>
      <c r="JYI8" s="109"/>
      <c r="JYJ8" s="109"/>
      <c r="JYK8" s="109"/>
      <c r="JYL8" s="109"/>
      <c r="JYM8" s="109"/>
      <c r="JYN8" s="109"/>
      <c r="JYO8" s="109"/>
      <c r="JYP8" s="109"/>
      <c r="JYQ8" s="109"/>
      <c r="JYR8" s="109"/>
      <c r="JYS8" s="109"/>
      <c r="JYT8" s="109"/>
      <c r="JYU8" s="109"/>
      <c r="JYV8" s="109"/>
      <c r="JYW8" s="109"/>
      <c r="JYX8" s="109"/>
      <c r="JYY8" s="109"/>
      <c r="JYZ8" s="109"/>
      <c r="JZA8" s="109"/>
      <c r="JZB8" s="109"/>
      <c r="JZC8" s="109"/>
      <c r="JZD8" s="109"/>
      <c r="JZE8" s="109"/>
      <c r="JZF8" s="109"/>
      <c r="JZG8" s="109"/>
      <c r="JZH8" s="109"/>
      <c r="JZI8" s="109"/>
      <c r="JZJ8" s="109"/>
      <c r="JZK8" s="109"/>
      <c r="JZL8" s="109"/>
      <c r="JZM8" s="109"/>
      <c r="JZN8" s="109"/>
      <c r="JZO8" s="109"/>
      <c r="JZP8" s="109"/>
      <c r="JZQ8" s="109"/>
      <c r="JZR8" s="109"/>
      <c r="JZS8" s="109"/>
      <c r="JZT8" s="109"/>
      <c r="JZU8" s="109"/>
      <c r="JZV8" s="109"/>
      <c r="JZW8" s="109"/>
      <c r="JZX8" s="109"/>
      <c r="JZY8" s="109"/>
      <c r="JZZ8" s="109"/>
      <c r="KAA8" s="109"/>
      <c r="KAB8" s="109"/>
      <c r="KAC8" s="109"/>
      <c r="KAD8" s="109"/>
      <c r="KAE8" s="109"/>
      <c r="KAF8" s="109"/>
      <c r="KAG8" s="109"/>
      <c r="KAH8" s="109"/>
      <c r="KAI8" s="109"/>
      <c r="KAJ8" s="109"/>
      <c r="KAK8" s="109"/>
      <c r="KAL8" s="109"/>
      <c r="KAM8" s="109"/>
      <c r="KAN8" s="109"/>
      <c r="KAO8" s="109"/>
      <c r="KAP8" s="109"/>
      <c r="KAQ8" s="109"/>
      <c r="KAR8" s="109"/>
      <c r="KAS8" s="109"/>
      <c r="KAT8" s="109"/>
      <c r="KAU8" s="109"/>
      <c r="KAV8" s="109"/>
      <c r="KAW8" s="109"/>
      <c r="KAX8" s="109"/>
      <c r="KAY8" s="109"/>
      <c r="KAZ8" s="109"/>
      <c r="KBA8" s="109"/>
      <c r="KBB8" s="109"/>
      <c r="KBC8" s="109"/>
      <c r="KBD8" s="109"/>
      <c r="KBE8" s="109"/>
      <c r="KBF8" s="109"/>
      <c r="KBG8" s="109"/>
      <c r="KBH8" s="109"/>
      <c r="KBI8" s="109"/>
      <c r="KBJ8" s="109"/>
      <c r="KBK8" s="109"/>
      <c r="KBL8" s="109"/>
      <c r="KBM8" s="109"/>
      <c r="KBN8" s="109"/>
      <c r="KBO8" s="109"/>
      <c r="KBP8" s="109"/>
      <c r="KBQ8" s="109"/>
      <c r="KBR8" s="109"/>
      <c r="KBS8" s="109"/>
      <c r="KBT8" s="109"/>
      <c r="KBU8" s="109"/>
      <c r="KBV8" s="109"/>
      <c r="KBW8" s="109"/>
      <c r="KBX8" s="109"/>
      <c r="KBY8" s="109"/>
      <c r="KBZ8" s="109"/>
      <c r="KCA8" s="109"/>
      <c r="KCB8" s="109"/>
      <c r="KCC8" s="109"/>
      <c r="KCD8" s="109"/>
      <c r="KCE8" s="109"/>
      <c r="KCF8" s="109"/>
      <c r="KCG8" s="109"/>
      <c r="KCH8" s="109"/>
      <c r="KCI8" s="109"/>
      <c r="KCJ8" s="109"/>
      <c r="KCK8" s="109"/>
      <c r="KCL8" s="109"/>
      <c r="KCM8" s="109"/>
      <c r="KCN8" s="109"/>
      <c r="KCO8" s="109"/>
      <c r="KCP8" s="109"/>
      <c r="KCQ8" s="109"/>
      <c r="KCR8" s="109"/>
      <c r="KCS8" s="109"/>
      <c r="KCT8" s="109"/>
      <c r="KCU8" s="109"/>
      <c r="KCV8" s="109"/>
      <c r="KCW8" s="109"/>
      <c r="KCX8" s="109"/>
      <c r="KCY8" s="109"/>
      <c r="KCZ8" s="109"/>
      <c r="KDA8" s="109"/>
      <c r="KDB8" s="109"/>
      <c r="KDC8" s="109"/>
      <c r="KDD8" s="109"/>
      <c r="KDE8" s="109"/>
      <c r="KDF8" s="109"/>
      <c r="KDG8" s="109"/>
      <c r="KDH8" s="109"/>
      <c r="KDI8" s="109"/>
      <c r="KDJ8" s="109"/>
      <c r="KDK8" s="109"/>
      <c r="KDL8" s="109"/>
      <c r="KDM8" s="109"/>
      <c r="KDN8" s="109"/>
      <c r="KDO8" s="109"/>
      <c r="KDP8" s="109"/>
      <c r="KDQ8" s="109"/>
      <c r="KDR8" s="109"/>
      <c r="KDS8" s="109"/>
      <c r="KDT8" s="109"/>
      <c r="KDU8" s="109"/>
      <c r="KDV8" s="109"/>
      <c r="KDW8" s="109"/>
      <c r="KDX8" s="109"/>
      <c r="KDY8" s="109"/>
      <c r="KDZ8" s="109"/>
      <c r="KEA8" s="109"/>
      <c r="KEB8" s="109"/>
      <c r="KEC8" s="109"/>
      <c r="KED8" s="109"/>
      <c r="KEE8" s="109"/>
      <c r="KEF8" s="109"/>
      <c r="KEG8" s="109"/>
      <c r="KEH8" s="109"/>
      <c r="KEI8" s="109"/>
      <c r="KEJ8" s="109"/>
      <c r="KEK8" s="109"/>
      <c r="KEL8" s="109"/>
      <c r="KEM8" s="109"/>
      <c r="KEN8" s="109"/>
      <c r="KEO8" s="109"/>
      <c r="KEP8" s="109"/>
      <c r="KEQ8" s="109"/>
      <c r="KER8" s="109"/>
      <c r="KES8" s="109"/>
      <c r="KET8" s="109"/>
      <c r="KEU8" s="109"/>
      <c r="KEV8" s="109"/>
      <c r="KEW8" s="109"/>
      <c r="KEX8" s="109"/>
      <c r="KEY8" s="109"/>
      <c r="KEZ8" s="109"/>
      <c r="KFA8" s="109"/>
      <c r="KFB8" s="109"/>
      <c r="KFC8" s="109"/>
      <c r="KFD8" s="109"/>
      <c r="KFE8" s="109"/>
      <c r="KFF8" s="109"/>
      <c r="KFG8" s="109"/>
      <c r="KFH8" s="109"/>
      <c r="KFI8" s="109"/>
      <c r="KFJ8" s="109"/>
      <c r="KFK8" s="109"/>
      <c r="KFL8" s="109"/>
      <c r="KFM8" s="109"/>
      <c r="KFN8" s="109"/>
      <c r="KFO8" s="109"/>
      <c r="KFP8" s="109"/>
      <c r="KFQ8" s="109"/>
      <c r="KFR8" s="109"/>
      <c r="KFS8" s="109"/>
      <c r="KFT8" s="109"/>
      <c r="KFU8" s="109"/>
      <c r="KFV8" s="109"/>
      <c r="KFW8" s="109"/>
      <c r="KFX8" s="109"/>
      <c r="KFY8" s="109"/>
      <c r="KFZ8" s="109"/>
      <c r="KGA8" s="109"/>
      <c r="KGB8" s="109"/>
      <c r="KGC8" s="109"/>
      <c r="KGD8" s="109"/>
      <c r="KGE8" s="109"/>
      <c r="KGF8" s="109"/>
      <c r="KGG8" s="109"/>
      <c r="KGH8" s="109"/>
      <c r="KGI8" s="109"/>
      <c r="KGJ8" s="109"/>
      <c r="KGK8" s="109"/>
      <c r="KGL8" s="109"/>
      <c r="KGM8" s="109"/>
      <c r="KGN8" s="109"/>
      <c r="KGO8" s="109"/>
      <c r="KGP8" s="109"/>
      <c r="KGQ8" s="109"/>
      <c r="KGR8" s="109"/>
      <c r="KGS8" s="109"/>
      <c r="KGT8" s="109"/>
      <c r="KGU8" s="109"/>
      <c r="KGV8" s="109"/>
      <c r="KGW8" s="109"/>
      <c r="KGX8" s="109"/>
      <c r="KGY8" s="109"/>
      <c r="KGZ8" s="109"/>
      <c r="KHA8" s="109"/>
      <c r="KHB8" s="109"/>
      <c r="KHC8" s="109"/>
      <c r="KHD8" s="109"/>
      <c r="KHE8" s="109"/>
      <c r="KHF8" s="109"/>
      <c r="KHG8" s="109"/>
      <c r="KHH8" s="109"/>
      <c r="KHI8" s="109"/>
      <c r="KHJ8" s="109"/>
      <c r="KHK8" s="109"/>
      <c r="KHL8" s="109"/>
      <c r="KHM8" s="109"/>
      <c r="KHN8" s="109"/>
      <c r="KHO8" s="109"/>
      <c r="KHP8" s="109"/>
      <c r="KHQ8" s="109"/>
      <c r="KHR8" s="109"/>
      <c r="KHS8" s="109"/>
      <c r="KHT8" s="109"/>
      <c r="KHU8" s="109"/>
      <c r="KHV8" s="109"/>
      <c r="KHW8" s="109"/>
      <c r="KHX8" s="109"/>
      <c r="KHY8" s="109"/>
      <c r="KHZ8" s="109"/>
      <c r="KIA8" s="109"/>
      <c r="KIB8" s="109"/>
      <c r="KIC8" s="109"/>
      <c r="KID8" s="109"/>
      <c r="KIE8" s="109"/>
      <c r="KIF8" s="109"/>
      <c r="KIG8" s="109"/>
      <c r="KIH8" s="109"/>
      <c r="KII8" s="109"/>
      <c r="KIJ8" s="109"/>
      <c r="KIK8" s="109"/>
      <c r="KIL8" s="109"/>
      <c r="KIM8" s="109"/>
      <c r="KIN8" s="109"/>
      <c r="KIO8" s="109"/>
      <c r="KIP8" s="109"/>
      <c r="KIQ8" s="109"/>
      <c r="KIR8" s="109"/>
      <c r="KIS8" s="109"/>
      <c r="KIT8" s="109"/>
      <c r="KIU8" s="109"/>
      <c r="KIV8" s="109"/>
      <c r="KIW8" s="109"/>
      <c r="KIX8" s="109"/>
      <c r="KIY8" s="109"/>
      <c r="KIZ8" s="109"/>
      <c r="KJA8" s="109"/>
      <c r="KJB8" s="109"/>
      <c r="KJC8" s="109"/>
      <c r="KJD8" s="109"/>
      <c r="KJE8" s="109"/>
      <c r="KJF8" s="109"/>
      <c r="KJG8" s="109"/>
      <c r="KJH8" s="109"/>
      <c r="KJI8" s="109"/>
      <c r="KJJ8" s="109"/>
      <c r="KJK8" s="109"/>
      <c r="KJL8" s="109"/>
      <c r="KJM8" s="109"/>
      <c r="KJN8" s="109"/>
      <c r="KJO8" s="109"/>
      <c r="KJP8" s="109"/>
      <c r="KJQ8" s="109"/>
      <c r="KJR8" s="109"/>
      <c r="KJS8" s="109"/>
      <c r="KJT8" s="109"/>
      <c r="KJU8" s="109"/>
      <c r="KJV8" s="109"/>
      <c r="KJW8" s="109"/>
      <c r="KJX8" s="109"/>
      <c r="KJY8" s="109"/>
      <c r="KJZ8" s="109"/>
      <c r="KKA8" s="109"/>
      <c r="KKB8" s="109"/>
      <c r="KKC8" s="109"/>
      <c r="KKD8" s="109"/>
      <c r="KKE8" s="109"/>
      <c r="KKF8" s="109"/>
      <c r="KKG8" s="109"/>
      <c r="KKH8" s="109"/>
      <c r="KKI8" s="109"/>
      <c r="KKJ8" s="109"/>
      <c r="KKK8" s="109"/>
      <c r="KKL8" s="109"/>
      <c r="KKM8" s="109"/>
      <c r="KKN8" s="109"/>
      <c r="KKO8" s="109"/>
      <c r="KKP8" s="109"/>
      <c r="KKQ8" s="109"/>
      <c r="KKR8" s="109"/>
      <c r="KKS8" s="109"/>
      <c r="KKT8" s="109"/>
      <c r="KKU8" s="109"/>
      <c r="KKV8" s="109"/>
      <c r="KKW8" s="109"/>
      <c r="KKX8" s="109"/>
      <c r="KKY8" s="109"/>
      <c r="KKZ8" s="109"/>
      <c r="KLA8" s="109"/>
      <c r="KLB8" s="109"/>
      <c r="KLC8" s="109"/>
      <c r="KLD8" s="109"/>
      <c r="KLE8" s="109"/>
      <c r="KLF8" s="109"/>
      <c r="KLG8" s="109"/>
      <c r="KLH8" s="109"/>
      <c r="KLI8" s="109"/>
      <c r="KLJ8" s="109"/>
      <c r="KLK8" s="109"/>
      <c r="KLL8" s="109"/>
      <c r="KLM8" s="109"/>
      <c r="KLN8" s="109"/>
      <c r="KLO8" s="109"/>
      <c r="KLP8" s="109"/>
      <c r="KLQ8" s="109"/>
      <c r="KLR8" s="109"/>
      <c r="KLS8" s="109"/>
      <c r="KLT8" s="109"/>
      <c r="KLU8" s="109"/>
      <c r="KLV8" s="109"/>
      <c r="KLW8" s="109"/>
      <c r="KLX8" s="109"/>
      <c r="KLY8" s="109"/>
      <c r="KLZ8" s="109"/>
      <c r="KMA8" s="109"/>
      <c r="KMB8" s="109"/>
      <c r="KMC8" s="109"/>
      <c r="KMD8" s="109"/>
      <c r="KME8" s="109"/>
      <c r="KMF8" s="109"/>
      <c r="KMG8" s="109"/>
      <c r="KMH8" s="109"/>
      <c r="KMI8" s="109"/>
      <c r="KMJ8" s="109"/>
      <c r="KMK8" s="109"/>
      <c r="KML8" s="109"/>
      <c r="KMM8" s="109"/>
      <c r="KMN8" s="109"/>
      <c r="KMO8" s="109"/>
      <c r="KMP8" s="109"/>
      <c r="KMQ8" s="109"/>
      <c r="KMR8" s="109"/>
      <c r="KMS8" s="109"/>
      <c r="KMT8" s="109"/>
      <c r="KMU8" s="109"/>
      <c r="KMV8" s="109"/>
      <c r="KMW8" s="109"/>
      <c r="KMX8" s="109"/>
      <c r="KMY8" s="109"/>
      <c r="KMZ8" s="109"/>
      <c r="KNA8" s="109"/>
      <c r="KNB8" s="109"/>
      <c r="KNC8" s="109"/>
      <c r="KND8" s="109"/>
      <c r="KNE8" s="109"/>
      <c r="KNF8" s="109"/>
      <c r="KNG8" s="109"/>
      <c r="KNH8" s="109"/>
      <c r="KNI8" s="109"/>
      <c r="KNJ8" s="109"/>
      <c r="KNK8" s="109"/>
      <c r="KNL8" s="109"/>
      <c r="KNM8" s="109"/>
      <c r="KNN8" s="109"/>
      <c r="KNO8" s="109"/>
      <c r="KNP8" s="109"/>
      <c r="KNQ8" s="109"/>
      <c r="KNR8" s="109"/>
      <c r="KNS8" s="109"/>
      <c r="KNT8" s="109"/>
      <c r="KNU8" s="109"/>
      <c r="KNV8" s="109"/>
      <c r="KNW8" s="109"/>
      <c r="KNX8" s="109"/>
      <c r="KNY8" s="109"/>
      <c r="KNZ8" s="109"/>
      <c r="KOA8" s="109"/>
      <c r="KOB8" s="109"/>
      <c r="KOC8" s="109"/>
      <c r="KOD8" s="109"/>
      <c r="KOE8" s="109"/>
      <c r="KOF8" s="109"/>
      <c r="KOG8" s="109"/>
      <c r="KOH8" s="109"/>
      <c r="KOI8" s="109"/>
      <c r="KOJ8" s="109"/>
      <c r="KOK8" s="109"/>
      <c r="KOL8" s="109"/>
      <c r="KOM8" s="109"/>
      <c r="KON8" s="109"/>
      <c r="KOO8" s="109"/>
      <c r="KOP8" s="109"/>
      <c r="KOQ8" s="109"/>
      <c r="KOR8" s="109"/>
      <c r="KOS8" s="109"/>
      <c r="KOT8" s="109"/>
      <c r="KOU8" s="109"/>
      <c r="KOV8" s="109"/>
      <c r="KOW8" s="109"/>
      <c r="KOX8" s="109"/>
      <c r="KOY8" s="109"/>
      <c r="KOZ8" s="109"/>
      <c r="KPA8" s="109"/>
      <c r="KPB8" s="109"/>
      <c r="KPC8" s="109"/>
      <c r="KPD8" s="109"/>
      <c r="KPE8" s="109"/>
      <c r="KPF8" s="109"/>
      <c r="KPG8" s="109"/>
      <c r="KPH8" s="109"/>
      <c r="KPI8" s="109"/>
      <c r="KPJ8" s="109"/>
      <c r="KPK8" s="109"/>
      <c r="KPL8" s="109"/>
      <c r="KPM8" s="109"/>
      <c r="KPN8" s="109"/>
      <c r="KPO8" s="109"/>
      <c r="KPP8" s="109"/>
      <c r="KPQ8" s="109"/>
      <c r="KPR8" s="109"/>
      <c r="KPS8" s="109"/>
      <c r="KPT8" s="109"/>
      <c r="KPU8" s="109"/>
      <c r="KPV8" s="109"/>
      <c r="KPW8" s="109"/>
      <c r="KPX8" s="109"/>
      <c r="KPY8" s="109"/>
      <c r="KPZ8" s="109"/>
      <c r="KQA8" s="109"/>
      <c r="KQB8" s="109"/>
      <c r="KQC8" s="109"/>
      <c r="KQD8" s="109"/>
      <c r="KQE8" s="109"/>
      <c r="KQF8" s="109"/>
      <c r="KQG8" s="109"/>
      <c r="KQH8" s="109"/>
      <c r="KQI8" s="109"/>
      <c r="KQJ8" s="109"/>
      <c r="KQK8" s="109"/>
      <c r="KQL8" s="109"/>
      <c r="KQM8" s="109"/>
      <c r="KQN8" s="109"/>
      <c r="KQO8" s="109"/>
      <c r="KQP8" s="109"/>
      <c r="KQQ8" s="109"/>
      <c r="KQR8" s="109"/>
      <c r="KQS8" s="109"/>
      <c r="KQT8" s="109"/>
      <c r="KQU8" s="109"/>
      <c r="KQV8" s="109"/>
      <c r="KQW8" s="109"/>
      <c r="KQX8" s="109"/>
      <c r="KQY8" s="109"/>
      <c r="KQZ8" s="109"/>
      <c r="KRA8" s="109"/>
      <c r="KRB8" s="109"/>
      <c r="KRC8" s="109"/>
      <c r="KRD8" s="109"/>
      <c r="KRE8" s="109"/>
      <c r="KRF8" s="109"/>
      <c r="KRG8" s="109"/>
      <c r="KRH8" s="109"/>
      <c r="KRI8" s="109"/>
      <c r="KRJ8" s="109"/>
      <c r="KRK8" s="109"/>
      <c r="KRL8" s="109"/>
      <c r="KRM8" s="109"/>
      <c r="KRN8" s="109"/>
      <c r="KRO8" s="109"/>
      <c r="KRP8" s="109"/>
      <c r="KRQ8" s="109"/>
      <c r="KRR8" s="109"/>
      <c r="KRS8" s="109"/>
      <c r="KRT8" s="109"/>
      <c r="KRU8" s="109"/>
      <c r="KRV8" s="109"/>
      <c r="KRW8" s="109"/>
      <c r="KRX8" s="109"/>
      <c r="KRY8" s="109"/>
      <c r="KRZ8" s="109"/>
      <c r="KSA8" s="109"/>
      <c r="KSB8" s="109"/>
      <c r="KSC8" s="109"/>
      <c r="KSD8" s="109"/>
      <c r="KSE8" s="109"/>
      <c r="KSF8" s="109"/>
      <c r="KSG8" s="109"/>
      <c r="KSH8" s="109"/>
      <c r="KSI8" s="109"/>
      <c r="KSJ8" s="109"/>
      <c r="KSK8" s="109"/>
      <c r="KSL8" s="109"/>
      <c r="KSM8" s="109"/>
      <c r="KSN8" s="109"/>
      <c r="KSO8" s="109"/>
      <c r="KSP8" s="109"/>
      <c r="KSQ8" s="109"/>
      <c r="KSR8" s="109"/>
      <c r="KSS8" s="109"/>
      <c r="KST8" s="109"/>
      <c r="KSU8" s="109"/>
      <c r="KSV8" s="109"/>
      <c r="KSW8" s="109"/>
      <c r="KSX8" s="109"/>
      <c r="KSY8" s="109"/>
      <c r="KSZ8" s="109"/>
      <c r="KTA8" s="109"/>
      <c r="KTB8" s="109"/>
      <c r="KTC8" s="109"/>
      <c r="KTD8" s="109"/>
      <c r="KTE8" s="109"/>
      <c r="KTF8" s="109"/>
      <c r="KTG8" s="109"/>
      <c r="KTH8" s="109"/>
      <c r="KTI8" s="109"/>
      <c r="KTJ8" s="109"/>
      <c r="KTK8" s="109"/>
      <c r="KTL8" s="109"/>
      <c r="KTM8" s="109"/>
      <c r="KTN8" s="109"/>
      <c r="KTO8" s="109"/>
      <c r="KTP8" s="109"/>
      <c r="KTQ8" s="109"/>
      <c r="KTR8" s="109"/>
      <c r="KTS8" s="109"/>
      <c r="KTT8" s="109"/>
      <c r="KTU8" s="109"/>
      <c r="KTV8" s="109"/>
      <c r="KTW8" s="109"/>
      <c r="KTX8" s="109"/>
      <c r="KTY8" s="109"/>
      <c r="KTZ8" s="109"/>
      <c r="KUA8" s="109"/>
      <c r="KUB8" s="109"/>
      <c r="KUC8" s="109"/>
      <c r="KUD8" s="109"/>
      <c r="KUE8" s="109"/>
      <c r="KUF8" s="109"/>
      <c r="KUG8" s="109"/>
      <c r="KUH8" s="109"/>
      <c r="KUI8" s="109"/>
      <c r="KUJ8" s="109"/>
      <c r="KUK8" s="109"/>
      <c r="KUL8" s="109"/>
      <c r="KUM8" s="109"/>
      <c r="KUN8" s="109"/>
      <c r="KUO8" s="109"/>
      <c r="KUP8" s="109"/>
      <c r="KUQ8" s="109"/>
      <c r="KUR8" s="109"/>
      <c r="KUS8" s="109"/>
      <c r="KUT8" s="109"/>
      <c r="KUU8" s="109"/>
      <c r="KUV8" s="109"/>
      <c r="KUW8" s="109"/>
      <c r="KUX8" s="109"/>
      <c r="KUY8" s="109"/>
      <c r="KUZ8" s="109"/>
      <c r="KVA8" s="109"/>
      <c r="KVB8" s="109"/>
      <c r="KVC8" s="109"/>
      <c r="KVD8" s="109"/>
      <c r="KVE8" s="109"/>
      <c r="KVF8" s="109"/>
      <c r="KVG8" s="109"/>
      <c r="KVH8" s="109"/>
      <c r="KVI8" s="109"/>
      <c r="KVJ8" s="109"/>
      <c r="KVK8" s="109"/>
      <c r="KVL8" s="109"/>
      <c r="KVM8" s="109"/>
      <c r="KVN8" s="109"/>
      <c r="KVO8" s="109"/>
      <c r="KVP8" s="109"/>
      <c r="KVQ8" s="109"/>
      <c r="KVR8" s="109"/>
      <c r="KVS8" s="109"/>
      <c r="KVT8" s="109"/>
      <c r="KVU8" s="109"/>
      <c r="KVV8" s="109"/>
      <c r="KVW8" s="109"/>
      <c r="KVX8" s="109"/>
      <c r="KVY8" s="109"/>
      <c r="KVZ8" s="109"/>
      <c r="KWA8" s="109"/>
      <c r="KWB8" s="109"/>
      <c r="KWC8" s="109"/>
      <c r="KWD8" s="109"/>
      <c r="KWE8" s="109"/>
      <c r="KWF8" s="109"/>
      <c r="KWG8" s="109"/>
      <c r="KWH8" s="109"/>
      <c r="KWI8" s="109"/>
      <c r="KWJ8" s="109"/>
      <c r="KWK8" s="109"/>
      <c r="KWL8" s="109"/>
      <c r="KWM8" s="109"/>
      <c r="KWN8" s="109"/>
      <c r="KWO8" s="109"/>
      <c r="KWP8" s="109"/>
      <c r="KWQ8" s="109"/>
      <c r="KWR8" s="109"/>
      <c r="KWS8" s="109"/>
      <c r="KWT8" s="109"/>
      <c r="KWU8" s="109"/>
      <c r="KWV8" s="109"/>
      <c r="KWW8" s="109"/>
      <c r="KWX8" s="109"/>
      <c r="KWY8" s="109"/>
      <c r="KWZ8" s="109"/>
      <c r="KXA8" s="109"/>
      <c r="KXB8" s="109"/>
      <c r="KXC8" s="109"/>
      <c r="KXD8" s="109"/>
      <c r="KXE8" s="109"/>
      <c r="KXF8" s="109"/>
      <c r="KXG8" s="109"/>
      <c r="KXH8" s="109"/>
      <c r="KXI8" s="109"/>
      <c r="KXJ8" s="109"/>
      <c r="KXK8" s="109"/>
      <c r="KXL8" s="109"/>
      <c r="KXM8" s="109"/>
      <c r="KXN8" s="109"/>
      <c r="KXO8" s="109"/>
      <c r="KXP8" s="109"/>
      <c r="KXQ8" s="109"/>
      <c r="KXR8" s="109"/>
      <c r="KXS8" s="109"/>
      <c r="KXT8" s="109"/>
      <c r="KXU8" s="109"/>
      <c r="KXV8" s="109"/>
      <c r="KXW8" s="109"/>
      <c r="KXX8" s="109"/>
      <c r="KXY8" s="109"/>
      <c r="KXZ8" s="109"/>
      <c r="KYA8" s="109"/>
      <c r="KYB8" s="109"/>
      <c r="KYC8" s="109"/>
      <c r="KYD8" s="109"/>
      <c r="KYE8" s="109"/>
      <c r="KYF8" s="109"/>
      <c r="KYG8" s="109"/>
      <c r="KYH8" s="109"/>
      <c r="KYI8" s="109"/>
      <c r="KYJ8" s="109"/>
      <c r="KYK8" s="109"/>
      <c r="KYL8" s="109"/>
      <c r="KYM8" s="109"/>
      <c r="KYN8" s="109"/>
      <c r="KYO8" s="109"/>
      <c r="KYP8" s="109"/>
      <c r="KYQ8" s="109"/>
      <c r="KYR8" s="109"/>
      <c r="KYS8" s="109"/>
      <c r="KYT8" s="109"/>
      <c r="KYU8" s="109"/>
      <c r="KYV8" s="109"/>
      <c r="KYW8" s="109"/>
      <c r="KYX8" s="109"/>
      <c r="KYY8" s="109"/>
      <c r="KYZ8" s="109"/>
      <c r="KZA8" s="109"/>
      <c r="KZB8" s="109"/>
      <c r="KZC8" s="109"/>
      <c r="KZD8" s="109"/>
      <c r="KZE8" s="109"/>
      <c r="KZF8" s="109"/>
      <c r="KZG8" s="109"/>
      <c r="KZH8" s="109"/>
      <c r="KZI8" s="109"/>
      <c r="KZJ8" s="109"/>
      <c r="KZK8" s="109"/>
      <c r="KZL8" s="109"/>
      <c r="KZM8" s="109"/>
      <c r="KZN8" s="109"/>
      <c r="KZO8" s="109"/>
      <c r="KZP8" s="109"/>
      <c r="KZQ8" s="109"/>
      <c r="KZR8" s="109"/>
      <c r="KZS8" s="109"/>
      <c r="KZT8" s="109"/>
      <c r="KZU8" s="109"/>
      <c r="KZV8" s="109"/>
      <c r="KZW8" s="109"/>
      <c r="KZX8" s="109"/>
      <c r="KZY8" s="109"/>
      <c r="KZZ8" s="109"/>
      <c r="LAA8" s="109"/>
      <c r="LAB8" s="109"/>
      <c r="LAC8" s="109"/>
      <c r="LAD8" s="109"/>
      <c r="LAE8" s="109"/>
      <c r="LAF8" s="109"/>
      <c r="LAG8" s="109"/>
      <c r="LAH8" s="109"/>
      <c r="LAI8" s="109"/>
      <c r="LAJ8" s="109"/>
      <c r="LAK8" s="109"/>
      <c r="LAL8" s="109"/>
      <c r="LAM8" s="109"/>
      <c r="LAN8" s="109"/>
      <c r="LAO8" s="109"/>
      <c r="LAP8" s="109"/>
      <c r="LAQ8" s="109"/>
      <c r="LAR8" s="109"/>
      <c r="LAS8" s="109"/>
      <c r="LAT8" s="109"/>
      <c r="LAU8" s="109"/>
      <c r="LAV8" s="109"/>
      <c r="LAW8" s="109"/>
      <c r="LAX8" s="109"/>
      <c r="LAY8" s="109"/>
      <c r="LAZ8" s="109"/>
      <c r="LBA8" s="109"/>
      <c r="LBB8" s="109"/>
      <c r="LBC8" s="109"/>
      <c r="LBD8" s="109"/>
      <c r="LBE8" s="109"/>
      <c r="LBF8" s="109"/>
      <c r="LBG8" s="109"/>
      <c r="LBH8" s="109"/>
      <c r="LBI8" s="109"/>
      <c r="LBJ8" s="109"/>
      <c r="LBK8" s="109"/>
      <c r="LBL8" s="109"/>
      <c r="LBM8" s="109"/>
      <c r="LBN8" s="109"/>
      <c r="LBO8" s="109"/>
      <c r="LBP8" s="109"/>
      <c r="LBQ8" s="109"/>
      <c r="LBR8" s="109"/>
      <c r="LBS8" s="109"/>
      <c r="LBT8" s="109"/>
      <c r="LBU8" s="109"/>
      <c r="LBV8" s="109"/>
      <c r="LBW8" s="109"/>
      <c r="LBX8" s="109"/>
      <c r="LBY8" s="109"/>
      <c r="LBZ8" s="109"/>
      <c r="LCA8" s="109"/>
      <c r="LCB8" s="109"/>
      <c r="LCC8" s="109"/>
      <c r="LCD8" s="109"/>
      <c r="LCE8" s="109"/>
      <c r="LCF8" s="109"/>
      <c r="LCG8" s="109"/>
      <c r="LCH8" s="109"/>
      <c r="LCI8" s="109"/>
      <c r="LCJ8" s="109"/>
      <c r="LCK8" s="109"/>
      <c r="LCL8" s="109"/>
      <c r="LCM8" s="109"/>
      <c r="LCN8" s="109"/>
      <c r="LCO8" s="109"/>
      <c r="LCP8" s="109"/>
      <c r="LCQ8" s="109"/>
      <c r="LCR8" s="109"/>
      <c r="LCS8" s="109"/>
      <c r="LCT8" s="109"/>
      <c r="LCU8" s="109"/>
      <c r="LCV8" s="109"/>
      <c r="LCW8" s="109"/>
      <c r="LCX8" s="109"/>
      <c r="LCY8" s="109"/>
      <c r="LCZ8" s="109"/>
      <c r="LDA8" s="109"/>
      <c r="LDB8" s="109"/>
      <c r="LDC8" s="109"/>
      <c r="LDD8" s="109"/>
      <c r="LDE8" s="109"/>
      <c r="LDF8" s="109"/>
      <c r="LDG8" s="109"/>
      <c r="LDH8" s="109"/>
      <c r="LDI8" s="109"/>
      <c r="LDJ8" s="109"/>
      <c r="LDK8" s="109"/>
      <c r="LDL8" s="109"/>
      <c r="LDM8" s="109"/>
      <c r="LDN8" s="109"/>
      <c r="LDO8" s="109"/>
      <c r="LDP8" s="109"/>
      <c r="LDQ8" s="109"/>
      <c r="LDR8" s="109"/>
      <c r="LDS8" s="109"/>
      <c r="LDT8" s="109"/>
      <c r="LDU8" s="109"/>
      <c r="LDV8" s="109"/>
      <c r="LDW8" s="109"/>
      <c r="LDX8" s="109"/>
      <c r="LDY8" s="109"/>
      <c r="LDZ8" s="109"/>
      <c r="LEA8" s="109"/>
      <c r="LEB8" s="109"/>
      <c r="LEC8" s="109"/>
      <c r="LED8" s="109"/>
      <c r="LEE8" s="109"/>
      <c r="LEF8" s="109"/>
      <c r="LEG8" s="109"/>
      <c r="LEH8" s="109"/>
      <c r="LEI8" s="109"/>
      <c r="LEJ8" s="109"/>
      <c r="LEK8" s="109"/>
      <c r="LEL8" s="109"/>
      <c r="LEM8" s="109"/>
      <c r="LEN8" s="109"/>
      <c r="LEO8" s="109"/>
      <c r="LEP8" s="109"/>
      <c r="LEQ8" s="109"/>
      <c r="LER8" s="109"/>
      <c r="LES8" s="109"/>
      <c r="LET8" s="109"/>
      <c r="LEU8" s="109"/>
      <c r="LEV8" s="109"/>
      <c r="LEW8" s="109"/>
      <c r="LEX8" s="109"/>
      <c r="LEY8" s="109"/>
      <c r="LEZ8" s="109"/>
      <c r="LFA8" s="109"/>
      <c r="LFB8" s="109"/>
      <c r="LFC8" s="109"/>
      <c r="LFD8" s="109"/>
      <c r="LFE8" s="109"/>
      <c r="LFF8" s="109"/>
      <c r="LFG8" s="109"/>
      <c r="LFH8" s="109"/>
      <c r="LFI8" s="109"/>
      <c r="LFJ8" s="109"/>
      <c r="LFK8" s="109"/>
      <c r="LFL8" s="109"/>
      <c r="LFM8" s="109"/>
      <c r="LFN8" s="109"/>
      <c r="LFO8" s="109"/>
      <c r="LFP8" s="109"/>
      <c r="LFQ8" s="109"/>
      <c r="LFR8" s="109"/>
      <c r="LFS8" s="109"/>
      <c r="LFT8" s="109"/>
      <c r="LFU8" s="109"/>
      <c r="LFV8" s="109"/>
      <c r="LFW8" s="109"/>
      <c r="LFX8" s="109"/>
      <c r="LFY8" s="109"/>
      <c r="LFZ8" s="109"/>
      <c r="LGA8" s="109"/>
      <c r="LGB8" s="109"/>
      <c r="LGC8" s="109"/>
      <c r="LGD8" s="109"/>
      <c r="LGE8" s="109"/>
      <c r="LGF8" s="109"/>
      <c r="LGG8" s="109"/>
      <c r="LGH8" s="109"/>
      <c r="LGI8" s="109"/>
      <c r="LGJ8" s="109"/>
      <c r="LGK8" s="109"/>
      <c r="LGL8" s="109"/>
      <c r="LGM8" s="109"/>
      <c r="LGN8" s="109"/>
      <c r="LGO8" s="109"/>
      <c r="LGP8" s="109"/>
      <c r="LGQ8" s="109"/>
      <c r="LGR8" s="109"/>
      <c r="LGS8" s="109"/>
      <c r="LGT8" s="109"/>
      <c r="LGU8" s="109"/>
      <c r="LGV8" s="109"/>
      <c r="LGW8" s="109"/>
      <c r="LGX8" s="109"/>
      <c r="LGY8" s="109"/>
      <c r="LGZ8" s="109"/>
      <c r="LHA8" s="109"/>
      <c r="LHB8" s="109"/>
      <c r="LHC8" s="109"/>
      <c r="LHD8" s="109"/>
      <c r="LHE8" s="109"/>
      <c r="LHF8" s="109"/>
      <c r="LHG8" s="109"/>
      <c r="LHH8" s="109"/>
      <c r="LHI8" s="109"/>
      <c r="LHJ8" s="109"/>
      <c r="LHK8" s="109"/>
      <c r="LHL8" s="109"/>
      <c r="LHM8" s="109"/>
      <c r="LHN8" s="109"/>
      <c r="LHO8" s="109"/>
      <c r="LHP8" s="109"/>
      <c r="LHQ8" s="109"/>
      <c r="LHR8" s="109"/>
      <c r="LHS8" s="109"/>
      <c r="LHT8" s="109"/>
      <c r="LHU8" s="109"/>
      <c r="LHV8" s="109"/>
      <c r="LHW8" s="109"/>
      <c r="LHX8" s="109"/>
      <c r="LHY8" s="109"/>
      <c r="LHZ8" s="109"/>
      <c r="LIA8" s="109"/>
      <c r="LIB8" s="109"/>
      <c r="LIC8" s="109"/>
      <c r="LID8" s="109"/>
      <c r="LIE8" s="109"/>
      <c r="LIF8" s="109"/>
      <c r="LIG8" s="109"/>
      <c r="LIH8" s="109"/>
      <c r="LII8" s="109"/>
      <c r="LIJ8" s="109"/>
      <c r="LIK8" s="109"/>
      <c r="LIL8" s="109"/>
      <c r="LIM8" s="109"/>
      <c r="LIN8" s="109"/>
      <c r="LIO8" s="109"/>
      <c r="LIP8" s="109"/>
      <c r="LIQ8" s="109"/>
      <c r="LIR8" s="109"/>
      <c r="LIS8" s="109"/>
      <c r="LIT8" s="109"/>
      <c r="LIU8" s="109"/>
      <c r="LIV8" s="109"/>
      <c r="LIW8" s="109"/>
      <c r="LIX8" s="109"/>
      <c r="LIY8" s="109"/>
      <c r="LIZ8" s="109"/>
      <c r="LJA8" s="109"/>
      <c r="LJB8" s="109"/>
      <c r="LJC8" s="109"/>
      <c r="LJD8" s="109"/>
      <c r="LJE8" s="109"/>
      <c r="LJF8" s="109"/>
      <c r="LJG8" s="109"/>
      <c r="LJH8" s="109"/>
      <c r="LJI8" s="109"/>
      <c r="LJJ8" s="109"/>
      <c r="LJK8" s="109"/>
      <c r="LJL8" s="109"/>
      <c r="LJM8" s="109"/>
      <c r="LJN8" s="109"/>
      <c r="LJO8" s="109"/>
      <c r="LJP8" s="109"/>
      <c r="LJQ8" s="109"/>
      <c r="LJR8" s="109"/>
      <c r="LJS8" s="109"/>
      <c r="LJT8" s="109"/>
      <c r="LJU8" s="109"/>
      <c r="LJV8" s="109"/>
      <c r="LJW8" s="109"/>
      <c r="LJX8" s="109"/>
      <c r="LJY8" s="109"/>
      <c r="LJZ8" s="109"/>
      <c r="LKA8" s="109"/>
      <c r="LKB8" s="109"/>
      <c r="LKC8" s="109"/>
      <c r="LKD8" s="109"/>
      <c r="LKE8" s="109"/>
      <c r="LKF8" s="109"/>
      <c r="LKG8" s="109"/>
      <c r="LKH8" s="109"/>
      <c r="LKI8" s="109"/>
      <c r="LKJ8" s="109"/>
      <c r="LKK8" s="109"/>
      <c r="LKL8" s="109"/>
      <c r="LKM8" s="109"/>
      <c r="LKN8" s="109"/>
      <c r="LKO8" s="109"/>
      <c r="LKP8" s="109"/>
      <c r="LKQ8" s="109"/>
      <c r="LKR8" s="109"/>
      <c r="LKS8" s="109"/>
      <c r="LKT8" s="109"/>
      <c r="LKU8" s="109"/>
      <c r="LKV8" s="109"/>
      <c r="LKW8" s="109"/>
      <c r="LKX8" s="109"/>
      <c r="LKY8" s="109"/>
      <c r="LKZ8" s="109"/>
      <c r="LLA8" s="109"/>
      <c r="LLB8" s="109"/>
      <c r="LLC8" s="109"/>
      <c r="LLD8" s="109"/>
      <c r="LLE8" s="109"/>
      <c r="LLF8" s="109"/>
      <c r="LLG8" s="109"/>
      <c r="LLH8" s="109"/>
      <c r="LLI8" s="109"/>
      <c r="LLJ8" s="109"/>
      <c r="LLK8" s="109"/>
      <c r="LLL8" s="109"/>
      <c r="LLM8" s="109"/>
      <c r="LLN8" s="109"/>
      <c r="LLO8" s="109"/>
      <c r="LLP8" s="109"/>
      <c r="LLQ8" s="109"/>
      <c r="LLR8" s="109"/>
      <c r="LLS8" s="109"/>
      <c r="LLT8" s="109"/>
      <c r="LLU8" s="109"/>
      <c r="LLV8" s="109"/>
      <c r="LLW8" s="109"/>
      <c r="LLX8" s="109"/>
      <c r="LLY8" s="109"/>
      <c r="LLZ8" s="109"/>
      <c r="LMA8" s="109"/>
      <c r="LMB8" s="109"/>
      <c r="LMC8" s="109"/>
      <c r="LMD8" s="109"/>
      <c r="LME8" s="109"/>
      <c r="LMF8" s="109"/>
      <c r="LMG8" s="109"/>
      <c r="LMH8" s="109"/>
      <c r="LMI8" s="109"/>
      <c r="LMJ8" s="109"/>
      <c r="LMK8" s="109"/>
      <c r="LML8" s="109"/>
      <c r="LMM8" s="109"/>
      <c r="LMN8" s="109"/>
      <c r="LMO8" s="109"/>
      <c r="LMP8" s="109"/>
      <c r="LMQ8" s="109"/>
      <c r="LMR8" s="109"/>
      <c r="LMS8" s="109"/>
      <c r="LMT8" s="109"/>
      <c r="LMU8" s="109"/>
      <c r="LMV8" s="109"/>
      <c r="LMW8" s="109"/>
      <c r="LMX8" s="109"/>
      <c r="LMY8" s="109"/>
      <c r="LMZ8" s="109"/>
      <c r="LNA8" s="109"/>
      <c r="LNB8" s="109"/>
      <c r="LNC8" s="109"/>
      <c r="LND8" s="109"/>
      <c r="LNE8" s="109"/>
      <c r="LNF8" s="109"/>
      <c r="LNG8" s="109"/>
      <c r="LNH8" s="109"/>
      <c r="LNI8" s="109"/>
      <c r="LNJ8" s="109"/>
      <c r="LNK8" s="109"/>
      <c r="LNL8" s="109"/>
      <c r="LNM8" s="109"/>
      <c r="LNN8" s="109"/>
      <c r="LNO8" s="109"/>
      <c r="LNP8" s="109"/>
      <c r="LNQ8" s="109"/>
      <c r="LNR8" s="109"/>
      <c r="LNS8" s="109"/>
      <c r="LNT8" s="109"/>
      <c r="LNU8" s="109"/>
      <c r="LNV8" s="109"/>
      <c r="LNW8" s="109"/>
      <c r="LNX8" s="109"/>
      <c r="LNY8" s="109"/>
      <c r="LNZ8" s="109"/>
      <c r="LOA8" s="109"/>
      <c r="LOB8" s="109"/>
      <c r="LOC8" s="109"/>
      <c r="LOD8" s="109"/>
      <c r="LOE8" s="109"/>
      <c r="LOF8" s="109"/>
      <c r="LOG8" s="109"/>
      <c r="LOH8" s="109"/>
      <c r="LOI8" s="109"/>
      <c r="LOJ8" s="109"/>
      <c r="LOK8" s="109"/>
      <c r="LOL8" s="109"/>
      <c r="LOM8" s="109"/>
      <c r="LON8" s="109"/>
      <c r="LOO8" s="109"/>
      <c r="LOP8" s="109"/>
      <c r="LOQ8" s="109"/>
      <c r="LOR8" s="109"/>
      <c r="LOS8" s="109"/>
      <c r="LOT8" s="109"/>
      <c r="LOU8" s="109"/>
      <c r="LOV8" s="109"/>
      <c r="LOW8" s="109"/>
      <c r="LOX8" s="109"/>
      <c r="LOY8" s="109"/>
      <c r="LOZ8" s="109"/>
      <c r="LPA8" s="109"/>
      <c r="LPB8" s="109"/>
      <c r="LPC8" s="109"/>
      <c r="LPD8" s="109"/>
      <c r="LPE8" s="109"/>
      <c r="LPF8" s="109"/>
      <c r="LPG8" s="109"/>
      <c r="LPH8" s="109"/>
      <c r="LPI8" s="109"/>
      <c r="LPJ8" s="109"/>
      <c r="LPK8" s="109"/>
      <c r="LPL8" s="109"/>
      <c r="LPM8" s="109"/>
      <c r="LPN8" s="109"/>
      <c r="LPO8" s="109"/>
      <c r="LPP8" s="109"/>
      <c r="LPQ8" s="109"/>
      <c r="LPR8" s="109"/>
      <c r="LPS8" s="109"/>
      <c r="LPT8" s="109"/>
      <c r="LPU8" s="109"/>
      <c r="LPV8" s="109"/>
      <c r="LPW8" s="109"/>
      <c r="LPX8" s="109"/>
      <c r="LPY8" s="109"/>
      <c r="LPZ8" s="109"/>
      <c r="LQA8" s="109"/>
      <c r="LQB8" s="109"/>
      <c r="LQC8" s="109"/>
      <c r="LQD8" s="109"/>
      <c r="LQE8" s="109"/>
      <c r="LQF8" s="109"/>
      <c r="LQG8" s="109"/>
      <c r="LQH8" s="109"/>
      <c r="LQI8" s="109"/>
      <c r="LQJ8" s="109"/>
      <c r="LQK8" s="109"/>
      <c r="LQL8" s="109"/>
      <c r="LQM8" s="109"/>
      <c r="LQN8" s="109"/>
      <c r="LQO8" s="109"/>
      <c r="LQP8" s="109"/>
      <c r="LQQ8" s="109"/>
      <c r="LQR8" s="109"/>
      <c r="LQS8" s="109"/>
      <c r="LQT8" s="109"/>
      <c r="LQU8" s="109"/>
      <c r="LQV8" s="109"/>
      <c r="LQW8" s="109"/>
      <c r="LQX8" s="109"/>
      <c r="LQY8" s="109"/>
      <c r="LQZ8" s="109"/>
      <c r="LRA8" s="109"/>
      <c r="LRB8" s="109"/>
      <c r="LRC8" s="109"/>
      <c r="LRD8" s="109"/>
      <c r="LRE8" s="109"/>
      <c r="LRF8" s="109"/>
      <c r="LRG8" s="109"/>
      <c r="LRH8" s="109"/>
      <c r="LRI8" s="109"/>
      <c r="LRJ8" s="109"/>
      <c r="LRK8" s="109"/>
      <c r="LRL8" s="109"/>
      <c r="LRM8" s="109"/>
      <c r="LRN8" s="109"/>
      <c r="LRO8" s="109"/>
      <c r="LRP8" s="109"/>
      <c r="LRQ8" s="109"/>
      <c r="LRR8" s="109"/>
      <c r="LRS8" s="109"/>
      <c r="LRT8" s="109"/>
      <c r="LRU8" s="109"/>
      <c r="LRV8" s="109"/>
      <c r="LRW8" s="109"/>
      <c r="LRX8" s="109"/>
      <c r="LRY8" s="109"/>
      <c r="LRZ8" s="109"/>
      <c r="LSA8" s="109"/>
      <c r="LSB8" s="109"/>
      <c r="LSC8" s="109"/>
      <c r="LSD8" s="109"/>
      <c r="LSE8" s="109"/>
      <c r="LSF8" s="109"/>
      <c r="LSG8" s="109"/>
      <c r="LSH8" s="109"/>
      <c r="LSI8" s="109"/>
      <c r="LSJ8" s="109"/>
      <c r="LSK8" s="109"/>
      <c r="LSL8" s="109"/>
      <c r="LSM8" s="109"/>
      <c r="LSN8" s="109"/>
      <c r="LSO8" s="109"/>
      <c r="LSP8" s="109"/>
      <c r="LSQ8" s="109"/>
      <c r="LSR8" s="109"/>
      <c r="LSS8" s="109"/>
      <c r="LST8" s="109"/>
      <c r="LSU8" s="109"/>
      <c r="LSV8" s="109"/>
      <c r="LSW8" s="109"/>
      <c r="LSX8" s="109"/>
      <c r="LSY8" s="109"/>
      <c r="LSZ8" s="109"/>
      <c r="LTA8" s="109"/>
      <c r="LTB8" s="109"/>
      <c r="LTC8" s="109"/>
      <c r="LTD8" s="109"/>
      <c r="LTE8" s="109"/>
      <c r="LTF8" s="109"/>
      <c r="LTG8" s="109"/>
      <c r="LTH8" s="109"/>
      <c r="LTI8" s="109"/>
      <c r="LTJ8" s="109"/>
      <c r="LTK8" s="109"/>
      <c r="LTL8" s="109"/>
      <c r="LTM8" s="109"/>
      <c r="LTN8" s="109"/>
      <c r="LTO8" s="109"/>
      <c r="LTP8" s="109"/>
      <c r="LTQ8" s="109"/>
      <c r="LTR8" s="109"/>
      <c r="LTS8" s="109"/>
      <c r="LTT8" s="109"/>
      <c r="LTU8" s="109"/>
      <c r="LTV8" s="109"/>
      <c r="LTW8" s="109"/>
      <c r="LTX8" s="109"/>
      <c r="LTY8" s="109"/>
      <c r="LTZ8" s="109"/>
      <c r="LUA8" s="109"/>
      <c r="LUB8" s="109"/>
      <c r="LUC8" s="109"/>
      <c r="LUD8" s="109"/>
      <c r="LUE8" s="109"/>
      <c r="LUF8" s="109"/>
      <c r="LUG8" s="109"/>
      <c r="LUH8" s="109"/>
      <c r="LUI8" s="109"/>
      <c r="LUJ8" s="109"/>
      <c r="LUK8" s="109"/>
      <c r="LUL8" s="109"/>
      <c r="LUM8" s="109"/>
      <c r="LUN8" s="109"/>
      <c r="LUO8" s="109"/>
      <c r="LUP8" s="109"/>
      <c r="LUQ8" s="109"/>
      <c r="LUR8" s="109"/>
      <c r="LUS8" s="109"/>
      <c r="LUT8" s="109"/>
      <c r="LUU8" s="109"/>
      <c r="LUV8" s="109"/>
      <c r="LUW8" s="109"/>
      <c r="LUX8" s="109"/>
      <c r="LUY8" s="109"/>
      <c r="LUZ8" s="109"/>
      <c r="LVA8" s="109"/>
      <c r="LVB8" s="109"/>
      <c r="LVC8" s="109"/>
      <c r="LVD8" s="109"/>
      <c r="LVE8" s="109"/>
      <c r="LVF8" s="109"/>
      <c r="LVG8" s="109"/>
      <c r="LVH8" s="109"/>
      <c r="LVI8" s="109"/>
      <c r="LVJ8" s="109"/>
      <c r="LVK8" s="109"/>
      <c r="LVL8" s="109"/>
      <c r="LVM8" s="109"/>
      <c r="LVN8" s="109"/>
      <c r="LVO8" s="109"/>
      <c r="LVP8" s="109"/>
      <c r="LVQ8" s="109"/>
      <c r="LVR8" s="109"/>
      <c r="LVS8" s="109"/>
      <c r="LVT8" s="109"/>
      <c r="LVU8" s="109"/>
      <c r="LVV8" s="109"/>
      <c r="LVW8" s="109"/>
      <c r="LVX8" s="109"/>
      <c r="LVY8" s="109"/>
      <c r="LVZ8" s="109"/>
      <c r="LWA8" s="109"/>
      <c r="LWB8" s="109"/>
      <c r="LWC8" s="109"/>
      <c r="LWD8" s="109"/>
      <c r="LWE8" s="109"/>
      <c r="LWF8" s="109"/>
      <c r="LWG8" s="109"/>
      <c r="LWH8" s="109"/>
      <c r="LWI8" s="109"/>
      <c r="LWJ8" s="109"/>
      <c r="LWK8" s="109"/>
      <c r="LWL8" s="109"/>
      <c r="LWM8" s="109"/>
      <c r="LWN8" s="109"/>
      <c r="LWO8" s="109"/>
      <c r="LWP8" s="109"/>
      <c r="LWQ8" s="109"/>
      <c r="LWR8" s="109"/>
      <c r="LWS8" s="109"/>
      <c r="LWT8" s="109"/>
      <c r="LWU8" s="109"/>
      <c r="LWV8" s="109"/>
      <c r="LWW8" s="109"/>
      <c r="LWX8" s="109"/>
      <c r="LWY8" s="109"/>
      <c r="LWZ8" s="109"/>
      <c r="LXA8" s="109"/>
      <c r="LXB8" s="109"/>
      <c r="LXC8" s="109"/>
      <c r="LXD8" s="109"/>
      <c r="LXE8" s="109"/>
      <c r="LXF8" s="109"/>
      <c r="LXG8" s="109"/>
      <c r="LXH8" s="109"/>
      <c r="LXI8" s="109"/>
      <c r="LXJ8" s="109"/>
      <c r="LXK8" s="109"/>
      <c r="LXL8" s="109"/>
      <c r="LXM8" s="109"/>
      <c r="LXN8" s="109"/>
      <c r="LXO8" s="109"/>
      <c r="LXP8" s="109"/>
      <c r="LXQ8" s="109"/>
      <c r="LXR8" s="109"/>
      <c r="LXS8" s="109"/>
      <c r="LXT8" s="109"/>
      <c r="LXU8" s="109"/>
      <c r="LXV8" s="109"/>
      <c r="LXW8" s="109"/>
      <c r="LXX8" s="109"/>
      <c r="LXY8" s="109"/>
      <c r="LXZ8" s="109"/>
      <c r="LYA8" s="109"/>
      <c r="LYB8" s="109"/>
      <c r="LYC8" s="109"/>
      <c r="LYD8" s="109"/>
      <c r="LYE8" s="109"/>
      <c r="LYF8" s="109"/>
      <c r="LYG8" s="109"/>
      <c r="LYH8" s="109"/>
      <c r="LYI8" s="109"/>
      <c r="LYJ8" s="109"/>
      <c r="LYK8" s="109"/>
      <c r="LYL8" s="109"/>
      <c r="LYM8" s="109"/>
      <c r="LYN8" s="109"/>
      <c r="LYO8" s="109"/>
      <c r="LYP8" s="109"/>
      <c r="LYQ8" s="109"/>
      <c r="LYR8" s="109"/>
      <c r="LYS8" s="109"/>
      <c r="LYT8" s="109"/>
      <c r="LYU8" s="109"/>
      <c r="LYV8" s="109"/>
      <c r="LYW8" s="109"/>
      <c r="LYX8" s="109"/>
      <c r="LYY8" s="109"/>
      <c r="LYZ8" s="109"/>
      <c r="LZA8" s="109"/>
      <c r="LZB8" s="109"/>
      <c r="LZC8" s="109"/>
      <c r="LZD8" s="109"/>
      <c r="LZE8" s="109"/>
      <c r="LZF8" s="109"/>
      <c r="LZG8" s="109"/>
      <c r="LZH8" s="109"/>
      <c r="LZI8" s="109"/>
      <c r="LZJ8" s="109"/>
      <c r="LZK8" s="109"/>
      <c r="LZL8" s="109"/>
      <c r="LZM8" s="109"/>
      <c r="LZN8" s="109"/>
      <c r="LZO8" s="109"/>
      <c r="LZP8" s="109"/>
      <c r="LZQ8" s="109"/>
      <c r="LZR8" s="109"/>
      <c r="LZS8" s="109"/>
      <c r="LZT8" s="109"/>
      <c r="LZU8" s="109"/>
      <c r="LZV8" s="109"/>
      <c r="LZW8" s="109"/>
      <c r="LZX8" s="109"/>
      <c r="LZY8" s="109"/>
      <c r="LZZ8" s="109"/>
      <c r="MAA8" s="109"/>
      <c r="MAB8" s="109"/>
      <c r="MAC8" s="109"/>
      <c r="MAD8" s="109"/>
      <c r="MAE8" s="109"/>
      <c r="MAF8" s="109"/>
      <c r="MAG8" s="109"/>
      <c r="MAH8" s="109"/>
      <c r="MAI8" s="109"/>
      <c r="MAJ8" s="109"/>
      <c r="MAK8" s="109"/>
      <c r="MAL8" s="109"/>
      <c r="MAM8" s="109"/>
      <c r="MAN8" s="109"/>
      <c r="MAO8" s="109"/>
      <c r="MAP8" s="109"/>
      <c r="MAQ8" s="109"/>
      <c r="MAR8" s="109"/>
      <c r="MAS8" s="109"/>
      <c r="MAT8" s="109"/>
      <c r="MAU8" s="109"/>
      <c r="MAV8" s="109"/>
      <c r="MAW8" s="109"/>
      <c r="MAX8" s="109"/>
      <c r="MAY8" s="109"/>
      <c r="MAZ8" s="109"/>
      <c r="MBA8" s="109"/>
      <c r="MBB8" s="109"/>
      <c r="MBC8" s="109"/>
      <c r="MBD8" s="109"/>
      <c r="MBE8" s="109"/>
      <c r="MBF8" s="109"/>
      <c r="MBG8" s="109"/>
      <c r="MBH8" s="109"/>
      <c r="MBI8" s="109"/>
      <c r="MBJ8" s="109"/>
      <c r="MBK8" s="109"/>
      <c r="MBL8" s="109"/>
      <c r="MBM8" s="109"/>
      <c r="MBN8" s="109"/>
      <c r="MBO8" s="109"/>
      <c r="MBP8" s="109"/>
      <c r="MBQ8" s="109"/>
      <c r="MBR8" s="109"/>
      <c r="MBS8" s="109"/>
      <c r="MBT8" s="109"/>
      <c r="MBU8" s="109"/>
      <c r="MBV8" s="109"/>
      <c r="MBW8" s="109"/>
      <c r="MBX8" s="109"/>
      <c r="MBY8" s="109"/>
      <c r="MBZ8" s="109"/>
      <c r="MCA8" s="109"/>
      <c r="MCB8" s="109"/>
      <c r="MCC8" s="109"/>
      <c r="MCD8" s="109"/>
      <c r="MCE8" s="109"/>
      <c r="MCF8" s="109"/>
      <c r="MCG8" s="109"/>
      <c r="MCH8" s="109"/>
      <c r="MCI8" s="109"/>
      <c r="MCJ8" s="109"/>
      <c r="MCK8" s="109"/>
      <c r="MCL8" s="109"/>
      <c r="MCM8" s="109"/>
      <c r="MCN8" s="109"/>
      <c r="MCO8" s="109"/>
      <c r="MCP8" s="109"/>
      <c r="MCQ8" s="109"/>
      <c r="MCR8" s="109"/>
      <c r="MCS8" s="109"/>
      <c r="MCT8" s="109"/>
      <c r="MCU8" s="109"/>
      <c r="MCV8" s="109"/>
      <c r="MCW8" s="109"/>
      <c r="MCX8" s="109"/>
      <c r="MCY8" s="109"/>
      <c r="MCZ8" s="109"/>
      <c r="MDA8" s="109"/>
      <c r="MDB8" s="109"/>
      <c r="MDC8" s="109"/>
      <c r="MDD8" s="109"/>
      <c r="MDE8" s="109"/>
      <c r="MDF8" s="109"/>
      <c r="MDG8" s="109"/>
      <c r="MDH8" s="109"/>
      <c r="MDI8" s="109"/>
      <c r="MDJ8" s="109"/>
      <c r="MDK8" s="109"/>
      <c r="MDL8" s="109"/>
      <c r="MDM8" s="109"/>
      <c r="MDN8" s="109"/>
      <c r="MDO8" s="109"/>
      <c r="MDP8" s="109"/>
      <c r="MDQ8" s="109"/>
      <c r="MDR8" s="109"/>
      <c r="MDS8" s="109"/>
      <c r="MDT8" s="109"/>
      <c r="MDU8" s="109"/>
      <c r="MDV8" s="109"/>
      <c r="MDW8" s="109"/>
      <c r="MDX8" s="109"/>
      <c r="MDY8" s="109"/>
      <c r="MDZ8" s="109"/>
      <c r="MEA8" s="109"/>
      <c r="MEB8" s="109"/>
      <c r="MEC8" s="109"/>
      <c r="MED8" s="109"/>
      <c r="MEE8" s="109"/>
      <c r="MEF8" s="109"/>
      <c r="MEG8" s="109"/>
      <c r="MEH8" s="109"/>
      <c r="MEI8" s="109"/>
      <c r="MEJ8" s="109"/>
      <c r="MEK8" s="109"/>
      <c r="MEL8" s="109"/>
      <c r="MEM8" s="109"/>
      <c r="MEN8" s="109"/>
      <c r="MEO8" s="109"/>
      <c r="MEP8" s="109"/>
      <c r="MEQ8" s="109"/>
      <c r="MER8" s="109"/>
      <c r="MES8" s="109"/>
      <c r="MET8" s="109"/>
      <c r="MEU8" s="109"/>
      <c r="MEV8" s="109"/>
      <c r="MEW8" s="109"/>
      <c r="MEX8" s="109"/>
      <c r="MEY8" s="109"/>
      <c r="MEZ8" s="109"/>
      <c r="MFA8" s="109"/>
      <c r="MFB8" s="109"/>
      <c r="MFC8" s="109"/>
      <c r="MFD8" s="109"/>
      <c r="MFE8" s="109"/>
      <c r="MFF8" s="109"/>
      <c r="MFG8" s="109"/>
      <c r="MFH8" s="109"/>
      <c r="MFI8" s="109"/>
      <c r="MFJ8" s="109"/>
      <c r="MFK8" s="109"/>
      <c r="MFL8" s="109"/>
      <c r="MFM8" s="109"/>
      <c r="MFN8" s="109"/>
      <c r="MFO8" s="109"/>
      <c r="MFP8" s="109"/>
      <c r="MFQ8" s="109"/>
      <c r="MFR8" s="109"/>
      <c r="MFS8" s="109"/>
      <c r="MFT8" s="109"/>
      <c r="MFU8" s="109"/>
      <c r="MFV8" s="109"/>
      <c r="MFW8" s="109"/>
      <c r="MFX8" s="109"/>
      <c r="MFY8" s="109"/>
      <c r="MFZ8" s="109"/>
      <c r="MGA8" s="109"/>
      <c r="MGB8" s="109"/>
      <c r="MGC8" s="109"/>
      <c r="MGD8" s="109"/>
      <c r="MGE8" s="109"/>
      <c r="MGF8" s="109"/>
      <c r="MGG8" s="109"/>
      <c r="MGH8" s="109"/>
      <c r="MGI8" s="109"/>
      <c r="MGJ8" s="109"/>
      <c r="MGK8" s="109"/>
      <c r="MGL8" s="109"/>
      <c r="MGM8" s="109"/>
      <c r="MGN8" s="109"/>
      <c r="MGO8" s="109"/>
      <c r="MGP8" s="109"/>
      <c r="MGQ8" s="109"/>
      <c r="MGR8" s="109"/>
      <c r="MGS8" s="109"/>
      <c r="MGT8" s="109"/>
      <c r="MGU8" s="109"/>
      <c r="MGV8" s="109"/>
      <c r="MGW8" s="109"/>
      <c r="MGX8" s="109"/>
      <c r="MGY8" s="109"/>
      <c r="MGZ8" s="109"/>
      <c r="MHA8" s="109"/>
      <c r="MHB8" s="109"/>
      <c r="MHC8" s="109"/>
      <c r="MHD8" s="109"/>
      <c r="MHE8" s="109"/>
      <c r="MHF8" s="109"/>
      <c r="MHG8" s="109"/>
      <c r="MHH8" s="109"/>
      <c r="MHI8" s="109"/>
      <c r="MHJ8" s="109"/>
      <c r="MHK8" s="109"/>
      <c r="MHL8" s="109"/>
      <c r="MHM8" s="109"/>
      <c r="MHN8" s="109"/>
      <c r="MHO8" s="109"/>
      <c r="MHP8" s="109"/>
      <c r="MHQ8" s="109"/>
      <c r="MHR8" s="109"/>
      <c r="MHS8" s="109"/>
      <c r="MHT8" s="109"/>
      <c r="MHU8" s="109"/>
      <c r="MHV8" s="109"/>
      <c r="MHW8" s="109"/>
      <c r="MHX8" s="109"/>
      <c r="MHY8" s="109"/>
      <c r="MHZ8" s="109"/>
      <c r="MIA8" s="109"/>
      <c r="MIB8" s="109"/>
      <c r="MIC8" s="109"/>
      <c r="MID8" s="109"/>
      <c r="MIE8" s="109"/>
      <c r="MIF8" s="109"/>
      <c r="MIG8" s="109"/>
      <c r="MIH8" s="109"/>
      <c r="MII8" s="109"/>
      <c r="MIJ8" s="109"/>
      <c r="MIK8" s="109"/>
      <c r="MIL8" s="109"/>
      <c r="MIM8" s="109"/>
      <c r="MIN8" s="109"/>
      <c r="MIO8" s="109"/>
      <c r="MIP8" s="109"/>
      <c r="MIQ8" s="109"/>
      <c r="MIR8" s="109"/>
      <c r="MIS8" s="109"/>
      <c r="MIT8" s="109"/>
      <c r="MIU8" s="109"/>
      <c r="MIV8" s="109"/>
      <c r="MIW8" s="109"/>
      <c r="MIX8" s="109"/>
      <c r="MIY8" s="109"/>
      <c r="MIZ8" s="109"/>
      <c r="MJA8" s="109"/>
      <c r="MJB8" s="109"/>
      <c r="MJC8" s="109"/>
      <c r="MJD8" s="109"/>
      <c r="MJE8" s="109"/>
      <c r="MJF8" s="109"/>
      <c r="MJG8" s="109"/>
      <c r="MJH8" s="109"/>
      <c r="MJI8" s="109"/>
      <c r="MJJ8" s="109"/>
      <c r="MJK8" s="109"/>
      <c r="MJL8" s="109"/>
      <c r="MJM8" s="109"/>
      <c r="MJN8" s="109"/>
      <c r="MJO8" s="109"/>
      <c r="MJP8" s="109"/>
      <c r="MJQ8" s="109"/>
      <c r="MJR8" s="109"/>
      <c r="MJS8" s="109"/>
      <c r="MJT8" s="109"/>
      <c r="MJU8" s="109"/>
      <c r="MJV8" s="109"/>
      <c r="MJW8" s="109"/>
      <c r="MJX8" s="109"/>
      <c r="MJY8" s="109"/>
      <c r="MJZ8" s="109"/>
      <c r="MKA8" s="109"/>
      <c r="MKB8" s="109"/>
      <c r="MKC8" s="109"/>
      <c r="MKD8" s="109"/>
      <c r="MKE8" s="109"/>
      <c r="MKF8" s="109"/>
      <c r="MKG8" s="109"/>
      <c r="MKH8" s="109"/>
      <c r="MKI8" s="109"/>
      <c r="MKJ8" s="109"/>
      <c r="MKK8" s="109"/>
      <c r="MKL8" s="109"/>
      <c r="MKM8" s="109"/>
      <c r="MKN8" s="109"/>
      <c r="MKO8" s="109"/>
      <c r="MKP8" s="109"/>
      <c r="MKQ8" s="109"/>
      <c r="MKR8" s="109"/>
      <c r="MKS8" s="109"/>
      <c r="MKT8" s="109"/>
      <c r="MKU8" s="109"/>
      <c r="MKV8" s="109"/>
      <c r="MKW8" s="109"/>
      <c r="MKX8" s="109"/>
      <c r="MKY8" s="109"/>
      <c r="MKZ8" s="109"/>
      <c r="MLA8" s="109"/>
      <c r="MLB8" s="109"/>
      <c r="MLC8" s="109"/>
      <c r="MLD8" s="109"/>
      <c r="MLE8" s="109"/>
      <c r="MLF8" s="109"/>
      <c r="MLG8" s="109"/>
      <c r="MLH8" s="109"/>
      <c r="MLI8" s="109"/>
      <c r="MLJ8" s="109"/>
      <c r="MLK8" s="109"/>
      <c r="MLL8" s="109"/>
      <c r="MLM8" s="109"/>
      <c r="MLN8" s="109"/>
      <c r="MLO8" s="109"/>
      <c r="MLP8" s="109"/>
      <c r="MLQ8" s="109"/>
      <c r="MLR8" s="109"/>
      <c r="MLS8" s="109"/>
      <c r="MLT8" s="109"/>
      <c r="MLU8" s="109"/>
      <c r="MLV8" s="109"/>
      <c r="MLW8" s="109"/>
      <c r="MLX8" s="109"/>
      <c r="MLY8" s="109"/>
      <c r="MLZ8" s="109"/>
      <c r="MMA8" s="109"/>
      <c r="MMB8" s="109"/>
      <c r="MMC8" s="109"/>
      <c r="MMD8" s="109"/>
      <c r="MME8" s="109"/>
      <c r="MMF8" s="109"/>
      <c r="MMG8" s="109"/>
      <c r="MMH8" s="109"/>
      <c r="MMI8" s="109"/>
      <c r="MMJ8" s="109"/>
      <c r="MMK8" s="109"/>
      <c r="MML8" s="109"/>
      <c r="MMM8" s="109"/>
      <c r="MMN8" s="109"/>
      <c r="MMO8" s="109"/>
      <c r="MMP8" s="109"/>
      <c r="MMQ8" s="109"/>
      <c r="MMR8" s="109"/>
      <c r="MMS8" s="109"/>
      <c r="MMT8" s="109"/>
      <c r="MMU8" s="109"/>
      <c r="MMV8" s="109"/>
      <c r="MMW8" s="109"/>
      <c r="MMX8" s="109"/>
      <c r="MMY8" s="109"/>
      <c r="MMZ8" s="109"/>
      <c r="MNA8" s="109"/>
      <c r="MNB8" s="109"/>
      <c r="MNC8" s="109"/>
      <c r="MND8" s="109"/>
      <c r="MNE8" s="109"/>
      <c r="MNF8" s="109"/>
      <c r="MNG8" s="109"/>
      <c r="MNH8" s="109"/>
      <c r="MNI8" s="109"/>
      <c r="MNJ8" s="109"/>
      <c r="MNK8" s="109"/>
      <c r="MNL8" s="109"/>
      <c r="MNM8" s="109"/>
      <c r="MNN8" s="109"/>
      <c r="MNO8" s="109"/>
      <c r="MNP8" s="109"/>
      <c r="MNQ8" s="109"/>
      <c r="MNR8" s="109"/>
      <c r="MNS8" s="109"/>
      <c r="MNT8" s="109"/>
      <c r="MNU8" s="109"/>
      <c r="MNV8" s="109"/>
      <c r="MNW8" s="109"/>
      <c r="MNX8" s="109"/>
      <c r="MNY8" s="109"/>
      <c r="MNZ8" s="109"/>
      <c r="MOA8" s="109"/>
      <c r="MOB8" s="109"/>
      <c r="MOC8" s="109"/>
      <c r="MOD8" s="109"/>
      <c r="MOE8" s="109"/>
      <c r="MOF8" s="109"/>
      <c r="MOG8" s="109"/>
      <c r="MOH8" s="109"/>
      <c r="MOI8" s="109"/>
      <c r="MOJ8" s="109"/>
      <c r="MOK8" s="109"/>
      <c r="MOL8" s="109"/>
      <c r="MOM8" s="109"/>
      <c r="MON8" s="109"/>
      <c r="MOO8" s="109"/>
      <c r="MOP8" s="109"/>
      <c r="MOQ8" s="109"/>
      <c r="MOR8" s="109"/>
      <c r="MOS8" s="109"/>
      <c r="MOT8" s="109"/>
      <c r="MOU8" s="109"/>
      <c r="MOV8" s="109"/>
      <c r="MOW8" s="109"/>
      <c r="MOX8" s="109"/>
      <c r="MOY8" s="109"/>
      <c r="MOZ8" s="109"/>
      <c r="MPA8" s="109"/>
      <c r="MPB8" s="109"/>
      <c r="MPC8" s="109"/>
      <c r="MPD8" s="109"/>
      <c r="MPE8" s="109"/>
      <c r="MPF8" s="109"/>
      <c r="MPG8" s="109"/>
      <c r="MPH8" s="109"/>
      <c r="MPI8" s="109"/>
      <c r="MPJ8" s="109"/>
      <c r="MPK8" s="109"/>
      <c r="MPL8" s="109"/>
      <c r="MPM8" s="109"/>
      <c r="MPN8" s="109"/>
      <c r="MPO8" s="109"/>
      <c r="MPP8" s="109"/>
      <c r="MPQ8" s="109"/>
      <c r="MPR8" s="109"/>
      <c r="MPS8" s="109"/>
      <c r="MPT8" s="109"/>
      <c r="MPU8" s="109"/>
      <c r="MPV8" s="109"/>
      <c r="MPW8" s="109"/>
      <c r="MPX8" s="109"/>
      <c r="MPY8" s="109"/>
      <c r="MPZ8" s="109"/>
      <c r="MQA8" s="109"/>
      <c r="MQB8" s="109"/>
      <c r="MQC8" s="109"/>
      <c r="MQD8" s="109"/>
      <c r="MQE8" s="109"/>
      <c r="MQF8" s="109"/>
      <c r="MQG8" s="109"/>
      <c r="MQH8" s="109"/>
      <c r="MQI8" s="109"/>
      <c r="MQJ8" s="109"/>
      <c r="MQK8" s="109"/>
      <c r="MQL8" s="109"/>
      <c r="MQM8" s="109"/>
      <c r="MQN8" s="109"/>
      <c r="MQO8" s="109"/>
      <c r="MQP8" s="109"/>
      <c r="MQQ8" s="109"/>
      <c r="MQR8" s="109"/>
      <c r="MQS8" s="109"/>
      <c r="MQT8" s="109"/>
      <c r="MQU8" s="109"/>
      <c r="MQV8" s="109"/>
      <c r="MQW8" s="109"/>
      <c r="MQX8" s="109"/>
      <c r="MQY8" s="109"/>
      <c r="MQZ8" s="109"/>
      <c r="MRA8" s="109"/>
      <c r="MRB8" s="109"/>
      <c r="MRC8" s="109"/>
      <c r="MRD8" s="109"/>
      <c r="MRE8" s="109"/>
      <c r="MRF8" s="109"/>
      <c r="MRG8" s="109"/>
      <c r="MRH8" s="109"/>
      <c r="MRI8" s="109"/>
      <c r="MRJ8" s="109"/>
      <c r="MRK8" s="109"/>
      <c r="MRL8" s="109"/>
      <c r="MRM8" s="109"/>
      <c r="MRN8" s="109"/>
      <c r="MRO8" s="109"/>
      <c r="MRP8" s="109"/>
      <c r="MRQ8" s="109"/>
      <c r="MRR8" s="109"/>
      <c r="MRS8" s="109"/>
      <c r="MRT8" s="109"/>
      <c r="MRU8" s="109"/>
      <c r="MRV8" s="109"/>
      <c r="MRW8" s="109"/>
      <c r="MRX8" s="109"/>
      <c r="MRY8" s="109"/>
      <c r="MRZ8" s="109"/>
      <c r="MSA8" s="109"/>
      <c r="MSB8" s="109"/>
      <c r="MSC8" s="109"/>
      <c r="MSD8" s="109"/>
      <c r="MSE8" s="109"/>
      <c r="MSF8" s="109"/>
      <c r="MSG8" s="109"/>
      <c r="MSH8" s="109"/>
      <c r="MSI8" s="109"/>
      <c r="MSJ8" s="109"/>
      <c r="MSK8" s="109"/>
      <c r="MSL8" s="109"/>
      <c r="MSM8" s="109"/>
      <c r="MSN8" s="109"/>
      <c r="MSO8" s="109"/>
      <c r="MSP8" s="109"/>
      <c r="MSQ8" s="109"/>
      <c r="MSR8" s="109"/>
      <c r="MSS8" s="109"/>
      <c r="MST8" s="109"/>
      <c r="MSU8" s="109"/>
      <c r="MSV8" s="109"/>
      <c r="MSW8" s="109"/>
      <c r="MSX8" s="109"/>
      <c r="MSY8" s="109"/>
      <c r="MSZ8" s="109"/>
      <c r="MTA8" s="109"/>
      <c r="MTB8" s="109"/>
      <c r="MTC8" s="109"/>
      <c r="MTD8" s="109"/>
      <c r="MTE8" s="109"/>
      <c r="MTF8" s="109"/>
      <c r="MTG8" s="109"/>
      <c r="MTH8" s="109"/>
      <c r="MTI8" s="109"/>
      <c r="MTJ8" s="109"/>
      <c r="MTK8" s="109"/>
      <c r="MTL8" s="109"/>
      <c r="MTM8" s="109"/>
      <c r="MTN8" s="109"/>
      <c r="MTO8" s="109"/>
      <c r="MTP8" s="109"/>
      <c r="MTQ8" s="109"/>
      <c r="MTR8" s="109"/>
      <c r="MTS8" s="109"/>
      <c r="MTT8" s="109"/>
      <c r="MTU8" s="109"/>
      <c r="MTV8" s="109"/>
      <c r="MTW8" s="109"/>
      <c r="MTX8" s="109"/>
      <c r="MTY8" s="109"/>
      <c r="MTZ8" s="109"/>
      <c r="MUA8" s="109"/>
      <c r="MUB8" s="109"/>
      <c r="MUC8" s="109"/>
      <c r="MUD8" s="109"/>
      <c r="MUE8" s="109"/>
      <c r="MUF8" s="109"/>
      <c r="MUG8" s="109"/>
      <c r="MUH8" s="109"/>
      <c r="MUI8" s="109"/>
      <c r="MUJ8" s="109"/>
      <c r="MUK8" s="109"/>
      <c r="MUL8" s="109"/>
      <c r="MUM8" s="109"/>
      <c r="MUN8" s="109"/>
      <c r="MUO8" s="109"/>
      <c r="MUP8" s="109"/>
      <c r="MUQ8" s="109"/>
      <c r="MUR8" s="109"/>
      <c r="MUS8" s="109"/>
      <c r="MUT8" s="109"/>
      <c r="MUU8" s="109"/>
      <c r="MUV8" s="109"/>
      <c r="MUW8" s="109"/>
      <c r="MUX8" s="109"/>
      <c r="MUY8" s="109"/>
      <c r="MUZ8" s="109"/>
      <c r="MVA8" s="109"/>
      <c r="MVB8" s="109"/>
      <c r="MVC8" s="109"/>
      <c r="MVD8" s="109"/>
      <c r="MVE8" s="109"/>
      <c r="MVF8" s="109"/>
      <c r="MVG8" s="109"/>
      <c r="MVH8" s="109"/>
      <c r="MVI8" s="109"/>
      <c r="MVJ8" s="109"/>
      <c r="MVK8" s="109"/>
      <c r="MVL8" s="109"/>
      <c r="MVM8" s="109"/>
      <c r="MVN8" s="109"/>
      <c r="MVO8" s="109"/>
      <c r="MVP8" s="109"/>
      <c r="MVQ8" s="109"/>
      <c r="MVR8" s="109"/>
      <c r="MVS8" s="109"/>
      <c r="MVT8" s="109"/>
      <c r="MVU8" s="109"/>
      <c r="MVV8" s="109"/>
      <c r="MVW8" s="109"/>
      <c r="MVX8" s="109"/>
      <c r="MVY8" s="109"/>
      <c r="MVZ8" s="109"/>
      <c r="MWA8" s="109"/>
      <c r="MWB8" s="109"/>
      <c r="MWC8" s="109"/>
      <c r="MWD8" s="109"/>
      <c r="MWE8" s="109"/>
      <c r="MWF8" s="109"/>
      <c r="MWG8" s="109"/>
      <c r="MWH8" s="109"/>
      <c r="MWI8" s="109"/>
      <c r="MWJ8" s="109"/>
      <c r="MWK8" s="109"/>
      <c r="MWL8" s="109"/>
      <c r="MWM8" s="109"/>
      <c r="MWN8" s="109"/>
      <c r="MWO8" s="109"/>
      <c r="MWP8" s="109"/>
      <c r="MWQ8" s="109"/>
      <c r="MWR8" s="109"/>
      <c r="MWS8" s="109"/>
      <c r="MWT8" s="109"/>
      <c r="MWU8" s="109"/>
      <c r="MWV8" s="109"/>
      <c r="MWW8" s="109"/>
      <c r="MWX8" s="109"/>
      <c r="MWY8" s="109"/>
      <c r="MWZ8" s="109"/>
      <c r="MXA8" s="109"/>
      <c r="MXB8" s="109"/>
      <c r="MXC8" s="109"/>
      <c r="MXD8" s="109"/>
      <c r="MXE8" s="109"/>
      <c r="MXF8" s="109"/>
      <c r="MXG8" s="109"/>
      <c r="MXH8" s="109"/>
      <c r="MXI8" s="109"/>
      <c r="MXJ8" s="109"/>
      <c r="MXK8" s="109"/>
      <c r="MXL8" s="109"/>
      <c r="MXM8" s="109"/>
      <c r="MXN8" s="109"/>
      <c r="MXO8" s="109"/>
      <c r="MXP8" s="109"/>
      <c r="MXQ8" s="109"/>
      <c r="MXR8" s="109"/>
      <c r="MXS8" s="109"/>
      <c r="MXT8" s="109"/>
      <c r="MXU8" s="109"/>
      <c r="MXV8" s="109"/>
      <c r="MXW8" s="109"/>
      <c r="MXX8" s="109"/>
      <c r="MXY8" s="109"/>
      <c r="MXZ8" s="109"/>
      <c r="MYA8" s="109"/>
      <c r="MYB8" s="109"/>
      <c r="MYC8" s="109"/>
      <c r="MYD8" s="109"/>
      <c r="MYE8" s="109"/>
      <c r="MYF8" s="109"/>
      <c r="MYG8" s="109"/>
      <c r="MYH8" s="109"/>
      <c r="MYI8" s="109"/>
      <c r="MYJ8" s="109"/>
      <c r="MYK8" s="109"/>
      <c r="MYL8" s="109"/>
      <c r="MYM8" s="109"/>
      <c r="MYN8" s="109"/>
      <c r="MYO8" s="109"/>
      <c r="MYP8" s="109"/>
      <c r="MYQ8" s="109"/>
      <c r="MYR8" s="109"/>
      <c r="MYS8" s="109"/>
      <c r="MYT8" s="109"/>
      <c r="MYU8" s="109"/>
      <c r="MYV8" s="109"/>
      <c r="MYW8" s="109"/>
      <c r="MYX8" s="109"/>
      <c r="MYY8" s="109"/>
      <c r="MYZ8" s="109"/>
      <c r="MZA8" s="109"/>
      <c r="MZB8" s="109"/>
      <c r="MZC8" s="109"/>
      <c r="MZD8" s="109"/>
      <c r="MZE8" s="109"/>
      <c r="MZF8" s="109"/>
      <c r="MZG8" s="109"/>
      <c r="MZH8" s="109"/>
      <c r="MZI8" s="109"/>
      <c r="MZJ8" s="109"/>
      <c r="MZK8" s="109"/>
      <c r="MZL8" s="109"/>
      <c r="MZM8" s="109"/>
      <c r="MZN8" s="109"/>
      <c r="MZO8" s="109"/>
      <c r="MZP8" s="109"/>
      <c r="MZQ8" s="109"/>
      <c r="MZR8" s="109"/>
      <c r="MZS8" s="109"/>
      <c r="MZT8" s="109"/>
      <c r="MZU8" s="109"/>
      <c r="MZV8" s="109"/>
      <c r="MZW8" s="109"/>
      <c r="MZX8" s="109"/>
      <c r="MZY8" s="109"/>
      <c r="MZZ8" s="109"/>
      <c r="NAA8" s="109"/>
      <c r="NAB8" s="109"/>
      <c r="NAC8" s="109"/>
      <c r="NAD8" s="109"/>
      <c r="NAE8" s="109"/>
      <c r="NAF8" s="109"/>
      <c r="NAG8" s="109"/>
      <c r="NAH8" s="109"/>
      <c r="NAI8" s="109"/>
      <c r="NAJ8" s="109"/>
      <c r="NAK8" s="109"/>
      <c r="NAL8" s="109"/>
      <c r="NAM8" s="109"/>
      <c r="NAN8" s="109"/>
      <c r="NAO8" s="109"/>
      <c r="NAP8" s="109"/>
      <c r="NAQ8" s="109"/>
      <c r="NAR8" s="109"/>
      <c r="NAS8" s="109"/>
      <c r="NAT8" s="109"/>
      <c r="NAU8" s="109"/>
      <c r="NAV8" s="109"/>
      <c r="NAW8" s="109"/>
      <c r="NAX8" s="109"/>
      <c r="NAY8" s="109"/>
      <c r="NAZ8" s="109"/>
      <c r="NBA8" s="109"/>
      <c r="NBB8" s="109"/>
      <c r="NBC8" s="109"/>
      <c r="NBD8" s="109"/>
      <c r="NBE8" s="109"/>
      <c r="NBF8" s="109"/>
      <c r="NBG8" s="109"/>
      <c r="NBH8" s="109"/>
      <c r="NBI8" s="109"/>
      <c r="NBJ8" s="109"/>
      <c r="NBK8" s="109"/>
      <c r="NBL8" s="109"/>
      <c r="NBM8" s="109"/>
      <c r="NBN8" s="109"/>
      <c r="NBO8" s="109"/>
      <c r="NBP8" s="109"/>
      <c r="NBQ8" s="109"/>
      <c r="NBR8" s="109"/>
      <c r="NBS8" s="109"/>
      <c r="NBT8" s="109"/>
      <c r="NBU8" s="109"/>
      <c r="NBV8" s="109"/>
      <c r="NBW8" s="109"/>
      <c r="NBX8" s="109"/>
      <c r="NBY8" s="109"/>
      <c r="NBZ8" s="109"/>
      <c r="NCA8" s="109"/>
      <c r="NCB8" s="109"/>
      <c r="NCC8" s="109"/>
      <c r="NCD8" s="109"/>
      <c r="NCE8" s="109"/>
      <c r="NCF8" s="109"/>
      <c r="NCG8" s="109"/>
      <c r="NCH8" s="109"/>
      <c r="NCI8" s="109"/>
      <c r="NCJ8" s="109"/>
      <c r="NCK8" s="109"/>
      <c r="NCL8" s="109"/>
      <c r="NCM8" s="109"/>
      <c r="NCN8" s="109"/>
      <c r="NCO8" s="109"/>
      <c r="NCP8" s="109"/>
      <c r="NCQ8" s="109"/>
      <c r="NCR8" s="109"/>
      <c r="NCS8" s="109"/>
      <c r="NCT8" s="109"/>
      <c r="NCU8" s="109"/>
      <c r="NCV8" s="109"/>
      <c r="NCW8" s="109"/>
      <c r="NCX8" s="109"/>
      <c r="NCY8" s="109"/>
      <c r="NCZ8" s="109"/>
      <c r="NDA8" s="109"/>
      <c r="NDB8" s="109"/>
      <c r="NDC8" s="109"/>
      <c r="NDD8" s="109"/>
      <c r="NDE8" s="109"/>
      <c r="NDF8" s="109"/>
      <c r="NDG8" s="109"/>
      <c r="NDH8" s="109"/>
      <c r="NDI8" s="109"/>
      <c r="NDJ8" s="109"/>
      <c r="NDK8" s="109"/>
      <c r="NDL8" s="109"/>
      <c r="NDM8" s="109"/>
      <c r="NDN8" s="109"/>
      <c r="NDO8" s="109"/>
      <c r="NDP8" s="109"/>
      <c r="NDQ8" s="109"/>
      <c r="NDR8" s="109"/>
      <c r="NDS8" s="109"/>
      <c r="NDT8" s="109"/>
      <c r="NDU8" s="109"/>
      <c r="NDV8" s="109"/>
      <c r="NDW8" s="109"/>
      <c r="NDX8" s="109"/>
      <c r="NDY8" s="109"/>
      <c r="NDZ8" s="109"/>
      <c r="NEA8" s="109"/>
      <c r="NEB8" s="109"/>
      <c r="NEC8" s="109"/>
      <c r="NED8" s="109"/>
      <c r="NEE8" s="109"/>
      <c r="NEF8" s="109"/>
      <c r="NEG8" s="109"/>
      <c r="NEH8" s="109"/>
      <c r="NEI8" s="109"/>
      <c r="NEJ8" s="109"/>
      <c r="NEK8" s="109"/>
      <c r="NEL8" s="109"/>
      <c r="NEM8" s="109"/>
      <c r="NEN8" s="109"/>
      <c r="NEO8" s="109"/>
      <c r="NEP8" s="109"/>
      <c r="NEQ8" s="109"/>
      <c r="NER8" s="109"/>
      <c r="NES8" s="109"/>
      <c r="NET8" s="109"/>
      <c r="NEU8" s="109"/>
      <c r="NEV8" s="109"/>
      <c r="NEW8" s="109"/>
      <c r="NEX8" s="109"/>
      <c r="NEY8" s="109"/>
      <c r="NEZ8" s="109"/>
      <c r="NFA8" s="109"/>
      <c r="NFB8" s="109"/>
      <c r="NFC8" s="109"/>
      <c r="NFD8" s="109"/>
      <c r="NFE8" s="109"/>
      <c r="NFF8" s="109"/>
      <c r="NFG8" s="109"/>
      <c r="NFH8" s="109"/>
      <c r="NFI8" s="109"/>
      <c r="NFJ8" s="109"/>
      <c r="NFK8" s="109"/>
      <c r="NFL8" s="109"/>
      <c r="NFM8" s="109"/>
      <c r="NFN8" s="109"/>
      <c r="NFO8" s="109"/>
      <c r="NFP8" s="109"/>
      <c r="NFQ8" s="109"/>
      <c r="NFR8" s="109"/>
      <c r="NFS8" s="109"/>
      <c r="NFT8" s="109"/>
      <c r="NFU8" s="109"/>
      <c r="NFV8" s="109"/>
      <c r="NFW8" s="109"/>
      <c r="NFX8" s="109"/>
      <c r="NFY8" s="109"/>
      <c r="NFZ8" s="109"/>
      <c r="NGA8" s="109"/>
      <c r="NGB8" s="109"/>
      <c r="NGC8" s="109"/>
      <c r="NGD8" s="109"/>
      <c r="NGE8" s="109"/>
      <c r="NGF8" s="109"/>
      <c r="NGG8" s="109"/>
      <c r="NGH8" s="109"/>
      <c r="NGI8" s="109"/>
      <c r="NGJ8" s="109"/>
      <c r="NGK8" s="109"/>
      <c r="NGL8" s="109"/>
      <c r="NGM8" s="109"/>
      <c r="NGN8" s="109"/>
      <c r="NGO8" s="109"/>
      <c r="NGP8" s="109"/>
      <c r="NGQ8" s="109"/>
      <c r="NGR8" s="109"/>
      <c r="NGS8" s="109"/>
      <c r="NGT8" s="109"/>
      <c r="NGU8" s="109"/>
      <c r="NGV8" s="109"/>
      <c r="NGW8" s="109"/>
      <c r="NGX8" s="109"/>
      <c r="NGY8" s="109"/>
      <c r="NGZ8" s="109"/>
      <c r="NHA8" s="109"/>
      <c r="NHB8" s="109"/>
      <c r="NHC8" s="109"/>
      <c r="NHD8" s="109"/>
      <c r="NHE8" s="109"/>
      <c r="NHF8" s="109"/>
      <c r="NHG8" s="109"/>
      <c r="NHH8" s="109"/>
      <c r="NHI8" s="109"/>
      <c r="NHJ8" s="109"/>
      <c r="NHK8" s="109"/>
      <c r="NHL8" s="109"/>
      <c r="NHM8" s="109"/>
      <c r="NHN8" s="109"/>
      <c r="NHO8" s="109"/>
      <c r="NHP8" s="109"/>
      <c r="NHQ8" s="109"/>
      <c r="NHR8" s="109"/>
      <c r="NHS8" s="109"/>
      <c r="NHT8" s="109"/>
      <c r="NHU8" s="109"/>
      <c r="NHV8" s="109"/>
      <c r="NHW8" s="109"/>
      <c r="NHX8" s="109"/>
      <c r="NHY8" s="109"/>
      <c r="NHZ8" s="109"/>
      <c r="NIA8" s="109"/>
      <c r="NIB8" s="109"/>
      <c r="NIC8" s="109"/>
      <c r="NID8" s="109"/>
      <c r="NIE8" s="109"/>
      <c r="NIF8" s="109"/>
      <c r="NIG8" s="109"/>
      <c r="NIH8" s="109"/>
      <c r="NII8" s="109"/>
      <c r="NIJ8" s="109"/>
      <c r="NIK8" s="109"/>
      <c r="NIL8" s="109"/>
      <c r="NIM8" s="109"/>
      <c r="NIN8" s="109"/>
      <c r="NIO8" s="109"/>
      <c r="NIP8" s="109"/>
      <c r="NIQ8" s="109"/>
      <c r="NIR8" s="109"/>
      <c r="NIS8" s="109"/>
      <c r="NIT8" s="109"/>
      <c r="NIU8" s="109"/>
      <c r="NIV8" s="109"/>
      <c r="NIW8" s="109"/>
      <c r="NIX8" s="109"/>
      <c r="NIY8" s="109"/>
      <c r="NIZ8" s="109"/>
      <c r="NJA8" s="109"/>
      <c r="NJB8" s="109"/>
      <c r="NJC8" s="109"/>
      <c r="NJD8" s="109"/>
      <c r="NJE8" s="109"/>
      <c r="NJF8" s="109"/>
      <c r="NJG8" s="109"/>
      <c r="NJH8" s="109"/>
      <c r="NJI8" s="109"/>
      <c r="NJJ8" s="109"/>
      <c r="NJK8" s="109"/>
      <c r="NJL8" s="109"/>
      <c r="NJM8" s="109"/>
      <c r="NJN8" s="109"/>
      <c r="NJO8" s="109"/>
      <c r="NJP8" s="109"/>
      <c r="NJQ8" s="109"/>
      <c r="NJR8" s="109"/>
      <c r="NJS8" s="109"/>
      <c r="NJT8" s="109"/>
      <c r="NJU8" s="109"/>
      <c r="NJV8" s="109"/>
      <c r="NJW8" s="109"/>
      <c r="NJX8" s="109"/>
      <c r="NJY8" s="109"/>
      <c r="NJZ8" s="109"/>
      <c r="NKA8" s="109"/>
      <c r="NKB8" s="109"/>
      <c r="NKC8" s="109"/>
      <c r="NKD8" s="109"/>
      <c r="NKE8" s="109"/>
      <c r="NKF8" s="109"/>
      <c r="NKG8" s="109"/>
      <c r="NKH8" s="109"/>
      <c r="NKI8" s="109"/>
      <c r="NKJ8" s="109"/>
      <c r="NKK8" s="109"/>
      <c r="NKL8" s="109"/>
      <c r="NKM8" s="109"/>
      <c r="NKN8" s="109"/>
      <c r="NKO8" s="109"/>
      <c r="NKP8" s="109"/>
      <c r="NKQ8" s="109"/>
      <c r="NKR8" s="109"/>
      <c r="NKS8" s="109"/>
      <c r="NKT8" s="109"/>
      <c r="NKU8" s="109"/>
      <c r="NKV8" s="109"/>
      <c r="NKW8" s="109"/>
      <c r="NKX8" s="109"/>
      <c r="NKY8" s="109"/>
      <c r="NKZ8" s="109"/>
      <c r="NLA8" s="109"/>
      <c r="NLB8" s="109"/>
      <c r="NLC8" s="109"/>
      <c r="NLD8" s="109"/>
      <c r="NLE8" s="109"/>
      <c r="NLF8" s="109"/>
      <c r="NLG8" s="109"/>
      <c r="NLH8" s="109"/>
      <c r="NLI8" s="109"/>
      <c r="NLJ8" s="109"/>
      <c r="NLK8" s="109"/>
      <c r="NLL8" s="109"/>
      <c r="NLM8" s="109"/>
      <c r="NLN8" s="109"/>
      <c r="NLO8" s="109"/>
      <c r="NLP8" s="109"/>
      <c r="NLQ8" s="109"/>
      <c r="NLR8" s="109"/>
      <c r="NLS8" s="109"/>
      <c r="NLT8" s="109"/>
      <c r="NLU8" s="109"/>
      <c r="NLV8" s="109"/>
      <c r="NLW8" s="109"/>
      <c r="NLX8" s="109"/>
      <c r="NLY8" s="109"/>
      <c r="NLZ8" s="109"/>
      <c r="NMA8" s="109"/>
      <c r="NMB8" s="109"/>
      <c r="NMC8" s="109"/>
      <c r="NMD8" s="109"/>
      <c r="NME8" s="109"/>
      <c r="NMF8" s="109"/>
      <c r="NMG8" s="109"/>
      <c r="NMH8" s="109"/>
      <c r="NMI8" s="109"/>
      <c r="NMJ8" s="109"/>
      <c r="NMK8" s="109"/>
      <c r="NML8" s="109"/>
      <c r="NMM8" s="109"/>
      <c r="NMN8" s="109"/>
      <c r="NMO8" s="109"/>
      <c r="NMP8" s="109"/>
      <c r="NMQ8" s="109"/>
      <c r="NMR8" s="109"/>
      <c r="NMS8" s="109"/>
      <c r="NMT8" s="109"/>
      <c r="NMU8" s="109"/>
      <c r="NMV8" s="109"/>
      <c r="NMW8" s="109"/>
      <c r="NMX8" s="109"/>
      <c r="NMY8" s="109"/>
      <c r="NMZ8" s="109"/>
      <c r="NNA8" s="109"/>
      <c r="NNB8" s="109"/>
      <c r="NNC8" s="109"/>
      <c r="NND8" s="109"/>
      <c r="NNE8" s="109"/>
      <c r="NNF8" s="109"/>
      <c r="NNG8" s="109"/>
      <c r="NNH8" s="109"/>
      <c r="NNI8" s="109"/>
      <c r="NNJ8" s="109"/>
      <c r="NNK8" s="109"/>
      <c r="NNL8" s="109"/>
      <c r="NNM8" s="109"/>
      <c r="NNN8" s="109"/>
      <c r="NNO8" s="109"/>
      <c r="NNP8" s="109"/>
      <c r="NNQ8" s="109"/>
      <c r="NNR8" s="109"/>
      <c r="NNS8" s="109"/>
      <c r="NNT8" s="109"/>
      <c r="NNU8" s="109"/>
      <c r="NNV8" s="109"/>
      <c r="NNW8" s="109"/>
      <c r="NNX8" s="109"/>
      <c r="NNY8" s="109"/>
      <c r="NNZ8" s="109"/>
      <c r="NOA8" s="109"/>
      <c r="NOB8" s="109"/>
      <c r="NOC8" s="109"/>
      <c r="NOD8" s="109"/>
      <c r="NOE8" s="109"/>
      <c r="NOF8" s="109"/>
      <c r="NOG8" s="109"/>
      <c r="NOH8" s="109"/>
      <c r="NOI8" s="109"/>
      <c r="NOJ8" s="109"/>
      <c r="NOK8" s="109"/>
      <c r="NOL8" s="109"/>
      <c r="NOM8" s="109"/>
      <c r="NON8" s="109"/>
      <c r="NOO8" s="109"/>
      <c r="NOP8" s="109"/>
      <c r="NOQ8" s="109"/>
      <c r="NOR8" s="109"/>
      <c r="NOS8" s="109"/>
      <c r="NOT8" s="109"/>
      <c r="NOU8" s="109"/>
      <c r="NOV8" s="109"/>
      <c r="NOW8" s="109"/>
      <c r="NOX8" s="109"/>
      <c r="NOY8" s="109"/>
      <c r="NOZ8" s="109"/>
      <c r="NPA8" s="109"/>
      <c r="NPB8" s="109"/>
      <c r="NPC8" s="109"/>
      <c r="NPD8" s="109"/>
      <c r="NPE8" s="109"/>
      <c r="NPF8" s="109"/>
      <c r="NPG8" s="109"/>
      <c r="NPH8" s="109"/>
      <c r="NPI8" s="109"/>
      <c r="NPJ8" s="109"/>
      <c r="NPK8" s="109"/>
      <c r="NPL8" s="109"/>
      <c r="NPM8" s="109"/>
      <c r="NPN8" s="109"/>
      <c r="NPO8" s="109"/>
      <c r="NPP8" s="109"/>
      <c r="NPQ8" s="109"/>
      <c r="NPR8" s="109"/>
      <c r="NPS8" s="109"/>
      <c r="NPT8" s="109"/>
      <c r="NPU8" s="109"/>
      <c r="NPV8" s="109"/>
      <c r="NPW8" s="109"/>
      <c r="NPX8" s="109"/>
      <c r="NPY8" s="109"/>
      <c r="NPZ8" s="109"/>
      <c r="NQA8" s="109"/>
      <c r="NQB8" s="109"/>
      <c r="NQC8" s="109"/>
      <c r="NQD8" s="109"/>
      <c r="NQE8" s="109"/>
      <c r="NQF8" s="109"/>
      <c r="NQG8" s="109"/>
      <c r="NQH8" s="109"/>
      <c r="NQI8" s="109"/>
      <c r="NQJ8" s="109"/>
      <c r="NQK8" s="109"/>
      <c r="NQL8" s="109"/>
      <c r="NQM8" s="109"/>
      <c r="NQN8" s="109"/>
      <c r="NQO8" s="109"/>
      <c r="NQP8" s="109"/>
      <c r="NQQ8" s="109"/>
      <c r="NQR8" s="109"/>
      <c r="NQS8" s="109"/>
      <c r="NQT8" s="109"/>
      <c r="NQU8" s="109"/>
      <c r="NQV8" s="109"/>
      <c r="NQW8" s="109"/>
      <c r="NQX8" s="109"/>
      <c r="NQY8" s="109"/>
      <c r="NQZ8" s="109"/>
      <c r="NRA8" s="109"/>
      <c r="NRB8" s="109"/>
      <c r="NRC8" s="109"/>
      <c r="NRD8" s="109"/>
      <c r="NRE8" s="109"/>
      <c r="NRF8" s="109"/>
      <c r="NRG8" s="109"/>
      <c r="NRH8" s="109"/>
      <c r="NRI8" s="109"/>
      <c r="NRJ8" s="109"/>
      <c r="NRK8" s="109"/>
      <c r="NRL8" s="109"/>
      <c r="NRM8" s="109"/>
      <c r="NRN8" s="109"/>
      <c r="NRO8" s="109"/>
      <c r="NRP8" s="109"/>
      <c r="NRQ8" s="109"/>
      <c r="NRR8" s="109"/>
      <c r="NRS8" s="109"/>
      <c r="NRT8" s="109"/>
      <c r="NRU8" s="109"/>
      <c r="NRV8" s="109"/>
      <c r="NRW8" s="109"/>
      <c r="NRX8" s="109"/>
      <c r="NRY8" s="109"/>
      <c r="NRZ8" s="109"/>
      <c r="NSA8" s="109"/>
      <c r="NSB8" s="109"/>
      <c r="NSC8" s="109"/>
      <c r="NSD8" s="109"/>
      <c r="NSE8" s="109"/>
      <c r="NSF8" s="109"/>
      <c r="NSG8" s="109"/>
      <c r="NSH8" s="109"/>
      <c r="NSI8" s="109"/>
      <c r="NSJ8" s="109"/>
      <c r="NSK8" s="109"/>
      <c r="NSL8" s="109"/>
      <c r="NSM8" s="109"/>
      <c r="NSN8" s="109"/>
      <c r="NSO8" s="109"/>
      <c r="NSP8" s="109"/>
      <c r="NSQ8" s="109"/>
      <c r="NSR8" s="109"/>
      <c r="NSS8" s="109"/>
      <c r="NST8" s="109"/>
      <c r="NSU8" s="109"/>
      <c r="NSV8" s="109"/>
      <c r="NSW8" s="109"/>
      <c r="NSX8" s="109"/>
      <c r="NSY8" s="109"/>
      <c r="NSZ8" s="109"/>
      <c r="NTA8" s="109"/>
      <c r="NTB8" s="109"/>
      <c r="NTC8" s="109"/>
      <c r="NTD8" s="109"/>
      <c r="NTE8" s="109"/>
      <c r="NTF8" s="109"/>
      <c r="NTG8" s="109"/>
      <c r="NTH8" s="109"/>
      <c r="NTI8" s="109"/>
      <c r="NTJ8" s="109"/>
      <c r="NTK8" s="109"/>
      <c r="NTL8" s="109"/>
      <c r="NTM8" s="109"/>
      <c r="NTN8" s="109"/>
      <c r="NTO8" s="109"/>
      <c r="NTP8" s="109"/>
      <c r="NTQ8" s="109"/>
      <c r="NTR8" s="109"/>
      <c r="NTS8" s="109"/>
      <c r="NTT8" s="109"/>
      <c r="NTU8" s="109"/>
      <c r="NTV8" s="109"/>
      <c r="NTW8" s="109"/>
      <c r="NTX8" s="109"/>
      <c r="NTY8" s="109"/>
      <c r="NTZ8" s="109"/>
      <c r="NUA8" s="109"/>
      <c r="NUB8" s="109"/>
      <c r="NUC8" s="109"/>
      <c r="NUD8" s="109"/>
      <c r="NUE8" s="109"/>
      <c r="NUF8" s="109"/>
      <c r="NUG8" s="109"/>
      <c r="NUH8" s="109"/>
      <c r="NUI8" s="109"/>
      <c r="NUJ8" s="109"/>
      <c r="NUK8" s="109"/>
      <c r="NUL8" s="109"/>
      <c r="NUM8" s="109"/>
      <c r="NUN8" s="109"/>
      <c r="NUO8" s="109"/>
      <c r="NUP8" s="109"/>
      <c r="NUQ8" s="109"/>
      <c r="NUR8" s="109"/>
      <c r="NUS8" s="109"/>
      <c r="NUT8" s="109"/>
      <c r="NUU8" s="109"/>
      <c r="NUV8" s="109"/>
      <c r="NUW8" s="109"/>
      <c r="NUX8" s="109"/>
      <c r="NUY8" s="109"/>
      <c r="NUZ8" s="109"/>
      <c r="NVA8" s="109"/>
      <c r="NVB8" s="109"/>
      <c r="NVC8" s="109"/>
      <c r="NVD8" s="109"/>
      <c r="NVE8" s="109"/>
      <c r="NVF8" s="109"/>
      <c r="NVG8" s="109"/>
      <c r="NVH8" s="109"/>
      <c r="NVI8" s="109"/>
      <c r="NVJ8" s="109"/>
      <c r="NVK8" s="109"/>
      <c r="NVL8" s="109"/>
      <c r="NVM8" s="109"/>
      <c r="NVN8" s="109"/>
      <c r="NVO8" s="109"/>
      <c r="NVP8" s="109"/>
      <c r="NVQ8" s="109"/>
      <c r="NVR8" s="109"/>
      <c r="NVS8" s="109"/>
      <c r="NVT8" s="109"/>
      <c r="NVU8" s="109"/>
      <c r="NVV8" s="109"/>
      <c r="NVW8" s="109"/>
      <c r="NVX8" s="109"/>
      <c r="NVY8" s="109"/>
      <c r="NVZ8" s="109"/>
      <c r="NWA8" s="109"/>
      <c r="NWB8" s="109"/>
      <c r="NWC8" s="109"/>
      <c r="NWD8" s="109"/>
      <c r="NWE8" s="109"/>
      <c r="NWF8" s="109"/>
      <c r="NWG8" s="109"/>
      <c r="NWH8" s="109"/>
      <c r="NWI8" s="109"/>
      <c r="NWJ8" s="109"/>
      <c r="NWK8" s="109"/>
      <c r="NWL8" s="109"/>
      <c r="NWM8" s="109"/>
      <c r="NWN8" s="109"/>
      <c r="NWO8" s="109"/>
      <c r="NWP8" s="109"/>
      <c r="NWQ8" s="109"/>
      <c r="NWR8" s="109"/>
      <c r="NWS8" s="109"/>
      <c r="NWT8" s="109"/>
      <c r="NWU8" s="109"/>
      <c r="NWV8" s="109"/>
      <c r="NWW8" s="109"/>
      <c r="NWX8" s="109"/>
      <c r="NWY8" s="109"/>
      <c r="NWZ8" s="109"/>
      <c r="NXA8" s="109"/>
      <c r="NXB8" s="109"/>
      <c r="NXC8" s="109"/>
      <c r="NXD8" s="109"/>
      <c r="NXE8" s="109"/>
      <c r="NXF8" s="109"/>
      <c r="NXG8" s="109"/>
      <c r="NXH8" s="109"/>
      <c r="NXI8" s="109"/>
      <c r="NXJ8" s="109"/>
      <c r="NXK8" s="109"/>
      <c r="NXL8" s="109"/>
      <c r="NXM8" s="109"/>
      <c r="NXN8" s="109"/>
      <c r="NXO8" s="109"/>
      <c r="NXP8" s="109"/>
      <c r="NXQ8" s="109"/>
      <c r="NXR8" s="109"/>
      <c r="NXS8" s="109"/>
      <c r="NXT8" s="109"/>
      <c r="NXU8" s="109"/>
      <c r="NXV8" s="109"/>
      <c r="NXW8" s="109"/>
      <c r="NXX8" s="109"/>
      <c r="NXY8" s="109"/>
      <c r="NXZ8" s="109"/>
      <c r="NYA8" s="109"/>
      <c r="NYB8" s="109"/>
      <c r="NYC8" s="109"/>
      <c r="NYD8" s="109"/>
      <c r="NYE8" s="109"/>
      <c r="NYF8" s="109"/>
      <c r="NYG8" s="109"/>
      <c r="NYH8" s="109"/>
      <c r="NYI8" s="109"/>
      <c r="NYJ8" s="109"/>
      <c r="NYK8" s="109"/>
      <c r="NYL8" s="109"/>
      <c r="NYM8" s="109"/>
      <c r="NYN8" s="109"/>
      <c r="NYO8" s="109"/>
      <c r="NYP8" s="109"/>
      <c r="NYQ8" s="109"/>
      <c r="NYR8" s="109"/>
      <c r="NYS8" s="109"/>
      <c r="NYT8" s="109"/>
      <c r="NYU8" s="109"/>
      <c r="NYV8" s="109"/>
      <c r="NYW8" s="109"/>
      <c r="NYX8" s="109"/>
      <c r="NYY8" s="109"/>
      <c r="NYZ8" s="109"/>
      <c r="NZA8" s="109"/>
      <c r="NZB8" s="109"/>
      <c r="NZC8" s="109"/>
      <c r="NZD8" s="109"/>
      <c r="NZE8" s="109"/>
      <c r="NZF8" s="109"/>
      <c r="NZG8" s="109"/>
      <c r="NZH8" s="109"/>
      <c r="NZI8" s="109"/>
      <c r="NZJ8" s="109"/>
      <c r="NZK8" s="109"/>
      <c r="NZL8" s="109"/>
      <c r="NZM8" s="109"/>
      <c r="NZN8" s="109"/>
      <c r="NZO8" s="109"/>
      <c r="NZP8" s="109"/>
      <c r="NZQ8" s="109"/>
      <c r="NZR8" s="109"/>
      <c r="NZS8" s="109"/>
      <c r="NZT8" s="109"/>
      <c r="NZU8" s="109"/>
      <c r="NZV8" s="109"/>
      <c r="NZW8" s="109"/>
      <c r="NZX8" s="109"/>
      <c r="NZY8" s="109"/>
      <c r="NZZ8" s="109"/>
      <c r="OAA8" s="109"/>
      <c r="OAB8" s="109"/>
      <c r="OAC8" s="109"/>
      <c r="OAD8" s="109"/>
      <c r="OAE8" s="109"/>
      <c r="OAF8" s="109"/>
      <c r="OAG8" s="109"/>
      <c r="OAH8" s="109"/>
      <c r="OAI8" s="109"/>
      <c r="OAJ8" s="109"/>
      <c r="OAK8" s="109"/>
      <c r="OAL8" s="109"/>
      <c r="OAM8" s="109"/>
      <c r="OAN8" s="109"/>
      <c r="OAO8" s="109"/>
      <c r="OAP8" s="109"/>
      <c r="OAQ8" s="109"/>
      <c r="OAR8" s="109"/>
      <c r="OAS8" s="109"/>
      <c r="OAT8" s="109"/>
      <c r="OAU8" s="109"/>
      <c r="OAV8" s="109"/>
      <c r="OAW8" s="109"/>
      <c r="OAX8" s="109"/>
      <c r="OAY8" s="109"/>
      <c r="OAZ8" s="109"/>
      <c r="OBA8" s="109"/>
      <c r="OBB8" s="109"/>
      <c r="OBC8" s="109"/>
      <c r="OBD8" s="109"/>
      <c r="OBE8" s="109"/>
      <c r="OBF8" s="109"/>
      <c r="OBG8" s="109"/>
      <c r="OBH8" s="109"/>
      <c r="OBI8" s="109"/>
      <c r="OBJ8" s="109"/>
      <c r="OBK8" s="109"/>
      <c r="OBL8" s="109"/>
      <c r="OBM8" s="109"/>
      <c r="OBN8" s="109"/>
      <c r="OBO8" s="109"/>
      <c r="OBP8" s="109"/>
      <c r="OBQ8" s="109"/>
      <c r="OBR8" s="109"/>
      <c r="OBS8" s="109"/>
      <c r="OBT8" s="109"/>
      <c r="OBU8" s="109"/>
      <c r="OBV8" s="109"/>
      <c r="OBW8" s="109"/>
      <c r="OBX8" s="109"/>
      <c r="OBY8" s="109"/>
      <c r="OBZ8" s="109"/>
      <c r="OCA8" s="109"/>
      <c r="OCB8" s="109"/>
      <c r="OCC8" s="109"/>
      <c r="OCD8" s="109"/>
      <c r="OCE8" s="109"/>
      <c r="OCF8" s="109"/>
      <c r="OCG8" s="109"/>
      <c r="OCH8" s="109"/>
      <c r="OCI8" s="109"/>
      <c r="OCJ8" s="109"/>
      <c r="OCK8" s="109"/>
      <c r="OCL8" s="109"/>
      <c r="OCM8" s="109"/>
      <c r="OCN8" s="109"/>
      <c r="OCO8" s="109"/>
      <c r="OCP8" s="109"/>
      <c r="OCQ8" s="109"/>
      <c r="OCR8" s="109"/>
      <c r="OCS8" s="109"/>
      <c r="OCT8" s="109"/>
      <c r="OCU8" s="109"/>
      <c r="OCV8" s="109"/>
      <c r="OCW8" s="109"/>
      <c r="OCX8" s="109"/>
      <c r="OCY8" s="109"/>
      <c r="OCZ8" s="109"/>
      <c r="ODA8" s="109"/>
      <c r="ODB8" s="109"/>
      <c r="ODC8" s="109"/>
      <c r="ODD8" s="109"/>
      <c r="ODE8" s="109"/>
      <c r="ODF8" s="109"/>
      <c r="ODG8" s="109"/>
      <c r="ODH8" s="109"/>
      <c r="ODI8" s="109"/>
      <c r="ODJ8" s="109"/>
      <c r="ODK8" s="109"/>
      <c r="ODL8" s="109"/>
      <c r="ODM8" s="109"/>
      <c r="ODN8" s="109"/>
      <c r="ODO8" s="109"/>
      <c r="ODP8" s="109"/>
      <c r="ODQ8" s="109"/>
      <c r="ODR8" s="109"/>
      <c r="ODS8" s="109"/>
      <c r="ODT8" s="109"/>
      <c r="ODU8" s="109"/>
      <c r="ODV8" s="109"/>
      <c r="ODW8" s="109"/>
      <c r="ODX8" s="109"/>
      <c r="ODY8" s="109"/>
      <c r="ODZ8" s="109"/>
      <c r="OEA8" s="109"/>
      <c r="OEB8" s="109"/>
      <c r="OEC8" s="109"/>
      <c r="OED8" s="109"/>
      <c r="OEE8" s="109"/>
      <c r="OEF8" s="109"/>
      <c r="OEG8" s="109"/>
      <c r="OEH8" s="109"/>
      <c r="OEI8" s="109"/>
      <c r="OEJ8" s="109"/>
      <c r="OEK8" s="109"/>
      <c r="OEL8" s="109"/>
      <c r="OEM8" s="109"/>
      <c r="OEN8" s="109"/>
      <c r="OEO8" s="109"/>
      <c r="OEP8" s="109"/>
      <c r="OEQ8" s="109"/>
      <c r="OER8" s="109"/>
      <c r="OES8" s="109"/>
      <c r="OET8" s="109"/>
      <c r="OEU8" s="109"/>
      <c r="OEV8" s="109"/>
      <c r="OEW8" s="109"/>
      <c r="OEX8" s="109"/>
      <c r="OEY8" s="109"/>
      <c r="OEZ8" s="109"/>
      <c r="OFA8" s="109"/>
      <c r="OFB8" s="109"/>
      <c r="OFC8" s="109"/>
      <c r="OFD8" s="109"/>
      <c r="OFE8" s="109"/>
      <c r="OFF8" s="109"/>
      <c r="OFG8" s="109"/>
      <c r="OFH8" s="109"/>
      <c r="OFI8" s="109"/>
      <c r="OFJ8" s="109"/>
      <c r="OFK8" s="109"/>
      <c r="OFL8" s="109"/>
      <c r="OFM8" s="109"/>
      <c r="OFN8" s="109"/>
      <c r="OFO8" s="109"/>
      <c r="OFP8" s="109"/>
      <c r="OFQ8" s="109"/>
      <c r="OFR8" s="109"/>
      <c r="OFS8" s="109"/>
      <c r="OFT8" s="109"/>
      <c r="OFU8" s="109"/>
      <c r="OFV8" s="109"/>
      <c r="OFW8" s="109"/>
      <c r="OFX8" s="109"/>
      <c r="OFY8" s="109"/>
      <c r="OFZ8" s="109"/>
      <c r="OGA8" s="109"/>
      <c r="OGB8" s="109"/>
      <c r="OGC8" s="109"/>
      <c r="OGD8" s="109"/>
      <c r="OGE8" s="109"/>
      <c r="OGF8" s="109"/>
      <c r="OGG8" s="109"/>
      <c r="OGH8" s="109"/>
      <c r="OGI8" s="109"/>
      <c r="OGJ8" s="109"/>
      <c r="OGK8" s="109"/>
      <c r="OGL8" s="109"/>
      <c r="OGM8" s="109"/>
      <c r="OGN8" s="109"/>
      <c r="OGO8" s="109"/>
      <c r="OGP8" s="109"/>
      <c r="OGQ8" s="109"/>
      <c r="OGR8" s="109"/>
      <c r="OGS8" s="109"/>
      <c r="OGT8" s="109"/>
      <c r="OGU8" s="109"/>
      <c r="OGV8" s="109"/>
      <c r="OGW8" s="109"/>
      <c r="OGX8" s="109"/>
      <c r="OGY8" s="109"/>
      <c r="OGZ8" s="109"/>
      <c r="OHA8" s="109"/>
      <c r="OHB8" s="109"/>
      <c r="OHC8" s="109"/>
      <c r="OHD8" s="109"/>
      <c r="OHE8" s="109"/>
      <c r="OHF8" s="109"/>
      <c r="OHG8" s="109"/>
      <c r="OHH8" s="109"/>
      <c r="OHI8" s="109"/>
      <c r="OHJ8" s="109"/>
      <c r="OHK8" s="109"/>
      <c r="OHL8" s="109"/>
      <c r="OHM8" s="109"/>
      <c r="OHN8" s="109"/>
      <c r="OHO8" s="109"/>
      <c r="OHP8" s="109"/>
      <c r="OHQ8" s="109"/>
      <c r="OHR8" s="109"/>
      <c r="OHS8" s="109"/>
      <c r="OHT8" s="109"/>
      <c r="OHU8" s="109"/>
      <c r="OHV8" s="109"/>
      <c r="OHW8" s="109"/>
      <c r="OHX8" s="109"/>
      <c r="OHY8" s="109"/>
      <c r="OHZ8" s="109"/>
      <c r="OIA8" s="109"/>
      <c r="OIB8" s="109"/>
      <c r="OIC8" s="109"/>
      <c r="OID8" s="109"/>
      <c r="OIE8" s="109"/>
      <c r="OIF8" s="109"/>
      <c r="OIG8" s="109"/>
      <c r="OIH8" s="109"/>
      <c r="OII8" s="109"/>
      <c r="OIJ8" s="109"/>
      <c r="OIK8" s="109"/>
      <c r="OIL8" s="109"/>
      <c r="OIM8" s="109"/>
      <c r="OIN8" s="109"/>
      <c r="OIO8" s="109"/>
      <c r="OIP8" s="109"/>
      <c r="OIQ8" s="109"/>
      <c r="OIR8" s="109"/>
      <c r="OIS8" s="109"/>
      <c r="OIT8" s="109"/>
      <c r="OIU8" s="109"/>
      <c r="OIV8" s="109"/>
      <c r="OIW8" s="109"/>
      <c r="OIX8" s="109"/>
      <c r="OIY8" s="109"/>
      <c r="OIZ8" s="109"/>
      <c r="OJA8" s="109"/>
      <c r="OJB8" s="109"/>
      <c r="OJC8" s="109"/>
      <c r="OJD8" s="109"/>
      <c r="OJE8" s="109"/>
      <c r="OJF8" s="109"/>
      <c r="OJG8" s="109"/>
      <c r="OJH8" s="109"/>
      <c r="OJI8" s="109"/>
      <c r="OJJ8" s="109"/>
      <c r="OJK8" s="109"/>
      <c r="OJL8" s="109"/>
      <c r="OJM8" s="109"/>
      <c r="OJN8" s="109"/>
      <c r="OJO8" s="109"/>
      <c r="OJP8" s="109"/>
      <c r="OJQ8" s="109"/>
      <c r="OJR8" s="109"/>
      <c r="OJS8" s="109"/>
      <c r="OJT8" s="109"/>
      <c r="OJU8" s="109"/>
      <c r="OJV8" s="109"/>
      <c r="OJW8" s="109"/>
      <c r="OJX8" s="109"/>
      <c r="OJY8" s="109"/>
      <c r="OJZ8" s="109"/>
      <c r="OKA8" s="109"/>
      <c r="OKB8" s="109"/>
      <c r="OKC8" s="109"/>
      <c r="OKD8" s="109"/>
      <c r="OKE8" s="109"/>
      <c r="OKF8" s="109"/>
      <c r="OKG8" s="109"/>
      <c r="OKH8" s="109"/>
      <c r="OKI8" s="109"/>
      <c r="OKJ8" s="109"/>
      <c r="OKK8" s="109"/>
      <c r="OKL8" s="109"/>
      <c r="OKM8" s="109"/>
      <c r="OKN8" s="109"/>
      <c r="OKO8" s="109"/>
      <c r="OKP8" s="109"/>
      <c r="OKQ8" s="109"/>
      <c r="OKR8" s="109"/>
      <c r="OKS8" s="109"/>
      <c r="OKT8" s="109"/>
      <c r="OKU8" s="109"/>
      <c r="OKV8" s="109"/>
      <c r="OKW8" s="109"/>
      <c r="OKX8" s="109"/>
      <c r="OKY8" s="109"/>
      <c r="OKZ8" s="109"/>
      <c r="OLA8" s="109"/>
      <c r="OLB8" s="109"/>
      <c r="OLC8" s="109"/>
      <c r="OLD8" s="109"/>
      <c r="OLE8" s="109"/>
      <c r="OLF8" s="109"/>
      <c r="OLG8" s="109"/>
      <c r="OLH8" s="109"/>
      <c r="OLI8" s="109"/>
      <c r="OLJ8" s="109"/>
      <c r="OLK8" s="109"/>
      <c r="OLL8" s="109"/>
      <c r="OLM8" s="109"/>
      <c r="OLN8" s="109"/>
      <c r="OLO8" s="109"/>
      <c r="OLP8" s="109"/>
      <c r="OLQ8" s="109"/>
      <c r="OLR8" s="109"/>
      <c r="OLS8" s="109"/>
      <c r="OLT8" s="109"/>
      <c r="OLU8" s="109"/>
      <c r="OLV8" s="109"/>
      <c r="OLW8" s="109"/>
      <c r="OLX8" s="109"/>
      <c r="OLY8" s="109"/>
      <c r="OLZ8" s="109"/>
      <c r="OMA8" s="109"/>
      <c r="OMB8" s="109"/>
      <c r="OMC8" s="109"/>
      <c r="OMD8" s="109"/>
      <c r="OME8" s="109"/>
      <c r="OMF8" s="109"/>
      <c r="OMG8" s="109"/>
      <c r="OMH8" s="109"/>
      <c r="OMI8" s="109"/>
      <c r="OMJ8" s="109"/>
      <c r="OMK8" s="109"/>
      <c r="OML8" s="109"/>
      <c r="OMM8" s="109"/>
      <c r="OMN8" s="109"/>
      <c r="OMO8" s="109"/>
      <c r="OMP8" s="109"/>
      <c r="OMQ8" s="109"/>
      <c r="OMR8" s="109"/>
      <c r="OMS8" s="109"/>
      <c r="OMT8" s="109"/>
      <c r="OMU8" s="109"/>
      <c r="OMV8" s="109"/>
      <c r="OMW8" s="109"/>
      <c r="OMX8" s="109"/>
      <c r="OMY8" s="109"/>
      <c r="OMZ8" s="109"/>
      <c r="ONA8" s="109"/>
      <c r="ONB8" s="109"/>
      <c r="ONC8" s="109"/>
      <c r="OND8" s="109"/>
      <c r="ONE8" s="109"/>
      <c r="ONF8" s="109"/>
      <c r="ONG8" s="109"/>
      <c r="ONH8" s="109"/>
      <c r="ONI8" s="109"/>
      <c r="ONJ8" s="109"/>
      <c r="ONK8" s="109"/>
      <c r="ONL8" s="109"/>
      <c r="ONM8" s="109"/>
      <c r="ONN8" s="109"/>
      <c r="ONO8" s="109"/>
      <c r="ONP8" s="109"/>
      <c r="ONQ8" s="109"/>
      <c r="ONR8" s="109"/>
      <c r="ONS8" s="109"/>
      <c r="ONT8" s="109"/>
      <c r="ONU8" s="109"/>
      <c r="ONV8" s="109"/>
      <c r="ONW8" s="109"/>
      <c r="ONX8" s="109"/>
      <c r="ONY8" s="109"/>
      <c r="ONZ8" s="109"/>
      <c r="OOA8" s="109"/>
      <c r="OOB8" s="109"/>
      <c r="OOC8" s="109"/>
      <c r="OOD8" s="109"/>
      <c r="OOE8" s="109"/>
      <c r="OOF8" s="109"/>
      <c r="OOG8" s="109"/>
      <c r="OOH8" s="109"/>
      <c r="OOI8" s="109"/>
      <c r="OOJ8" s="109"/>
      <c r="OOK8" s="109"/>
      <c r="OOL8" s="109"/>
      <c r="OOM8" s="109"/>
      <c r="OON8" s="109"/>
      <c r="OOO8" s="109"/>
      <c r="OOP8" s="109"/>
      <c r="OOQ8" s="109"/>
      <c r="OOR8" s="109"/>
      <c r="OOS8" s="109"/>
      <c r="OOT8" s="109"/>
      <c r="OOU8" s="109"/>
      <c r="OOV8" s="109"/>
      <c r="OOW8" s="109"/>
      <c r="OOX8" s="109"/>
      <c r="OOY8" s="109"/>
      <c r="OOZ8" s="109"/>
      <c r="OPA8" s="109"/>
      <c r="OPB8" s="109"/>
      <c r="OPC8" s="109"/>
      <c r="OPD8" s="109"/>
      <c r="OPE8" s="109"/>
      <c r="OPF8" s="109"/>
      <c r="OPG8" s="109"/>
      <c r="OPH8" s="109"/>
      <c r="OPI8" s="109"/>
      <c r="OPJ8" s="109"/>
      <c r="OPK8" s="109"/>
      <c r="OPL8" s="109"/>
      <c r="OPM8" s="109"/>
      <c r="OPN8" s="109"/>
      <c r="OPO8" s="109"/>
      <c r="OPP8" s="109"/>
      <c r="OPQ8" s="109"/>
      <c r="OPR8" s="109"/>
      <c r="OPS8" s="109"/>
      <c r="OPT8" s="109"/>
      <c r="OPU8" s="109"/>
      <c r="OPV8" s="109"/>
      <c r="OPW8" s="109"/>
      <c r="OPX8" s="109"/>
      <c r="OPY8" s="109"/>
      <c r="OPZ8" s="109"/>
      <c r="OQA8" s="109"/>
      <c r="OQB8" s="109"/>
      <c r="OQC8" s="109"/>
      <c r="OQD8" s="109"/>
      <c r="OQE8" s="109"/>
      <c r="OQF8" s="109"/>
      <c r="OQG8" s="109"/>
      <c r="OQH8" s="109"/>
      <c r="OQI8" s="109"/>
      <c r="OQJ8" s="109"/>
      <c r="OQK8" s="109"/>
      <c r="OQL8" s="109"/>
      <c r="OQM8" s="109"/>
      <c r="OQN8" s="109"/>
      <c r="OQO8" s="109"/>
      <c r="OQP8" s="109"/>
      <c r="OQQ8" s="109"/>
      <c r="OQR8" s="109"/>
      <c r="OQS8" s="109"/>
      <c r="OQT8" s="109"/>
      <c r="OQU8" s="109"/>
      <c r="OQV8" s="109"/>
      <c r="OQW8" s="109"/>
      <c r="OQX8" s="109"/>
      <c r="OQY8" s="109"/>
      <c r="OQZ8" s="109"/>
      <c r="ORA8" s="109"/>
      <c r="ORB8" s="109"/>
      <c r="ORC8" s="109"/>
      <c r="ORD8" s="109"/>
      <c r="ORE8" s="109"/>
      <c r="ORF8" s="109"/>
      <c r="ORG8" s="109"/>
      <c r="ORH8" s="109"/>
      <c r="ORI8" s="109"/>
      <c r="ORJ8" s="109"/>
      <c r="ORK8" s="109"/>
      <c r="ORL8" s="109"/>
      <c r="ORM8" s="109"/>
      <c r="ORN8" s="109"/>
      <c r="ORO8" s="109"/>
      <c r="ORP8" s="109"/>
      <c r="ORQ8" s="109"/>
      <c r="ORR8" s="109"/>
      <c r="ORS8" s="109"/>
      <c r="ORT8" s="109"/>
      <c r="ORU8" s="109"/>
      <c r="ORV8" s="109"/>
      <c r="ORW8" s="109"/>
      <c r="ORX8" s="109"/>
      <c r="ORY8" s="109"/>
      <c r="ORZ8" s="109"/>
      <c r="OSA8" s="109"/>
      <c r="OSB8" s="109"/>
      <c r="OSC8" s="109"/>
      <c r="OSD8" s="109"/>
      <c r="OSE8" s="109"/>
      <c r="OSF8" s="109"/>
      <c r="OSG8" s="109"/>
      <c r="OSH8" s="109"/>
      <c r="OSI8" s="109"/>
      <c r="OSJ8" s="109"/>
      <c r="OSK8" s="109"/>
      <c r="OSL8" s="109"/>
      <c r="OSM8" s="109"/>
      <c r="OSN8" s="109"/>
      <c r="OSO8" s="109"/>
      <c r="OSP8" s="109"/>
      <c r="OSQ8" s="109"/>
      <c r="OSR8" s="109"/>
      <c r="OSS8" s="109"/>
      <c r="OST8" s="109"/>
      <c r="OSU8" s="109"/>
      <c r="OSV8" s="109"/>
      <c r="OSW8" s="109"/>
      <c r="OSX8" s="109"/>
      <c r="OSY8" s="109"/>
      <c r="OSZ8" s="109"/>
      <c r="OTA8" s="109"/>
      <c r="OTB8" s="109"/>
      <c r="OTC8" s="109"/>
      <c r="OTD8" s="109"/>
      <c r="OTE8" s="109"/>
      <c r="OTF8" s="109"/>
      <c r="OTG8" s="109"/>
      <c r="OTH8" s="109"/>
      <c r="OTI8" s="109"/>
      <c r="OTJ8" s="109"/>
      <c r="OTK8" s="109"/>
      <c r="OTL8" s="109"/>
      <c r="OTM8" s="109"/>
      <c r="OTN8" s="109"/>
      <c r="OTO8" s="109"/>
      <c r="OTP8" s="109"/>
      <c r="OTQ8" s="109"/>
      <c r="OTR8" s="109"/>
      <c r="OTS8" s="109"/>
      <c r="OTT8" s="109"/>
      <c r="OTU8" s="109"/>
      <c r="OTV8" s="109"/>
      <c r="OTW8" s="109"/>
      <c r="OTX8" s="109"/>
      <c r="OTY8" s="109"/>
      <c r="OTZ8" s="109"/>
      <c r="OUA8" s="109"/>
      <c r="OUB8" s="109"/>
      <c r="OUC8" s="109"/>
      <c r="OUD8" s="109"/>
      <c r="OUE8" s="109"/>
      <c r="OUF8" s="109"/>
      <c r="OUG8" s="109"/>
      <c r="OUH8" s="109"/>
      <c r="OUI8" s="109"/>
      <c r="OUJ8" s="109"/>
      <c r="OUK8" s="109"/>
      <c r="OUL8" s="109"/>
      <c r="OUM8" s="109"/>
      <c r="OUN8" s="109"/>
      <c r="OUO8" s="109"/>
      <c r="OUP8" s="109"/>
      <c r="OUQ8" s="109"/>
      <c r="OUR8" s="109"/>
      <c r="OUS8" s="109"/>
      <c r="OUT8" s="109"/>
      <c r="OUU8" s="109"/>
      <c r="OUV8" s="109"/>
      <c r="OUW8" s="109"/>
      <c r="OUX8" s="109"/>
      <c r="OUY8" s="109"/>
      <c r="OUZ8" s="109"/>
      <c r="OVA8" s="109"/>
      <c r="OVB8" s="109"/>
      <c r="OVC8" s="109"/>
      <c r="OVD8" s="109"/>
      <c r="OVE8" s="109"/>
      <c r="OVF8" s="109"/>
      <c r="OVG8" s="109"/>
      <c r="OVH8" s="109"/>
      <c r="OVI8" s="109"/>
      <c r="OVJ8" s="109"/>
      <c r="OVK8" s="109"/>
      <c r="OVL8" s="109"/>
      <c r="OVM8" s="109"/>
      <c r="OVN8" s="109"/>
      <c r="OVO8" s="109"/>
      <c r="OVP8" s="109"/>
      <c r="OVQ8" s="109"/>
      <c r="OVR8" s="109"/>
      <c r="OVS8" s="109"/>
      <c r="OVT8" s="109"/>
      <c r="OVU8" s="109"/>
      <c r="OVV8" s="109"/>
      <c r="OVW8" s="109"/>
      <c r="OVX8" s="109"/>
      <c r="OVY8" s="109"/>
      <c r="OVZ8" s="109"/>
      <c r="OWA8" s="109"/>
      <c r="OWB8" s="109"/>
      <c r="OWC8" s="109"/>
      <c r="OWD8" s="109"/>
      <c r="OWE8" s="109"/>
      <c r="OWF8" s="109"/>
      <c r="OWG8" s="109"/>
      <c r="OWH8" s="109"/>
      <c r="OWI8" s="109"/>
      <c r="OWJ8" s="109"/>
      <c r="OWK8" s="109"/>
      <c r="OWL8" s="109"/>
      <c r="OWM8" s="109"/>
      <c r="OWN8" s="109"/>
      <c r="OWO8" s="109"/>
      <c r="OWP8" s="109"/>
      <c r="OWQ8" s="109"/>
      <c r="OWR8" s="109"/>
      <c r="OWS8" s="109"/>
      <c r="OWT8" s="109"/>
      <c r="OWU8" s="109"/>
      <c r="OWV8" s="109"/>
      <c r="OWW8" s="109"/>
      <c r="OWX8" s="109"/>
      <c r="OWY8" s="109"/>
      <c r="OWZ8" s="109"/>
      <c r="OXA8" s="109"/>
      <c r="OXB8" s="109"/>
      <c r="OXC8" s="109"/>
      <c r="OXD8" s="109"/>
      <c r="OXE8" s="109"/>
      <c r="OXF8" s="109"/>
      <c r="OXG8" s="109"/>
      <c r="OXH8" s="109"/>
      <c r="OXI8" s="109"/>
      <c r="OXJ8" s="109"/>
      <c r="OXK8" s="109"/>
      <c r="OXL8" s="109"/>
      <c r="OXM8" s="109"/>
      <c r="OXN8" s="109"/>
      <c r="OXO8" s="109"/>
      <c r="OXP8" s="109"/>
      <c r="OXQ8" s="109"/>
      <c r="OXR8" s="109"/>
      <c r="OXS8" s="109"/>
      <c r="OXT8" s="109"/>
      <c r="OXU8" s="109"/>
      <c r="OXV8" s="109"/>
      <c r="OXW8" s="109"/>
      <c r="OXX8" s="109"/>
      <c r="OXY8" s="109"/>
      <c r="OXZ8" s="109"/>
      <c r="OYA8" s="109"/>
      <c r="OYB8" s="109"/>
      <c r="OYC8" s="109"/>
      <c r="OYD8" s="109"/>
      <c r="OYE8" s="109"/>
      <c r="OYF8" s="109"/>
      <c r="OYG8" s="109"/>
      <c r="OYH8" s="109"/>
      <c r="OYI8" s="109"/>
      <c r="OYJ8" s="109"/>
      <c r="OYK8" s="109"/>
      <c r="OYL8" s="109"/>
      <c r="OYM8" s="109"/>
      <c r="OYN8" s="109"/>
      <c r="OYO8" s="109"/>
      <c r="OYP8" s="109"/>
      <c r="OYQ8" s="109"/>
      <c r="OYR8" s="109"/>
      <c r="OYS8" s="109"/>
      <c r="OYT8" s="109"/>
      <c r="OYU8" s="109"/>
      <c r="OYV8" s="109"/>
      <c r="OYW8" s="109"/>
      <c r="OYX8" s="109"/>
      <c r="OYY8" s="109"/>
      <c r="OYZ8" s="109"/>
      <c r="OZA8" s="109"/>
      <c r="OZB8" s="109"/>
      <c r="OZC8" s="109"/>
      <c r="OZD8" s="109"/>
      <c r="OZE8" s="109"/>
      <c r="OZF8" s="109"/>
      <c r="OZG8" s="109"/>
      <c r="OZH8" s="109"/>
      <c r="OZI8" s="109"/>
      <c r="OZJ8" s="109"/>
      <c r="OZK8" s="109"/>
      <c r="OZL8" s="109"/>
      <c r="OZM8" s="109"/>
      <c r="OZN8" s="109"/>
      <c r="OZO8" s="109"/>
      <c r="OZP8" s="109"/>
      <c r="OZQ8" s="109"/>
      <c r="OZR8" s="109"/>
      <c r="OZS8" s="109"/>
      <c r="OZT8" s="109"/>
      <c r="OZU8" s="109"/>
      <c r="OZV8" s="109"/>
      <c r="OZW8" s="109"/>
      <c r="OZX8" s="109"/>
      <c r="OZY8" s="109"/>
      <c r="OZZ8" s="109"/>
      <c r="PAA8" s="109"/>
      <c r="PAB8" s="109"/>
      <c r="PAC8" s="109"/>
      <c r="PAD8" s="109"/>
      <c r="PAE8" s="109"/>
      <c r="PAF8" s="109"/>
      <c r="PAG8" s="109"/>
      <c r="PAH8" s="109"/>
      <c r="PAI8" s="109"/>
      <c r="PAJ8" s="109"/>
      <c r="PAK8" s="109"/>
      <c r="PAL8" s="109"/>
      <c r="PAM8" s="109"/>
      <c r="PAN8" s="109"/>
      <c r="PAO8" s="109"/>
      <c r="PAP8" s="109"/>
      <c r="PAQ8" s="109"/>
      <c r="PAR8" s="109"/>
      <c r="PAS8" s="109"/>
      <c r="PAT8" s="109"/>
      <c r="PAU8" s="109"/>
      <c r="PAV8" s="109"/>
      <c r="PAW8" s="109"/>
      <c r="PAX8" s="109"/>
      <c r="PAY8" s="109"/>
      <c r="PAZ8" s="109"/>
      <c r="PBA8" s="109"/>
      <c r="PBB8" s="109"/>
      <c r="PBC8" s="109"/>
      <c r="PBD8" s="109"/>
      <c r="PBE8" s="109"/>
      <c r="PBF8" s="109"/>
      <c r="PBG8" s="109"/>
      <c r="PBH8" s="109"/>
      <c r="PBI8" s="109"/>
      <c r="PBJ8" s="109"/>
      <c r="PBK8" s="109"/>
      <c r="PBL8" s="109"/>
      <c r="PBM8" s="109"/>
      <c r="PBN8" s="109"/>
      <c r="PBO8" s="109"/>
      <c r="PBP8" s="109"/>
      <c r="PBQ8" s="109"/>
      <c r="PBR8" s="109"/>
      <c r="PBS8" s="109"/>
      <c r="PBT8" s="109"/>
      <c r="PBU8" s="109"/>
      <c r="PBV8" s="109"/>
      <c r="PBW8" s="109"/>
      <c r="PBX8" s="109"/>
      <c r="PBY8" s="109"/>
      <c r="PBZ8" s="109"/>
      <c r="PCA8" s="109"/>
      <c r="PCB8" s="109"/>
      <c r="PCC8" s="109"/>
      <c r="PCD8" s="109"/>
      <c r="PCE8" s="109"/>
      <c r="PCF8" s="109"/>
      <c r="PCG8" s="109"/>
      <c r="PCH8" s="109"/>
      <c r="PCI8" s="109"/>
      <c r="PCJ8" s="109"/>
      <c r="PCK8" s="109"/>
      <c r="PCL8" s="109"/>
      <c r="PCM8" s="109"/>
      <c r="PCN8" s="109"/>
      <c r="PCO8" s="109"/>
      <c r="PCP8" s="109"/>
      <c r="PCQ8" s="109"/>
      <c r="PCR8" s="109"/>
      <c r="PCS8" s="109"/>
      <c r="PCT8" s="109"/>
      <c r="PCU8" s="109"/>
      <c r="PCV8" s="109"/>
      <c r="PCW8" s="109"/>
      <c r="PCX8" s="109"/>
      <c r="PCY8" s="109"/>
      <c r="PCZ8" s="109"/>
      <c r="PDA8" s="109"/>
      <c r="PDB8" s="109"/>
      <c r="PDC8" s="109"/>
      <c r="PDD8" s="109"/>
      <c r="PDE8" s="109"/>
      <c r="PDF8" s="109"/>
      <c r="PDG8" s="109"/>
      <c r="PDH8" s="109"/>
      <c r="PDI8" s="109"/>
      <c r="PDJ8" s="109"/>
      <c r="PDK8" s="109"/>
      <c r="PDL8" s="109"/>
      <c r="PDM8" s="109"/>
      <c r="PDN8" s="109"/>
      <c r="PDO8" s="109"/>
      <c r="PDP8" s="109"/>
      <c r="PDQ8" s="109"/>
      <c r="PDR8" s="109"/>
      <c r="PDS8" s="109"/>
      <c r="PDT8" s="109"/>
      <c r="PDU8" s="109"/>
      <c r="PDV8" s="109"/>
      <c r="PDW8" s="109"/>
      <c r="PDX8" s="109"/>
      <c r="PDY8" s="109"/>
      <c r="PDZ8" s="109"/>
      <c r="PEA8" s="109"/>
      <c r="PEB8" s="109"/>
      <c r="PEC8" s="109"/>
      <c r="PED8" s="109"/>
      <c r="PEE8" s="109"/>
      <c r="PEF8" s="109"/>
      <c r="PEG8" s="109"/>
      <c r="PEH8" s="109"/>
      <c r="PEI8" s="109"/>
      <c r="PEJ8" s="109"/>
      <c r="PEK8" s="109"/>
      <c r="PEL8" s="109"/>
      <c r="PEM8" s="109"/>
      <c r="PEN8" s="109"/>
      <c r="PEO8" s="109"/>
      <c r="PEP8" s="109"/>
      <c r="PEQ8" s="109"/>
      <c r="PER8" s="109"/>
      <c r="PES8" s="109"/>
      <c r="PET8" s="109"/>
      <c r="PEU8" s="109"/>
      <c r="PEV8" s="109"/>
      <c r="PEW8" s="109"/>
      <c r="PEX8" s="109"/>
      <c r="PEY8" s="109"/>
      <c r="PEZ8" s="109"/>
      <c r="PFA8" s="109"/>
      <c r="PFB8" s="109"/>
      <c r="PFC8" s="109"/>
      <c r="PFD8" s="109"/>
      <c r="PFE8" s="109"/>
      <c r="PFF8" s="109"/>
      <c r="PFG8" s="109"/>
      <c r="PFH8" s="109"/>
      <c r="PFI8" s="109"/>
      <c r="PFJ8" s="109"/>
      <c r="PFK8" s="109"/>
      <c r="PFL8" s="109"/>
      <c r="PFM8" s="109"/>
      <c r="PFN8" s="109"/>
      <c r="PFO8" s="109"/>
      <c r="PFP8" s="109"/>
      <c r="PFQ8" s="109"/>
      <c r="PFR8" s="109"/>
      <c r="PFS8" s="109"/>
      <c r="PFT8" s="109"/>
      <c r="PFU8" s="109"/>
      <c r="PFV8" s="109"/>
      <c r="PFW8" s="109"/>
      <c r="PFX8" s="109"/>
      <c r="PFY8" s="109"/>
      <c r="PFZ8" s="109"/>
      <c r="PGA8" s="109"/>
      <c r="PGB8" s="109"/>
      <c r="PGC8" s="109"/>
      <c r="PGD8" s="109"/>
      <c r="PGE8" s="109"/>
      <c r="PGF8" s="109"/>
      <c r="PGG8" s="109"/>
      <c r="PGH8" s="109"/>
      <c r="PGI8" s="109"/>
      <c r="PGJ8" s="109"/>
      <c r="PGK8" s="109"/>
      <c r="PGL8" s="109"/>
      <c r="PGM8" s="109"/>
      <c r="PGN8" s="109"/>
      <c r="PGO8" s="109"/>
      <c r="PGP8" s="109"/>
      <c r="PGQ8" s="109"/>
      <c r="PGR8" s="109"/>
      <c r="PGS8" s="109"/>
      <c r="PGT8" s="109"/>
      <c r="PGU8" s="109"/>
      <c r="PGV8" s="109"/>
      <c r="PGW8" s="109"/>
      <c r="PGX8" s="109"/>
      <c r="PGY8" s="109"/>
      <c r="PGZ8" s="109"/>
      <c r="PHA8" s="109"/>
      <c r="PHB8" s="109"/>
      <c r="PHC8" s="109"/>
      <c r="PHD8" s="109"/>
      <c r="PHE8" s="109"/>
      <c r="PHF8" s="109"/>
      <c r="PHG8" s="109"/>
      <c r="PHH8" s="109"/>
      <c r="PHI8" s="109"/>
      <c r="PHJ8" s="109"/>
      <c r="PHK8" s="109"/>
      <c r="PHL8" s="109"/>
      <c r="PHM8" s="109"/>
      <c r="PHN8" s="109"/>
      <c r="PHO8" s="109"/>
      <c r="PHP8" s="109"/>
      <c r="PHQ8" s="109"/>
      <c r="PHR8" s="109"/>
      <c r="PHS8" s="109"/>
      <c r="PHT8" s="109"/>
      <c r="PHU8" s="109"/>
      <c r="PHV8" s="109"/>
      <c r="PHW8" s="109"/>
      <c r="PHX8" s="109"/>
      <c r="PHY8" s="109"/>
      <c r="PHZ8" s="109"/>
      <c r="PIA8" s="109"/>
      <c r="PIB8" s="109"/>
      <c r="PIC8" s="109"/>
      <c r="PID8" s="109"/>
      <c r="PIE8" s="109"/>
      <c r="PIF8" s="109"/>
      <c r="PIG8" s="109"/>
      <c r="PIH8" s="109"/>
      <c r="PII8" s="109"/>
      <c r="PIJ8" s="109"/>
      <c r="PIK8" s="109"/>
      <c r="PIL8" s="109"/>
      <c r="PIM8" s="109"/>
      <c r="PIN8" s="109"/>
      <c r="PIO8" s="109"/>
      <c r="PIP8" s="109"/>
      <c r="PIQ8" s="109"/>
      <c r="PIR8" s="109"/>
      <c r="PIS8" s="109"/>
      <c r="PIT8" s="109"/>
      <c r="PIU8" s="109"/>
      <c r="PIV8" s="109"/>
      <c r="PIW8" s="109"/>
      <c r="PIX8" s="109"/>
      <c r="PIY8" s="109"/>
      <c r="PIZ8" s="109"/>
      <c r="PJA8" s="109"/>
      <c r="PJB8" s="109"/>
      <c r="PJC8" s="109"/>
      <c r="PJD8" s="109"/>
      <c r="PJE8" s="109"/>
      <c r="PJF8" s="109"/>
      <c r="PJG8" s="109"/>
      <c r="PJH8" s="109"/>
      <c r="PJI8" s="109"/>
      <c r="PJJ8" s="109"/>
      <c r="PJK8" s="109"/>
      <c r="PJL8" s="109"/>
      <c r="PJM8" s="109"/>
      <c r="PJN8" s="109"/>
      <c r="PJO8" s="109"/>
      <c r="PJP8" s="109"/>
      <c r="PJQ8" s="109"/>
      <c r="PJR8" s="109"/>
      <c r="PJS8" s="109"/>
      <c r="PJT8" s="109"/>
      <c r="PJU8" s="109"/>
      <c r="PJV8" s="109"/>
      <c r="PJW8" s="109"/>
      <c r="PJX8" s="109"/>
      <c r="PJY8" s="109"/>
      <c r="PJZ8" s="109"/>
      <c r="PKA8" s="109"/>
      <c r="PKB8" s="109"/>
      <c r="PKC8" s="109"/>
      <c r="PKD8" s="109"/>
      <c r="PKE8" s="109"/>
      <c r="PKF8" s="109"/>
      <c r="PKG8" s="109"/>
      <c r="PKH8" s="109"/>
      <c r="PKI8" s="109"/>
      <c r="PKJ8" s="109"/>
      <c r="PKK8" s="109"/>
      <c r="PKL8" s="109"/>
      <c r="PKM8" s="109"/>
      <c r="PKN8" s="109"/>
      <c r="PKO8" s="109"/>
      <c r="PKP8" s="109"/>
      <c r="PKQ8" s="109"/>
      <c r="PKR8" s="109"/>
      <c r="PKS8" s="109"/>
      <c r="PKT8" s="109"/>
      <c r="PKU8" s="109"/>
      <c r="PKV8" s="109"/>
      <c r="PKW8" s="109"/>
      <c r="PKX8" s="109"/>
      <c r="PKY8" s="109"/>
      <c r="PKZ8" s="109"/>
      <c r="PLA8" s="109"/>
      <c r="PLB8" s="109"/>
      <c r="PLC8" s="109"/>
      <c r="PLD8" s="109"/>
      <c r="PLE8" s="109"/>
      <c r="PLF8" s="109"/>
      <c r="PLG8" s="109"/>
      <c r="PLH8" s="109"/>
      <c r="PLI8" s="109"/>
      <c r="PLJ8" s="109"/>
      <c r="PLK8" s="109"/>
      <c r="PLL8" s="109"/>
      <c r="PLM8" s="109"/>
      <c r="PLN8" s="109"/>
      <c r="PLO8" s="109"/>
      <c r="PLP8" s="109"/>
      <c r="PLQ8" s="109"/>
      <c r="PLR8" s="109"/>
      <c r="PLS8" s="109"/>
      <c r="PLT8" s="109"/>
      <c r="PLU8" s="109"/>
      <c r="PLV8" s="109"/>
      <c r="PLW8" s="109"/>
      <c r="PLX8" s="109"/>
      <c r="PLY8" s="109"/>
      <c r="PLZ8" s="109"/>
      <c r="PMA8" s="109"/>
      <c r="PMB8" s="109"/>
      <c r="PMC8" s="109"/>
      <c r="PMD8" s="109"/>
      <c r="PME8" s="109"/>
      <c r="PMF8" s="109"/>
      <c r="PMG8" s="109"/>
      <c r="PMH8" s="109"/>
      <c r="PMI8" s="109"/>
      <c r="PMJ8" s="109"/>
      <c r="PMK8" s="109"/>
      <c r="PML8" s="109"/>
      <c r="PMM8" s="109"/>
      <c r="PMN8" s="109"/>
      <c r="PMO8" s="109"/>
      <c r="PMP8" s="109"/>
      <c r="PMQ8" s="109"/>
      <c r="PMR8" s="109"/>
      <c r="PMS8" s="109"/>
      <c r="PMT8" s="109"/>
      <c r="PMU8" s="109"/>
      <c r="PMV8" s="109"/>
      <c r="PMW8" s="109"/>
      <c r="PMX8" s="109"/>
      <c r="PMY8" s="109"/>
      <c r="PMZ8" s="109"/>
      <c r="PNA8" s="109"/>
      <c r="PNB8" s="109"/>
      <c r="PNC8" s="109"/>
      <c r="PND8" s="109"/>
      <c r="PNE8" s="109"/>
      <c r="PNF8" s="109"/>
      <c r="PNG8" s="109"/>
      <c r="PNH8" s="109"/>
      <c r="PNI8" s="109"/>
      <c r="PNJ8" s="109"/>
      <c r="PNK8" s="109"/>
      <c r="PNL8" s="109"/>
      <c r="PNM8" s="109"/>
      <c r="PNN8" s="109"/>
      <c r="PNO8" s="109"/>
      <c r="PNP8" s="109"/>
      <c r="PNQ8" s="109"/>
      <c r="PNR8" s="109"/>
      <c r="PNS8" s="109"/>
      <c r="PNT8" s="109"/>
      <c r="PNU8" s="109"/>
      <c r="PNV8" s="109"/>
      <c r="PNW8" s="109"/>
      <c r="PNX8" s="109"/>
      <c r="PNY8" s="109"/>
      <c r="PNZ8" s="109"/>
      <c r="POA8" s="109"/>
      <c r="POB8" s="109"/>
      <c r="POC8" s="109"/>
      <c r="POD8" s="109"/>
      <c r="POE8" s="109"/>
      <c r="POF8" s="109"/>
      <c r="POG8" s="109"/>
      <c r="POH8" s="109"/>
      <c r="POI8" s="109"/>
      <c r="POJ8" s="109"/>
      <c r="POK8" s="109"/>
      <c r="POL8" s="109"/>
      <c r="POM8" s="109"/>
      <c r="PON8" s="109"/>
      <c r="POO8" s="109"/>
      <c r="POP8" s="109"/>
      <c r="POQ8" s="109"/>
      <c r="POR8" s="109"/>
      <c r="POS8" s="109"/>
      <c r="POT8" s="109"/>
      <c r="POU8" s="109"/>
      <c r="POV8" s="109"/>
      <c r="POW8" s="109"/>
      <c r="POX8" s="109"/>
      <c r="POY8" s="109"/>
      <c r="POZ8" s="109"/>
      <c r="PPA8" s="109"/>
      <c r="PPB8" s="109"/>
      <c r="PPC8" s="109"/>
      <c r="PPD8" s="109"/>
      <c r="PPE8" s="109"/>
      <c r="PPF8" s="109"/>
      <c r="PPG8" s="109"/>
      <c r="PPH8" s="109"/>
      <c r="PPI8" s="109"/>
      <c r="PPJ8" s="109"/>
      <c r="PPK8" s="109"/>
      <c r="PPL8" s="109"/>
      <c r="PPM8" s="109"/>
      <c r="PPN8" s="109"/>
      <c r="PPO8" s="109"/>
      <c r="PPP8" s="109"/>
      <c r="PPQ8" s="109"/>
      <c r="PPR8" s="109"/>
      <c r="PPS8" s="109"/>
      <c r="PPT8" s="109"/>
      <c r="PPU8" s="109"/>
      <c r="PPV8" s="109"/>
      <c r="PPW8" s="109"/>
      <c r="PPX8" s="109"/>
      <c r="PPY8" s="109"/>
      <c r="PPZ8" s="109"/>
      <c r="PQA8" s="109"/>
      <c r="PQB8" s="109"/>
      <c r="PQC8" s="109"/>
      <c r="PQD8" s="109"/>
      <c r="PQE8" s="109"/>
      <c r="PQF8" s="109"/>
      <c r="PQG8" s="109"/>
      <c r="PQH8" s="109"/>
      <c r="PQI8" s="109"/>
      <c r="PQJ8" s="109"/>
      <c r="PQK8" s="109"/>
      <c r="PQL8" s="109"/>
      <c r="PQM8" s="109"/>
      <c r="PQN8" s="109"/>
      <c r="PQO8" s="109"/>
      <c r="PQP8" s="109"/>
      <c r="PQQ8" s="109"/>
      <c r="PQR8" s="109"/>
      <c r="PQS8" s="109"/>
      <c r="PQT8" s="109"/>
      <c r="PQU8" s="109"/>
      <c r="PQV8" s="109"/>
      <c r="PQW8" s="109"/>
      <c r="PQX8" s="109"/>
      <c r="PQY8" s="109"/>
      <c r="PQZ8" s="109"/>
      <c r="PRA8" s="109"/>
      <c r="PRB8" s="109"/>
      <c r="PRC8" s="109"/>
      <c r="PRD8" s="109"/>
      <c r="PRE8" s="109"/>
      <c r="PRF8" s="109"/>
      <c r="PRG8" s="109"/>
      <c r="PRH8" s="109"/>
      <c r="PRI8" s="109"/>
      <c r="PRJ8" s="109"/>
      <c r="PRK8" s="109"/>
      <c r="PRL8" s="109"/>
      <c r="PRM8" s="109"/>
      <c r="PRN8" s="109"/>
      <c r="PRO8" s="109"/>
      <c r="PRP8" s="109"/>
      <c r="PRQ8" s="109"/>
      <c r="PRR8" s="109"/>
      <c r="PRS8" s="109"/>
      <c r="PRT8" s="109"/>
      <c r="PRU8" s="109"/>
      <c r="PRV8" s="109"/>
      <c r="PRW8" s="109"/>
      <c r="PRX8" s="109"/>
      <c r="PRY8" s="109"/>
      <c r="PRZ8" s="109"/>
      <c r="PSA8" s="109"/>
      <c r="PSB8" s="109"/>
      <c r="PSC8" s="109"/>
      <c r="PSD8" s="109"/>
      <c r="PSE8" s="109"/>
      <c r="PSF8" s="109"/>
      <c r="PSG8" s="109"/>
      <c r="PSH8" s="109"/>
      <c r="PSI8" s="109"/>
      <c r="PSJ8" s="109"/>
      <c r="PSK8" s="109"/>
      <c r="PSL8" s="109"/>
      <c r="PSM8" s="109"/>
      <c r="PSN8" s="109"/>
      <c r="PSO8" s="109"/>
      <c r="PSP8" s="109"/>
      <c r="PSQ8" s="109"/>
      <c r="PSR8" s="109"/>
      <c r="PSS8" s="109"/>
      <c r="PST8" s="109"/>
      <c r="PSU8" s="109"/>
      <c r="PSV8" s="109"/>
      <c r="PSW8" s="109"/>
      <c r="PSX8" s="109"/>
      <c r="PSY8" s="109"/>
      <c r="PSZ8" s="109"/>
      <c r="PTA8" s="109"/>
      <c r="PTB8" s="109"/>
      <c r="PTC8" s="109"/>
      <c r="PTD8" s="109"/>
      <c r="PTE8" s="109"/>
      <c r="PTF8" s="109"/>
      <c r="PTG8" s="109"/>
      <c r="PTH8" s="109"/>
      <c r="PTI8" s="109"/>
      <c r="PTJ8" s="109"/>
      <c r="PTK8" s="109"/>
      <c r="PTL8" s="109"/>
      <c r="PTM8" s="109"/>
      <c r="PTN8" s="109"/>
      <c r="PTO8" s="109"/>
      <c r="PTP8" s="109"/>
      <c r="PTQ8" s="109"/>
      <c r="PTR8" s="109"/>
      <c r="PTS8" s="109"/>
      <c r="PTT8" s="109"/>
      <c r="PTU8" s="109"/>
      <c r="PTV8" s="109"/>
      <c r="PTW8" s="109"/>
      <c r="PTX8" s="109"/>
      <c r="PTY8" s="109"/>
      <c r="PTZ8" s="109"/>
      <c r="PUA8" s="109"/>
      <c r="PUB8" s="109"/>
      <c r="PUC8" s="109"/>
      <c r="PUD8" s="109"/>
      <c r="PUE8" s="109"/>
      <c r="PUF8" s="109"/>
      <c r="PUG8" s="109"/>
      <c r="PUH8" s="109"/>
      <c r="PUI8" s="109"/>
      <c r="PUJ8" s="109"/>
      <c r="PUK8" s="109"/>
      <c r="PUL8" s="109"/>
      <c r="PUM8" s="109"/>
      <c r="PUN8" s="109"/>
      <c r="PUO8" s="109"/>
      <c r="PUP8" s="109"/>
      <c r="PUQ8" s="109"/>
      <c r="PUR8" s="109"/>
      <c r="PUS8" s="109"/>
      <c r="PUT8" s="109"/>
      <c r="PUU8" s="109"/>
      <c r="PUV8" s="109"/>
      <c r="PUW8" s="109"/>
      <c r="PUX8" s="109"/>
      <c r="PUY8" s="109"/>
      <c r="PUZ8" s="109"/>
      <c r="PVA8" s="109"/>
      <c r="PVB8" s="109"/>
      <c r="PVC8" s="109"/>
      <c r="PVD8" s="109"/>
      <c r="PVE8" s="109"/>
      <c r="PVF8" s="109"/>
      <c r="PVG8" s="109"/>
      <c r="PVH8" s="109"/>
      <c r="PVI8" s="109"/>
      <c r="PVJ8" s="109"/>
      <c r="PVK8" s="109"/>
      <c r="PVL8" s="109"/>
      <c r="PVM8" s="109"/>
      <c r="PVN8" s="109"/>
      <c r="PVO8" s="109"/>
      <c r="PVP8" s="109"/>
      <c r="PVQ8" s="109"/>
      <c r="PVR8" s="109"/>
      <c r="PVS8" s="109"/>
      <c r="PVT8" s="109"/>
      <c r="PVU8" s="109"/>
      <c r="PVV8" s="109"/>
      <c r="PVW8" s="109"/>
      <c r="PVX8" s="109"/>
      <c r="PVY8" s="109"/>
      <c r="PVZ8" s="109"/>
      <c r="PWA8" s="109"/>
      <c r="PWB8" s="109"/>
      <c r="PWC8" s="109"/>
      <c r="PWD8" s="109"/>
      <c r="PWE8" s="109"/>
      <c r="PWF8" s="109"/>
      <c r="PWG8" s="109"/>
      <c r="PWH8" s="109"/>
      <c r="PWI8" s="109"/>
      <c r="PWJ8" s="109"/>
      <c r="PWK8" s="109"/>
      <c r="PWL8" s="109"/>
      <c r="PWM8" s="109"/>
      <c r="PWN8" s="109"/>
      <c r="PWO8" s="109"/>
      <c r="PWP8" s="109"/>
      <c r="PWQ8" s="109"/>
      <c r="PWR8" s="109"/>
      <c r="PWS8" s="109"/>
      <c r="PWT8" s="109"/>
      <c r="PWU8" s="109"/>
      <c r="PWV8" s="109"/>
      <c r="PWW8" s="109"/>
      <c r="PWX8" s="109"/>
      <c r="PWY8" s="109"/>
      <c r="PWZ8" s="109"/>
      <c r="PXA8" s="109"/>
      <c r="PXB8" s="109"/>
      <c r="PXC8" s="109"/>
      <c r="PXD8" s="109"/>
      <c r="PXE8" s="109"/>
      <c r="PXF8" s="109"/>
      <c r="PXG8" s="109"/>
      <c r="PXH8" s="109"/>
      <c r="PXI8" s="109"/>
      <c r="PXJ8" s="109"/>
      <c r="PXK8" s="109"/>
      <c r="PXL8" s="109"/>
      <c r="PXM8" s="109"/>
      <c r="PXN8" s="109"/>
      <c r="PXO8" s="109"/>
      <c r="PXP8" s="109"/>
      <c r="PXQ8" s="109"/>
      <c r="PXR8" s="109"/>
      <c r="PXS8" s="109"/>
      <c r="PXT8" s="109"/>
      <c r="PXU8" s="109"/>
      <c r="PXV8" s="109"/>
      <c r="PXW8" s="109"/>
      <c r="PXX8" s="109"/>
      <c r="PXY8" s="109"/>
      <c r="PXZ8" s="109"/>
      <c r="PYA8" s="109"/>
      <c r="PYB8" s="109"/>
      <c r="PYC8" s="109"/>
      <c r="PYD8" s="109"/>
      <c r="PYE8" s="109"/>
      <c r="PYF8" s="109"/>
      <c r="PYG8" s="109"/>
      <c r="PYH8" s="109"/>
      <c r="PYI8" s="109"/>
      <c r="PYJ8" s="109"/>
      <c r="PYK8" s="109"/>
      <c r="PYL8" s="109"/>
      <c r="PYM8" s="109"/>
      <c r="PYN8" s="109"/>
      <c r="PYO8" s="109"/>
      <c r="PYP8" s="109"/>
      <c r="PYQ8" s="109"/>
      <c r="PYR8" s="109"/>
      <c r="PYS8" s="109"/>
      <c r="PYT8" s="109"/>
      <c r="PYU8" s="109"/>
      <c r="PYV8" s="109"/>
      <c r="PYW8" s="109"/>
      <c r="PYX8" s="109"/>
      <c r="PYY8" s="109"/>
      <c r="PYZ8" s="109"/>
      <c r="PZA8" s="109"/>
      <c r="PZB8" s="109"/>
      <c r="PZC8" s="109"/>
      <c r="PZD8" s="109"/>
      <c r="PZE8" s="109"/>
      <c r="PZF8" s="109"/>
      <c r="PZG8" s="109"/>
      <c r="PZH8" s="109"/>
      <c r="PZI8" s="109"/>
      <c r="PZJ8" s="109"/>
      <c r="PZK8" s="109"/>
      <c r="PZL8" s="109"/>
      <c r="PZM8" s="109"/>
      <c r="PZN8" s="109"/>
      <c r="PZO8" s="109"/>
      <c r="PZP8" s="109"/>
      <c r="PZQ8" s="109"/>
      <c r="PZR8" s="109"/>
      <c r="PZS8" s="109"/>
      <c r="PZT8" s="109"/>
      <c r="PZU8" s="109"/>
      <c r="PZV8" s="109"/>
      <c r="PZW8" s="109"/>
      <c r="PZX8" s="109"/>
      <c r="PZY8" s="109"/>
      <c r="PZZ8" s="109"/>
      <c r="QAA8" s="109"/>
      <c r="QAB8" s="109"/>
      <c r="QAC8" s="109"/>
      <c r="QAD8" s="109"/>
      <c r="QAE8" s="109"/>
      <c r="QAF8" s="109"/>
      <c r="QAG8" s="109"/>
      <c r="QAH8" s="109"/>
      <c r="QAI8" s="109"/>
      <c r="QAJ8" s="109"/>
      <c r="QAK8" s="109"/>
      <c r="QAL8" s="109"/>
      <c r="QAM8" s="109"/>
      <c r="QAN8" s="109"/>
      <c r="QAO8" s="109"/>
      <c r="QAP8" s="109"/>
      <c r="QAQ8" s="109"/>
      <c r="QAR8" s="109"/>
      <c r="QAS8" s="109"/>
      <c r="QAT8" s="109"/>
      <c r="QAU8" s="109"/>
      <c r="QAV8" s="109"/>
      <c r="QAW8" s="109"/>
      <c r="QAX8" s="109"/>
      <c r="QAY8" s="109"/>
      <c r="QAZ8" s="109"/>
      <c r="QBA8" s="109"/>
      <c r="QBB8" s="109"/>
      <c r="QBC8" s="109"/>
      <c r="QBD8" s="109"/>
      <c r="QBE8" s="109"/>
      <c r="QBF8" s="109"/>
      <c r="QBG8" s="109"/>
      <c r="QBH8" s="109"/>
      <c r="QBI8" s="109"/>
      <c r="QBJ8" s="109"/>
      <c r="QBK8" s="109"/>
      <c r="QBL8" s="109"/>
      <c r="QBM8" s="109"/>
      <c r="QBN8" s="109"/>
      <c r="QBO8" s="109"/>
      <c r="QBP8" s="109"/>
      <c r="QBQ8" s="109"/>
      <c r="QBR8" s="109"/>
      <c r="QBS8" s="109"/>
      <c r="QBT8" s="109"/>
      <c r="QBU8" s="109"/>
      <c r="QBV8" s="109"/>
      <c r="QBW8" s="109"/>
      <c r="QBX8" s="109"/>
      <c r="QBY8" s="109"/>
      <c r="QBZ8" s="109"/>
      <c r="QCA8" s="109"/>
      <c r="QCB8" s="109"/>
      <c r="QCC8" s="109"/>
      <c r="QCD8" s="109"/>
      <c r="QCE8" s="109"/>
      <c r="QCF8" s="109"/>
      <c r="QCG8" s="109"/>
      <c r="QCH8" s="109"/>
      <c r="QCI8" s="109"/>
      <c r="QCJ8" s="109"/>
      <c r="QCK8" s="109"/>
      <c r="QCL8" s="109"/>
      <c r="QCM8" s="109"/>
      <c r="QCN8" s="109"/>
      <c r="QCO8" s="109"/>
      <c r="QCP8" s="109"/>
      <c r="QCQ8" s="109"/>
      <c r="QCR8" s="109"/>
      <c r="QCS8" s="109"/>
      <c r="QCT8" s="109"/>
      <c r="QCU8" s="109"/>
      <c r="QCV8" s="109"/>
      <c r="QCW8" s="109"/>
      <c r="QCX8" s="109"/>
      <c r="QCY8" s="109"/>
      <c r="QCZ8" s="109"/>
      <c r="QDA8" s="109"/>
      <c r="QDB8" s="109"/>
      <c r="QDC8" s="109"/>
      <c r="QDD8" s="109"/>
      <c r="QDE8" s="109"/>
      <c r="QDF8" s="109"/>
      <c r="QDG8" s="109"/>
      <c r="QDH8" s="109"/>
      <c r="QDI8" s="109"/>
      <c r="QDJ8" s="109"/>
      <c r="QDK8" s="109"/>
      <c r="QDL8" s="109"/>
      <c r="QDM8" s="109"/>
      <c r="QDN8" s="109"/>
      <c r="QDO8" s="109"/>
      <c r="QDP8" s="109"/>
      <c r="QDQ8" s="109"/>
      <c r="QDR8" s="109"/>
      <c r="QDS8" s="109"/>
      <c r="QDT8" s="109"/>
      <c r="QDU8" s="109"/>
      <c r="QDV8" s="109"/>
      <c r="QDW8" s="109"/>
      <c r="QDX8" s="109"/>
      <c r="QDY8" s="109"/>
      <c r="QDZ8" s="109"/>
      <c r="QEA8" s="109"/>
      <c r="QEB8" s="109"/>
      <c r="QEC8" s="109"/>
      <c r="QED8" s="109"/>
      <c r="QEE8" s="109"/>
      <c r="QEF8" s="109"/>
      <c r="QEG8" s="109"/>
      <c r="QEH8" s="109"/>
      <c r="QEI8" s="109"/>
      <c r="QEJ8" s="109"/>
      <c r="QEK8" s="109"/>
      <c r="QEL8" s="109"/>
      <c r="QEM8" s="109"/>
      <c r="QEN8" s="109"/>
      <c r="QEO8" s="109"/>
      <c r="QEP8" s="109"/>
      <c r="QEQ8" s="109"/>
      <c r="QER8" s="109"/>
      <c r="QES8" s="109"/>
      <c r="QET8" s="109"/>
      <c r="QEU8" s="109"/>
      <c r="QEV8" s="109"/>
      <c r="QEW8" s="109"/>
      <c r="QEX8" s="109"/>
      <c r="QEY8" s="109"/>
      <c r="QEZ8" s="109"/>
      <c r="QFA8" s="109"/>
      <c r="QFB8" s="109"/>
      <c r="QFC8" s="109"/>
      <c r="QFD8" s="109"/>
      <c r="QFE8" s="109"/>
      <c r="QFF8" s="109"/>
      <c r="QFG8" s="109"/>
      <c r="QFH8" s="109"/>
      <c r="QFI8" s="109"/>
      <c r="QFJ8" s="109"/>
      <c r="QFK8" s="109"/>
      <c r="QFL8" s="109"/>
      <c r="QFM8" s="109"/>
      <c r="QFN8" s="109"/>
      <c r="QFO8" s="109"/>
      <c r="QFP8" s="109"/>
      <c r="QFQ8" s="109"/>
      <c r="QFR8" s="109"/>
      <c r="QFS8" s="109"/>
      <c r="QFT8" s="109"/>
      <c r="QFU8" s="109"/>
      <c r="QFV8" s="109"/>
      <c r="QFW8" s="109"/>
      <c r="QFX8" s="109"/>
      <c r="QFY8" s="109"/>
      <c r="QFZ8" s="109"/>
      <c r="QGA8" s="109"/>
      <c r="QGB8" s="109"/>
      <c r="QGC8" s="109"/>
      <c r="QGD8" s="109"/>
      <c r="QGE8" s="109"/>
      <c r="QGF8" s="109"/>
      <c r="QGG8" s="109"/>
      <c r="QGH8" s="109"/>
      <c r="QGI8" s="109"/>
      <c r="QGJ8" s="109"/>
      <c r="QGK8" s="109"/>
      <c r="QGL8" s="109"/>
      <c r="QGM8" s="109"/>
      <c r="QGN8" s="109"/>
      <c r="QGO8" s="109"/>
      <c r="QGP8" s="109"/>
      <c r="QGQ8" s="109"/>
      <c r="QGR8" s="109"/>
      <c r="QGS8" s="109"/>
      <c r="QGT8" s="109"/>
      <c r="QGU8" s="109"/>
      <c r="QGV8" s="109"/>
      <c r="QGW8" s="109"/>
      <c r="QGX8" s="109"/>
      <c r="QGY8" s="109"/>
      <c r="QGZ8" s="109"/>
      <c r="QHA8" s="109"/>
      <c r="QHB8" s="109"/>
      <c r="QHC8" s="109"/>
      <c r="QHD8" s="109"/>
      <c r="QHE8" s="109"/>
      <c r="QHF8" s="109"/>
      <c r="QHG8" s="109"/>
      <c r="QHH8" s="109"/>
      <c r="QHI8" s="109"/>
      <c r="QHJ8" s="109"/>
      <c r="QHK8" s="109"/>
      <c r="QHL8" s="109"/>
      <c r="QHM8" s="109"/>
      <c r="QHN8" s="109"/>
      <c r="QHO8" s="109"/>
      <c r="QHP8" s="109"/>
      <c r="QHQ8" s="109"/>
      <c r="QHR8" s="109"/>
      <c r="QHS8" s="109"/>
      <c r="QHT8" s="109"/>
      <c r="QHU8" s="109"/>
      <c r="QHV8" s="109"/>
      <c r="QHW8" s="109"/>
      <c r="QHX8" s="109"/>
      <c r="QHY8" s="109"/>
      <c r="QHZ8" s="109"/>
      <c r="QIA8" s="109"/>
      <c r="QIB8" s="109"/>
      <c r="QIC8" s="109"/>
      <c r="QID8" s="109"/>
      <c r="QIE8" s="109"/>
      <c r="QIF8" s="109"/>
      <c r="QIG8" s="109"/>
      <c r="QIH8" s="109"/>
      <c r="QII8" s="109"/>
      <c r="QIJ8" s="109"/>
      <c r="QIK8" s="109"/>
      <c r="QIL8" s="109"/>
      <c r="QIM8" s="109"/>
      <c r="QIN8" s="109"/>
      <c r="QIO8" s="109"/>
      <c r="QIP8" s="109"/>
      <c r="QIQ8" s="109"/>
      <c r="QIR8" s="109"/>
      <c r="QIS8" s="109"/>
      <c r="QIT8" s="109"/>
      <c r="QIU8" s="109"/>
      <c r="QIV8" s="109"/>
      <c r="QIW8" s="109"/>
      <c r="QIX8" s="109"/>
      <c r="QIY8" s="109"/>
      <c r="QIZ8" s="109"/>
      <c r="QJA8" s="109"/>
      <c r="QJB8" s="109"/>
      <c r="QJC8" s="109"/>
      <c r="QJD8" s="109"/>
      <c r="QJE8" s="109"/>
      <c r="QJF8" s="109"/>
      <c r="QJG8" s="109"/>
      <c r="QJH8" s="109"/>
      <c r="QJI8" s="109"/>
      <c r="QJJ8" s="109"/>
      <c r="QJK8" s="109"/>
      <c r="QJL8" s="109"/>
      <c r="QJM8" s="109"/>
      <c r="QJN8" s="109"/>
      <c r="QJO8" s="109"/>
      <c r="QJP8" s="109"/>
      <c r="QJQ8" s="109"/>
      <c r="QJR8" s="109"/>
      <c r="QJS8" s="109"/>
      <c r="QJT8" s="109"/>
      <c r="QJU8" s="109"/>
      <c r="QJV8" s="109"/>
      <c r="QJW8" s="109"/>
      <c r="QJX8" s="109"/>
      <c r="QJY8" s="109"/>
      <c r="QJZ8" s="109"/>
      <c r="QKA8" s="109"/>
      <c r="QKB8" s="109"/>
      <c r="QKC8" s="109"/>
      <c r="QKD8" s="109"/>
      <c r="QKE8" s="109"/>
      <c r="QKF8" s="109"/>
      <c r="QKG8" s="109"/>
      <c r="QKH8" s="109"/>
      <c r="QKI8" s="109"/>
      <c r="QKJ8" s="109"/>
      <c r="QKK8" s="109"/>
      <c r="QKL8" s="109"/>
      <c r="QKM8" s="109"/>
      <c r="QKN8" s="109"/>
      <c r="QKO8" s="109"/>
      <c r="QKP8" s="109"/>
      <c r="QKQ8" s="109"/>
      <c r="QKR8" s="109"/>
      <c r="QKS8" s="109"/>
      <c r="QKT8" s="109"/>
      <c r="QKU8" s="109"/>
      <c r="QKV8" s="109"/>
      <c r="QKW8" s="109"/>
      <c r="QKX8" s="109"/>
      <c r="QKY8" s="109"/>
      <c r="QKZ8" s="109"/>
      <c r="QLA8" s="109"/>
      <c r="QLB8" s="109"/>
      <c r="QLC8" s="109"/>
      <c r="QLD8" s="109"/>
      <c r="QLE8" s="109"/>
      <c r="QLF8" s="109"/>
      <c r="QLG8" s="109"/>
      <c r="QLH8" s="109"/>
      <c r="QLI8" s="109"/>
      <c r="QLJ8" s="109"/>
      <c r="QLK8" s="109"/>
      <c r="QLL8" s="109"/>
      <c r="QLM8" s="109"/>
      <c r="QLN8" s="109"/>
      <c r="QLO8" s="109"/>
      <c r="QLP8" s="109"/>
      <c r="QLQ8" s="109"/>
      <c r="QLR8" s="109"/>
      <c r="QLS8" s="109"/>
      <c r="QLT8" s="109"/>
      <c r="QLU8" s="109"/>
      <c r="QLV8" s="109"/>
      <c r="QLW8" s="109"/>
      <c r="QLX8" s="109"/>
      <c r="QLY8" s="109"/>
      <c r="QLZ8" s="109"/>
      <c r="QMA8" s="109"/>
      <c r="QMB8" s="109"/>
      <c r="QMC8" s="109"/>
      <c r="QMD8" s="109"/>
      <c r="QME8" s="109"/>
      <c r="QMF8" s="109"/>
      <c r="QMG8" s="109"/>
      <c r="QMH8" s="109"/>
      <c r="QMI8" s="109"/>
      <c r="QMJ8" s="109"/>
      <c r="QMK8" s="109"/>
      <c r="QML8" s="109"/>
      <c r="QMM8" s="109"/>
      <c r="QMN8" s="109"/>
      <c r="QMO8" s="109"/>
      <c r="QMP8" s="109"/>
      <c r="QMQ8" s="109"/>
      <c r="QMR8" s="109"/>
      <c r="QMS8" s="109"/>
      <c r="QMT8" s="109"/>
      <c r="QMU8" s="109"/>
      <c r="QMV8" s="109"/>
      <c r="QMW8" s="109"/>
      <c r="QMX8" s="109"/>
      <c r="QMY8" s="109"/>
      <c r="QMZ8" s="109"/>
      <c r="QNA8" s="109"/>
      <c r="QNB8" s="109"/>
      <c r="QNC8" s="109"/>
      <c r="QND8" s="109"/>
      <c r="QNE8" s="109"/>
      <c r="QNF8" s="109"/>
      <c r="QNG8" s="109"/>
      <c r="QNH8" s="109"/>
      <c r="QNI8" s="109"/>
      <c r="QNJ8" s="109"/>
      <c r="QNK8" s="109"/>
      <c r="QNL8" s="109"/>
      <c r="QNM8" s="109"/>
      <c r="QNN8" s="109"/>
      <c r="QNO8" s="109"/>
      <c r="QNP8" s="109"/>
      <c r="QNQ8" s="109"/>
      <c r="QNR8" s="109"/>
      <c r="QNS8" s="109"/>
      <c r="QNT8" s="109"/>
      <c r="QNU8" s="109"/>
      <c r="QNV8" s="109"/>
      <c r="QNW8" s="109"/>
      <c r="QNX8" s="109"/>
      <c r="QNY8" s="109"/>
      <c r="QNZ8" s="109"/>
      <c r="QOA8" s="109"/>
      <c r="QOB8" s="109"/>
      <c r="QOC8" s="109"/>
      <c r="QOD8" s="109"/>
      <c r="QOE8" s="109"/>
      <c r="QOF8" s="109"/>
      <c r="QOG8" s="109"/>
      <c r="QOH8" s="109"/>
      <c r="QOI8" s="109"/>
      <c r="QOJ8" s="109"/>
      <c r="QOK8" s="109"/>
      <c r="QOL8" s="109"/>
      <c r="QOM8" s="109"/>
      <c r="QON8" s="109"/>
      <c r="QOO8" s="109"/>
      <c r="QOP8" s="109"/>
      <c r="QOQ8" s="109"/>
      <c r="QOR8" s="109"/>
      <c r="QOS8" s="109"/>
      <c r="QOT8" s="109"/>
      <c r="QOU8" s="109"/>
      <c r="QOV8" s="109"/>
      <c r="QOW8" s="109"/>
      <c r="QOX8" s="109"/>
      <c r="QOY8" s="109"/>
      <c r="QOZ8" s="109"/>
      <c r="QPA8" s="109"/>
      <c r="QPB8" s="109"/>
      <c r="QPC8" s="109"/>
      <c r="QPD8" s="109"/>
      <c r="QPE8" s="109"/>
      <c r="QPF8" s="109"/>
      <c r="QPG8" s="109"/>
      <c r="QPH8" s="109"/>
      <c r="QPI8" s="109"/>
      <c r="QPJ8" s="109"/>
      <c r="QPK8" s="109"/>
      <c r="QPL8" s="109"/>
      <c r="QPM8" s="109"/>
      <c r="QPN8" s="109"/>
      <c r="QPO8" s="109"/>
      <c r="QPP8" s="109"/>
      <c r="QPQ8" s="109"/>
      <c r="QPR8" s="109"/>
      <c r="QPS8" s="109"/>
      <c r="QPT8" s="109"/>
      <c r="QPU8" s="109"/>
      <c r="QPV8" s="109"/>
      <c r="QPW8" s="109"/>
      <c r="QPX8" s="109"/>
      <c r="QPY8" s="109"/>
      <c r="QPZ8" s="109"/>
      <c r="QQA8" s="109"/>
      <c r="QQB8" s="109"/>
      <c r="QQC8" s="109"/>
      <c r="QQD8" s="109"/>
      <c r="QQE8" s="109"/>
      <c r="QQF8" s="109"/>
      <c r="QQG8" s="109"/>
      <c r="QQH8" s="109"/>
      <c r="QQI8" s="109"/>
      <c r="QQJ8" s="109"/>
      <c r="QQK8" s="109"/>
      <c r="QQL8" s="109"/>
      <c r="QQM8" s="109"/>
      <c r="QQN8" s="109"/>
      <c r="QQO8" s="109"/>
      <c r="QQP8" s="109"/>
      <c r="QQQ8" s="109"/>
      <c r="QQR8" s="109"/>
      <c r="QQS8" s="109"/>
      <c r="QQT8" s="109"/>
      <c r="QQU8" s="109"/>
      <c r="QQV8" s="109"/>
      <c r="QQW8" s="109"/>
      <c r="QQX8" s="109"/>
      <c r="QQY8" s="109"/>
      <c r="QQZ8" s="109"/>
      <c r="QRA8" s="109"/>
      <c r="QRB8" s="109"/>
      <c r="QRC8" s="109"/>
      <c r="QRD8" s="109"/>
      <c r="QRE8" s="109"/>
      <c r="QRF8" s="109"/>
      <c r="QRG8" s="109"/>
      <c r="QRH8" s="109"/>
      <c r="QRI8" s="109"/>
      <c r="QRJ8" s="109"/>
      <c r="QRK8" s="109"/>
      <c r="QRL8" s="109"/>
      <c r="QRM8" s="109"/>
      <c r="QRN8" s="109"/>
      <c r="QRO8" s="109"/>
      <c r="QRP8" s="109"/>
      <c r="QRQ8" s="109"/>
      <c r="QRR8" s="109"/>
      <c r="QRS8" s="109"/>
      <c r="QRT8" s="109"/>
      <c r="QRU8" s="109"/>
      <c r="QRV8" s="109"/>
      <c r="QRW8" s="109"/>
      <c r="QRX8" s="109"/>
      <c r="QRY8" s="109"/>
      <c r="QRZ8" s="109"/>
      <c r="QSA8" s="109"/>
      <c r="QSB8" s="109"/>
      <c r="QSC8" s="109"/>
      <c r="QSD8" s="109"/>
      <c r="QSE8" s="109"/>
      <c r="QSF8" s="109"/>
      <c r="QSG8" s="109"/>
      <c r="QSH8" s="109"/>
      <c r="QSI8" s="109"/>
      <c r="QSJ8" s="109"/>
      <c r="QSK8" s="109"/>
      <c r="QSL8" s="109"/>
      <c r="QSM8" s="109"/>
      <c r="QSN8" s="109"/>
      <c r="QSO8" s="109"/>
      <c r="QSP8" s="109"/>
      <c r="QSQ8" s="109"/>
      <c r="QSR8" s="109"/>
      <c r="QSS8" s="109"/>
      <c r="QST8" s="109"/>
      <c r="QSU8" s="109"/>
      <c r="QSV8" s="109"/>
      <c r="QSW8" s="109"/>
      <c r="QSX8" s="109"/>
      <c r="QSY8" s="109"/>
      <c r="QSZ8" s="109"/>
      <c r="QTA8" s="109"/>
      <c r="QTB8" s="109"/>
      <c r="QTC8" s="109"/>
      <c r="QTD8" s="109"/>
      <c r="QTE8" s="109"/>
      <c r="QTF8" s="109"/>
      <c r="QTG8" s="109"/>
      <c r="QTH8" s="109"/>
      <c r="QTI8" s="109"/>
      <c r="QTJ8" s="109"/>
      <c r="QTK8" s="109"/>
      <c r="QTL8" s="109"/>
      <c r="QTM8" s="109"/>
      <c r="QTN8" s="109"/>
      <c r="QTO8" s="109"/>
      <c r="QTP8" s="109"/>
      <c r="QTQ8" s="109"/>
      <c r="QTR8" s="109"/>
      <c r="QTS8" s="109"/>
      <c r="QTT8" s="109"/>
      <c r="QTU8" s="109"/>
      <c r="QTV8" s="109"/>
      <c r="QTW8" s="109"/>
      <c r="QTX8" s="109"/>
      <c r="QTY8" s="109"/>
      <c r="QTZ8" s="109"/>
      <c r="QUA8" s="109"/>
      <c r="QUB8" s="109"/>
      <c r="QUC8" s="109"/>
      <c r="QUD8" s="109"/>
      <c r="QUE8" s="109"/>
      <c r="QUF8" s="109"/>
      <c r="QUG8" s="109"/>
      <c r="QUH8" s="109"/>
      <c r="QUI8" s="109"/>
      <c r="QUJ8" s="109"/>
      <c r="QUK8" s="109"/>
      <c r="QUL8" s="109"/>
      <c r="QUM8" s="109"/>
      <c r="QUN8" s="109"/>
      <c r="QUO8" s="109"/>
      <c r="QUP8" s="109"/>
      <c r="QUQ8" s="109"/>
      <c r="QUR8" s="109"/>
      <c r="QUS8" s="109"/>
      <c r="QUT8" s="109"/>
      <c r="QUU8" s="109"/>
      <c r="QUV8" s="109"/>
      <c r="QUW8" s="109"/>
      <c r="QUX8" s="109"/>
      <c r="QUY8" s="109"/>
      <c r="QUZ8" s="109"/>
      <c r="QVA8" s="109"/>
      <c r="QVB8" s="109"/>
      <c r="QVC8" s="109"/>
      <c r="QVD8" s="109"/>
      <c r="QVE8" s="109"/>
      <c r="QVF8" s="109"/>
      <c r="QVG8" s="109"/>
      <c r="QVH8" s="109"/>
      <c r="QVI8" s="109"/>
      <c r="QVJ8" s="109"/>
      <c r="QVK8" s="109"/>
      <c r="QVL8" s="109"/>
      <c r="QVM8" s="109"/>
      <c r="QVN8" s="109"/>
      <c r="QVO8" s="109"/>
      <c r="QVP8" s="109"/>
      <c r="QVQ8" s="109"/>
      <c r="QVR8" s="109"/>
      <c r="QVS8" s="109"/>
      <c r="QVT8" s="109"/>
      <c r="QVU8" s="109"/>
      <c r="QVV8" s="109"/>
      <c r="QVW8" s="109"/>
      <c r="QVX8" s="109"/>
      <c r="QVY8" s="109"/>
      <c r="QVZ8" s="109"/>
      <c r="QWA8" s="109"/>
      <c r="QWB8" s="109"/>
      <c r="QWC8" s="109"/>
      <c r="QWD8" s="109"/>
      <c r="QWE8" s="109"/>
      <c r="QWF8" s="109"/>
      <c r="QWG8" s="109"/>
      <c r="QWH8" s="109"/>
      <c r="QWI8" s="109"/>
      <c r="QWJ8" s="109"/>
      <c r="QWK8" s="109"/>
      <c r="QWL8" s="109"/>
      <c r="QWM8" s="109"/>
      <c r="QWN8" s="109"/>
      <c r="QWO8" s="109"/>
      <c r="QWP8" s="109"/>
      <c r="QWQ8" s="109"/>
      <c r="QWR8" s="109"/>
      <c r="QWS8" s="109"/>
      <c r="QWT8" s="109"/>
      <c r="QWU8" s="109"/>
      <c r="QWV8" s="109"/>
      <c r="QWW8" s="109"/>
      <c r="QWX8" s="109"/>
      <c r="QWY8" s="109"/>
      <c r="QWZ8" s="109"/>
      <c r="QXA8" s="109"/>
      <c r="QXB8" s="109"/>
      <c r="QXC8" s="109"/>
      <c r="QXD8" s="109"/>
      <c r="QXE8" s="109"/>
      <c r="QXF8" s="109"/>
      <c r="QXG8" s="109"/>
      <c r="QXH8" s="109"/>
      <c r="QXI8" s="109"/>
      <c r="QXJ8" s="109"/>
      <c r="QXK8" s="109"/>
      <c r="QXL8" s="109"/>
      <c r="QXM8" s="109"/>
      <c r="QXN8" s="109"/>
      <c r="QXO8" s="109"/>
      <c r="QXP8" s="109"/>
      <c r="QXQ8" s="109"/>
      <c r="QXR8" s="109"/>
      <c r="QXS8" s="109"/>
      <c r="QXT8" s="109"/>
      <c r="QXU8" s="109"/>
      <c r="QXV8" s="109"/>
      <c r="QXW8" s="109"/>
      <c r="QXX8" s="109"/>
      <c r="QXY8" s="109"/>
      <c r="QXZ8" s="109"/>
      <c r="QYA8" s="109"/>
      <c r="QYB8" s="109"/>
      <c r="QYC8" s="109"/>
      <c r="QYD8" s="109"/>
      <c r="QYE8" s="109"/>
      <c r="QYF8" s="109"/>
      <c r="QYG8" s="109"/>
      <c r="QYH8" s="109"/>
      <c r="QYI8" s="109"/>
      <c r="QYJ8" s="109"/>
      <c r="QYK8" s="109"/>
      <c r="QYL8" s="109"/>
      <c r="QYM8" s="109"/>
      <c r="QYN8" s="109"/>
      <c r="QYO8" s="109"/>
      <c r="QYP8" s="109"/>
      <c r="QYQ8" s="109"/>
      <c r="QYR8" s="109"/>
      <c r="QYS8" s="109"/>
      <c r="QYT8" s="109"/>
      <c r="QYU8" s="109"/>
      <c r="QYV8" s="109"/>
      <c r="QYW8" s="109"/>
      <c r="QYX8" s="109"/>
      <c r="QYY8" s="109"/>
      <c r="QYZ8" s="109"/>
      <c r="QZA8" s="109"/>
      <c r="QZB8" s="109"/>
      <c r="QZC8" s="109"/>
      <c r="QZD8" s="109"/>
      <c r="QZE8" s="109"/>
      <c r="QZF8" s="109"/>
      <c r="QZG8" s="109"/>
      <c r="QZH8" s="109"/>
      <c r="QZI8" s="109"/>
      <c r="QZJ8" s="109"/>
      <c r="QZK8" s="109"/>
      <c r="QZL8" s="109"/>
      <c r="QZM8" s="109"/>
      <c r="QZN8" s="109"/>
      <c r="QZO8" s="109"/>
      <c r="QZP8" s="109"/>
      <c r="QZQ8" s="109"/>
      <c r="QZR8" s="109"/>
      <c r="QZS8" s="109"/>
      <c r="QZT8" s="109"/>
      <c r="QZU8" s="109"/>
      <c r="QZV8" s="109"/>
      <c r="QZW8" s="109"/>
      <c r="QZX8" s="109"/>
      <c r="QZY8" s="109"/>
      <c r="QZZ8" s="109"/>
      <c r="RAA8" s="109"/>
      <c r="RAB8" s="109"/>
      <c r="RAC8" s="109"/>
      <c r="RAD8" s="109"/>
      <c r="RAE8" s="109"/>
      <c r="RAF8" s="109"/>
      <c r="RAG8" s="109"/>
      <c r="RAH8" s="109"/>
      <c r="RAI8" s="109"/>
      <c r="RAJ8" s="109"/>
      <c r="RAK8" s="109"/>
      <c r="RAL8" s="109"/>
      <c r="RAM8" s="109"/>
      <c r="RAN8" s="109"/>
      <c r="RAO8" s="109"/>
      <c r="RAP8" s="109"/>
      <c r="RAQ8" s="109"/>
      <c r="RAR8" s="109"/>
      <c r="RAS8" s="109"/>
      <c r="RAT8" s="109"/>
      <c r="RAU8" s="109"/>
      <c r="RAV8" s="109"/>
      <c r="RAW8" s="109"/>
      <c r="RAX8" s="109"/>
      <c r="RAY8" s="109"/>
      <c r="RAZ8" s="109"/>
      <c r="RBA8" s="109"/>
      <c r="RBB8" s="109"/>
      <c r="RBC8" s="109"/>
      <c r="RBD8" s="109"/>
      <c r="RBE8" s="109"/>
      <c r="RBF8" s="109"/>
      <c r="RBG8" s="109"/>
      <c r="RBH8" s="109"/>
      <c r="RBI8" s="109"/>
      <c r="RBJ8" s="109"/>
      <c r="RBK8" s="109"/>
      <c r="RBL8" s="109"/>
      <c r="RBM8" s="109"/>
      <c r="RBN8" s="109"/>
      <c r="RBO8" s="109"/>
      <c r="RBP8" s="109"/>
      <c r="RBQ8" s="109"/>
      <c r="RBR8" s="109"/>
      <c r="RBS8" s="109"/>
      <c r="RBT8" s="109"/>
      <c r="RBU8" s="109"/>
      <c r="RBV8" s="109"/>
      <c r="RBW8" s="109"/>
      <c r="RBX8" s="109"/>
      <c r="RBY8" s="109"/>
      <c r="RBZ8" s="109"/>
      <c r="RCA8" s="109"/>
      <c r="RCB8" s="109"/>
      <c r="RCC8" s="109"/>
      <c r="RCD8" s="109"/>
      <c r="RCE8" s="109"/>
      <c r="RCF8" s="109"/>
      <c r="RCG8" s="109"/>
      <c r="RCH8" s="109"/>
      <c r="RCI8" s="109"/>
      <c r="RCJ8" s="109"/>
      <c r="RCK8" s="109"/>
      <c r="RCL8" s="109"/>
      <c r="RCM8" s="109"/>
      <c r="RCN8" s="109"/>
      <c r="RCO8" s="109"/>
      <c r="RCP8" s="109"/>
      <c r="RCQ8" s="109"/>
      <c r="RCR8" s="109"/>
      <c r="RCS8" s="109"/>
      <c r="RCT8" s="109"/>
      <c r="RCU8" s="109"/>
      <c r="RCV8" s="109"/>
      <c r="RCW8" s="109"/>
      <c r="RCX8" s="109"/>
      <c r="RCY8" s="109"/>
      <c r="RCZ8" s="109"/>
      <c r="RDA8" s="109"/>
      <c r="RDB8" s="109"/>
      <c r="RDC8" s="109"/>
      <c r="RDD8" s="109"/>
      <c r="RDE8" s="109"/>
      <c r="RDF8" s="109"/>
      <c r="RDG8" s="109"/>
      <c r="RDH8" s="109"/>
      <c r="RDI8" s="109"/>
      <c r="RDJ8" s="109"/>
      <c r="RDK8" s="109"/>
      <c r="RDL8" s="109"/>
      <c r="RDM8" s="109"/>
      <c r="RDN8" s="109"/>
      <c r="RDO8" s="109"/>
      <c r="RDP8" s="109"/>
      <c r="RDQ8" s="109"/>
      <c r="RDR8" s="109"/>
      <c r="RDS8" s="109"/>
      <c r="RDT8" s="109"/>
      <c r="RDU8" s="109"/>
      <c r="RDV8" s="109"/>
      <c r="RDW8" s="109"/>
      <c r="RDX8" s="109"/>
      <c r="RDY8" s="109"/>
      <c r="RDZ8" s="109"/>
      <c r="REA8" s="109"/>
      <c r="REB8" s="109"/>
      <c r="REC8" s="109"/>
      <c r="RED8" s="109"/>
      <c r="REE8" s="109"/>
      <c r="REF8" s="109"/>
      <c r="REG8" s="109"/>
      <c r="REH8" s="109"/>
      <c r="REI8" s="109"/>
      <c r="REJ8" s="109"/>
      <c r="REK8" s="109"/>
      <c r="REL8" s="109"/>
      <c r="REM8" s="109"/>
      <c r="REN8" s="109"/>
      <c r="REO8" s="109"/>
      <c r="REP8" s="109"/>
      <c r="REQ8" s="109"/>
      <c r="RER8" s="109"/>
      <c r="RES8" s="109"/>
      <c r="RET8" s="109"/>
      <c r="REU8" s="109"/>
      <c r="REV8" s="109"/>
      <c r="REW8" s="109"/>
      <c r="REX8" s="109"/>
      <c r="REY8" s="109"/>
      <c r="REZ8" s="109"/>
      <c r="RFA8" s="109"/>
      <c r="RFB8" s="109"/>
      <c r="RFC8" s="109"/>
      <c r="RFD8" s="109"/>
      <c r="RFE8" s="109"/>
      <c r="RFF8" s="109"/>
      <c r="RFG8" s="109"/>
      <c r="RFH8" s="109"/>
      <c r="RFI8" s="109"/>
      <c r="RFJ8" s="109"/>
      <c r="RFK8" s="109"/>
      <c r="RFL8" s="109"/>
      <c r="RFM8" s="109"/>
      <c r="RFN8" s="109"/>
      <c r="RFO8" s="109"/>
      <c r="RFP8" s="109"/>
      <c r="RFQ8" s="109"/>
      <c r="RFR8" s="109"/>
      <c r="RFS8" s="109"/>
      <c r="RFT8" s="109"/>
      <c r="RFU8" s="109"/>
      <c r="RFV8" s="109"/>
      <c r="RFW8" s="109"/>
      <c r="RFX8" s="109"/>
      <c r="RFY8" s="109"/>
      <c r="RFZ8" s="109"/>
      <c r="RGA8" s="109"/>
      <c r="RGB8" s="109"/>
      <c r="RGC8" s="109"/>
      <c r="RGD8" s="109"/>
      <c r="RGE8" s="109"/>
      <c r="RGF8" s="109"/>
      <c r="RGG8" s="109"/>
      <c r="RGH8" s="109"/>
      <c r="RGI8" s="109"/>
      <c r="RGJ8" s="109"/>
      <c r="RGK8" s="109"/>
      <c r="RGL8" s="109"/>
      <c r="RGM8" s="109"/>
      <c r="RGN8" s="109"/>
      <c r="RGO8" s="109"/>
      <c r="RGP8" s="109"/>
      <c r="RGQ8" s="109"/>
      <c r="RGR8" s="109"/>
      <c r="RGS8" s="109"/>
      <c r="RGT8" s="109"/>
      <c r="RGU8" s="109"/>
      <c r="RGV8" s="109"/>
      <c r="RGW8" s="109"/>
      <c r="RGX8" s="109"/>
      <c r="RGY8" s="109"/>
      <c r="RGZ8" s="109"/>
      <c r="RHA8" s="109"/>
      <c r="RHB8" s="109"/>
      <c r="RHC8" s="109"/>
      <c r="RHD8" s="109"/>
      <c r="RHE8" s="109"/>
      <c r="RHF8" s="109"/>
      <c r="RHG8" s="109"/>
      <c r="RHH8" s="109"/>
      <c r="RHI8" s="109"/>
      <c r="RHJ8" s="109"/>
      <c r="RHK8" s="109"/>
      <c r="RHL8" s="109"/>
      <c r="RHM8" s="109"/>
      <c r="RHN8" s="109"/>
      <c r="RHO8" s="109"/>
      <c r="RHP8" s="109"/>
      <c r="RHQ8" s="109"/>
      <c r="RHR8" s="109"/>
      <c r="RHS8" s="109"/>
      <c r="RHT8" s="109"/>
      <c r="RHU8" s="109"/>
      <c r="RHV8" s="109"/>
      <c r="RHW8" s="109"/>
      <c r="RHX8" s="109"/>
      <c r="RHY8" s="109"/>
      <c r="RHZ8" s="109"/>
      <c r="RIA8" s="109"/>
      <c r="RIB8" s="109"/>
      <c r="RIC8" s="109"/>
      <c r="RID8" s="109"/>
      <c r="RIE8" s="109"/>
      <c r="RIF8" s="109"/>
      <c r="RIG8" s="109"/>
      <c r="RIH8" s="109"/>
      <c r="RII8" s="109"/>
      <c r="RIJ8" s="109"/>
      <c r="RIK8" s="109"/>
      <c r="RIL8" s="109"/>
      <c r="RIM8" s="109"/>
      <c r="RIN8" s="109"/>
      <c r="RIO8" s="109"/>
      <c r="RIP8" s="109"/>
      <c r="RIQ8" s="109"/>
      <c r="RIR8" s="109"/>
      <c r="RIS8" s="109"/>
      <c r="RIT8" s="109"/>
      <c r="RIU8" s="109"/>
      <c r="RIV8" s="109"/>
      <c r="RIW8" s="109"/>
      <c r="RIX8" s="109"/>
      <c r="RIY8" s="109"/>
      <c r="RIZ8" s="109"/>
      <c r="RJA8" s="109"/>
      <c r="RJB8" s="109"/>
      <c r="RJC8" s="109"/>
      <c r="RJD8" s="109"/>
      <c r="RJE8" s="109"/>
      <c r="RJF8" s="109"/>
      <c r="RJG8" s="109"/>
      <c r="RJH8" s="109"/>
      <c r="RJI8" s="109"/>
      <c r="RJJ8" s="109"/>
      <c r="RJK8" s="109"/>
      <c r="RJL8" s="109"/>
      <c r="RJM8" s="109"/>
      <c r="RJN8" s="109"/>
      <c r="RJO8" s="109"/>
      <c r="RJP8" s="109"/>
      <c r="RJQ8" s="109"/>
      <c r="RJR8" s="109"/>
      <c r="RJS8" s="109"/>
      <c r="RJT8" s="109"/>
      <c r="RJU8" s="109"/>
      <c r="RJV8" s="109"/>
      <c r="RJW8" s="109"/>
      <c r="RJX8" s="109"/>
      <c r="RJY8" s="109"/>
      <c r="RJZ8" s="109"/>
      <c r="RKA8" s="109"/>
      <c r="RKB8" s="109"/>
      <c r="RKC8" s="109"/>
      <c r="RKD8" s="109"/>
      <c r="RKE8" s="109"/>
      <c r="RKF8" s="109"/>
      <c r="RKG8" s="109"/>
      <c r="RKH8" s="109"/>
      <c r="RKI8" s="109"/>
      <c r="RKJ8" s="109"/>
      <c r="RKK8" s="109"/>
      <c r="RKL8" s="109"/>
      <c r="RKM8" s="109"/>
      <c r="RKN8" s="109"/>
      <c r="RKO8" s="109"/>
      <c r="RKP8" s="109"/>
      <c r="RKQ8" s="109"/>
      <c r="RKR8" s="109"/>
      <c r="RKS8" s="109"/>
      <c r="RKT8" s="109"/>
      <c r="RKU8" s="109"/>
      <c r="RKV8" s="109"/>
      <c r="RKW8" s="109"/>
      <c r="RKX8" s="109"/>
      <c r="RKY8" s="109"/>
      <c r="RKZ8" s="109"/>
      <c r="RLA8" s="109"/>
      <c r="RLB8" s="109"/>
      <c r="RLC8" s="109"/>
      <c r="RLD8" s="109"/>
      <c r="RLE8" s="109"/>
      <c r="RLF8" s="109"/>
      <c r="RLG8" s="109"/>
      <c r="RLH8" s="109"/>
      <c r="RLI8" s="109"/>
      <c r="RLJ8" s="109"/>
      <c r="RLK8" s="109"/>
      <c r="RLL8" s="109"/>
      <c r="RLM8" s="109"/>
      <c r="RLN8" s="109"/>
      <c r="RLO8" s="109"/>
      <c r="RLP8" s="109"/>
      <c r="RLQ8" s="109"/>
      <c r="RLR8" s="109"/>
      <c r="RLS8" s="109"/>
      <c r="RLT8" s="109"/>
      <c r="RLU8" s="109"/>
      <c r="RLV8" s="109"/>
      <c r="RLW8" s="109"/>
      <c r="RLX8" s="109"/>
      <c r="RLY8" s="109"/>
      <c r="RLZ8" s="109"/>
      <c r="RMA8" s="109"/>
      <c r="RMB8" s="109"/>
      <c r="RMC8" s="109"/>
      <c r="RMD8" s="109"/>
      <c r="RME8" s="109"/>
      <c r="RMF8" s="109"/>
      <c r="RMG8" s="109"/>
      <c r="RMH8" s="109"/>
      <c r="RMI8" s="109"/>
      <c r="RMJ8" s="109"/>
      <c r="RMK8" s="109"/>
      <c r="RML8" s="109"/>
      <c r="RMM8" s="109"/>
      <c r="RMN8" s="109"/>
      <c r="RMO8" s="109"/>
      <c r="RMP8" s="109"/>
      <c r="RMQ8" s="109"/>
      <c r="RMR8" s="109"/>
      <c r="RMS8" s="109"/>
      <c r="RMT8" s="109"/>
      <c r="RMU8" s="109"/>
      <c r="RMV8" s="109"/>
      <c r="RMW8" s="109"/>
      <c r="RMX8" s="109"/>
      <c r="RMY8" s="109"/>
      <c r="RMZ8" s="109"/>
      <c r="RNA8" s="109"/>
      <c r="RNB8" s="109"/>
      <c r="RNC8" s="109"/>
      <c r="RND8" s="109"/>
      <c r="RNE8" s="109"/>
      <c r="RNF8" s="109"/>
      <c r="RNG8" s="109"/>
      <c r="RNH8" s="109"/>
      <c r="RNI8" s="109"/>
      <c r="RNJ8" s="109"/>
      <c r="RNK8" s="109"/>
      <c r="RNL8" s="109"/>
      <c r="RNM8" s="109"/>
      <c r="RNN8" s="109"/>
      <c r="RNO8" s="109"/>
      <c r="RNP8" s="109"/>
      <c r="RNQ8" s="109"/>
      <c r="RNR8" s="109"/>
      <c r="RNS8" s="109"/>
      <c r="RNT8" s="109"/>
      <c r="RNU8" s="109"/>
      <c r="RNV8" s="109"/>
      <c r="RNW8" s="109"/>
      <c r="RNX8" s="109"/>
      <c r="RNY8" s="109"/>
      <c r="RNZ8" s="109"/>
      <c r="ROA8" s="109"/>
      <c r="ROB8" s="109"/>
      <c r="ROC8" s="109"/>
      <c r="ROD8" s="109"/>
      <c r="ROE8" s="109"/>
      <c r="ROF8" s="109"/>
      <c r="ROG8" s="109"/>
      <c r="ROH8" s="109"/>
      <c r="ROI8" s="109"/>
      <c r="ROJ8" s="109"/>
      <c r="ROK8" s="109"/>
      <c r="ROL8" s="109"/>
      <c r="ROM8" s="109"/>
      <c r="RON8" s="109"/>
      <c r="ROO8" s="109"/>
      <c r="ROP8" s="109"/>
      <c r="ROQ8" s="109"/>
      <c r="ROR8" s="109"/>
      <c r="ROS8" s="109"/>
      <c r="ROT8" s="109"/>
      <c r="ROU8" s="109"/>
      <c r="ROV8" s="109"/>
      <c r="ROW8" s="109"/>
      <c r="ROX8" s="109"/>
      <c r="ROY8" s="109"/>
      <c r="ROZ8" s="109"/>
      <c r="RPA8" s="109"/>
      <c r="RPB8" s="109"/>
      <c r="RPC8" s="109"/>
      <c r="RPD8" s="109"/>
      <c r="RPE8" s="109"/>
      <c r="RPF8" s="109"/>
      <c r="RPG8" s="109"/>
      <c r="RPH8" s="109"/>
      <c r="RPI8" s="109"/>
      <c r="RPJ8" s="109"/>
      <c r="RPK8" s="109"/>
      <c r="RPL8" s="109"/>
      <c r="RPM8" s="109"/>
      <c r="RPN8" s="109"/>
      <c r="RPO8" s="109"/>
      <c r="RPP8" s="109"/>
      <c r="RPQ8" s="109"/>
      <c r="RPR8" s="109"/>
      <c r="RPS8" s="109"/>
      <c r="RPT8" s="109"/>
      <c r="RPU8" s="109"/>
      <c r="RPV8" s="109"/>
      <c r="RPW8" s="109"/>
      <c r="RPX8" s="109"/>
      <c r="RPY8" s="109"/>
      <c r="RPZ8" s="109"/>
      <c r="RQA8" s="109"/>
      <c r="RQB8" s="109"/>
      <c r="RQC8" s="109"/>
      <c r="RQD8" s="109"/>
      <c r="RQE8" s="109"/>
      <c r="RQF8" s="109"/>
      <c r="RQG8" s="109"/>
      <c r="RQH8" s="109"/>
      <c r="RQI8" s="109"/>
      <c r="RQJ8" s="109"/>
      <c r="RQK8" s="109"/>
      <c r="RQL8" s="109"/>
      <c r="RQM8" s="109"/>
      <c r="RQN8" s="109"/>
      <c r="RQO8" s="109"/>
      <c r="RQP8" s="109"/>
      <c r="RQQ8" s="109"/>
      <c r="RQR8" s="109"/>
      <c r="RQS8" s="109"/>
      <c r="RQT8" s="109"/>
      <c r="RQU8" s="109"/>
      <c r="RQV8" s="109"/>
      <c r="RQW8" s="109"/>
      <c r="RQX8" s="109"/>
      <c r="RQY8" s="109"/>
      <c r="RQZ8" s="109"/>
      <c r="RRA8" s="109"/>
      <c r="RRB8" s="109"/>
      <c r="RRC8" s="109"/>
      <c r="RRD8" s="109"/>
      <c r="RRE8" s="109"/>
      <c r="RRF8" s="109"/>
      <c r="RRG8" s="109"/>
      <c r="RRH8" s="109"/>
      <c r="RRI8" s="109"/>
      <c r="RRJ8" s="109"/>
      <c r="RRK8" s="109"/>
      <c r="RRL8" s="109"/>
      <c r="RRM8" s="109"/>
      <c r="RRN8" s="109"/>
      <c r="RRO8" s="109"/>
      <c r="RRP8" s="109"/>
      <c r="RRQ8" s="109"/>
      <c r="RRR8" s="109"/>
      <c r="RRS8" s="109"/>
      <c r="RRT8" s="109"/>
      <c r="RRU8" s="109"/>
      <c r="RRV8" s="109"/>
      <c r="RRW8" s="109"/>
      <c r="RRX8" s="109"/>
      <c r="RRY8" s="109"/>
      <c r="RRZ8" s="109"/>
      <c r="RSA8" s="109"/>
      <c r="RSB8" s="109"/>
      <c r="RSC8" s="109"/>
      <c r="RSD8" s="109"/>
      <c r="RSE8" s="109"/>
      <c r="RSF8" s="109"/>
      <c r="RSG8" s="109"/>
      <c r="RSH8" s="109"/>
      <c r="RSI8" s="109"/>
      <c r="RSJ8" s="109"/>
      <c r="RSK8" s="109"/>
      <c r="RSL8" s="109"/>
      <c r="RSM8" s="109"/>
      <c r="RSN8" s="109"/>
      <c r="RSO8" s="109"/>
      <c r="RSP8" s="109"/>
      <c r="RSQ8" s="109"/>
      <c r="RSR8" s="109"/>
      <c r="RSS8" s="109"/>
      <c r="RST8" s="109"/>
      <c r="RSU8" s="109"/>
      <c r="RSV8" s="109"/>
      <c r="RSW8" s="109"/>
      <c r="RSX8" s="109"/>
      <c r="RSY8" s="109"/>
      <c r="RSZ8" s="109"/>
      <c r="RTA8" s="109"/>
      <c r="RTB8" s="109"/>
      <c r="RTC8" s="109"/>
      <c r="RTD8" s="109"/>
      <c r="RTE8" s="109"/>
      <c r="RTF8" s="109"/>
      <c r="RTG8" s="109"/>
      <c r="RTH8" s="109"/>
      <c r="RTI8" s="109"/>
      <c r="RTJ8" s="109"/>
      <c r="RTK8" s="109"/>
      <c r="RTL8" s="109"/>
      <c r="RTM8" s="109"/>
      <c r="RTN8" s="109"/>
      <c r="RTO8" s="109"/>
      <c r="RTP8" s="109"/>
      <c r="RTQ8" s="109"/>
      <c r="RTR8" s="109"/>
      <c r="RTS8" s="109"/>
      <c r="RTT8" s="109"/>
      <c r="RTU8" s="109"/>
      <c r="RTV8" s="109"/>
      <c r="RTW8" s="109"/>
      <c r="RTX8" s="109"/>
      <c r="RTY8" s="109"/>
      <c r="RTZ8" s="109"/>
      <c r="RUA8" s="109"/>
      <c r="RUB8" s="109"/>
      <c r="RUC8" s="109"/>
      <c r="RUD8" s="109"/>
      <c r="RUE8" s="109"/>
      <c r="RUF8" s="109"/>
      <c r="RUG8" s="109"/>
      <c r="RUH8" s="109"/>
      <c r="RUI8" s="109"/>
      <c r="RUJ8" s="109"/>
      <c r="RUK8" s="109"/>
      <c r="RUL8" s="109"/>
      <c r="RUM8" s="109"/>
      <c r="RUN8" s="109"/>
      <c r="RUO8" s="109"/>
      <c r="RUP8" s="109"/>
      <c r="RUQ8" s="109"/>
      <c r="RUR8" s="109"/>
      <c r="RUS8" s="109"/>
      <c r="RUT8" s="109"/>
      <c r="RUU8" s="109"/>
      <c r="RUV8" s="109"/>
      <c r="RUW8" s="109"/>
      <c r="RUX8" s="109"/>
      <c r="RUY8" s="109"/>
      <c r="RUZ8" s="109"/>
      <c r="RVA8" s="109"/>
      <c r="RVB8" s="109"/>
      <c r="RVC8" s="109"/>
      <c r="RVD8" s="109"/>
      <c r="RVE8" s="109"/>
      <c r="RVF8" s="109"/>
      <c r="RVG8" s="109"/>
      <c r="RVH8" s="109"/>
      <c r="RVI8" s="109"/>
      <c r="RVJ8" s="109"/>
      <c r="RVK8" s="109"/>
      <c r="RVL8" s="109"/>
      <c r="RVM8" s="109"/>
      <c r="RVN8" s="109"/>
      <c r="RVO8" s="109"/>
      <c r="RVP8" s="109"/>
      <c r="RVQ8" s="109"/>
      <c r="RVR8" s="109"/>
      <c r="RVS8" s="109"/>
      <c r="RVT8" s="109"/>
      <c r="RVU8" s="109"/>
      <c r="RVV8" s="109"/>
      <c r="RVW8" s="109"/>
      <c r="RVX8" s="109"/>
      <c r="RVY8" s="109"/>
      <c r="RVZ8" s="109"/>
      <c r="RWA8" s="109"/>
      <c r="RWB8" s="109"/>
      <c r="RWC8" s="109"/>
      <c r="RWD8" s="109"/>
      <c r="RWE8" s="109"/>
      <c r="RWF8" s="109"/>
      <c r="RWG8" s="109"/>
      <c r="RWH8" s="109"/>
      <c r="RWI8" s="109"/>
      <c r="RWJ8" s="109"/>
      <c r="RWK8" s="109"/>
      <c r="RWL8" s="109"/>
      <c r="RWM8" s="109"/>
      <c r="RWN8" s="109"/>
      <c r="RWO8" s="109"/>
      <c r="RWP8" s="109"/>
      <c r="RWQ8" s="109"/>
      <c r="RWR8" s="109"/>
      <c r="RWS8" s="109"/>
      <c r="RWT8" s="109"/>
      <c r="RWU8" s="109"/>
      <c r="RWV8" s="109"/>
      <c r="RWW8" s="109"/>
      <c r="RWX8" s="109"/>
      <c r="RWY8" s="109"/>
      <c r="RWZ8" s="109"/>
      <c r="RXA8" s="109"/>
      <c r="RXB8" s="109"/>
      <c r="RXC8" s="109"/>
      <c r="RXD8" s="109"/>
      <c r="RXE8" s="109"/>
      <c r="RXF8" s="109"/>
      <c r="RXG8" s="109"/>
      <c r="RXH8" s="109"/>
      <c r="RXI8" s="109"/>
      <c r="RXJ8" s="109"/>
      <c r="RXK8" s="109"/>
      <c r="RXL8" s="109"/>
      <c r="RXM8" s="109"/>
      <c r="RXN8" s="109"/>
      <c r="RXO8" s="109"/>
      <c r="RXP8" s="109"/>
      <c r="RXQ8" s="109"/>
      <c r="RXR8" s="109"/>
      <c r="RXS8" s="109"/>
      <c r="RXT8" s="109"/>
      <c r="RXU8" s="109"/>
      <c r="RXV8" s="109"/>
      <c r="RXW8" s="109"/>
      <c r="RXX8" s="109"/>
      <c r="RXY8" s="109"/>
      <c r="RXZ8" s="109"/>
      <c r="RYA8" s="109"/>
      <c r="RYB8" s="109"/>
      <c r="RYC8" s="109"/>
      <c r="RYD8" s="109"/>
      <c r="RYE8" s="109"/>
      <c r="RYF8" s="109"/>
      <c r="RYG8" s="109"/>
      <c r="RYH8" s="109"/>
      <c r="RYI8" s="109"/>
      <c r="RYJ8" s="109"/>
      <c r="RYK8" s="109"/>
      <c r="RYL8" s="109"/>
      <c r="RYM8" s="109"/>
      <c r="RYN8" s="109"/>
      <c r="RYO8" s="109"/>
      <c r="RYP8" s="109"/>
      <c r="RYQ8" s="109"/>
      <c r="RYR8" s="109"/>
      <c r="RYS8" s="109"/>
      <c r="RYT8" s="109"/>
      <c r="RYU8" s="109"/>
      <c r="RYV8" s="109"/>
      <c r="RYW8" s="109"/>
      <c r="RYX8" s="109"/>
      <c r="RYY8" s="109"/>
      <c r="RYZ8" s="109"/>
      <c r="RZA8" s="109"/>
      <c r="RZB8" s="109"/>
      <c r="RZC8" s="109"/>
      <c r="RZD8" s="109"/>
      <c r="RZE8" s="109"/>
      <c r="RZF8" s="109"/>
      <c r="RZG8" s="109"/>
      <c r="RZH8" s="109"/>
      <c r="RZI8" s="109"/>
      <c r="RZJ8" s="109"/>
      <c r="RZK8" s="109"/>
      <c r="RZL8" s="109"/>
      <c r="RZM8" s="109"/>
      <c r="RZN8" s="109"/>
      <c r="RZO8" s="109"/>
      <c r="RZP8" s="109"/>
      <c r="RZQ8" s="109"/>
      <c r="RZR8" s="109"/>
      <c r="RZS8" s="109"/>
      <c r="RZT8" s="109"/>
      <c r="RZU8" s="109"/>
      <c r="RZV8" s="109"/>
      <c r="RZW8" s="109"/>
      <c r="RZX8" s="109"/>
      <c r="RZY8" s="109"/>
      <c r="RZZ8" s="109"/>
      <c r="SAA8" s="109"/>
      <c r="SAB8" s="109"/>
      <c r="SAC8" s="109"/>
      <c r="SAD8" s="109"/>
      <c r="SAE8" s="109"/>
      <c r="SAF8" s="109"/>
      <c r="SAG8" s="109"/>
      <c r="SAH8" s="109"/>
      <c r="SAI8" s="109"/>
      <c r="SAJ8" s="109"/>
      <c r="SAK8" s="109"/>
      <c r="SAL8" s="109"/>
      <c r="SAM8" s="109"/>
      <c r="SAN8" s="109"/>
      <c r="SAO8" s="109"/>
      <c r="SAP8" s="109"/>
      <c r="SAQ8" s="109"/>
      <c r="SAR8" s="109"/>
      <c r="SAS8" s="109"/>
      <c r="SAT8" s="109"/>
      <c r="SAU8" s="109"/>
      <c r="SAV8" s="109"/>
      <c r="SAW8" s="109"/>
      <c r="SAX8" s="109"/>
      <c r="SAY8" s="109"/>
      <c r="SAZ8" s="109"/>
      <c r="SBA8" s="109"/>
      <c r="SBB8" s="109"/>
      <c r="SBC8" s="109"/>
      <c r="SBD8" s="109"/>
      <c r="SBE8" s="109"/>
      <c r="SBF8" s="109"/>
      <c r="SBG8" s="109"/>
      <c r="SBH8" s="109"/>
      <c r="SBI8" s="109"/>
      <c r="SBJ8" s="109"/>
      <c r="SBK8" s="109"/>
      <c r="SBL8" s="109"/>
      <c r="SBM8" s="109"/>
      <c r="SBN8" s="109"/>
      <c r="SBO8" s="109"/>
      <c r="SBP8" s="109"/>
      <c r="SBQ8" s="109"/>
      <c r="SBR8" s="109"/>
      <c r="SBS8" s="109"/>
      <c r="SBT8" s="109"/>
      <c r="SBU8" s="109"/>
      <c r="SBV8" s="109"/>
      <c r="SBW8" s="109"/>
      <c r="SBX8" s="109"/>
      <c r="SBY8" s="109"/>
      <c r="SBZ8" s="109"/>
      <c r="SCA8" s="109"/>
      <c r="SCB8" s="109"/>
      <c r="SCC8" s="109"/>
      <c r="SCD8" s="109"/>
      <c r="SCE8" s="109"/>
      <c r="SCF8" s="109"/>
      <c r="SCG8" s="109"/>
      <c r="SCH8" s="109"/>
      <c r="SCI8" s="109"/>
      <c r="SCJ8" s="109"/>
      <c r="SCK8" s="109"/>
      <c r="SCL8" s="109"/>
      <c r="SCM8" s="109"/>
      <c r="SCN8" s="109"/>
      <c r="SCO8" s="109"/>
      <c r="SCP8" s="109"/>
      <c r="SCQ8" s="109"/>
      <c r="SCR8" s="109"/>
      <c r="SCS8" s="109"/>
      <c r="SCT8" s="109"/>
      <c r="SCU8" s="109"/>
      <c r="SCV8" s="109"/>
      <c r="SCW8" s="109"/>
      <c r="SCX8" s="109"/>
      <c r="SCY8" s="109"/>
      <c r="SCZ8" s="109"/>
      <c r="SDA8" s="109"/>
      <c r="SDB8" s="109"/>
      <c r="SDC8" s="109"/>
      <c r="SDD8" s="109"/>
      <c r="SDE8" s="109"/>
      <c r="SDF8" s="109"/>
      <c r="SDG8" s="109"/>
      <c r="SDH8" s="109"/>
      <c r="SDI8" s="109"/>
      <c r="SDJ8" s="109"/>
      <c r="SDK8" s="109"/>
      <c r="SDL8" s="109"/>
      <c r="SDM8" s="109"/>
      <c r="SDN8" s="109"/>
      <c r="SDO8" s="109"/>
      <c r="SDP8" s="109"/>
      <c r="SDQ8" s="109"/>
      <c r="SDR8" s="109"/>
      <c r="SDS8" s="109"/>
      <c r="SDT8" s="109"/>
      <c r="SDU8" s="109"/>
      <c r="SDV8" s="109"/>
      <c r="SDW8" s="109"/>
      <c r="SDX8" s="109"/>
      <c r="SDY8" s="109"/>
      <c r="SDZ8" s="109"/>
      <c r="SEA8" s="109"/>
      <c r="SEB8" s="109"/>
      <c r="SEC8" s="109"/>
      <c r="SED8" s="109"/>
      <c r="SEE8" s="109"/>
      <c r="SEF8" s="109"/>
      <c r="SEG8" s="109"/>
      <c r="SEH8" s="109"/>
      <c r="SEI8" s="109"/>
      <c r="SEJ8" s="109"/>
      <c r="SEK8" s="109"/>
      <c r="SEL8" s="109"/>
      <c r="SEM8" s="109"/>
      <c r="SEN8" s="109"/>
      <c r="SEO8" s="109"/>
      <c r="SEP8" s="109"/>
      <c r="SEQ8" s="109"/>
      <c r="SER8" s="109"/>
      <c r="SES8" s="109"/>
      <c r="SET8" s="109"/>
      <c r="SEU8" s="109"/>
      <c r="SEV8" s="109"/>
      <c r="SEW8" s="109"/>
      <c r="SEX8" s="109"/>
      <c r="SEY8" s="109"/>
      <c r="SEZ8" s="109"/>
      <c r="SFA8" s="109"/>
      <c r="SFB8" s="109"/>
      <c r="SFC8" s="109"/>
      <c r="SFD8" s="109"/>
      <c r="SFE8" s="109"/>
      <c r="SFF8" s="109"/>
      <c r="SFG8" s="109"/>
      <c r="SFH8" s="109"/>
      <c r="SFI8" s="109"/>
      <c r="SFJ8" s="109"/>
      <c r="SFK8" s="109"/>
      <c r="SFL8" s="109"/>
      <c r="SFM8" s="109"/>
      <c r="SFN8" s="109"/>
      <c r="SFO8" s="109"/>
      <c r="SFP8" s="109"/>
      <c r="SFQ8" s="109"/>
      <c r="SFR8" s="109"/>
      <c r="SFS8" s="109"/>
      <c r="SFT8" s="109"/>
      <c r="SFU8" s="109"/>
      <c r="SFV8" s="109"/>
      <c r="SFW8" s="109"/>
      <c r="SFX8" s="109"/>
      <c r="SFY8" s="109"/>
      <c r="SFZ8" s="109"/>
      <c r="SGA8" s="109"/>
      <c r="SGB8" s="109"/>
      <c r="SGC8" s="109"/>
      <c r="SGD8" s="109"/>
      <c r="SGE8" s="109"/>
      <c r="SGF8" s="109"/>
      <c r="SGG8" s="109"/>
      <c r="SGH8" s="109"/>
      <c r="SGI8" s="109"/>
      <c r="SGJ8" s="109"/>
      <c r="SGK8" s="109"/>
      <c r="SGL8" s="109"/>
      <c r="SGM8" s="109"/>
      <c r="SGN8" s="109"/>
      <c r="SGO8" s="109"/>
      <c r="SGP8" s="109"/>
      <c r="SGQ8" s="109"/>
      <c r="SGR8" s="109"/>
      <c r="SGS8" s="109"/>
      <c r="SGT8" s="109"/>
      <c r="SGU8" s="109"/>
      <c r="SGV8" s="109"/>
      <c r="SGW8" s="109"/>
      <c r="SGX8" s="109"/>
      <c r="SGY8" s="109"/>
      <c r="SGZ8" s="109"/>
      <c r="SHA8" s="109"/>
      <c r="SHB8" s="109"/>
      <c r="SHC8" s="109"/>
      <c r="SHD8" s="109"/>
      <c r="SHE8" s="109"/>
      <c r="SHF8" s="109"/>
      <c r="SHG8" s="109"/>
      <c r="SHH8" s="109"/>
      <c r="SHI8" s="109"/>
      <c r="SHJ8" s="109"/>
      <c r="SHK8" s="109"/>
      <c r="SHL8" s="109"/>
      <c r="SHM8" s="109"/>
      <c r="SHN8" s="109"/>
      <c r="SHO8" s="109"/>
      <c r="SHP8" s="109"/>
      <c r="SHQ8" s="109"/>
      <c r="SHR8" s="109"/>
      <c r="SHS8" s="109"/>
      <c r="SHT8" s="109"/>
      <c r="SHU8" s="109"/>
      <c r="SHV8" s="109"/>
      <c r="SHW8" s="109"/>
      <c r="SHX8" s="109"/>
      <c r="SHY8" s="109"/>
      <c r="SHZ8" s="109"/>
      <c r="SIA8" s="109"/>
      <c r="SIB8" s="109"/>
      <c r="SIC8" s="109"/>
      <c r="SID8" s="109"/>
      <c r="SIE8" s="109"/>
      <c r="SIF8" s="109"/>
      <c r="SIG8" s="109"/>
      <c r="SIH8" s="109"/>
      <c r="SII8" s="109"/>
      <c r="SIJ8" s="109"/>
      <c r="SIK8" s="109"/>
      <c r="SIL8" s="109"/>
      <c r="SIM8" s="109"/>
      <c r="SIN8" s="109"/>
      <c r="SIO8" s="109"/>
      <c r="SIP8" s="109"/>
      <c r="SIQ8" s="109"/>
      <c r="SIR8" s="109"/>
      <c r="SIS8" s="109"/>
      <c r="SIT8" s="109"/>
      <c r="SIU8" s="109"/>
      <c r="SIV8" s="109"/>
      <c r="SIW8" s="109"/>
      <c r="SIX8" s="109"/>
      <c r="SIY8" s="109"/>
      <c r="SIZ8" s="109"/>
      <c r="SJA8" s="109"/>
      <c r="SJB8" s="109"/>
      <c r="SJC8" s="109"/>
      <c r="SJD8" s="109"/>
      <c r="SJE8" s="109"/>
      <c r="SJF8" s="109"/>
      <c r="SJG8" s="109"/>
      <c r="SJH8" s="109"/>
      <c r="SJI8" s="109"/>
      <c r="SJJ8" s="109"/>
      <c r="SJK8" s="109"/>
      <c r="SJL8" s="109"/>
      <c r="SJM8" s="109"/>
      <c r="SJN8" s="109"/>
      <c r="SJO8" s="109"/>
      <c r="SJP8" s="109"/>
      <c r="SJQ8" s="109"/>
      <c r="SJR8" s="109"/>
      <c r="SJS8" s="109"/>
      <c r="SJT8" s="109"/>
      <c r="SJU8" s="109"/>
      <c r="SJV8" s="109"/>
      <c r="SJW8" s="109"/>
      <c r="SJX8" s="109"/>
      <c r="SJY8" s="109"/>
      <c r="SJZ8" s="109"/>
      <c r="SKA8" s="109"/>
      <c r="SKB8" s="109"/>
      <c r="SKC8" s="109"/>
      <c r="SKD8" s="109"/>
      <c r="SKE8" s="109"/>
      <c r="SKF8" s="109"/>
      <c r="SKG8" s="109"/>
      <c r="SKH8" s="109"/>
      <c r="SKI8" s="109"/>
      <c r="SKJ8" s="109"/>
      <c r="SKK8" s="109"/>
      <c r="SKL8" s="109"/>
      <c r="SKM8" s="109"/>
      <c r="SKN8" s="109"/>
      <c r="SKO8" s="109"/>
      <c r="SKP8" s="109"/>
      <c r="SKQ8" s="109"/>
      <c r="SKR8" s="109"/>
      <c r="SKS8" s="109"/>
      <c r="SKT8" s="109"/>
      <c r="SKU8" s="109"/>
      <c r="SKV8" s="109"/>
      <c r="SKW8" s="109"/>
      <c r="SKX8" s="109"/>
      <c r="SKY8" s="109"/>
      <c r="SKZ8" s="109"/>
      <c r="SLA8" s="109"/>
      <c r="SLB8" s="109"/>
      <c r="SLC8" s="109"/>
      <c r="SLD8" s="109"/>
      <c r="SLE8" s="109"/>
      <c r="SLF8" s="109"/>
      <c r="SLG8" s="109"/>
      <c r="SLH8" s="109"/>
      <c r="SLI8" s="109"/>
      <c r="SLJ8" s="109"/>
      <c r="SLK8" s="109"/>
      <c r="SLL8" s="109"/>
      <c r="SLM8" s="109"/>
      <c r="SLN8" s="109"/>
      <c r="SLO8" s="109"/>
      <c r="SLP8" s="109"/>
      <c r="SLQ8" s="109"/>
      <c r="SLR8" s="109"/>
      <c r="SLS8" s="109"/>
      <c r="SLT8" s="109"/>
      <c r="SLU8" s="109"/>
      <c r="SLV8" s="109"/>
      <c r="SLW8" s="109"/>
      <c r="SLX8" s="109"/>
      <c r="SLY8" s="109"/>
      <c r="SLZ8" s="109"/>
      <c r="SMA8" s="109"/>
      <c r="SMB8" s="109"/>
      <c r="SMC8" s="109"/>
      <c r="SMD8" s="109"/>
      <c r="SME8" s="109"/>
      <c r="SMF8" s="109"/>
      <c r="SMG8" s="109"/>
      <c r="SMH8" s="109"/>
      <c r="SMI8" s="109"/>
      <c r="SMJ8" s="109"/>
      <c r="SMK8" s="109"/>
      <c r="SML8" s="109"/>
      <c r="SMM8" s="109"/>
      <c r="SMN8" s="109"/>
      <c r="SMO8" s="109"/>
      <c r="SMP8" s="109"/>
      <c r="SMQ8" s="109"/>
      <c r="SMR8" s="109"/>
      <c r="SMS8" s="109"/>
      <c r="SMT8" s="109"/>
      <c r="SMU8" s="109"/>
      <c r="SMV8" s="109"/>
      <c r="SMW8" s="109"/>
      <c r="SMX8" s="109"/>
      <c r="SMY8" s="109"/>
      <c r="SMZ8" s="109"/>
      <c r="SNA8" s="109"/>
      <c r="SNB8" s="109"/>
      <c r="SNC8" s="109"/>
      <c r="SND8" s="109"/>
      <c r="SNE8" s="109"/>
      <c r="SNF8" s="109"/>
      <c r="SNG8" s="109"/>
      <c r="SNH8" s="109"/>
      <c r="SNI8" s="109"/>
      <c r="SNJ8" s="109"/>
      <c r="SNK8" s="109"/>
      <c r="SNL8" s="109"/>
      <c r="SNM8" s="109"/>
      <c r="SNN8" s="109"/>
      <c r="SNO8" s="109"/>
      <c r="SNP8" s="109"/>
      <c r="SNQ8" s="109"/>
      <c r="SNR8" s="109"/>
      <c r="SNS8" s="109"/>
      <c r="SNT8" s="109"/>
      <c r="SNU8" s="109"/>
      <c r="SNV8" s="109"/>
      <c r="SNW8" s="109"/>
      <c r="SNX8" s="109"/>
      <c r="SNY8" s="109"/>
      <c r="SNZ8" s="109"/>
      <c r="SOA8" s="109"/>
      <c r="SOB8" s="109"/>
      <c r="SOC8" s="109"/>
      <c r="SOD8" s="109"/>
      <c r="SOE8" s="109"/>
      <c r="SOF8" s="109"/>
      <c r="SOG8" s="109"/>
      <c r="SOH8" s="109"/>
      <c r="SOI8" s="109"/>
      <c r="SOJ8" s="109"/>
      <c r="SOK8" s="109"/>
      <c r="SOL8" s="109"/>
      <c r="SOM8" s="109"/>
      <c r="SON8" s="109"/>
      <c r="SOO8" s="109"/>
      <c r="SOP8" s="109"/>
      <c r="SOQ8" s="109"/>
      <c r="SOR8" s="109"/>
      <c r="SOS8" s="109"/>
      <c r="SOT8" s="109"/>
      <c r="SOU8" s="109"/>
      <c r="SOV8" s="109"/>
      <c r="SOW8" s="109"/>
      <c r="SOX8" s="109"/>
      <c r="SOY8" s="109"/>
      <c r="SOZ8" s="109"/>
      <c r="SPA8" s="109"/>
      <c r="SPB8" s="109"/>
      <c r="SPC8" s="109"/>
      <c r="SPD8" s="109"/>
      <c r="SPE8" s="109"/>
      <c r="SPF8" s="109"/>
      <c r="SPG8" s="109"/>
      <c r="SPH8" s="109"/>
      <c r="SPI8" s="109"/>
      <c r="SPJ8" s="109"/>
      <c r="SPK8" s="109"/>
      <c r="SPL8" s="109"/>
      <c r="SPM8" s="109"/>
      <c r="SPN8" s="109"/>
      <c r="SPO8" s="109"/>
      <c r="SPP8" s="109"/>
      <c r="SPQ8" s="109"/>
      <c r="SPR8" s="109"/>
      <c r="SPS8" s="109"/>
      <c r="SPT8" s="109"/>
      <c r="SPU8" s="109"/>
      <c r="SPV8" s="109"/>
      <c r="SPW8" s="109"/>
      <c r="SPX8" s="109"/>
      <c r="SPY8" s="109"/>
      <c r="SPZ8" s="109"/>
      <c r="SQA8" s="109"/>
      <c r="SQB8" s="109"/>
      <c r="SQC8" s="109"/>
      <c r="SQD8" s="109"/>
      <c r="SQE8" s="109"/>
      <c r="SQF8" s="109"/>
      <c r="SQG8" s="109"/>
      <c r="SQH8" s="109"/>
      <c r="SQI8" s="109"/>
      <c r="SQJ8" s="109"/>
      <c r="SQK8" s="109"/>
      <c r="SQL8" s="109"/>
      <c r="SQM8" s="109"/>
      <c r="SQN8" s="109"/>
      <c r="SQO8" s="109"/>
      <c r="SQP8" s="109"/>
      <c r="SQQ8" s="109"/>
      <c r="SQR8" s="109"/>
      <c r="SQS8" s="109"/>
      <c r="SQT8" s="109"/>
      <c r="SQU8" s="109"/>
      <c r="SQV8" s="109"/>
      <c r="SQW8" s="109"/>
      <c r="SQX8" s="109"/>
      <c r="SQY8" s="109"/>
      <c r="SQZ8" s="109"/>
      <c r="SRA8" s="109"/>
      <c r="SRB8" s="109"/>
      <c r="SRC8" s="109"/>
      <c r="SRD8" s="109"/>
      <c r="SRE8" s="109"/>
      <c r="SRF8" s="109"/>
      <c r="SRG8" s="109"/>
      <c r="SRH8" s="109"/>
      <c r="SRI8" s="109"/>
      <c r="SRJ8" s="109"/>
      <c r="SRK8" s="109"/>
      <c r="SRL8" s="109"/>
      <c r="SRM8" s="109"/>
      <c r="SRN8" s="109"/>
      <c r="SRO8" s="109"/>
      <c r="SRP8" s="109"/>
      <c r="SRQ8" s="109"/>
      <c r="SRR8" s="109"/>
      <c r="SRS8" s="109"/>
      <c r="SRT8" s="109"/>
      <c r="SRU8" s="109"/>
      <c r="SRV8" s="109"/>
      <c r="SRW8" s="109"/>
      <c r="SRX8" s="109"/>
      <c r="SRY8" s="109"/>
      <c r="SRZ8" s="109"/>
      <c r="SSA8" s="109"/>
      <c r="SSB8" s="109"/>
      <c r="SSC8" s="109"/>
      <c r="SSD8" s="109"/>
      <c r="SSE8" s="109"/>
      <c r="SSF8" s="109"/>
      <c r="SSG8" s="109"/>
      <c r="SSH8" s="109"/>
      <c r="SSI8" s="109"/>
      <c r="SSJ8" s="109"/>
      <c r="SSK8" s="109"/>
      <c r="SSL8" s="109"/>
      <c r="SSM8" s="109"/>
      <c r="SSN8" s="109"/>
      <c r="SSO8" s="109"/>
      <c r="SSP8" s="109"/>
      <c r="SSQ8" s="109"/>
      <c r="SSR8" s="109"/>
      <c r="SSS8" s="109"/>
      <c r="SST8" s="109"/>
      <c r="SSU8" s="109"/>
      <c r="SSV8" s="109"/>
      <c r="SSW8" s="109"/>
      <c r="SSX8" s="109"/>
      <c r="SSY8" s="109"/>
      <c r="SSZ8" s="109"/>
      <c r="STA8" s="109"/>
      <c r="STB8" s="109"/>
      <c r="STC8" s="109"/>
      <c r="STD8" s="109"/>
      <c r="STE8" s="109"/>
      <c r="STF8" s="109"/>
      <c r="STG8" s="109"/>
      <c r="STH8" s="109"/>
      <c r="STI8" s="109"/>
      <c r="STJ8" s="109"/>
      <c r="STK8" s="109"/>
      <c r="STL8" s="109"/>
      <c r="STM8" s="109"/>
      <c r="STN8" s="109"/>
      <c r="STO8" s="109"/>
      <c r="STP8" s="109"/>
      <c r="STQ8" s="109"/>
      <c r="STR8" s="109"/>
      <c r="STS8" s="109"/>
      <c r="STT8" s="109"/>
      <c r="STU8" s="109"/>
      <c r="STV8" s="109"/>
      <c r="STW8" s="109"/>
      <c r="STX8" s="109"/>
      <c r="STY8" s="109"/>
      <c r="STZ8" s="109"/>
      <c r="SUA8" s="109"/>
      <c r="SUB8" s="109"/>
      <c r="SUC8" s="109"/>
      <c r="SUD8" s="109"/>
      <c r="SUE8" s="109"/>
      <c r="SUF8" s="109"/>
      <c r="SUG8" s="109"/>
      <c r="SUH8" s="109"/>
      <c r="SUI8" s="109"/>
      <c r="SUJ8" s="109"/>
      <c r="SUK8" s="109"/>
      <c r="SUL8" s="109"/>
      <c r="SUM8" s="109"/>
      <c r="SUN8" s="109"/>
      <c r="SUO8" s="109"/>
      <c r="SUP8" s="109"/>
      <c r="SUQ8" s="109"/>
      <c r="SUR8" s="109"/>
      <c r="SUS8" s="109"/>
      <c r="SUT8" s="109"/>
      <c r="SUU8" s="109"/>
      <c r="SUV8" s="109"/>
      <c r="SUW8" s="109"/>
      <c r="SUX8" s="109"/>
      <c r="SUY8" s="109"/>
      <c r="SUZ8" s="109"/>
      <c r="SVA8" s="109"/>
      <c r="SVB8" s="109"/>
      <c r="SVC8" s="109"/>
      <c r="SVD8" s="109"/>
      <c r="SVE8" s="109"/>
      <c r="SVF8" s="109"/>
      <c r="SVG8" s="109"/>
      <c r="SVH8" s="109"/>
      <c r="SVI8" s="109"/>
      <c r="SVJ8" s="109"/>
      <c r="SVK8" s="109"/>
      <c r="SVL8" s="109"/>
      <c r="SVM8" s="109"/>
      <c r="SVN8" s="109"/>
      <c r="SVO8" s="109"/>
      <c r="SVP8" s="109"/>
      <c r="SVQ8" s="109"/>
      <c r="SVR8" s="109"/>
      <c r="SVS8" s="109"/>
      <c r="SVT8" s="109"/>
      <c r="SVU8" s="109"/>
      <c r="SVV8" s="109"/>
      <c r="SVW8" s="109"/>
      <c r="SVX8" s="109"/>
      <c r="SVY8" s="109"/>
      <c r="SVZ8" s="109"/>
      <c r="SWA8" s="109"/>
      <c r="SWB8" s="109"/>
      <c r="SWC8" s="109"/>
      <c r="SWD8" s="109"/>
      <c r="SWE8" s="109"/>
      <c r="SWF8" s="109"/>
      <c r="SWG8" s="109"/>
      <c r="SWH8" s="109"/>
      <c r="SWI8" s="109"/>
      <c r="SWJ8" s="109"/>
      <c r="SWK8" s="109"/>
      <c r="SWL8" s="109"/>
      <c r="SWM8" s="109"/>
      <c r="SWN8" s="109"/>
      <c r="SWO8" s="109"/>
      <c r="SWP8" s="109"/>
      <c r="SWQ8" s="109"/>
      <c r="SWR8" s="109"/>
      <c r="SWS8" s="109"/>
      <c r="SWT8" s="109"/>
      <c r="SWU8" s="109"/>
      <c r="SWV8" s="109"/>
      <c r="SWW8" s="109"/>
      <c r="SWX8" s="109"/>
      <c r="SWY8" s="109"/>
      <c r="SWZ8" s="109"/>
      <c r="SXA8" s="109"/>
      <c r="SXB8" s="109"/>
      <c r="SXC8" s="109"/>
      <c r="SXD8" s="109"/>
      <c r="SXE8" s="109"/>
      <c r="SXF8" s="109"/>
      <c r="SXG8" s="109"/>
      <c r="SXH8" s="109"/>
      <c r="SXI8" s="109"/>
      <c r="SXJ8" s="109"/>
      <c r="SXK8" s="109"/>
      <c r="SXL8" s="109"/>
      <c r="SXM8" s="109"/>
      <c r="SXN8" s="109"/>
      <c r="SXO8" s="109"/>
      <c r="SXP8" s="109"/>
      <c r="SXQ8" s="109"/>
      <c r="SXR8" s="109"/>
      <c r="SXS8" s="109"/>
      <c r="SXT8" s="109"/>
      <c r="SXU8" s="109"/>
      <c r="SXV8" s="109"/>
      <c r="SXW8" s="109"/>
      <c r="SXX8" s="109"/>
      <c r="SXY8" s="109"/>
      <c r="SXZ8" s="109"/>
      <c r="SYA8" s="109"/>
      <c r="SYB8" s="109"/>
      <c r="SYC8" s="109"/>
      <c r="SYD8" s="109"/>
      <c r="SYE8" s="109"/>
      <c r="SYF8" s="109"/>
      <c r="SYG8" s="109"/>
      <c r="SYH8" s="109"/>
      <c r="SYI8" s="109"/>
      <c r="SYJ8" s="109"/>
      <c r="SYK8" s="109"/>
      <c r="SYL8" s="109"/>
      <c r="SYM8" s="109"/>
      <c r="SYN8" s="109"/>
      <c r="SYO8" s="109"/>
      <c r="SYP8" s="109"/>
      <c r="SYQ8" s="109"/>
      <c r="SYR8" s="109"/>
      <c r="SYS8" s="109"/>
      <c r="SYT8" s="109"/>
      <c r="SYU8" s="109"/>
      <c r="SYV8" s="109"/>
      <c r="SYW8" s="109"/>
      <c r="SYX8" s="109"/>
      <c r="SYY8" s="109"/>
      <c r="SYZ8" s="109"/>
      <c r="SZA8" s="109"/>
      <c r="SZB8" s="109"/>
      <c r="SZC8" s="109"/>
      <c r="SZD8" s="109"/>
      <c r="SZE8" s="109"/>
      <c r="SZF8" s="109"/>
      <c r="SZG8" s="109"/>
      <c r="SZH8" s="109"/>
      <c r="SZI8" s="109"/>
      <c r="SZJ8" s="109"/>
      <c r="SZK8" s="109"/>
      <c r="SZL8" s="109"/>
      <c r="SZM8" s="109"/>
      <c r="SZN8" s="109"/>
      <c r="SZO8" s="109"/>
      <c r="SZP8" s="109"/>
      <c r="SZQ8" s="109"/>
      <c r="SZR8" s="109"/>
      <c r="SZS8" s="109"/>
      <c r="SZT8" s="109"/>
      <c r="SZU8" s="109"/>
      <c r="SZV8" s="109"/>
      <c r="SZW8" s="109"/>
      <c r="SZX8" s="109"/>
      <c r="SZY8" s="109"/>
      <c r="SZZ8" s="109"/>
      <c r="TAA8" s="109"/>
      <c r="TAB8" s="109"/>
      <c r="TAC8" s="109"/>
      <c r="TAD8" s="109"/>
      <c r="TAE8" s="109"/>
      <c r="TAF8" s="109"/>
      <c r="TAG8" s="109"/>
      <c r="TAH8" s="109"/>
      <c r="TAI8" s="109"/>
      <c r="TAJ8" s="109"/>
      <c r="TAK8" s="109"/>
      <c r="TAL8" s="109"/>
      <c r="TAM8" s="109"/>
      <c r="TAN8" s="109"/>
      <c r="TAO8" s="109"/>
      <c r="TAP8" s="109"/>
      <c r="TAQ8" s="109"/>
      <c r="TAR8" s="109"/>
      <c r="TAS8" s="109"/>
      <c r="TAT8" s="109"/>
      <c r="TAU8" s="109"/>
      <c r="TAV8" s="109"/>
      <c r="TAW8" s="109"/>
      <c r="TAX8" s="109"/>
      <c r="TAY8" s="109"/>
      <c r="TAZ8" s="109"/>
      <c r="TBA8" s="109"/>
      <c r="TBB8" s="109"/>
      <c r="TBC8" s="109"/>
      <c r="TBD8" s="109"/>
      <c r="TBE8" s="109"/>
      <c r="TBF8" s="109"/>
      <c r="TBG8" s="109"/>
      <c r="TBH8" s="109"/>
      <c r="TBI8" s="109"/>
      <c r="TBJ8" s="109"/>
      <c r="TBK8" s="109"/>
      <c r="TBL8" s="109"/>
      <c r="TBM8" s="109"/>
      <c r="TBN8" s="109"/>
      <c r="TBO8" s="109"/>
      <c r="TBP8" s="109"/>
      <c r="TBQ8" s="109"/>
      <c r="TBR8" s="109"/>
      <c r="TBS8" s="109"/>
      <c r="TBT8" s="109"/>
      <c r="TBU8" s="109"/>
      <c r="TBV8" s="109"/>
      <c r="TBW8" s="109"/>
      <c r="TBX8" s="109"/>
      <c r="TBY8" s="109"/>
      <c r="TBZ8" s="109"/>
      <c r="TCA8" s="109"/>
      <c r="TCB8" s="109"/>
      <c r="TCC8" s="109"/>
      <c r="TCD8" s="109"/>
      <c r="TCE8" s="109"/>
      <c r="TCF8" s="109"/>
      <c r="TCG8" s="109"/>
      <c r="TCH8" s="109"/>
      <c r="TCI8" s="109"/>
      <c r="TCJ8" s="109"/>
      <c r="TCK8" s="109"/>
      <c r="TCL8" s="109"/>
      <c r="TCM8" s="109"/>
      <c r="TCN8" s="109"/>
      <c r="TCO8" s="109"/>
      <c r="TCP8" s="109"/>
      <c r="TCQ8" s="109"/>
      <c r="TCR8" s="109"/>
      <c r="TCS8" s="109"/>
      <c r="TCT8" s="109"/>
      <c r="TCU8" s="109"/>
      <c r="TCV8" s="109"/>
      <c r="TCW8" s="109"/>
      <c r="TCX8" s="109"/>
      <c r="TCY8" s="109"/>
      <c r="TCZ8" s="109"/>
      <c r="TDA8" s="109"/>
      <c r="TDB8" s="109"/>
      <c r="TDC8" s="109"/>
      <c r="TDD8" s="109"/>
      <c r="TDE8" s="109"/>
      <c r="TDF8" s="109"/>
      <c r="TDG8" s="109"/>
      <c r="TDH8" s="109"/>
      <c r="TDI8" s="109"/>
      <c r="TDJ8" s="109"/>
      <c r="TDK8" s="109"/>
      <c r="TDL8" s="109"/>
      <c r="TDM8" s="109"/>
      <c r="TDN8" s="109"/>
      <c r="TDO8" s="109"/>
      <c r="TDP8" s="109"/>
      <c r="TDQ8" s="109"/>
      <c r="TDR8" s="109"/>
      <c r="TDS8" s="109"/>
      <c r="TDT8" s="109"/>
      <c r="TDU8" s="109"/>
      <c r="TDV8" s="109"/>
      <c r="TDW8" s="109"/>
      <c r="TDX8" s="109"/>
      <c r="TDY8" s="109"/>
      <c r="TDZ8" s="109"/>
      <c r="TEA8" s="109"/>
      <c r="TEB8" s="109"/>
      <c r="TEC8" s="109"/>
      <c r="TED8" s="109"/>
      <c r="TEE8" s="109"/>
      <c r="TEF8" s="109"/>
      <c r="TEG8" s="109"/>
      <c r="TEH8" s="109"/>
      <c r="TEI8" s="109"/>
      <c r="TEJ8" s="109"/>
      <c r="TEK8" s="109"/>
      <c r="TEL8" s="109"/>
      <c r="TEM8" s="109"/>
      <c r="TEN8" s="109"/>
      <c r="TEO8" s="109"/>
      <c r="TEP8" s="109"/>
      <c r="TEQ8" s="109"/>
      <c r="TER8" s="109"/>
      <c r="TES8" s="109"/>
      <c r="TET8" s="109"/>
      <c r="TEU8" s="109"/>
      <c r="TEV8" s="109"/>
      <c r="TEW8" s="109"/>
      <c r="TEX8" s="109"/>
      <c r="TEY8" s="109"/>
      <c r="TEZ8" s="109"/>
      <c r="TFA8" s="109"/>
      <c r="TFB8" s="109"/>
      <c r="TFC8" s="109"/>
      <c r="TFD8" s="109"/>
      <c r="TFE8" s="109"/>
      <c r="TFF8" s="109"/>
      <c r="TFG8" s="109"/>
      <c r="TFH8" s="109"/>
      <c r="TFI8" s="109"/>
      <c r="TFJ8" s="109"/>
      <c r="TFK8" s="109"/>
      <c r="TFL8" s="109"/>
      <c r="TFM8" s="109"/>
      <c r="TFN8" s="109"/>
      <c r="TFO8" s="109"/>
      <c r="TFP8" s="109"/>
      <c r="TFQ8" s="109"/>
      <c r="TFR8" s="109"/>
      <c r="TFS8" s="109"/>
      <c r="TFT8" s="109"/>
      <c r="TFU8" s="109"/>
      <c r="TFV8" s="109"/>
      <c r="TFW8" s="109"/>
      <c r="TFX8" s="109"/>
      <c r="TFY8" s="109"/>
      <c r="TFZ8" s="109"/>
      <c r="TGA8" s="109"/>
      <c r="TGB8" s="109"/>
      <c r="TGC8" s="109"/>
      <c r="TGD8" s="109"/>
      <c r="TGE8" s="109"/>
      <c r="TGF8" s="109"/>
      <c r="TGG8" s="109"/>
      <c r="TGH8" s="109"/>
      <c r="TGI8" s="109"/>
      <c r="TGJ8" s="109"/>
      <c r="TGK8" s="109"/>
      <c r="TGL8" s="109"/>
      <c r="TGM8" s="109"/>
      <c r="TGN8" s="109"/>
      <c r="TGO8" s="109"/>
      <c r="TGP8" s="109"/>
      <c r="TGQ8" s="109"/>
      <c r="TGR8" s="109"/>
      <c r="TGS8" s="109"/>
      <c r="TGT8" s="109"/>
      <c r="TGU8" s="109"/>
      <c r="TGV8" s="109"/>
      <c r="TGW8" s="109"/>
      <c r="TGX8" s="109"/>
      <c r="TGY8" s="109"/>
      <c r="TGZ8" s="109"/>
      <c r="THA8" s="109"/>
      <c r="THB8" s="109"/>
      <c r="THC8" s="109"/>
      <c r="THD8" s="109"/>
      <c r="THE8" s="109"/>
      <c r="THF8" s="109"/>
      <c r="THG8" s="109"/>
      <c r="THH8" s="109"/>
      <c r="THI8" s="109"/>
      <c r="THJ8" s="109"/>
      <c r="THK8" s="109"/>
      <c r="THL8" s="109"/>
      <c r="THM8" s="109"/>
      <c r="THN8" s="109"/>
      <c r="THO8" s="109"/>
      <c r="THP8" s="109"/>
      <c r="THQ8" s="109"/>
      <c r="THR8" s="109"/>
      <c r="THS8" s="109"/>
      <c r="THT8" s="109"/>
      <c r="THU8" s="109"/>
      <c r="THV8" s="109"/>
      <c r="THW8" s="109"/>
      <c r="THX8" s="109"/>
      <c r="THY8" s="109"/>
      <c r="THZ8" s="109"/>
      <c r="TIA8" s="109"/>
      <c r="TIB8" s="109"/>
      <c r="TIC8" s="109"/>
      <c r="TID8" s="109"/>
      <c r="TIE8" s="109"/>
      <c r="TIF8" s="109"/>
      <c r="TIG8" s="109"/>
      <c r="TIH8" s="109"/>
      <c r="TII8" s="109"/>
      <c r="TIJ8" s="109"/>
      <c r="TIK8" s="109"/>
      <c r="TIL8" s="109"/>
      <c r="TIM8" s="109"/>
      <c r="TIN8" s="109"/>
      <c r="TIO8" s="109"/>
      <c r="TIP8" s="109"/>
      <c r="TIQ8" s="109"/>
      <c r="TIR8" s="109"/>
      <c r="TIS8" s="109"/>
      <c r="TIT8" s="109"/>
      <c r="TIU8" s="109"/>
      <c r="TIV8" s="109"/>
      <c r="TIW8" s="109"/>
      <c r="TIX8" s="109"/>
      <c r="TIY8" s="109"/>
      <c r="TIZ8" s="109"/>
      <c r="TJA8" s="109"/>
      <c r="TJB8" s="109"/>
      <c r="TJC8" s="109"/>
      <c r="TJD8" s="109"/>
      <c r="TJE8" s="109"/>
      <c r="TJF8" s="109"/>
      <c r="TJG8" s="109"/>
      <c r="TJH8" s="109"/>
      <c r="TJI8" s="109"/>
      <c r="TJJ8" s="109"/>
      <c r="TJK8" s="109"/>
      <c r="TJL8" s="109"/>
      <c r="TJM8" s="109"/>
      <c r="TJN8" s="109"/>
      <c r="TJO8" s="109"/>
      <c r="TJP8" s="109"/>
      <c r="TJQ8" s="109"/>
      <c r="TJR8" s="109"/>
      <c r="TJS8" s="109"/>
      <c r="TJT8" s="109"/>
      <c r="TJU8" s="109"/>
      <c r="TJV8" s="109"/>
      <c r="TJW8" s="109"/>
      <c r="TJX8" s="109"/>
      <c r="TJY8" s="109"/>
      <c r="TJZ8" s="109"/>
      <c r="TKA8" s="109"/>
      <c r="TKB8" s="109"/>
      <c r="TKC8" s="109"/>
      <c r="TKD8" s="109"/>
      <c r="TKE8" s="109"/>
      <c r="TKF8" s="109"/>
      <c r="TKG8" s="109"/>
      <c r="TKH8" s="109"/>
      <c r="TKI8" s="109"/>
      <c r="TKJ8" s="109"/>
      <c r="TKK8" s="109"/>
      <c r="TKL8" s="109"/>
      <c r="TKM8" s="109"/>
      <c r="TKN8" s="109"/>
      <c r="TKO8" s="109"/>
      <c r="TKP8" s="109"/>
      <c r="TKQ8" s="109"/>
      <c r="TKR8" s="109"/>
      <c r="TKS8" s="109"/>
      <c r="TKT8" s="109"/>
      <c r="TKU8" s="109"/>
      <c r="TKV8" s="109"/>
      <c r="TKW8" s="109"/>
      <c r="TKX8" s="109"/>
      <c r="TKY8" s="109"/>
      <c r="TKZ8" s="109"/>
      <c r="TLA8" s="109"/>
      <c r="TLB8" s="109"/>
      <c r="TLC8" s="109"/>
      <c r="TLD8" s="109"/>
      <c r="TLE8" s="109"/>
      <c r="TLF8" s="109"/>
      <c r="TLG8" s="109"/>
      <c r="TLH8" s="109"/>
      <c r="TLI8" s="109"/>
      <c r="TLJ8" s="109"/>
      <c r="TLK8" s="109"/>
      <c r="TLL8" s="109"/>
      <c r="TLM8" s="109"/>
      <c r="TLN8" s="109"/>
      <c r="TLO8" s="109"/>
      <c r="TLP8" s="109"/>
      <c r="TLQ8" s="109"/>
      <c r="TLR8" s="109"/>
      <c r="TLS8" s="109"/>
      <c r="TLT8" s="109"/>
      <c r="TLU8" s="109"/>
      <c r="TLV8" s="109"/>
      <c r="TLW8" s="109"/>
      <c r="TLX8" s="109"/>
      <c r="TLY8" s="109"/>
      <c r="TLZ8" s="109"/>
      <c r="TMA8" s="109"/>
      <c r="TMB8" s="109"/>
      <c r="TMC8" s="109"/>
      <c r="TMD8" s="109"/>
      <c r="TME8" s="109"/>
      <c r="TMF8" s="109"/>
      <c r="TMG8" s="109"/>
      <c r="TMH8" s="109"/>
      <c r="TMI8" s="109"/>
      <c r="TMJ8" s="109"/>
      <c r="TMK8" s="109"/>
      <c r="TML8" s="109"/>
      <c r="TMM8" s="109"/>
      <c r="TMN8" s="109"/>
      <c r="TMO8" s="109"/>
      <c r="TMP8" s="109"/>
      <c r="TMQ8" s="109"/>
      <c r="TMR8" s="109"/>
      <c r="TMS8" s="109"/>
      <c r="TMT8" s="109"/>
      <c r="TMU8" s="109"/>
      <c r="TMV8" s="109"/>
      <c r="TMW8" s="109"/>
      <c r="TMX8" s="109"/>
      <c r="TMY8" s="109"/>
      <c r="TMZ8" s="109"/>
      <c r="TNA8" s="109"/>
      <c r="TNB8" s="109"/>
      <c r="TNC8" s="109"/>
      <c r="TND8" s="109"/>
      <c r="TNE8" s="109"/>
      <c r="TNF8" s="109"/>
      <c r="TNG8" s="109"/>
      <c r="TNH8" s="109"/>
      <c r="TNI8" s="109"/>
      <c r="TNJ8" s="109"/>
      <c r="TNK8" s="109"/>
      <c r="TNL8" s="109"/>
      <c r="TNM8" s="109"/>
      <c r="TNN8" s="109"/>
      <c r="TNO8" s="109"/>
      <c r="TNP8" s="109"/>
      <c r="TNQ8" s="109"/>
      <c r="TNR8" s="109"/>
      <c r="TNS8" s="109"/>
      <c r="TNT8" s="109"/>
      <c r="TNU8" s="109"/>
      <c r="TNV8" s="109"/>
      <c r="TNW8" s="109"/>
      <c r="TNX8" s="109"/>
      <c r="TNY8" s="109"/>
      <c r="TNZ8" s="109"/>
      <c r="TOA8" s="109"/>
      <c r="TOB8" s="109"/>
      <c r="TOC8" s="109"/>
      <c r="TOD8" s="109"/>
      <c r="TOE8" s="109"/>
      <c r="TOF8" s="109"/>
      <c r="TOG8" s="109"/>
      <c r="TOH8" s="109"/>
      <c r="TOI8" s="109"/>
      <c r="TOJ8" s="109"/>
      <c r="TOK8" s="109"/>
      <c r="TOL8" s="109"/>
      <c r="TOM8" s="109"/>
      <c r="TON8" s="109"/>
      <c r="TOO8" s="109"/>
      <c r="TOP8" s="109"/>
      <c r="TOQ8" s="109"/>
      <c r="TOR8" s="109"/>
      <c r="TOS8" s="109"/>
      <c r="TOT8" s="109"/>
      <c r="TOU8" s="109"/>
      <c r="TOV8" s="109"/>
      <c r="TOW8" s="109"/>
      <c r="TOX8" s="109"/>
      <c r="TOY8" s="109"/>
      <c r="TOZ8" s="109"/>
      <c r="TPA8" s="109"/>
      <c r="TPB8" s="109"/>
      <c r="TPC8" s="109"/>
      <c r="TPD8" s="109"/>
      <c r="TPE8" s="109"/>
      <c r="TPF8" s="109"/>
      <c r="TPG8" s="109"/>
      <c r="TPH8" s="109"/>
      <c r="TPI8" s="109"/>
      <c r="TPJ8" s="109"/>
      <c r="TPK8" s="109"/>
      <c r="TPL8" s="109"/>
      <c r="TPM8" s="109"/>
      <c r="TPN8" s="109"/>
      <c r="TPO8" s="109"/>
      <c r="TPP8" s="109"/>
      <c r="TPQ8" s="109"/>
      <c r="TPR8" s="109"/>
      <c r="TPS8" s="109"/>
      <c r="TPT8" s="109"/>
      <c r="TPU8" s="109"/>
      <c r="TPV8" s="109"/>
      <c r="TPW8" s="109"/>
      <c r="TPX8" s="109"/>
      <c r="TPY8" s="109"/>
      <c r="TPZ8" s="109"/>
      <c r="TQA8" s="109"/>
      <c r="TQB8" s="109"/>
      <c r="TQC8" s="109"/>
      <c r="TQD8" s="109"/>
      <c r="TQE8" s="109"/>
      <c r="TQF8" s="109"/>
      <c r="TQG8" s="109"/>
      <c r="TQH8" s="109"/>
      <c r="TQI8" s="109"/>
      <c r="TQJ8" s="109"/>
      <c r="TQK8" s="109"/>
      <c r="TQL8" s="109"/>
      <c r="TQM8" s="109"/>
      <c r="TQN8" s="109"/>
      <c r="TQO8" s="109"/>
      <c r="TQP8" s="109"/>
      <c r="TQQ8" s="109"/>
      <c r="TQR8" s="109"/>
      <c r="TQS8" s="109"/>
      <c r="TQT8" s="109"/>
      <c r="TQU8" s="109"/>
      <c r="TQV8" s="109"/>
      <c r="TQW8" s="109"/>
      <c r="TQX8" s="109"/>
      <c r="TQY8" s="109"/>
      <c r="TQZ8" s="109"/>
      <c r="TRA8" s="109"/>
      <c r="TRB8" s="109"/>
      <c r="TRC8" s="109"/>
      <c r="TRD8" s="109"/>
      <c r="TRE8" s="109"/>
      <c r="TRF8" s="109"/>
      <c r="TRG8" s="109"/>
      <c r="TRH8" s="109"/>
      <c r="TRI8" s="109"/>
      <c r="TRJ8" s="109"/>
      <c r="TRK8" s="109"/>
      <c r="TRL8" s="109"/>
      <c r="TRM8" s="109"/>
      <c r="TRN8" s="109"/>
      <c r="TRO8" s="109"/>
      <c r="TRP8" s="109"/>
      <c r="TRQ8" s="109"/>
      <c r="TRR8" s="109"/>
      <c r="TRS8" s="109"/>
      <c r="TRT8" s="109"/>
      <c r="TRU8" s="109"/>
      <c r="TRV8" s="109"/>
      <c r="TRW8" s="109"/>
      <c r="TRX8" s="109"/>
      <c r="TRY8" s="109"/>
      <c r="TRZ8" s="109"/>
      <c r="TSA8" s="109"/>
      <c r="TSB8" s="109"/>
      <c r="TSC8" s="109"/>
      <c r="TSD8" s="109"/>
      <c r="TSE8" s="109"/>
      <c r="TSF8" s="109"/>
      <c r="TSG8" s="109"/>
      <c r="TSH8" s="109"/>
      <c r="TSI8" s="109"/>
      <c r="TSJ8" s="109"/>
      <c r="TSK8" s="109"/>
      <c r="TSL8" s="109"/>
      <c r="TSM8" s="109"/>
      <c r="TSN8" s="109"/>
      <c r="TSO8" s="109"/>
      <c r="TSP8" s="109"/>
      <c r="TSQ8" s="109"/>
      <c r="TSR8" s="109"/>
      <c r="TSS8" s="109"/>
      <c r="TST8" s="109"/>
      <c r="TSU8" s="109"/>
      <c r="TSV8" s="109"/>
      <c r="TSW8" s="109"/>
      <c r="TSX8" s="109"/>
      <c r="TSY8" s="109"/>
      <c r="TSZ8" s="109"/>
      <c r="TTA8" s="109"/>
      <c r="TTB8" s="109"/>
      <c r="TTC8" s="109"/>
      <c r="TTD8" s="109"/>
      <c r="TTE8" s="109"/>
      <c r="TTF8" s="109"/>
      <c r="TTG8" s="109"/>
      <c r="TTH8" s="109"/>
      <c r="TTI8" s="109"/>
      <c r="TTJ8" s="109"/>
      <c r="TTK8" s="109"/>
      <c r="TTL8" s="109"/>
      <c r="TTM8" s="109"/>
      <c r="TTN8" s="109"/>
      <c r="TTO8" s="109"/>
      <c r="TTP8" s="109"/>
      <c r="TTQ8" s="109"/>
      <c r="TTR8" s="109"/>
      <c r="TTS8" s="109"/>
      <c r="TTT8" s="109"/>
      <c r="TTU8" s="109"/>
      <c r="TTV8" s="109"/>
      <c r="TTW8" s="109"/>
      <c r="TTX8" s="109"/>
      <c r="TTY8" s="109"/>
      <c r="TTZ8" s="109"/>
      <c r="TUA8" s="109"/>
      <c r="TUB8" s="109"/>
      <c r="TUC8" s="109"/>
      <c r="TUD8" s="109"/>
      <c r="TUE8" s="109"/>
      <c r="TUF8" s="109"/>
      <c r="TUG8" s="109"/>
      <c r="TUH8" s="109"/>
      <c r="TUI8" s="109"/>
      <c r="TUJ8" s="109"/>
      <c r="TUK8" s="109"/>
      <c r="TUL8" s="109"/>
      <c r="TUM8" s="109"/>
      <c r="TUN8" s="109"/>
      <c r="TUO8" s="109"/>
      <c r="TUP8" s="109"/>
      <c r="TUQ8" s="109"/>
      <c r="TUR8" s="109"/>
      <c r="TUS8" s="109"/>
      <c r="TUT8" s="109"/>
      <c r="TUU8" s="109"/>
      <c r="TUV8" s="109"/>
      <c r="TUW8" s="109"/>
      <c r="TUX8" s="109"/>
      <c r="TUY8" s="109"/>
      <c r="TUZ8" s="109"/>
      <c r="TVA8" s="109"/>
      <c r="TVB8" s="109"/>
      <c r="TVC8" s="109"/>
      <c r="TVD8" s="109"/>
      <c r="TVE8" s="109"/>
      <c r="TVF8" s="109"/>
      <c r="TVG8" s="109"/>
      <c r="TVH8" s="109"/>
      <c r="TVI8" s="109"/>
      <c r="TVJ8" s="109"/>
      <c r="TVK8" s="109"/>
      <c r="TVL8" s="109"/>
      <c r="TVM8" s="109"/>
      <c r="TVN8" s="109"/>
      <c r="TVO8" s="109"/>
      <c r="TVP8" s="109"/>
      <c r="TVQ8" s="109"/>
      <c r="TVR8" s="109"/>
      <c r="TVS8" s="109"/>
      <c r="TVT8" s="109"/>
      <c r="TVU8" s="109"/>
      <c r="TVV8" s="109"/>
      <c r="TVW8" s="109"/>
      <c r="TVX8" s="109"/>
      <c r="TVY8" s="109"/>
      <c r="TVZ8" s="109"/>
      <c r="TWA8" s="109"/>
      <c r="TWB8" s="109"/>
      <c r="TWC8" s="109"/>
      <c r="TWD8" s="109"/>
      <c r="TWE8" s="109"/>
      <c r="TWF8" s="109"/>
      <c r="TWG8" s="109"/>
      <c r="TWH8" s="109"/>
      <c r="TWI8" s="109"/>
      <c r="TWJ8" s="109"/>
      <c r="TWK8" s="109"/>
      <c r="TWL8" s="109"/>
      <c r="TWM8" s="109"/>
      <c r="TWN8" s="109"/>
      <c r="TWO8" s="109"/>
      <c r="TWP8" s="109"/>
      <c r="TWQ8" s="109"/>
      <c r="TWR8" s="109"/>
      <c r="TWS8" s="109"/>
      <c r="TWT8" s="109"/>
      <c r="TWU8" s="109"/>
      <c r="TWV8" s="109"/>
      <c r="TWW8" s="109"/>
      <c r="TWX8" s="109"/>
      <c r="TWY8" s="109"/>
      <c r="TWZ8" s="109"/>
      <c r="TXA8" s="109"/>
      <c r="TXB8" s="109"/>
      <c r="TXC8" s="109"/>
      <c r="TXD8" s="109"/>
      <c r="TXE8" s="109"/>
      <c r="TXF8" s="109"/>
      <c r="TXG8" s="109"/>
      <c r="TXH8" s="109"/>
      <c r="TXI8" s="109"/>
      <c r="TXJ8" s="109"/>
      <c r="TXK8" s="109"/>
      <c r="TXL8" s="109"/>
      <c r="TXM8" s="109"/>
      <c r="TXN8" s="109"/>
      <c r="TXO8" s="109"/>
      <c r="TXP8" s="109"/>
      <c r="TXQ8" s="109"/>
      <c r="TXR8" s="109"/>
      <c r="TXS8" s="109"/>
      <c r="TXT8" s="109"/>
      <c r="TXU8" s="109"/>
      <c r="TXV8" s="109"/>
      <c r="TXW8" s="109"/>
      <c r="TXX8" s="109"/>
      <c r="TXY8" s="109"/>
      <c r="TXZ8" s="109"/>
      <c r="TYA8" s="109"/>
      <c r="TYB8" s="109"/>
      <c r="TYC8" s="109"/>
      <c r="TYD8" s="109"/>
      <c r="TYE8" s="109"/>
      <c r="TYF8" s="109"/>
      <c r="TYG8" s="109"/>
      <c r="TYH8" s="109"/>
      <c r="TYI8" s="109"/>
      <c r="TYJ8" s="109"/>
      <c r="TYK8" s="109"/>
      <c r="TYL8" s="109"/>
      <c r="TYM8" s="109"/>
      <c r="TYN8" s="109"/>
      <c r="TYO8" s="109"/>
      <c r="TYP8" s="109"/>
      <c r="TYQ8" s="109"/>
      <c r="TYR8" s="109"/>
      <c r="TYS8" s="109"/>
      <c r="TYT8" s="109"/>
      <c r="TYU8" s="109"/>
      <c r="TYV8" s="109"/>
      <c r="TYW8" s="109"/>
      <c r="TYX8" s="109"/>
      <c r="TYY8" s="109"/>
      <c r="TYZ8" s="109"/>
      <c r="TZA8" s="109"/>
      <c r="TZB8" s="109"/>
      <c r="TZC8" s="109"/>
      <c r="TZD8" s="109"/>
      <c r="TZE8" s="109"/>
      <c r="TZF8" s="109"/>
      <c r="TZG8" s="109"/>
      <c r="TZH8" s="109"/>
      <c r="TZI8" s="109"/>
      <c r="TZJ8" s="109"/>
      <c r="TZK8" s="109"/>
      <c r="TZL8" s="109"/>
      <c r="TZM8" s="109"/>
      <c r="TZN8" s="109"/>
      <c r="TZO8" s="109"/>
      <c r="TZP8" s="109"/>
      <c r="TZQ8" s="109"/>
      <c r="TZR8" s="109"/>
      <c r="TZS8" s="109"/>
      <c r="TZT8" s="109"/>
      <c r="TZU8" s="109"/>
      <c r="TZV8" s="109"/>
      <c r="TZW8" s="109"/>
      <c r="TZX8" s="109"/>
      <c r="TZY8" s="109"/>
      <c r="TZZ8" s="109"/>
      <c r="UAA8" s="109"/>
      <c r="UAB8" s="109"/>
      <c r="UAC8" s="109"/>
      <c r="UAD8" s="109"/>
      <c r="UAE8" s="109"/>
      <c r="UAF8" s="109"/>
      <c r="UAG8" s="109"/>
      <c r="UAH8" s="109"/>
      <c r="UAI8" s="109"/>
      <c r="UAJ8" s="109"/>
      <c r="UAK8" s="109"/>
      <c r="UAL8" s="109"/>
      <c r="UAM8" s="109"/>
      <c r="UAN8" s="109"/>
      <c r="UAO8" s="109"/>
      <c r="UAP8" s="109"/>
      <c r="UAQ8" s="109"/>
      <c r="UAR8" s="109"/>
      <c r="UAS8" s="109"/>
      <c r="UAT8" s="109"/>
      <c r="UAU8" s="109"/>
      <c r="UAV8" s="109"/>
      <c r="UAW8" s="109"/>
      <c r="UAX8" s="109"/>
      <c r="UAY8" s="109"/>
      <c r="UAZ8" s="109"/>
      <c r="UBA8" s="109"/>
      <c r="UBB8" s="109"/>
      <c r="UBC8" s="109"/>
      <c r="UBD8" s="109"/>
      <c r="UBE8" s="109"/>
      <c r="UBF8" s="109"/>
      <c r="UBG8" s="109"/>
      <c r="UBH8" s="109"/>
      <c r="UBI8" s="109"/>
      <c r="UBJ8" s="109"/>
      <c r="UBK8" s="109"/>
      <c r="UBL8" s="109"/>
      <c r="UBM8" s="109"/>
      <c r="UBN8" s="109"/>
      <c r="UBO8" s="109"/>
      <c r="UBP8" s="109"/>
      <c r="UBQ8" s="109"/>
      <c r="UBR8" s="109"/>
      <c r="UBS8" s="109"/>
      <c r="UBT8" s="109"/>
      <c r="UBU8" s="109"/>
      <c r="UBV8" s="109"/>
      <c r="UBW8" s="109"/>
      <c r="UBX8" s="109"/>
      <c r="UBY8" s="109"/>
      <c r="UBZ8" s="109"/>
      <c r="UCA8" s="109"/>
      <c r="UCB8" s="109"/>
      <c r="UCC8" s="109"/>
      <c r="UCD8" s="109"/>
      <c r="UCE8" s="109"/>
      <c r="UCF8" s="109"/>
      <c r="UCG8" s="109"/>
      <c r="UCH8" s="109"/>
      <c r="UCI8" s="109"/>
      <c r="UCJ8" s="109"/>
      <c r="UCK8" s="109"/>
      <c r="UCL8" s="109"/>
      <c r="UCM8" s="109"/>
      <c r="UCN8" s="109"/>
      <c r="UCO8" s="109"/>
      <c r="UCP8" s="109"/>
      <c r="UCQ8" s="109"/>
      <c r="UCR8" s="109"/>
      <c r="UCS8" s="109"/>
      <c r="UCT8" s="109"/>
      <c r="UCU8" s="109"/>
      <c r="UCV8" s="109"/>
      <c r="UCW8" s="109"/>
      <c r="UCX8" s="109"/>
      <c r="UCY8" s="109"/>
      <c r="UCZ8" s="109"/>
      <c r="UDA8" s="109"/>
      <c r="UDB8" s="109"/>
      <c r="UDC8" s="109"/>
      <c r="UDD8" s="109"/>
      <c r="UDE8" s="109"/>
      <c r="UDF8" s="109"/>
      <c r="UDG8" s="109"/>
      <c r="UDH8" s="109"/>
      <c r="UDI8" s="109"/>
      <c r="UDJ8" s="109"/>
      <c r="UDK8" s="109"/>
      <c r="UDL8" s="109"/>
      <c r="UDM8" s="109"/>
      <c r="UDN8" s="109"/>
      <c r="UDO8" s="109"/>
      <c r="UDP8" s="109"/>
      <c r="UDQ8" s="109"/>
      <c r="UDR8" s="109"/>
      <c r="UDS8" s="109"/>
      <c r="UDT8" s="109"/>
      <c r="UDU8" s="109"/>
      <c r="UDV8" s="109"/>
      <c r="UDW8" s="109"/>
      <c r="UDX8" s="109"/>
      <c r="UDY8" s="109"/>
      <c r="UDZ8" s="109"/>
      <c r="UEA8" s="109"/>
      <c r="UEB8" s="109"/>
      <c r="UEC8" s="109"/>
      <c r="UED8" s="109"/>
      <c r="UEE8" s="109"/>
      <c r="UEF8" s="109"/>
      <c r="UEG8" s="109"/>
      <c r="UEH8" s="109"/>
      <c r="UEI8" s="109"/>
      <c r="UEJ8" s="109"/>
      <c r="UEK8" s="109"/>
      <c r="UEL8" s="109"/>
      <c r="UEM8" s="109"/>
      <c r="UEN8" s="109"/>
      <c r="UEO8" s="109"/>
      <c r="UEP8" s="109"/>
      <c r="UEQ8" s="109"/>
      <c r="UER8" s="109"/>
      <c r="UES8" s="109"/>
      <c r="UET8" s="109"/>
      <c r="UEU8" s="109"/>
      <c r="UEV8" s="109"/>
      <c r="UEW8" s="109"/>
      <c r="UEX8" s="109"/>
      <c r="UEY8" s="109"/>
      <c r="UEZ8" s="109"/>
      <c r="UFA8" s="109"/>
      <c r="UFB8" s="109"/>
      <c r="UFC8" s="109"/>
      <c r="UFD8" s="109"/>
      <c r="UFE8" s="109"/>
      <c r="UFF8" s="109"/>
      <c r="UFG8" s="109"/>
      <c r="UFH8" s="109"/>
      <c r="UFI8" s="109"/>
      <c r="UFJ8" s="109"/>
      <c r="UFK8" s="109"/>
      <c r="UFL8" s="109"/>
      <c r="UFM8" s="109"/>
      <c r="UFN8" s="109"/>
      <c r="UFO8" s="109"/>
      <c r="UFP8" s="109"/>
      <c r="UFQ8" s="109"/>
      <c r="UFR8" s="109"/>
      <c r="UFS8" s="109"/>
      <c r="UFT8" s="109"/>
      <c r="UFU8" s="109"/>
      <c r="UFV8" s="109"/>
      <c r="UFW8" s="109"/>
      <c r="UFX8" s="109"/>
      <c r="UFY8" s="109"/>
      <c r="UFZ8" s="109"/>
      <c r="UGA8" s="109"/>
      <c r="UGB8" s="109"/>
      <c r="UGC8" s="109"/>
      <c r="UGD8" s="109"/>
      <c r="UGE8" s="109"/>
      <c r="UGF8" s="109"/>
      <c r="UGG8" s="109"/>
      <c r="UGH8" s="109"/>
      <c r="UGI8" s="109"/>
      <c r="UGJ8" s="109"/>
      <c r="UGK8" s="109"/>
      <c r="UGL8" s="109"/>
      <c r="UGM8" s="109"/>
      <c r="UGN8" s="109"/>
      <c r="UGO8" s="109"/>
      <c r="UGP8" s="109"/>
      <c r="UGQ8" s="109"/>
      <c r="UGR8" s="109"/>
      <c r="UGS8" s="109"/>
      <c r="UGT8" s="109"/>
      <c r="UGU8" s="109"/>
      <c r="UGV8" s="109"/>
      <c r="UGW8" s="109"/>
      <c r="UGX8" s="109"/>
      <c r="UGY8" s="109"/>
      <c r="UGZ8" s="109"/>
      <c r="UHA8" s="109"/>
      <c r="UHB8" s="109"/>
      <c r="UHC8" s="109"/>
      <c r="UHD8" s="109"/>
      <c r="UHE8" s="109"/>
      <c r="UHF8" s="109"/>
      <c r="UHG8" s="109"/>
      <c r="UHH8" s="109"/>
      <c r="UHI8" s="109"/>
      <c r="UHJ8" s="109"/>
      <c r="UHK8" s="109"/>
      <c r="UHL8" s="109"/>
      <c r="UHM8" s="109"/>
      <c r="UHN8" s="109"/>
      <c r="UHO8" s="109"/>
      <c r="UHP8" s="109"/>
      <c r="UHQ8" s="109"/>
      <c r="UHR8" s="109"/>
      <c r="UHS8" s="109"/>
      <c r="UHT8" s="109"/>
      <c r="UHU8" s="109"/>
      <c r="UHV8" s="109"/>
      <c r="UHW8" s="109"/>
      <c r="UHX8" s="109"/>
      <c r="UHY8" s="109"/>
      <c r="UHZ8" s="109"/>
      <c r="UIA8" s="109"/>
      <c r="UIB8" s="109"/>
      <c r="UIC8" s="109"/>
      <c r="UID8" s="109"/>
      <c r="UIE8" s="109"/>
      <c r="UIF8" s="109"/>
      <c r="UIG8" s="109"/>
      <c r="UIH8" s="109"/>
      <c r="UII8" s="109"/>
      <c r="UIJ8" s="109"/>
      <c r="UIK8" s="109"/>
      <c r="UIL8" s="109"/>
      <c r="UIM8" s="109"/>
      <c r="UIN8" s="109"/>
      <c r="UIO8" s="109"/>
      <c r="UIP8" s="109"/>
      <c r="UIQ8" s="109"/>
      <c r="UIR8" s="109"/>
      <c r="UIS8" s="109"/>
      <c r="UIT8" s="109"/>
      <c r="UIU8" s="109"/>
      <c r="UIV8" s="109"/>
      <c r="UIW8" s="109"/>
      <c r="UIX8" s="109"/>
      <c r="UIY8" s="109"/>
      <c r="UIZ8" s="109"/>
      <c r="UJA8" s="109"/>
      <c r="UJB8" s="109"/>
      <c r="UJC8" s="109"/>
      <c r="UJD8" s="109"/>
      <c r="UJE8" s="109"/>
      <c r="UJF8" s="109"/>
      <c r="UJG8" s="109"/>
      <c r="UJH8" s="109"/>
      <c r="UJI8" s="109"/>
      <c r="UJJ8" s="109"/>
      <c r="UJK8" s="109"/>
      <c r="UJL8" s="109"/>
      <c r="UJM8" s="109"/>
      <c r="UJN8" s="109"/>
      <c r="UJO8" s="109"/>
      <c r="UJP8" s="109"/>
      <c r="UJQ8" s="109"/>
      <c r="UJR8" s="109"/>
      <c r="UJS8" s="109"/>
      <c r="UJT8" s="109"/>
      <c r="UJU8" s="109"/>
      <c r="UJV8" s="109"/>
      <c r="UJW8" s="109"/>
      <c r="UJX8" s="109"/>
      <c r="UJY8" s="109"/>
      <c r="UJZ8" s="109"/>
      <c r="UKA8" s="109"/>
      <c r="UKB8" s="109"/>
      <c r="UKC8" s="109"/>
      <c r="UKD8" s="109"/>
      <c r="UKE8" s="109"/>
      <c r="UKF8" s="109"/>
      <c r="UKG8" s="109"/>
      <c r="UKH8" s="109"/>
      <c r="UKI8" s="109"/>
      <c r="UKJ8" s="109"/>
      <c r="UKK8" s="109"/>
      <c r="UKL8" s="109"/>
      <c r="UKM8" s="109"/>
      <c r="UKN8" s="109"/>
      <c r="UKO8" s="109"/>
      <c r="UKP8" s="109"/>
      <c r="UKQ8" s="109"/>
      <c r="UKR8" s="109"/>
      <c r="UKS8" s="109"/>
      <c r="UKT8" s="109"/>
      <c r="UKU8" s="109"/>
      <c r="UKV8" s="109"/>
      <c r="UKW8" s="109"/>
      <c r="UKX8" s="109"/>
      <c r="UKY8" s="109"/>
      <c r="UKZ8" s="109"/>
      <c r="ULA8" s="109"/>
      <c r="ULB8" s="109"/>
      <c r="ULC8" s="109"/>
      <c r="ULD8" s="109"/>
      <c r="ULE8" s="109"/>
      <c r="ULF8" s="109"/>
      <c r="ULG8" s="109"/>
      <c r="ULH8" s="109"/>
      <c r="ULI8" s="109"/>
      <c r="ULJ8" s="109"/>
      <c r="ULK8" s="109"/>
      <c r="ULL8" s="109"/>
      <c r="ULM8" s="109"/>
      <c r="ULN8" s="109"/>
      <c r="ULO8" s="109"/>
      <c r="ULP8" s="109"/>
      <c r="ULQ8" s="109"/>
      <c r="ULR8" s="109"/>
      <c r="ULS8" s="109"/>
      <c r="ULT8" s="109"/>
      <c r="ULU8" s="109"/>
      <c r="ULV8" s="109"/>
      <c r="ULW8" s="109"/>
      <c r="ULX8" s="109"/>
      <c r="ULY8" s="109"/>
      <c r="ULZ8" s="109"/>
      <c r="UMA8" s="109"/>
      <c r="UMB8" s="109"/>
      <c r="UMC8" s="109"/>
      <c r="UMD8" s="109"/>
      <c r="UME8" s="109"/>
      <c r="UMF8" s="109"/>
      <c r="UMG8" s="109"/>
      <c r="UMH8" s="109"/>
      <c r="UMI8" s="109"/>
      <c r="UMJ8" s="109"/>
      <c r="UMK8" s="109"/>
      <c r="UML8" s="109"/>
      <c r="UMM8" s="109"/>
      <c r="UMN8" s="109"/>
      <c r="UMO8" s="109"/>
      <c r="UMP8" s="109"/>
      <c r="UMQ8" s="109"/>
      <c r="UMR8" s="109"/>
      <c r="UMS8" s="109"/>
      <c r="UMT8" s="109"/>
      <c r="UMU8" s="109"/>
      <c r="UMV8" s="109"/>
      <c r="UMW8" s="109"/>
      <c r="UMX8" s="109"/>
      <c r="UMY8" s="109"/>
      <c r="UMZ8" s="109"/>
      <c r="UNA8" s="109"/>
      <c r="UNB8" s="109"/>
      <c r="UNC8" s="109"/>
      <c r="UND8" s="109"/>
      <c r="UNE8" s="109"/>
      <c r="UNF8" s="109"/>
      <c r="UNG8" s="109"/>
      <c r="UNH8" s="109"/>
      <c r="UNI8" s="109"/>
      <c r="UNJ8" s="109"/>
      <c r="UNK8" s="109"/>
      <c r="UNL8" s="109"/>
      <c r="UNM8" s="109"/>
      <c r="UNN8" s="109"/>
      <c r="UNO8" s="109"/>
      <c r="UNP8" s="109"/>
      <c r="UNQ8" s="109"/>
      <c r="UNR8" s="109"/>
      <c r="UNS8" s="109"/>
      <c r="UNT8" s="109"/>
      <c r="UNU8" s="109"/>
      <c r="UNV8" s="109"/>
      <c r="UNW8" s="109"/>
      <c r="UNX8" s="109"/>
      <c r="UNY8" s="109"/>
      <c r="UNZ8" s="109"/>
      <c r="UOA8" s="109"/>
      <c r="UOB8" s="109"/>
      <c r="UOC8" s="109"/>
      <c r="UOD8" s="109"/>
      <c r="UOE8" s="109"/>
      <c r="UOF8" s="109"/>
      <c r="UOG8" s="109"/>
      <c r="UOH8" s="109"/>
      <c r="UOI8" s="109"/>
      <c r="UOJ8" s="109"/>
      <c r="UOK8" s="109"/>
      <c r="UOL8" s="109"/>
      <c r="UOM8" s="109"/>
      <c r="UON8" s="109"/>
      <c r="UOO8" s="109"/>
      <c r="UOP8" s="109"/>
      <c r="UOQ8" s="109"/>
      <c r="UOR8" s="109"/>
      <c r="UOS8" s="109"/>
      <c r="UOT8" s="109"/>
      <c r="UOU8" s="109"/>
      <c r="UOV8" s="109"/>
      <c r="UOW8" s="109"/>
      <c r="UOX8" s="109"/>
      <c r="UOY8" s="109"/>
      <c r="UOZ8" s="109"/>
      <c r="UPA8" s="109"/>
      <c r="UPB8" s="109"/>
      <c r="UPC8" s="109"/>
      <c r="UPD8" s="109"/>
      <c r="UPE8" s="109"/>
      <c r="UPF8" s="109"/>
      <c r="UPG8" s="109"/>
      <c r="UPH8" s="109"/>
      <c r="UPI8" s="109"/>
      <c r="UPJ8" s="109"/>
      <c r="UPK8" s="109"/>
      <c r="UPL8" s="109"/>
      <c r="UPM8" s="109"/>
      <c r="UPN8" s="109"/>
      <c r="UPO8" s="109"/>
      <c r="UPP8" s="109"/>
      <c r="UPQ8" s="109"/>
      <c r="UPR8" s="109"/>
      <c r="UPS8" s="109"/>
      <c r="UPT8" s="109"/>
      <c r="UPU8" s="109"/>
      <c r="UPV8" s="109"/>
      <c r="UPW8" s="109"/>
      <c r="UPX8" s="109"/>
      <c r="UPY8" s="109"/>
      <c r="UPZ8" s="109"/>
      <c r="UQA8" s="109"/>
      <c r="UQB8" s="109"/>
      <c r="UQC8" s="109"/>
      <c r="UQD8" s="109"/>
      <c r="UQE8" s="109"/>
      <c r="UQF8" s="109"/>
      <c r="UQG8" s="109"/>
      <c r="UQH8" s="109"/>
      <c r="UQI8" s="109"/>
      <c r="UQJ8" s="109"/>
      <c r="UQK8" s="109"/>
      <c r="UQL8" s="109"/>
      <c r="UQM8" s="109"/>
      <c r="UQN8" s="109"/>
      <c r="UQO8" s="109"/>
      <c r="UQP8" s="109"/>
      <c r="UQQ8" s="109"/>
      <c r="UQR8" s="109"/>
      <c r="UQS8" s="109"/>
      <c r="UQT8" s="109"/>
      <c r="UQU8" s="109"/>
      <c r="UQV8" s="109"/>
      <c r="UQW8" s="109"/>
      <c r="UQX8" s="109"/>
      <c r="UQY8" s="109"/>
      <c r="UQZ8" s="109"/>
      <c r="URA8" s="109"/>
      <c r="URB8" s="109"/>
      <c r="URC8" s="109"/>
      <c r="URD8" s="109"/>
      <c r="URE8" s="109"/>
      <c r="URF8" s="109"/>
      <c r="URG8" s="109"/>
      <c r="URH8" s="109"/>
      <c r="URI8" s="109"/>
      <c r="URJ8" s="109"/>
      <c r="URK8" s="109"/>
      <c r="URL8" s="109"/>
      <c r="URM8" s="109"/>
      <c r="URN8" s="109"/>
      <c r="URO8" s="109"/>
      <c r="URP8" s="109"/>
      <c r="URQ8" s="109"/>
      <c r="URR8" s="109"/>
      <c r="URS8" s="109"/>
      <c r="URT8" s="109"/>
      <c r="URU8" s="109"/>
      <c r="URV8" s="109"/>
      <c r="URW8" s="109"/>
      <c r="URX8" s="109"/>
      <c r="URY8" s="109"/>
      <c r="URZ8" s="109"/>
      <c r="USA8" s="109"/>
      <c r="USB8" s="109"/>
      <c r="USC8" s="109"/>
      <c r="USD8" s="109"/>
      <c r="USE8" s="109"/>
      <c r="USF8" s="109"/>
      <c r="USG8" s="109"/>
      <c r="USH8" s="109"/>
      <c r="USI8" s="109"/>
      <c r="USJ8" s="109"/>
      <c r="USK8" s="109"/>
      <c r="USL8" s="109"/>
      <c r="USM8" s="109"/>
      <c r="USN8" s="109"/>
      <c r="USO8" s="109"/>
      <c r="USP8" s="109"/>
      <c r="USQ8" s="109"/>
      <c r="USR8" s="109"/>
      <c r="USS8" s="109"/>
      <c r="UST8" s="109"/>
      <c r="USU8" s="109"/>
      <c r="USV8" s="109"/>
      <c r="USW8" s="109"/>
      <c r="USX8" s="109"/>
      <c r="USY8" s="109"/>
      <c r="USZ8" s="109"/>
      <c r="UTA8" s="109"/>
      <c r="UTB8" s="109"/>
      <c r="UTC8" s="109"/>
      <c r="UTD8" s="109"/>
      <c r="UTE8" s="109"/>
      <c r="UTF8" s="109"/>
      <c r="UTG8" s="109"/>
      <c r="UTH8" s="109"/>
      <c r="UTI8" s="109"/>
      <c r="UTJ8" s="109"/>
      <c r="UTK8" s="109"/>
      <c r="UTL8" s="109"/>
      <c r="UTM8" s="109"/>
      <c r="UTN8" s="109"/>
      <c r="UTO8" s="109"/>
      <c r="UTP8" s="109"/>
      <c r="UTQ8" s="109"/>
      <c r="UTR8" s="109"/>
      <c r="UTS8" s="109"/>
      <c r="UTT8" s="109"/>
      <c r="UTU8" s="109"/>
      <c r="UTV8" s="109"/>
      <c r="UTW8" s="109"/>
      <c r="UTX8" s="109"/>
      <c r="UTY8" s="109"/>
      <c r="UTZ8" s="109"/>
      <c r="UUA8" s="109"/>
      <c r="UUB8" s="109"/>
      <c r="UUC8" s="109"/>
      <c r="UUD8" s="109"/>
      <c r="UUE8" s="109"/>
      <c r="UUF8" s="109"/>
      <c r="UUG8" s="109"/>
      <c r="UUH8" s="109"/>
      <c r="UUI8" s="109"/>
      <c r="UUJ8" s="109"/>
      <c r="UUK8" s="109"/>
      <c r="UUL8" s="109"/>
      <c r="UUM8" s="109"/>
      <c r="UUN8" s="109"/>
      <c r="UUO8" s="109"/>
      <c r="UUP8" s="109"/>
      <c r="UUQ8" s="109"/>
      <c r="UUR8" s="109"/>
      <c r="UUS8" s="109"/>
      <c r="UUT8" s="109"/>
      <c r="UUU8" s="109"/>
      <c r="UUV8" s="109"/>
      <c r="UUW8" s="109"/>
      <c r="UUX8" s="109"/>
      <c r="UUY8" s="109"/>
      <c r="UUZ8" s="109"/>
      <c r="UVA8" s="109"/>
      <c r="UVB8" s="109"/>
      <c r="UVC8" s="109"/>
      <c r="UVD8" s="109"/>
      <c r="UVE8" s="109"/>
      <c r="UVF8" s="109"/>
      <c r="UVG8" s="109"/>
      <c r="UVH8" s="109"/>
      <c r="UVI8" s="109"/>
      <c r="UVJ8" s="109"/>
      <c r="UVK8" s="109"/>
      <c r="UVL8" s="109"/>
      <c r="UVM8" s="109"/>
      <c r="UVN8" s="109"/>
      <c r="UVO8" s="109"/>
      <c r="UVP8" s="109"/>
      <c r="UVQ8" s="109"/>
      <c r="UVR8" s="109"/>
      <c r="UVS8" s="109"/>
      <c r="UVT8" s="109"/>
      <c r="UVU8" s="109"/>
      <c r="UVV8" s="109"/>
      <c r="UVW8" s="109"/>
      <c r="UVX8" s="109"/>
      <c r="UVY8" s="109"/>
      <c r="UVZ8" s="109"/>
      <c r="UWA8" s="109"/>
      <c r="UWB8" s="109"/>
      <c r="UWC8" s="109"/>
      <c r="UWD8" s="109"/>
      <c r="UWE8" s="109"/>
      <c r="UWF8" s="109"/>
      <c r="UWG8" s="109"/>
      <c r="UWH8" s="109"/>
      <c r="UWI8" s="109"/>
      <c r="UWJ8" s="109"/>
      <c r="UWK8" s="109"/>
      <c r="UWL8" s="109"/>
      <c r="UWM8" s="109"/>
      <c r="UWN8" s="109"/>
      <c r="UWO8" s="109"/>
      <c r="UWP8" s="109"/>
      <c r="UWQ8" s="109"/>
      <c r="UWR8" s="109"/>
      <c r="UWS8" s="109"/>
      <c r="UWT8" s="109"/>
      <c r="UWU8" s="109"/>
      <c r="UWV8" s="109"/>
      <c r="UWW8" s="109"/>
      <c r="UWX8" s="109"/>
      <c r="UWY8" s="109"/>
      <c r="UWZ8" s="109"/>
      <c r="UXA8" s="109"/>
      <c r="UXB8" s="109"/>
      <c r="UXC8" s="109"/>
      <c r="UXD8" s="109"/>
      <c r="UXE8" s="109"/>
      <c r="UXF8" s="109"/>
      <c r="UXG8" s="109"/>
      <c r="UXH8" s="109"/>
      <c r="UXI8" s="109"/>
      <c r="UXJ8" s="109"/>
      <c r="UXK8" s="109"/>
      <c r="UXL8" s="109"/>
      <c r="UXM8" s="109"/>
      <c r="UXN8" s="109"/>
      <c r="UXO8" s="109"/>
      <c r="UXP8" s="109"/>
      <c r="UXQ8" s="109"/>
      <c r="UXR8" s="109"/>
      <c r="UXS8" s="109"/>
      <c r="UXT8" s="109"/>
      <c r="UXU8" s="109"/>
      <c r="UXV8" s="109"/>
      <c r="UXW8" s="109"/>
      <c r="UXX8" s="109"/>
      <c r="UXY8" s="109"/>
      <c r="UXZ8" s="109"/>
      <c r="UYA8" s="109"/>
      <c r="UYB8" s="109"/>
      <c r="UYC8" s="109"/>
      <c r="UYD8" s="109"/>
      <c r="UYE8" s="109"/>
      <c r="UYF8" s="109"/>
      <c r="UYG8" s="109"/>
      <c r="UYH8" s="109"/>
      <c r="UYI8" s="109"/>
      <c r="UYJ8" s="109"/>
      <c r="UYK8" s="109"/>
      <c r="UYL8" s="109"/>
      <c r="UYM8" s="109"/>
      <c r="UYN8" s="109"/>
      <c r="UYO8" s="109"/>
      <c r="UYP8" s="109"/>
      <c r="UYQ8" s="109"/>
      <c r="UYR8" s="109"/>
      <c r="UYS8" s="109"/>
      <c r="UYT8" s="109"/>
      <c r="UYU8" s="109"/>
      <c r="UYV8" s="109"/>
      <c r="UYW8" s="109"/>
      <c r="UYX8" s="109"/>
      <c r="UYY8" s="109"/>
      <c r="UYZ8" s="109"/>
      <c r="UZA8" s="109"/>
      <c r="UZB8" s="109"/>
      <c r="UZC8" s="109"/>
      <c r="UZD8" s="109"/>
      <c r="UZE8" s="109"/>
      <c r="UZF8" s="109"/>
      <c r="UZG8" s="109"/>
      <c r="UZH8" s="109"/>
      <c r="UZI8" s="109"/>
      <c r="UZJ8" s="109"/>
      <c r="UZK8" s="109"/>
      <c r="UZL8" s="109"/>
      <c r="UZM8" s="109"/>
      <c r="UZN8" s="109"/>
      <c r="UZO8" s="109"/>
      <c r="UZP8" s="109"/>
      <c r="UZQ8" s="109"/>
      <c r="UZR8" s="109"/>
      <c r="UZS8" s="109"/>
      <c r="UZT8" s="109"/>
      <c r="UZU8" s="109"/>
      <c r="UZV8" s="109"/>
      <c r="UZW8" s="109"/>
      <c r="UZX8" s="109"/>
      <c r="UZY8" s="109"/>
      <c r="UZZ8" s="109"/>
      <c r="VAA8" s="109"/>
      <c r="VAB8" s="109"/>
      <c r="VAC8" s="109"/>
      <c r="VAD8" s="109"/>
      <c r="VAE8" s="109"/>
      <c r="VAF8" s="109"/>
      <c r="VAG8" s="109"/>
      <c r="VAH8" s="109"/>
      <c r="VAI8" s="109"/>
      <c r="VAJ8" s="109"/>
      <c r="VAK8" s="109"/>
      <c r="VAL8" s="109"/>
      <c r="VAM8" s="109"/>
      <c r="VAN8" s="109"/>
      <c r="VAO8" s="109"/>
      <c r="VAP8" s="109"/>
      <c r="VAQ8" s="109"/>
      <c r="VAR8" s="109"/>
      <c r="VAS8" s="109"/>
      <c r="VAT8" s="109"/>
      <c r="VAU8" s="109"/>
      <c r="VAV8" s="109"/>
      <c r="VAW8" s="109"/>
      <c r="VAX8" s="109"/>
      <c r="VAY8" s="109"/>
      <c r="VAZ8" s="109"/>
      <c r="VBA8" s="109"/>
      <c r="VBB8" s="109"/>
      <c r="VBC8" s="109"/>
      <c r="VBD8" s="109"/>
      <c r="VBE8" s="109"/>
      <c r="VBF8" s="109"/>
      <c r="VBG8" s="109"/>
      <c r="VBH8" s="109"/>
      <c r="VBI8" s="109"/>
      <c r="VBJ8" s="109"/>
      <c r="VBK8" s="109"/>
      <c r="VBL8" s="109"/>
      <c r="VBM8" s="109"/>
      <c r="VBN8" s="109"/>
      <c r="VBO8" s="109"/>
      <c r="VBP8" s="109"/>
      <c r="VBQ8" s="109"/>
      <c r="VBR8" s="109"/>
      <c r="VBS8" s="109"/>
      <c r="VBT8" s="109"/>
      <c r="VBU8" s="109"/>
      <c r="VBV8" s="109"/>
      <c r="VBW8" s="109"/>
      <c r="VBX8" s="109"/>
      <c r="VBY8" s="109"/>
      <c r="VBZ8" s="109"/>
      <c r="VCA8" s="109"/>
      <c r="VCB8" s="109"/>
      <c r="VCC8" s="109"/>
      <c r="VCD8" s="109"/>
      <c r="VCE8" s="109"/>
      <c r="VCF8" s="109"/>
      <c r="VCG8" s="109"/>
      <c r="VCH8" s="109"/>
      <c r="VCI8" s="109"/>
      <c r="VCJ8" s="109"/>
      <c r="VCK8" s="109"/>
      <c r="VCL8" s="109"/>
      <c r="VCM8" s="109"/>
      <c r="VCN8" s="109"/>
      <c r="VCO8" s="109"/>
      <c r="VCP8" s="109"/>
      <c r="VCQ8" s="109"/>
      <c r="VCR8" s="109"/>
      <c r="VCS8" s="109"/>
      <c r="VCT8" s="109"/>
      <c r="VCU8" s="109"/>
      <c r="VCV8" s="109"/>
      <c r="VCW8" s="109"/>
      <c r="VCX8" s="109"/>
      <c r="VCY8" s="109"/>
      <c r="VCZ8" s="109"/>
      <c r="VDA8" s="109"/>
      <c r="VDB8" s="109"/>
      <c r="VDC8" s="109"/>
      <c r="VDD8" s="109"/>
      <c r="VDE8" s="109"/>
      <c r="VDF8" s="109"/>
      <c r="VDG8" s="109"/>
      <c r="VDH8" s="109"/>
      <c r="VDI8" s="109"/>
      <c r="VDJ8" s="109"/>
      <c r="VDK8" s="109"/>
      <c r="VDL8" s="109"/>
      <c r="VDM8" s="109"/>
      <c r="VDN8" s="109"/>
      <c r="VDO8" s="109"/>
      <c r="VDP8" s="109"/>
      <c r="VDQ8" s="109"/>
      <c r="VDR8" s="109"/>
      <c r="VDS8" s="109"/>
      <c r="VDT8" s="109"/>
      <c r="VDU8" s="109"/>
      <c r="VDV8" s="109"/>
      <c r="VDW8" s="109"/>
      <c r="VDX8" s="109"/>
      <c r="VDY8" s="109"/>
      <c r="VDZ8" s="109"/>
      <c r="VEA8" s="109"/>
      <c r="VEB8" s="109"/>
      <c r="VEC8" s="109"/>
      <c r="VED8" s="109"/>
      <c r="VEE8" s="109"/>
      <c r="VEF8" s="109"/>
      <c r="VEG8" s="109"/>
      <c r="VEH8" s="109"/>
      <c r="VEI8" s="109"/>
      <c r="VEJ8" s="109"/>
      <c r="VEK8" s="109"/>
      <c r="VEL8" s="109"/>
      <c r="VEM8" s="109"/>
      <c r="VEN8" s="109"/>
      <c r="VEO8" s="109"/>
      <c r="VEP8" s="109"/>
      <c r="VEQ8" s="109"/>
      <c r="VER8" s="109"/>
      <c r="VES8" s="109"/>
      <c r="VET8" s="109"/>
      <c r="VEU8" s="109"/>
      <c r="VEV8" s="109"/>
      <c r="VEW8" s="109"/>
      <c r="VEX8" s="109"/>
      <c r="VEY8" s="109"/>
      <c r="VEZ8" s="109"/>
      <c r="VFA8" s="109"/>
      <c r="VFB8" s="109"/>
      <c r="VFC8" s="109"/>
      <c r="VFD8" s="109"/>
      <c r="VFE8" s="109"/>
      <c r="VFF8" s="109"/>
      <c r="VFG8" s="109"/>
      <c r="VFH8" s="109"/>
      <c r="VFI8" s="109"/>
      <c r="VFJ8" s="109"/>
      <c r="VFK8" s="109"/>
      <c r="VFL8" s="109"/>
      <c r="VFM8" s="109"/>
      <c r="VFN8" s="109"/>
      <c r="VFO8" s="109"/>
      <c r="VFP8" s="109"/>
      <c r="VFQ8" s="109"/>
      <c r="VFR8" s="109"/>
      <c r="VFS8" s="109"/>
      <c r="VFT8" s="109"/>
      <c r="VFU8" s="109"/>
      <c r="VFV8" s="109"/>
      <c r="VFW8" s="109"/>
      <c r="VFX8" s="109"/>
      <c r="VFY8" s="109"/>
      <c r="VFZ8" s="109"/>
      <c r="VGA8" s="109"/>
      <c r="VGB8" s="109"/>
      <c r="VGC8" s="109"/>
      <c r="VGD8" s="109"/>
      <c r="VGE8" s="109"/>
      <c r="VGF8" s="109"/>
      <c r="VGG8" s="109"/>
      <c r="VGH8" s="109"/>
      <c r="VGI8" s="109"/>
      <c r="VGJ8" s="109"/>
      <c r="VGK8" s="109"/>
      <c r="VGL8" s="109"/>
      <c r="VGM8" s="109"/>
      <c r="VGN8" s="109"/>
      <c r="VGO8" s="109"/>
      <c r="VGP8" s="109"/>
      <c r="VGQ8" s="109"/>
      <c r="VGR8" s="109"/>
      <c r="VGS8" s="109"/>
      <c r="VGT8" s="109"/>
      <c r="VGU8" s="109"/>
      <c r="VGV8" s="109"/>
      <c r="VGW8" s="109"/>
      <c r="VGX8" s="109"/>
      <c r="VGY8" s="109"/>
      <c r="VGZ8" s="109"/>
      <c r="VHA8" s="109"/>
      <c r="VHB8" s="109"/>
      <c r="VHC8" s="109"/>
      <c r="VHD8" s="109"/>
      <c r="VHE8" s="109"/>
      <c r="VHF8" s="109"/>
      <c r="VHG8" s="109"/>
      <c r="VHH8" s="109"/>
      <c r="VHI8" s="109"/>
      <c r="VHJ8" s="109"/>
      <c r="VHK8" s="109"/>
      <c r="VHL8" s="109"/>
      <c r="VHM8" s="109"/>
      <c r="VHN8" s="109"/>
      <c r="VHO8" s="109"/>
      <c r="VHP8" s="109"/>
      <c r="VHQ8" s="109"/>
      <c r="VHR8" s="109"/>
      <c r="VHS8" s="109"/>
      <c r="VHT8" s="109"/>
      <c r="VHU8" s="109"/>
      <c r="VHV8" s="109"/>
      <c r="VHW8" s="109"/>
      <c r="VHX8" s="109"/>
      <c r="VHY8" s="109"/>
      <c r="VHZ8" s="109"/>
      <c r="VIA8" s="109"/>
      <c r="VIB8" s="109"/>
      <c r="VIC8" s="109"/>
      <c r="VID8" s="109"/>
      <c r="VIE8" s="109"/>
      <c r="VIF8" s="109"/>
      <c r="VIG8" s="109"/>
      <c r="VIH8" s="109"/>
      <c r="VII8" s="109"/>
      <c r="VIJ8" s="109"/>
      <c r="VIK8" s="109"/>
      <c r="VIL8" s="109"/>
      <c r="VIM8" s="109"/>
      <c r="VIN8" s="109"/>
      <c r="VIO8" s="109"/>
      <c r="VIP8" s="109"/>
      <c r="VIQ8" s="109"/>
      <c r="VIR8" s="109"/>
      <c r="VIS8" s="109"/>
      <c r="VIT8" s="109"/>
      <c r="VIU8" s="109"/>
      <c r="VIV8" s="109"/>
      <c r="VIW8" s="109"/>
      <c r="VIX8" s="109"/>
      <c r="VIY8" s="109"/>
      <c r="VIZ8" s="109"/>
      <c r="VJA8" s="109"/>
      <c r="VJB8" s="109"/>
      <c r="VJC8" s="109"/>
      <c r="VJD8" s="109"/>
      <c r="VJE8" s="109"/>
      <c r="VJF8" s="109"/>
      <c r="VJG8" s="109"/>
      <c r="VJH8" s="109"/>
      <c r="VJI8" s="109"/>
      <c r="VJJ8" s="109"/>
      <c r="VJK8" s="109"/>
      <c r="VJL8" s="109"/>
      <c r="VJM8" s="109"/>
      <c r="VJN8" s="109"/>
      <c r="VJO8" s="109"/>
      <c r="VJP8" s="109"/>
      <c r="VJQ8" s="109"/>
      <c r="VJR8" s="109"/>
      <c r="VJS8" s="109"/>
      <c r="VJT8" s="109"/>
      <c r="VJU8" s="109"/>
      <c r="VJV8" s="109"/>
      <c r="VJW8" s="109"/>
      <c r="VJX8" s="109"/>
      <c r="VJY8" s="109"/>
      <c r="VJZ8" s="109"/>
      <c r="VKA8" s="109"/>
      <c r="VKB8" s="109"/>
      <c r="VKC8" s="109"/>
      <c r="VKD8" s="109"/>
      <c r="VKE8" s="109"/>
      <c r="VKF8" s="109"/>
      <c r="VKG8" s="109"/>
      <c r="VKH8" s="109"/>
      <c r="VKI8" s="109"/>
      <c r="VKJ8" s="109"/>
      <c r="VKK8" s="109"/>
      <c r="VKL8" s="109"/>
      <c r="VKM8" s="109"/>
      <c r="VKN8" s="109"/>
      <c r="VKO8" s="109"/>
      <c r="VKP8" s="109"/>
      <c r="VKQ8" s="109"/>
      <c r="VKR8" s="109"/>
      <c r="VKS8" s="109"/>
      <c r="VKT8" s="109"/>
      <c r="VKU8" s="109"/>
      <c r="VKV8" s="109"/>
      <c r="VKW8" s="109"/>
      <c r="VKX8" s="109"/>
      <c r="VKY8" s="109"/>
      <c r="VKZ8" s="109"/>
      <c r="VLA8" s="109"/>
      <c r="VLB8" s="109"/>
      <c r="VLC8" s="109"/>
      <c r="VLD8" s="109"/>
      <c r="VLE8" s="109"/>
      <c r="VLF8" s="109"/>
      <c r="VLG8" s="109"/>
      <c r="VLH8" s="109"/>
      <c r="VLI8" s="109"/>
      <c r="VLJ8" s="109"/>
      <c r="VLK8" s="109"/>
      <c r="VLL8" s="109"/>
      <c r="VLM8" s="109"/>
      <c r="VLN8" s="109"/>
      <c r="VLO8" s="109"/>
      <c r="VLP8" s="109"/>
      <c r="VLQ8" s="109"/>
      <c r="VLR8" s="109"/>
      <c r="VLS8" s="109"/>
      <c r="VLT8" s="109"/>
      <c r="VLU8" s="109"/>
      <c r="VLV8" s="109"/>
      <c r="VLW8" s="109"/>
      <c r="VLX8" s="109"/>
      <c r="VLY8" s="109"/>
      <c r="VLZ8" s="109"/>
      <c r="VMA8" s="109"/>
      <c r="VMB8" s="109"/>
      <c r="VMC8" s="109"/>
      <c r="VMD8" s="109"/>
      <c r="VME8" s="109"/>
      <c r="VMF8" s="109"/>
      <c r="VMG8" s="109"/>
      <c r="VMH8" s="109"/>
      <c r="VMI8" s="109"/>
      <c r="VMJ8" s="109"/>
      <c r="VMK8" s="109"/>
      <c r="VML8" s="109"/>
      <c r="VMM8" s="109"/>
      <c r="VMN8" s="109"/>
      <c r="VMO8" s="109"/>
      <c r="VMP8" s="109"/>
      <c r="VMQ8" s="109"/>
      <c r="VMR8" s="109"/>
      <c r="VMS8" s="109"/>
      <c r="VMT8" s="109"/>
      <c r="VMU8" s="109"/>
      <c r="VMV8" s="109"/>
      <c r="VMW8" s="109"/>
      <c r="VMX8" s="109"/>
      <c r="VMY8" s="109"/>
      <c r="VMZ8" s="109"/>
      <c r="VNA8" s="109"/>
      <c r="VNB8" s="109"/>
      <c r="VNC8" s="109"/>
      <c r="VND8" s="109"/>
      <c r="VNE8" s="109"/>
      <c r="VNF8" s="109"/>
      <c r="VNG8" s="109"/>
      <c r="VNH8" s="109"/>
      <c r="VNI8" s="109"/>
      <c r="VNJ8" s="109"/>
      <c r="VNK8" s="109"/>
      <c r="VNL8" s="109"/>
      <c r="VNM8" s="109"/>
      <c r="VNN8" s="109"/>
      <c r="VNO8" s="109"/>
      <c r="VNP8" s="109"/>
      <c r="VNQ8" s="109"/>
      <c r="VNR8" s="109"/>
      <c r="VNS8" s="109"/>
      <c r="VNT8" s="109"/>
      <c r="VNU8" s="109"/>
      <c r="VNV8" s="109"/>
      <c r="VNW8" s="109"/>
      <c r="VNX8" s="109"/>
      <c r="VNY8" s="109"/>
      <c r="VNZ8" s="109"/>
      <c r="VOA8" s="109"/>
      <c r="VOB8" s="109"/>
      <c r="VOC8" s="109"/>
      <c r="VOD8" s="109"/>
      <c r="VOE8" s="109"/>
      <c r="VOF8" s="109"/>
      <c r="VOG8" s="109"/>
      <c r="VOH8" s="109"/>
      <c r="VOI8" s="109"/>
      <c r="VOJ8" s="109"/>
      <c r="VOK8" s="109"/>
      <c r="VOL8" s="109"/>
      <c r="VOM8" s="109"/>
      <c r="VON8" s="109"/>
      <c r="VOO8" s="109"/>
      <c r="VOP8" s="109"/>
      <c r="VOQ8" s="109"/>
      <c r="VOR8" s="109"/>
      <c r="VOS8" s="109"/>
      <c r="VOT8" s="109"/>
      <c r="VOU8" s="109"/>
      <c r="VOV8" s="109"/>
      <c r="VOW8" s="109"/>
      <c r="VOX8" s="109"/>
      <c r="VOY8" s="109"/>
      <c r="VOZ8" s="109"/>
      <c r="VPA8" s="109"/>
      <c r="VPB8" s="109"/>
      <c r="VPC8" s="109"/>
      <c r="VPD8" s="109"/>
      <c r="VPE8" s="109"/>
      <c r="VPF8" s="109"/>
      <c r="VPG8" s="109"/>
      <c r="VPH8" s="109"/>
      <c r="VPI8" s="109"/>
      <c r="VPJ8" s="109"/>
      <c r="VPK8" s="109"/>
      <c r="VPL8" s="109"/>
      <c r="VPM8" s="109"/>
      <c r="VPN8" s="109"/>
      <c r="VPO8" s="109"/>
      <c r="VPP8" s="109"/>
      <c r="VPQ8" s="109"/>
      <c r="VPR8" s="109"/>
      <c r="VPS8" s="109"/>
      <c r="VPT8" s="109"/>
      <c r="VPU8" s="109"/>
      <c r="VPV8" s="109"/>
      <c r="VPW8" s="109"/>
      <c r="VPX8" s="109"/>
      <c r="VPY8" s="109"/>
      <c r="VPZ8" s="109"/>
      <c r="VQA8" s="109"/>
      <c r="VQB8" s="109"/>
      <c r="VQC8" s="109"/>
      <c r="VQD8" s="109"/>
      <c r="VQE8" s="109"/>
      <c r="VQF8" s="109"/>
      <c r="VQG8" s="109"/>
      <c r="VQH8" s="109"/>
      <c r="VQI8" s="109"/>
      <c r="VQJ8" s="109"/>
      <c r="VQK8" s="109"/>
      <c r="VQL8" s="109"/>
      <c r="VQM8" s="109"/>
      <c r="VQN8" s="109"/>
      <c r="VQO8" s="109"/>
      <c r="VQP8" s="109"/>
      <c r="VQQ8" s="109"/>
      <c r="VQR8" s="109"/>
      <c r="VQS8" s="109"/>
      <c r="VQT8" s="109"/>
      <c r="VQU8" s="109"/>
      <c r="VQV8" s="109"/>
      <c r="VQW8" s="109"/>
      <c r="VQX8" s="109"/>
      <c r="VQY8" s="109"/>
      <c r="VQZ8" s="109"/>
      <c r="VRA8" s="109"/>
      <c r="VRB8" s="109"/>
      <c r="VRC8" s="109"/>
      <c r="VRD8" s="109"/>
      <c r="VRE8" s="109"/>
      <c r="VRF8" s="109"/>
      <c r="VRG8" s="109"/>
      <c r="VRH8" s="109"/>
      <c r="VRI8" s="109"/>
      <c r="VRJ8" s="109"/>
      <c r="VRK8" s="109"/>
      <c r="VRL8" s="109"/>
      <c r="VRM8" s="109"/>
      <c r="VRN8" s="109"/>
      <c r="VRO8" s="109"/>
      <c r="VRP8" s="109"/>
      <c r="VRQ8" s="109"/>
      <c r="VRR8" s="109"/>
      <c r="VRS8" s="109"/>
      <c r="VRT8" s="109"/>
      <c r="VRU8" s="109"/>
      <c r="VRV8" s="109"/>
      <c r="VRW8" s="109"/>
      <c r="VRX8" s="109"/>
      <c r="VRY8" s="109"/>
      <c r="VRZ8" s="109"/>
      <c r="VSA8" s="109"/>
      <c r="VSB8" s="109"/>
      <c r="VSC8" s="109"/>
      <c r="VSD8" s="109"/>
      <c r="VSE8" s="109"/>
      <c r="VSF8" s="109"/>
      <c r="VSG8" s="109"/>
      <c r="VSH8" s="109"/>
      <c r="VSI8" s="109"/>
      <c r="VSJ8" s="109"/>
      <c r="VSK8" s="109"/>
      <c r="VSL8" s="109"/>
      <c r="VSM8" s="109"/>
      <c r="VSN8" s="109"/>
      <c r="VSO8" s="109"/>
      <c r="VSP8" s="109"/>
      <c r="VSQ8" s="109"/>
      <c r="VSR8" s="109"/>
      <c r="VSS8" s="109"/>
      <c r="VST8" s="109"/>
      <c r="VSU8" s="109"/>
      <c r="VSV8" s="109"/>
      <c r="VSW8" s="109"/>
      <c r="VSX8" s="109"/>
      <c r="VSY8" s="109"/>
      <c r="VSZ8" s="109"/>
      <c r="VTA8" s="109"/>
      <c r="VTB8" s="109"/>
      <c r="VTC8" s="109"/>
      <c r="VTD8" s="109"/>
      <c r="VTE8" s="109"/>
      <c r="VTF8" s="109"/>
      <c r="VTG8" s="109"/>
      <c r="VTH8" s="109"/>
      <c r="VTI8" s="109"/>
      <c r="VTJ8" s="109"/>
      <c r="VTK8" s="109"/>
      <c r="VTL8" s="109"/>
      <c r="VTM8" s="109"/>
      <c r="VTN8" s="109"/>
      <c r="VTO8" s="109"/>
      <c r="VTP8" s="109"/>
      <c r="VTQ8" s="109"/>
      <c r="VTR8" s="109"/>
      <c r="VTS8" s="109"/>
      <c r="VTT8" s="109"/>
      <c r="VTU8" s="109"/>
      <c r="VTV8" s="109"/>
      <c r="VTW8" s="109"/>
      <c r="VTX8" s="109"/>
      <c r="VTY8" s="109"/>
      <c r="VTZ8" s="109"/>
      <c r="VUA8" s="109"/>
      <c r="VUB8" s="109"/>
      <c r="VUC8" s="109"/>
      <c r="VUD8" s="109"/>
      <c r="VUE8" s="109"/>
      <c r="VUF8" s="109"/>
      <c r="VUG8" s="109"/>
      <c r="VUH8" s="109"/>
      <c r="VUI8" s="109"/>
      <c r="VUJ8" s="109"/>
      <c r="VUK8" s="109"/>
      <c r="VUL8" s="109"/>
      <c r="VUM8" s="109"/>
      <c r="VUN8" s="109"/>
      <c r="VUO8" s="109"/>
      <c r="VUP8" s="109"/>
      <c r="VUQ8" s="109"/>
      <c r="VUR8" s="109"/>
      <c r="VUS8" s="109"/>
      <c r="VUT8" s="109"/>
      <c r="VUU8" s="109"/>
      <c r="VUV8" s="109"/>
      <c r="VUW8" s="109"/>
      <c r="VUX8" s="109"/>
      <c r="VUY8" s="109"/>
      <c r="VUZ8" s="109"/>
      <c r="VVA8" s="109"/>
      <c r="VVB8" s="109"/>
      <c r="VVC8" s="109"/>
      <c r="VVD8" s="109"/>
      <c r="VVE8" s="109"/>
      <c r="VVF8" s="109"/>
      <c r="VVG8" s="109"/>
      <c r="VVH8" s="109"/>
      <c r="VVI8" s="109"/>
      <c r="VVJ8" s="109"/>
      <c r="VVK8" s="109"/>
      <c r="VVL8" s="109"/>
      <c r="VVM8" s="109"/>
      <c r="VVN8" s="109"/>
      <c r="VVO8" s="109"/>
      <c r="VVP8" s="109"/>
      <c r="VVQ8" s="109"/>
      <c r="VVR8" s="109"/>
      <c r="VVS8" s="109"/>
      <c r="VVT8" s="109"/>
      <c r="VVU8" s="109"/>
      <c r="VVV8" s="109"/>
      <c r="VVW8" s="109"/>
      <c r="VVX8" s="109"/>
      <c r="VVY8" s="109"/>
      <c r="VVZ8" s="109"/>
      <c r="VWA8" s="109"/>
      <c r="VWB8" s="109"/>
      <c r="VWC8" s="109"/>
      <c r="VWD8" s="109"/>
      <c r="VWE8" s="109"/>
      <c r="VWF8" s="109"/>
      <c r="VWG8" s="109"/>
      <c r="VWH8" s="109"/>
      <c r="VWI8" s="109"/>
      <c r="VWJ8" s="109"/>
      <c r="VWK8" s="109"/>
      <c r="VWL8" s="109"/>
      <c r="VWM8" s="109"/>
      <c r="VWN8" s="109"/>
      <c r="VWO8" s="109"/>
      <c r="VWP8" s="109"/>
      <c r="VWQ8" s="109"/>
      <c r="VWR8" s="109"/>
      <c r="VWS8" s="109"/>
      <c r="VWT8" s="109"/>
      <c r="VWU8" s="109"/>
      <c r="VWV8" s="109"/>
      <c r="VWW8" s="109"/>
      <c r="VWX8" s="109"/>
      <c r="VWY8" s="109"/>
      <c r="VWZ8" s="109"/>
      <c r="VXA8" s="109"/>
      <c r="VXB8" s="109"/>
      <c r="VXC8" s="109"/>
      <c r="VXD8" s="109"/>
      <c r="VXE8" s="109"/>
      <c r="VXF8" s="109"/>
      <c r="VXG8" s="109"/>
      <c r="VXH8" s="109"/>
      <c r="VXI8" s="109"/>
      <c r="VXJ8" s="109"/>
      <c r="VXK8" s="109"/>
      <c r="VXL8" s="109"/>
      <c r="VXM8" s="109"/>
      <c r="VXN8" s="109"/>
      <c r="VXO8" s="109"/>
      <c r="VXP8" s="109"/>
      <c r="VXQ8" s="109"/>
      <c r="VXR8" s="109"/>
      <c r="VXS8" s="109"/>
      <c r="VXT8" s="109"/>
      <c r="VXU8" s="109"/>
      <c r="VXV8" s="109"/>
      <c r="VXW8" s="109"/>
      <c r="VXX8" s="109"/>
      <c r="VXY8" s="109"/>
      <c r="VXZ8" s="109"/>
      <c r="VYA8" s="109"/>
      <c r="VYB8" s="109"/>
      <c r="VYC8" s="109"/>
      <c r="VYD8" s="109"/>
      <c r="VYE8" s="109"/>
      <c r="VYF8" s="109"/>
      <c r="VYG8" s="109"/>
      <c r="VYH8" s="109"/>
      <c r="VYI8" s="109"/>
      <c r="VYJ8" s="109"/>
      <c r="VYK8" s="109"/>
      <c r="VYL8" s="109"/>
      <c r="VYM8" s="109"/>
      <c r="VYN8" s="109"/>
      <c r="VYO8" s="109"/>
      <c r="VYP8" s="109"/>
      <c r="VYQ8" s="109"/>
      <c r="VYR8" s="109"/>
      <c r="VYS8" s="109"/>
      <c r="VYT8" s="109"/>
      <c r="VYU8" s="109"/>
      <c r="VYV8" s="109"/>
      <c r="VYW8" s="109"/>
      <c r="VYX8" s="109"/>
      <c r="VYY8" s="109"/>
      <c r="VYZ8" s="109"/>
      <c r="VZA8" s="109"/>
      <c r="VZB8" s="109"/>
      <c r="VZC8" s="109"/>
      <c r="VZD8" s="109"/>
      <c r="VZE8" s="109"/>
      <c r="VZF8" s="109"/>
      <c r="VZG8" s="109"/>
      <c r="VZH8" s="109"/>
      <c r="VZI8" s="109"/>
      <c r="VZJ8" s="109"/>
      <c r="VZK8" s="109"/>
      <c r="VZL8" s="109"/>
      <c r="VZM8" s="109"/>
      <c r="VZN8" s="109"/>
      <c r="VZO8" s="109"/>
      <c r="VZP8" s="109"/>
      <c r="VZQ8" s="109"/>
      <c r="VZR8" s="109"/>
      <c r="VZS8" s="109"/>
      <c r="VZT8" s="109"/>
      <c r="VZU8" s="109"/>
      <c r="VZV8" s="109"/>
      <c r="VZW8" s="109"/>
      <c r="VZX8" s="109"/>
      <c r="VZY8" s="109"/>
      <c r="VZZ8" s="109"/>
      <c r="WAA8" s="109"/>
      <c r="WAB8" s="109"/>
      <c r="WAC8" s="109"/>
      <c r="WAD8" s="109"/>
      <c r="WAE8" s="109"/>
      <c r="WAF8" s="109"/>
      <c r="WAG8" s="109"/>
      <c r="WAH8" s="109"/>
      <c r="WAI8" s="109"/>
      <c r="WAJ8" s="109"/>
      <c r="WAK8" s="109"/>
      <c r="WAL8" s="109"/>
      <c r="WAM8" s="109"/>
      <c r="WAN8" s="109"/>
      <c r="WAO8" s="109"/>
      <c r="WAP8" s="109"/>
      <c r="WAQ8" s="109"/>
      <c r="WAR8" s="109"/>
      <c r="WAS8" s="109"/>
      <c r="WAT8" s="109"/>
      <c r="WAU8" s="109"/>
      <c r="WAV8" s="109"/>
      <c r="WAW8" s="109"/>
      <c r="WAX8" s="109"/>
      <c r="WAY8" s="109"/>
      <c r="WAZ8" s="109"/>
      <c r="WBA8" s="109"/>
      <c r="WBB8" s="109"/>
      <c r="WBC8" s="109"/>
      <c r="WBD8" s="109"/>
      <c r="WBE8" s="109"/>
      <c r="WBF8" s="109"/>
      <c r="WBG8" s="109"/>
      <c r="WBH8" s="109"/>
      <c r="WBI8" s="109"/>
      <c r="WBJ8" s="109"/>
      <c r="WBK8" s="109"/>
      <c r="WBL8" s="109"/>
      <c r="WBM8" s="109"/>
      <c r="WBN8" s="109"/>
      <c r="WBO8" s="109"/>
      <c r="WBP8" s="109"/>
      <c r="WBQ8" s="109"/>
      <c r="WBR8" s="109"/>
      <c r="WBS8" s="109"/>
      <c r="WBT8" s="109"/>
      <c r="WBU8" s="109"/>
      <c r="WBV8" s="109"/>
      <c r="WBW8" s="109"/>
      <c r="WBX8" s="109"/>
      <c r="WBY8" s="109"/>
      <c r="WBZ8" s="109"/>
      <c r="WCA8" s="109"/>
      <c r="WCB8" s="109"/>
      <c r="WCC8" s="109"/>
      <c r="WCD8" s="109"/>
      <c r="WCE8" s="109"/>
      <c r="WCF8" s="109"/>
      <c r="WCG8" s="109"/>
      <c r="WCH8" s="109"/>
      <c r="WCI8" s="109"/>
      <c r="WCJ8" s="109"/>
      <c r="WCK8" s="109"/>
      <c r="WCL8" s="109"/>
      <c r="WCM8" s="109"/>
      <c r="WCN8" s="109"/>
      <c r="WCO8" s="109"/>
      <c r="WCP8" s="109"/>
      <c r="WCQ8" s="109"/>
      <c r="WCR8" s="109"/>
      <c r="WCS8" s="109"/>
      <c r="WCT8" s="109"/>
      <c r="WCU8" s="109"/>
      <c r="WCV8" s="109"/>
      <c r="WCW8" s="109"/>
      <c r="WCX8" s="109"/>
      <c r="WCY8" s="109"/>
      <c r="WCZ8" s="109"/>
      <c r="WDA8" s="109"/>
      <c r="WDB8" s="109"/>
      <c r="WDC8" s="109"/>
      <c r="WDD8" s="109"/>
      <c r="WDE8" s="109"/>
      <c r="WDF8" s="109"/>
      <c r="WDG8" s="109"/>
      <c r="WDH8" s="109"/>
      <c r="WDI8" s="109"/>
      <c r="WDJ8" s="109"/>
      <c r="WDK8" s="109"/>
      <c r="WDL8" s="109"/>
      <c r="WDM8" s="109"/>
      <c r="WDN8" s="109"/>
      <c r="WDO8" s="109"/>
      <c r="WDP8" s="109"/>
      <c r="WDQ8" s="109"/>
      <c r="WDR8" s="109"/>
      <c r="WDS8" s="109"/>
      <c r="WDT8" s="109"/>
      <c r="WDU8" s="109"/>
      <c r="WDV8" s="109"/>
      <c r="WDW8" s="109"/>
      <c r="WDX8" s="109"/>
      <c r="WDY8" s="109"/>
      <c r="WDZ8" s="109"/>
      <c r="WEA8" s="109"/>
      <c r="WEB8" s="109"/>
      <c r="WEC8" s="109"/>
      <c r="WED8" s="109"/>
      <c r="WEE8" s="109"/>
      <c r="WEF8" s="109"/>
      <c r="WEG8" s="109"/>
      <c r="WEH8" s="109"/>
      <c r="WEI8" s="109"/>
      <c r="WEJ8" s="109"/>
      <c r="WEK8" s="109"/>
      <c r="WEL8" s="109"/>
      <c r="WEM8" s="109"/>
      <c r="WEN8" s="109"/>
      <c r="WEO8" s="109"/>
      <c r="WEP8" s="109"/>
      <c r="WEQ8" s="109"/>
      <c r="WER8" s="109"/>
      <c r="WES8" s="109"/>
      <c r="WET8" s="109"/>
      <c r="WEU8" s="109"/>
      <c r="WEV8" s="109"/>
      <c r="WEW8" s="109"/>
      <c r="WEX8" s="109"/>
      <c r="WEY8" s="109"/>
      <c r="WEZ8" s="109"/>
      <c r="WFA8" s="109"/>
      <c r="WFB8" s="109"/>
      <c r="WFC8" s="109"/>
      <c r="WFD8" s="109"/>
      <c r="WFE8" s="109"/>
      <c r="WFF8" s="109"/>
      <c r="WFG8" s="109"/>
      <c r="WFH8" s="109"/>
      <c r="WFI8" s="109"/>
      <c r="WFJ8" s="109"/>
      <c r="WFK8" s="109"/>
      <c r="WFL8" s="109"/>
      <c r="WFM8" s="109"/>
      <c r="WFN8" s="109"/>
      <c r="WFO8" s="109"/>
      <c r="WFP8" s="109"/>
      <c r="WFQ8" s="109"/>
      <c r="WFR8" s="109"/>
      <c r="WFS8" s="109"/>
      <c r="WFT8" s="109"/>
      <c r="WFU8" s="109"/>
      <c r="WFV8" s="109"/>
      <c r="WFW8" s="109"/>
      <c r="WFX8" s="109"/>
      <c r="WFY8" s="109"/>
      <c r="WFZ8" s="109"/>
      <c r="WGA8" s="109"/>
      <c r="WGB8" s="109"/>
      <c r="WGC8" s="109"/>
      <c r="WGD8" s="109"/>
      <c r="WGE8" s="109"/>
      <c r="WGF8" s="109"/>
      <c r="WGG8" s="109"/>
      <c r="WGH8" s="109"/>
      <c r="WGI8" s="109"/>
      <c r="WGJ8" s="109"/>
      <c r="WGK8" s="109"/>
      <c r="WGL8" s="109"/>
      <c r="WGM8" s="109"/>
      <c r="WGN8" s="109"/>
      <c r="WGO8" s="109"/>
      <c r="WGP8" s="109"/>
      <c r="WGQ8" s="109"/>
      <c r="WGR8" s="109"/>
      <c r="WGS8" s="109"/>
      <c r="WGT8" s="109"/>
      <c r="WGU8" s="109"/>
      <c r="WGV8" s="109"/>
      <c r="WGW8" s="109"/>
      <c r="WGX8" s="109"/>
      <c r="WGY8" s="109"/>
      <c r="WGZ8" s="109"/>
      <c r="WHA8" s="109"/>
      <c r="WHB8" s="109"/>
      <c r="WHC8" s="109"/>
      <c r="WHD8" s="109"/>
      <c r="WHE8" s="109"/>
      <c r="WHF8" s="109"/>
      <c r="WHG8" s="109"/>
      <c r="WHH8" s="109"/>
      <c r="WHI8" s="109"/>
      <c r="WHJ8" s="109"/>
      <c r="WHK8" s="109"/>
      <c r="WHL8" s="109"/>
      <c r="WHM8" s="109"/>
      <c r="WHN8" s="109"/>
      <c r="WHO8" s="109"/>
      <c r="WHP8" s="109"/>
      <c r="WHQ8" s="109"/>
      <c r="WHR8" s="109"/>
      <c r="WHS8" s="109"/>
      <c r="WHT8" s="109"/>
      <c r="WHU8" s="109"/>
      <c r="WHV8" s="109"/>
      <c r="WHW8" s="109"/>
      <c r="WHX8" s="109"/>
      <c r="WHY8" s="109"/>
      <c r="WHZ8" s="109"/>
      <c r="WIA8" s="109"/>
      <c r="WIB8" s="109"/>
      <c r="WIC8" s="109"/>
      <c r="WID8" s="109"/>
      <c r="WIE8" s="109"/>
      <c r="WIF8" s="109"/>
      <c r="WIG8" s="109"/>
      <c r="WIH8" s="109"/>
      <c r="WII8" s="109"/>
      <c r="WIJ8" s="109"/>
      <c r="WIK8" s="109"/>
      <c r="WIL8" s="109"/>
      <c r="WIM8" s="109"/>
      <c r="WIN8" s="109"/>
      <c r="WIO8" s="109"/>
      <c r="WIP8" s="109"/>
      <c r="WIQ8" s="109"/>
      <c r="WIR8" s="109"/>
      <c r="WIS8" s="109"/>
      <c r="WIT8" s="109"/>
      <c r="WIU8" s="109"/>
      <c r="WIV8" s="109"/>
      <c r="WIW8" s="109"/>
      <c r="WIX8" s="109"/>
      <c r="WIY8" s="109"/>
      <c r="WIZ8" s="109"/>
      <c r="WJA8" s="109"/>
      <c r="WJB8" s="109"/>
      <c r="WJC8" s="109"/>
      <c r="WJD8" s="109"/>
      <c r="WJE8" s="109"/>
      <c r="WJF8" s="109"/>
      <c r="WJG8" s="109"/>
      <c r="WJH8" s="109"/>
      <c r="WJI8" s="109"/>
      <c r="WJJ8" s="109"/>
      <c r="WJK8" s="109"/>
      <c r="WJL8" s="109"/>
      <c r="WJM8" s="109"/>
      <c r="WJN8" s="109"/>
      <c r="WJO8" s="109"/>
      <c r="WJP8" s="109"/>
      <c r="WJQ8" s="109"/>
      <c r="WJR8" s="109"/>
      <c r="WJS8" s="109"/>
      <c r="WJT8" s="109"/>
      <c r="WJU8" s="109"/>
      <c r="WJV8" s="109"/>
      <c r="WJW8" s="109"/>
      <c r="WJX8" s="109"/>
      <c r="WJY8" s="109"/>
      <c r="WJZ8" s="109"/>
      <c r="WKA8" s="109"/>
      <c r="WKB8" s="109"/>
      <c r="WKC8" s="109"/>
      <c r="WKD8" s="109"/>
      <c r="WKE8" s="109"/>
      <c r="WKF8" s="109"/>
      <c r="WKG8" s="109"/>
      <c r="WKH8" s="109"/>
      <c r="WKI8" s="109"/>
      <c r="WKJ8" s="109"/>
      <c r="WKK8" s="109"/>
      <c r="WKL8" s="109"/>
      <c r="WKM8" s="109"/>
      <c r="WKN8" s="109"/>
      <c r="WKO8" s="109"/>
      <c r="WKP8" s="109"/>
      <c r="WKQ8" s="109"/>
      <c r="WKR8" s="109"/>
      <c r="WKS8" s="109"/>
      <c r="WKT8" s="109"/>
      <c r="WKU8" s="109"/>
      <c r="WKV8" s="109"/>
      <c r="WKW8" s="109"/>
      <c r="WKX8" s="109"/>
      <c r="WKY8" s="109"/>
      <c r="WKZ8" s="109"/>
      <c r="WLA8" s="109"/>
      <c r="WLB8" s="109"/>
      <c r="WLC8" s="109"/>
      <c r="WLD8" s="109"/>
      <c r="WLE8" s="109"/>
      <c r="WLF8" s="109"/>
      <c r="WLG8" s="109"/>
      <c r="WLH8" s="109"/>
      <c r="WLI8" s="109"/>
      <c r="WLJ8" s="109"/>
      <c r="WLK8" s="109"/>
      <c r="WLL8" s="109"/>
      <c r="WLM8" s="109"/>
      <c r="WLN8" s="109"/>
      <c r="WLO8" s="109"/>
      <c r="WLP8" s="109"/>
      <c r="WLQ8" s="109"/>
      <c r="WLR8" s="109"/>
      <c r="WLS8" s="109"/>
      <c r="WLT8" s="109"/>
      <c r="WLU8" s="109"/>
      <c r="WLV8" s="109"/>
      <c r="WLW8" s="109"/>
      <c r="WLX8" s="109"/>
      <c r="WLY8" s="109"/>
      <c r="WLZ8" s="109"/>
      <c r="WMA8" s="109"/>
      <c r="WMB8" s="109"/>
      <c r="WMC8" s="109"/>
      <c r="WMD8" s="109"/>
      <c r="WME8" s="109"/>
      <c r="WMF8" s="109"/>
      <c r="WMG8" s="109"/>
      <c r="WMH8" s="109"/>
      <c r="WMI8" s="109"/>
      <c r="WMJ8" s="109"/>
      <c r="WMK8" s="109"/>
      <c r="WML8" s="109"/>
      <c r="WMM8" s="109"/>
      <c r="WMN8" s="109"/>
      <c r="WMO8" s="109"/>
      <c r="WMP8" s="109"/>
      <c r="WMQ8" s="109"/>
      <c r="WMR8" s="109"/>
      <c r="WMS8" s="109"/>
      <c r="WMT8" s="109"/>
      <c r="WMU8" s="109"/>
      <c r="WMV8" s="109"/>
      <c r="WMW8" s="109"/>
      <c r="WMX8" s="109"/>
      <c r="WMY8" s="109"/>
      <c r="WMZ8" s="109"/>
      <c r="WNA8" s="109"/>
      <c r="WNB8" s="109"/>
      <c r="WNC8" s="109"/>
      <c r="WND8" s="109"/>
      <c r="WNE8" s="109"/>
      <c r="WNF8" s="109"/>
      <c r="WNG8" s="109"/>
      <c r="WNH8" s="109"/>
      <c r="WNI8" s="109"/>
      <c r="WNJ8" s="109"/>
      <c r="WNK8" s="109"/>
      <c r="WNL8" s="109"/>
      <c r="WNM8" s="109"/>
      <c r="WNN8" s="109"/>
      <c r="WNO8" s="109"/>
      <c r="WNP8" s="109"/>
      <c r="WNQ8" s="109"/>
      <c r="WNR8" s="109"/>
      <c r="WNS8" s="109"/>
      <c r="WNT8" s="109"/>
      <c r="WNU8" s="109"/>
      <c r="WNV8" s="109"/>
      <c r="WNW8" s="109"/>
      <c r="WNX8" s="109"/>
      <c r="WNY8" s="109"/>
      <c r="WNZ8" s="109"/>
      <c r="WOA8" s="109"/>
      <c r="WOB8" s="109"/>
      <c r="WOC8" s="109"/>
      <c r="WOD8" s="109"/>
      <c r="WOE8" s="109"/>
      <c r="WOF8" s="109"/>
      <c r="WOG8" s="109"/>
      <c r="WOH8" s="109"/>
      <c r="WOI8" s="109"/>
      <c r="WOJ8" s="109"/>
      <c r="WOK8" s="109"/>
      <c r="WOL8" s="109"/>
      <c r="WOM8" s="109"/>
      <c r="WON8" s="109"/>
      <c r="WOO8" s="109"/>
      <c r="WOP8" s="109"/>
      <c r="WOQ8" s="109"/>
      <c r="WOR8" s="109"/>
      <c r="WOS8" s="109"/>
      <c r="WOT8" s="109"/>
      <c r="WOU8" s="109"/>
      <c r="WOV8" s="109"/>
      <c r="WOW8" s="109"/>
      <c r="WOX8" s="109"/>
      <c r="WOY8" s="109"/>
      <c r="WOZ8" s="109"/>
      <c r="WPA8" s="109"/>
      <c r="WPB8" s="109"/>
      <c r="WPC8" s="109"/>
      <c r="WPD8" s="109"/>
      <c r="WPE8" s="109"/>
      <c r="WPF8" s="109"/>
      <c r="WPG8" s="109"/>
      <c r="WPH8" s="109"/>
      <c r="WPI8" s="109"/>
      <c r="WPJ8" s="109"/>
      <c r="WPK8" s="109"/>
      <c r="WPL8" s="109"/>
      <c r="WPM8" s="109"/>
      <c r="WPN8" s="109"/>
      <c r="WPO8" s="109"/>
      <c r="WPP8" s="109"/>
      <c r="WPQ8" s="109"/>
      <c r="WPR8" s="109"/>
      <c r="WPS8" s="109"/>
      <c r="WPT8" s="109"/>
      <c r="WPU8" s="109"/>
      <c r="WPV8" s="109"/>
      <c r="WPW8" s="109"/>
      <c r="WPX8" s="109"/>
      <c r="WPY8" s="109"/>
      <c r="WPZ8" s="109"/>
      <c r="WQA8" s="109"/>
      <c r="WQB8" s="109"/>
      <c r="WQC8" s="109"/>
      <c r="WQD8" s="109"/>
      <c r="WQE8" s="109"/>
      <c r="WQF8" s="109"/>
      <c r="WQG8" s="109"/>
      <c r="WQH8" s="109"/>
      <c r="WQI8" s="109"/>
      <c r="WQJ8" s="109"/>
      <c r="WQK8" s="109"/>
      <c r="WQL8" s="109"/>
      <c r="WQM8" s="109"/>
      <c r="WQN8" s="109"/>
      <c r="WQO8" s="109"/>
      <c r="WQP8" s="109"/>
      <c r="WQQ8" s="109"/>
      <c r="WQR8" s="109"/>
      <c r="WQS8" s="109"/>
      <c r="WQT8" s="109"/>
      <c r="WQU8" s="109"/>
      <c r="WQV8" s="109"/>
      <c r="WQW8" s="109"/>
      <c r="WQX8" s="109"/>
      <c r="WQY8" s="109"/>
      <c r="WQZ8" s="109"/>
      <c r="WRA8" s="109"/>
      <c r="WRB8" s="109"/>
      <c r="WRC8" s="109"/>
      <c r="WRD8" s="109"/>
      <c r="WRE8" s="109"/>
      <c r="WRF8" s="109"/>
      <c r="WRG8" s="109"/>
      <c r="WRH8" s="109"/>
      <c r="WRI8" s="109"/>
      <c r="WRJ8" s="109"/>
      <c r="WRK8" s="109"/>
      <c r="WRL8" s="109"/>
      <c r="WRM8" s="109"/>
      <c r="WRN8" s="109"/>
      <c r="WRO8" s="109"/>
      <c r="WRP8" s="109"/>
      <c r="WRQ8" s="109"/>
      <c r="WRR8" s="109"/>
      <c r="WRS8" s="109"/>
      <c r="WRT8" s="109"/>
      <c r="WRU8" s="109"/>
      <c r="WRV8" s="109"/>
      <c r="WRW8" s="109"/>
      <c r="WRX8" s="109"/>
      <c r="WRY8" s="109"/>
      <c r="WRZ8" s="109"/>
      <c r="WSA8" s="109"/>
      <c r="WSB8" s="109"/>
      <c r="WSC8" s="109"/>
      <c r="WSD8" s="109"/>
      <c r="WSE8" s="109"/>
      <c r="WSF8" s="109"/>
      <c r="WSG8" s="109"/>
      <c r="WSH8" s="109"/>
      <c r="WSI8" s="109"/>
      <c r="WSJ8" s="109"/>
      <c r="WSK8" s="109"/>
      <c r="WSL8" s="109"/>
      <c r="WSM8" s="109"/>
      <c r="WSN8" s="109"/>
      <c r="WSO8" s="109"/>
      <c r="WSP8" s="109"/>
      <c r="WSQ8" s="109"/>
      <c r="WSR8" s="109"/>
      <c r="WSS8" s="109"/>
      <c r="WST8" s="109"/>
      <c r="WSU8" s="109"/>
      <c r="WSV8" s="109"/>
      <c r="WSW8" s="109"/>
      <c r="WSX8" s="109"/>
      <c r="WSY8" s="109"/>
      <c r="WSZ8" s="109"/>
      <c r="WTA8" s="109"/>
      <c r="WTB8" s="109"/>
      <c r="WTC8" s="109"/>
      <c r="WTD8" s="109"/>
      <c r="WTE8" s="109"/>
      <c r="WTF8" s="109"/>
      <c r="WTG8" s="109"/>
      <c r="WTH8" s="109"/>
      <c r="WTI8" s="109"/>
      <c r="WTJ8" s="109"/>
      <c r="WTK8" s="109"/>
      <c r="WTL8" s="109"/>
      <c r="WTM8" s="109"/>
      <c r="WTN8" s="109"/>
      <c r="WTO8" s="109"/>
      <c r="WTP8" s="109"/>
      <c r="WTQ8" s="109"/>
      <c r="WTR8" s="109"/>
      <c r="WTS8" s="109"/>
      <c r="WTT8" s="109"/>
      <c r="WTU8" s="109"/>
      <c r="WTV8" s="109"/>
      <c r="WTW8" s="109"/>
      <c r="WTX8" s="109"/>
      <c r="WTY8" s="109"/>
      <c r="WTZ8" s="109"/>
      <c r="WUA8" s="109"/>
      <c r="WUB8" s="109"/>
      <c r="WUC8" s="109"/>
      <c r="WUD8" s="109"/>
      <c r="WUE8" s="109"/>
      <c r="WUF8" s="109"/>
      <c r="WUG8" s="109"/>
      <c r="WUH8" s="109"/>
      <c r="WUI8" s="109"/>
      <c r="WUJ8" s="109"/>
      <c r="WUK8" s="109"/>
      <c r="WUL8" s="109"/>
      <c r="WUM8" s="109"/>
      <c r="WUN8" s="109"/>
      <c r="WUO8" s="109"/>
      <c r="WUP8" s="109"/>
      <c r="WUQ8" s="109"/>
      <c r="WUR8" s="109"/>
      <c r="WUS8" s="109"/>
      <c r="WUT8" s="109"/>
      <c r="WUU8" s="109"/>
      <c r="WUV8" s="109"/>
      <c r="WUW8" s="109"/>
      <c r="WUX8" s="109"/>
      <c r="WUY8" s="109"/>
      <c r="WUZ8" s="109"/>
      <c r="WVA8" s="109"/>
      <c r="WVB8" s="109"/>
      <c r="WVC8" s="109"/>
      <c r="WVD8" s="109"/>
      <c r="WVE8" s="109"/>
      <c r="WVF8" s="109"/>
      <c r="WVG8" s="109"/>
      <c r="WVH8" s="109"/>
      <c r="WVI8" s="109"/>
      <c r="WVJ8" s="109"/>
      <c r="WVK8" s="109"/>
      <c r="WVL8" s="109"/>
      <c r="WVM8" s="109"/>
      <c r="WVN8" s="109"/>
      <c r="WVO8" s="109"/>
      <c r="WVP8" s="109"/>
      <c r="WVQ8" s="109"/>
      <c r="WVR8" s="109"/>
      <c r="WVS8" s="109"/>
      <c r="WVT8" s="109"/>
      <c r="WVU8" s="109"/>
      <c r="WVV8" s="109"/>
      <c r="WVW8" s="109"/>
      <c r="WVX8" s="109"/>
      <c r="WVY8" s="109"/>
      <c r="WVZ8" s="109"/>
      <c r="WWA8" s="109"/>
      <c r="WWB8" s="109"/>
      <c r="WWC8" s="109"/>
      <c r="WWD8" s="109"/>
      <c r="WWE8" s="109"/>
      <c r="WWF8" s="109"/>
      <c r="WWG8" s="109"/>
      <c r="WWH8" s="109"/>
      <c r="WWI8" s="109"/>
      <c r="WWJ8" s="109"/>
      <c r="WWK8" s="109"/>
      <c r="WWL8" s="109"/>
      <c r="WWM8" s="109"/>
      <c r="WWN8" s="109"/>
      <c r="WWO8" s="109"/>
      <c r="WWP8" s="109"/>
      <c r="WWQ8" s="109"/>
      <c r="WWR8" s="109"/>
      <c r="WWS8" s="109"/>
      <c r="WWT8" s="109"/>
      <c r="WWU8" s="109"/>
      <c r="WWV8" s="109"/>
      <c r="WWW8" s="109"/>
      <c r="WWX8" s="109"/>
      <c r="WWY8" s="109"/>
      <c r="WWZ8" s="109"/>
      <c r="WXA8" s="109"/>
      <c r="WXB8" s="109"/>
      <c r="WXC8" s="109"/>
      <c r="WXD8" s="109"/>
      <c r="WXE8" s="109"/>
      <c r="WXF8" s="109"/>
      <c r="WXG8" s="109"/>
      <c r="WXH8" s="109"/>
      <c r="WXI8" s="109"/>
      <c r="WXJ8" s="109"/>
      <c r="WXK8" s="109"/>
      <c r="WXL8" s="109"/>
      <c r="WXM8" s="109"/>
      <c r="WXN8" s="109"/>
      <c r="WXO8" s="109"/>
      <c r="WXP8" s="109"/>
      <c r="WXQ8" s="109"/>
      <c r="WXR8" s="109"/>
      <c r="WXS8" s="109"/>
      <c r="WXT8" s="109"/>
      <c r="WXU8" s="109"/>
      <c r="WXV8" s="109"/>
      <c r="WXW8" s="109"/>
      <c r="WXX8" s="109"/>
      <c r="WXY8" s="109"/>
      <c r="WXZ8" s="109"/>
      <c r="WYA8" s="109"/>
      <c r="WYB8" s="109"/>
      <c r="WYC8" s="109"/>
      <c r="WYD8" s="109"/>
      <c r="WYE8" s="109"/>
      <c r="WYF8" s="109"/>
      <c r="WYG8" s="109"/>
      <c r="WYH8" s="109"/>
      <c r="WYI8" s="109"/>
      <c r="WYJ8" s="109"/>
      <c r="WYK8" s="109"/>
      <c r="WYL8" s="109"/>
      <c r="WYM8" s="109"/>
      <c r="WYN8" s="109"/>
      <c r="WYO8" s="109"/>
      <c r="WYP8" s="109"/>
      <c r="WYQ8" s="109"/>
      <c r="WYR8" s="109"/>
      <c r="WYS8" s="109"/>
      <c r="WYT8" s="109"/>
      <c r="WYU8" s="109"/>
      <c r="WYV8" s="109"/>
      <c r="WYW8" s="109"/>
      <c r="WYX8" s="109"/>
      <c r="WYY8" s="109"/>
      <c r="WYZ8" s="109"/>
      <c r="WZA8" s="109"/>
      <c r="WZB8" s="109"/>
      <c r="WZC8" s="109"/>
      <c r="WZD8" s="109"/>
      <c r="WZE8" s="109"/>
      <c r="WZF8" s="109"/>
      <c r="WZG8" s="109"/>
      <c r="WZH8" s="109"/>
      <c r="WZI8" s="109"/>
      <c r="WZJ8" s="109"/>
      <c r="WZK8" s="109"/>
      <c r="WZL8" s="109"/>
      <c r="WZM8" s="109"/>
      <c r="WZN8" s="109"/>
      <c r="WZO8" s="109"/>
      <c r="WZP8" s="109"/>
      <c r="WZQ8" s="109"/>
      <c r="WZR8" s="109"/>
      <c r="WZS8" s="109"/>
      <c r="WZT8" s="109"/>
      <c r="WZU8" s="109"/>
      <c r="WZV8" s="109"/>
      <c r="WZW8" s="109"/>
      <c r="WZX8" s="109"/>
      <c r="WZY8" s="109"/>
      <c r="WZZ8" s="109"/>
      <c r="XAA8" s="109"/>
      <c r="XAB8" s="109"/>
      <c r="XAC8" s="109"/>
      <c r="XAD8" s="109"/>
      <c r="XAE8" s="109"/>
      <c r="XAF8" s="109"/>
      <c r="XAG8" s="109"/>
      <c r="XAH8" s="109"/>
      <c r="XAI8" s="109"/>
      <c r="XAJ8" s="109"/>
      <c r="XAK8" s="109"/>
      <c r="XAL8" s="109"/>
      <c r="XAM8" s="109"/>
      <c r="XAN8" s="109"/>
      <c r="XAO8" s="109"/>
      <c r="XAP8" s="109"/>
      <c r="XAQ8" s="109"/>
      <c r="XAR8" s="109"/>
      <c r="XAS8" s="109"/>
      <c r="XAT8" s="109"/>
      <c r="XAU8" s="109"/>
      <c r="XAV8" s="109"/>
      <c r="XAW8" s="109"/>
      <c r="XAX8" s="109"/>
      <c r="XAY8" s="109"/>
      <c r="XAZ8" s="109"/>
      <c r="XBA8" s="109"/>
      <c r="XBB8" s="109"/>
      <c r="XBC8" s="109"/>
      <c r="XBD8" s="109"/>
      <c r="XBE8" s="109"/>
      <c r="XBF8" s="109"/>
      <c r="XBG8" s="109"/>
      <c r="XBH8" s="109"/>
      <c r="XBI8" s="109"/>
      <c r="XBJ8" s="109"/>
      <c r="XBK8" s="109"/>
      <c r="XBL8" s="109"/>
      <c r="XBM8" s="109"/>
      <c r="XBN8" s="109"/>
      <c r="XBO8" s="109"/>
      <c r="XBP8" s="109"/>
      <c r="XBQ8" s="109"/>
      <c r="XBR8" s="109"/>
      <c r="XBS8" s="109"/>
      <c r="XBT8" s="109"/>
      <c r="XBU8" s="109"/>
      <c r="XBV8" s="109"/>
      <c r="XBW8" s="109"/>
      <c r="XBX8" s="109"/>
      <c r="XBY8" s="109"/>
      <c r="XBZ8" s="109"/>
      <c r="XCA8" s="109"/>
      <c r="XCB8" s="109"/>
      <c r="XCC8" s="109"/>
      <c r="XCD8" s="109"/>
      <c r="XCE8" s="109"/>
      <c r="XCF8" s="109"/>
      <c r="XCG8" s="109"/>
      <c r="XCH8" s="109"/>
      <c r="XCI8" s="109"/>
      <c r="XCJ8" s="109"/>
      <c r="XCK8" s="109"/>
      <c r="XCL8" s="109"/>
      <c r="XCM8" s="109"/>
      <c r="XCN8" s="109"/>
      <c r="XCO8" s="109"/>
      <c r="XCP8" s="109"/>
      <c r="XCQ8" s="109"/>
      <c r="XCR8" s="109"/>
      <c r="XCS8" s="109"/>
      <c r="XCT8" s="109"/>
      <c r="XCU8" s="109"/>
      <c r="XCV8" s="109"/>
      <c r="XCW8" s="109"/>
      <c r="XCX8" s="109"/>
      <c r="XCY8" s="109"/>
      <c r="XCZ8" s="109"/>
      <c r="XDA8" s="109"/>
      <c r="XDB8" s="109"/>
      <c r="XDC8" s="109"/>
      <c r="XDD8" s="109"/>
      <c r="XDE8" s="109"/>
      <c r="XDF8" s="109"/>
      <c r="XDG8" s="109"/>
      <c r="XDH8" s="109"/>
      <c r="XDI8" s="109"/>
      <c r="XDJ8" s="109"/>
      <c r="XDK8" s="109"/>
      <c r="XDL8" s="109"/>
      <c r="XDM8" s="109"/>
      <c r="XDN8" s="109"/>
      <c r="XDO8" s="109"/>
      <c r="XDP8" s="109"/>
      <c r="XDQ8" s="109"/>
      <c r="XDR8" s="109"/>
      <c r="XDS8" s="109"/>
      <c r="XDT8" s="109"/>
      <c r="XDU8" s="109"/>
      <c r="XDV8" s="109"/>
      <c r="XDW8" s="109"/>
      <c r="XDX8" s="109"/>
      <c r="XDY8" s="109"/>
      <c r="XDZ8" s="109"/>
      <c r="XEA8" s="109"/>
      <c r="XEB8" s="109"/>
      <c r="XEC8" s="109"/>
      <c r="XED8" s="109"/>
      <c r="XEE8" s="109"/>
      <c r="XEF8" s="109"/>
      <c r="XEG8" s="109"/>
      <c r="XEH8" s="109"/>
      <c r="XEI8" s="109"/>
      <c r="XEJ8" s="109"/>
      <c r="XEK8" s="109"/>
      <c r="XEL8" s="109"/>
      <c r="XEM8" s="109"/>
      <c r="XEN8" s="109"/>
      <c r="XEO8" s="109"/>
      <c r="XEP8" s="109"/>
      <c r="XEQ8" s="109"/>
      <c r="XER8" s="109"/>
      <c r="XES8" s="109"/>
      <c r="XET8" s="109"/>
      <c r="XEU8" s="109"/>
      <c r="XEV8" s="109"/>
      <c r="XEW8" s="109"/>
      <c r="XEX8" s="109"/>
      <c r="XEY8" s="109"/>
      <c r="XEZ8" s="109"/>
      <c r="XFA8" s="109"/>
    </row>
    <row r="9" spans="1:16381">
      <c r="A9" s="75" t="s">
        <v>134</v>
      </c>
      <c r="B9" s="63">
        <v>7</v>
      </c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5">
        <f t="shared" si="0"/>
        <v>0</v>
      </c>
    </row>
    <row r="10" spans="1:16381">
      <c r="A10" s="75" t="s">
        <v>135</v>
      </c>
      <c r="B10" s="63">
        <v>8</v>
      </c>
      <c r="C10" s="88"/>
      <c r="D10" s="88"/>
      <c r="E10" s="88"/>
      <c r="F10" s="88"/>
      <c r="G10" s="88"/>
      <c r="H10" s="88"/>
      <c r="I10" s="89"/>
      <c r="J10" s="89"/>
      <c r="K10" s="88"/>
      <c r="L10" s="88"/>
      <c r="M10" s="88"/>
      <c r="N10" s="89"/>
      <c r="O10" s="65">
        <f t="shared" si="0"/>
        <v>0</v>
      </c>
    </row>
    <row r="11" spans="1:16381">
      <c r="A11" s="75" t="s">
        <v>136</v>
      </c>
      <c r="B11" s="63">
        <v>9</v>
      </c>
      <c r="C11" s="88"/>
      <c r="D11" s="88"/>
      <c r="E11" s="88"/>
      <c r="F11" s="88"/>
      <c r="G11" s="88"/>
      <c r="H11" s="88"/>
      <c r="I11" s="89"/>
      <c r="J11" s="89"/>
      <c r="K11" s="88"/>
      <c r="L11" s="88"/>
      <c r="M11" s="88"/>
      <c r="N11" s="89"/>
      <c r="O11" s="65">
        <f t="shared" si="0"/>
        <v>0</v>
      </c>
    </row>
    <row r="12" spans="1:16381">
      <c r="A12" s="75" t="s">
        <v>137</v>
      </c>
      <c r="B12" s="63">
        <v>10</v>
      </c>
      <c r="C12" s="88"/>
      <c r="D12" s="88"/>
      <c r="E12" s="88"/>
      <c r="F12" s="88"/>
      <c r="G12" s="88"/>
      <c r="H12" s="88"/>
      <c r="I12" s="89"/>
      <c r="J12" s="89"/>
      <c r="K12" s="88"/>
      <c r="L12" s="88"/>
      <c r="M12" s="88"/>
      <c r="N12" s="89"/>
      <c r="O12" s="77">
        <f t="shared" si="0"/>
        <v>0</v>
      </c>
    </row>
    <row r="13" spans="1:16381" ht="14.25" thickBot="1">
      <c r="A13" s="78" t="s">
        <v>138</v>
      </c>
      <c r="B13" s="79" t="s">
        <v>139</v>
      </c>
      <c r="C13" s="80">
        <f t="shared" ref="C13:N13" si="2">C8+C9-C10+C11-C12</f>
        <v>0</v>
      </c>
      <c r="D13" s="80">
        <f t="shared" si="2"/>
        <v>0</v>
      </c>
      <c r="E13" s="80">
        <f t="shared" si="2"/>
        <v>0</v>
      </c>
      <c r="F13" s="80">
        <f t="shared" si="2"/>
        <v>0</v>
      </c>
      <c r="G13" s="80">
        <f t="shared" si="2"/>
        <v>0</v>
      </c>
      <c r="H13" s="80">
        <f t="shared" si="2"/>
        <v>0</v>
      </c>
      <c r="I13" s="80">
        <f t="shared" si="2"/>
        <v>0</v>
      </c>
      <c r="J13" s="80">
        <f t="shared" si="2"/>
        <v>0</v>
      </c>
      <c r="K13" s="80">
        <f t="shared" si="2"/>
        <v>0</v>
      </c>
      <c r="L13" s="80">
        <f t="shared" si="2"/>
        <v>0</v>
      </c>
      <c r="M13" s="80">
        <f t="shared" si="2"/>
        <v>0</v>
      </c>
      <c r="N13" s="80">
        <f t="shared" si="2"/>
        <v>0</v>
      </c>
      <c r="O13" s="81">
        <f t="shared" si="0"/>
        <v>0</v>
      </c>
    </row>
    <row r="14" spans="1:16381">
      <c r="A14" s="82" t="s">
        <v>140</v>
      </c>
      <c r="B14" s="82" t="s">
        <v>141</v>
      </c>
      <c r="C14" s="83">
        <f t="shared" ref="C14:N14" si="3">C6+C9</f>
        <v>0</v>
      </c>
      <c r="D14" s="83">
        <f t="shared" si="3"/>
        <v>0</v>
      </c>
      <c r="E14" s="83">
        <f t="shared" si="3"/>
        <v>0</v>
      </c>
      <c r="F14" s="83">
        <f t="shared" si="3"/>
        <v>0</v>
      </c>
      <c r="G14" s="83">
        <f t="shared" si="3"/>
        <v>0</v>
      </c>
      <c r="H14" s="83">
        <f t="shared" si="3"/>
        <v>0</v>
      </c>
      <c r="I14" s="83">
        <f t="shared" si="3"/>
        <v>0</v>
      </c>
      <c r="J14" s="83">
        <f t="shared" si="3"/>
        <v>0</v>
      </c>
      <c r="K14" s="83">
        <f t="shared" si="3"/>
        <v>0</v>
      </c>
      <c r="L14" s="83">
        <f t="shared" si="3"/>
        <v>0</v>
      </c>
      <c r="M14" s="83">
        <f t="shared" si="3"/>
        <v>0</v>
      </c>
      <c r="N14" s="83">
        <f t="shared" si="3"/>
        <v>0</v>
      </c>
      <c r="O14" s="83">
        <f t="shared" si="0"/>
        <v>0</v>
      </c>
    </row>
    <row r="15" spans="1:16381">
      <c r="A15" s="82" t="s">
        <v>142</v>
      </c>
      <c r="B15" s="82" t="s">
        <v>143</v>
      </c>
      <c r="C15" s="83">
        <f t="shared" ref="C15:N15" si="4">C7+C10-C11+C12</f>
        <v>0</v>
      </c>
      <c r="D15" s="83">
        <f t="shared" si="4"/>
        <v>0</v>
      </c>
      <c r="E15" s="83">
        <f t="shared" si="4"/>
        <v>0</v>
      </c>
      <c r="F15" s="83">
        <f t="shared" si="4"/>
        <v>0</v>
      </c>
      <c r="G15" s="83">
        <f t="shared" si="4"/>
        <v>0</v>
      </c>
      <c r="H15" s="83">
        <f t="shared" si="4"/>
        <v>0</v>
      </c>
      <c r="I15" s="83">
        <f t="shared" si="4"/>
        <v>0</v>
      </c>
      <c r="J15" s="83">
        <f t="shared" si="4"/>
        <v>0</v>
      </c>
      <c r="K15" s="83">
        <f t="shared" si="4"/>
        <v>0</v>
      </c>
      <c r="L15" s="83">
        <f t="shared" si="4"/>
        <v>0</v>
      </c>
      <c r="M15" s="83">
        <f t="shared" si="4"/>
        <v>0</v>
      </c>
      <c r="N15" s="83">
        <f t="shared" si="4"/>
        <v>0</v>
      </c>
      <c r="O15" s="83">
        <f t="shared" si="0"/>
        <v>0</v>
      </c>
    </row>
    <row r="16" spans="1:16381">
      <c r="A16" s="84" t="s">
        <v>144</v>
      </c>
      <c r="B16" s="84" t="s">
        <v>145</v>
      </c>
      <c r="C16" s="83">
        <f t="shared" ref="C16:N16" si="5">C14-C15</f>
        <v>0</v>
      </c>
      <c r="D16" s="83">
        <f t="shared" si="5"/>
        <v>0</v>
      </c>
      <c r="E16" s="83">
        <f t="shared" si="5"/>
        <v>0</v>
      </c>
      <c r="F16" s="83">
        <f t="shared" si="5"/>
        <v>0</v>
      </c>
      <c r="G16" s="83">
        <f t="shared" si="5"/>
        <v>0</v>
      </c>
      <c r="H16" s="83">
        <f t="shared" si="5"/>
        <v>0</v>
      </c>
      <c r="I16" s="83">
        <f t="shared" si="5"/>
        <v>0</v>
      </c>
      <c r="J16" s="83">
        <f t="shared" si="5"/>
        <v>0</v>
      </c>
      <c r="K16" s="83">
        <f t="shared" si="5"/>
        <v>0</v>
      </c>
      <c r="L16" s="83">
        <f t="shared" si="5"/>
        <v>0</v>
      </c>
      <c r="M16" s="83">
        <f t="shared" si="5"/>
        <v>0</v>
      </c>
      <c r="N16" s="83">
        <f t="shared" si="5"/>
        <v>0</v>
      </c>
      <c r="O16" s="83">
        <f t="shared" si="0"/>
        <v>0</v>
      </c>
    </row>
    <row r="17" spans="1:2 16382:16384" s="55" customFormat="1">
      <c r="A17" s="85"/>
      <c r="B17" s="85"/>
      <c r="XFB17" s="56"/>
      <c r="XFC17" s="56"/>
      <c r="XFD17" s="56"/>
    </row>
  </sheetData>
  <phoneticPr fontId="2" type="noConversion"/>
  <pageMargins left="0.7" right="0.7" top="0.75" bottom="0.75" header="0.3" footer="0.3"/>
  <pageSetup paperSize="9" orientation="portrait" horizontalDpi="2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2"/>
  <sheetViews>
    <sheetView topLeftCell="B22" workbookViewId="0">
      <selection activeCell="L2" sqref="L2:M2"/>
    </sheetView>
  </sheetViews>
  <sheetFormatPr defaultColWidth="8.85546875" defaultRowHeight="12.75"/>
  <cols>
    <col min="1" max="1" width="64.42578125" style="53" customWidth="1"/>
    <col min="2" max="11" width="8.85546875" style="53"/>
    <col min="12" max="12" width="9.85546875" style="53" bestFit="1" customWidth="1"/>
    <col min="13" max="13" width="10.85546875" style="53" bestFit="1" customWidth="1"/>
    <col min="14" max="16384" width="8.85546875" style="53"/>
  </cols>
  <sheetData>
    <row r="1" spans="1:19" ht="16.5">
      <c r="A1" s="50" t="s">
        <v>227</v>
      </c>
      <c r="B1" s="50" t="s">
        <v>89</v>
      </c>
      <c r="C1" s="50" t="s">
        <v>92</v>
      </c>
      <c r="D1" s="50" t="s">
        <v>93</v>
      </c>
      <c r="E1" s="50" t="s">
        <v>94</v>
      </c>
      <c r="F1" s="50" t="s">
        <v>95</v>
      </c>
      <c r="G1" s="50" t="s">
        <v>96</v>
      </c>
      <c r="H1" s="50" t="s">
        <v>97</v>
      </c>
      <c r="I1" s="50" t="s">
        <v>98</v>
      </c>
      <c r="J1" s="50" t="s">
        <v>99</v>
      </c>
      <c r="K1" s="50" t="s">
        <v>91</v>
      </c>
      <c r="L1" s="50" t="s">
        <v>100</v>
      </c>
      <c r="M1" s="50" t="s">
        <v>107</v>
      </c>
      <c r="N1" s="50" t="s">
        <v>101</v>
      </c>
      <c r="O1" s="50" t="s">
        <v>102</v>
      </c>
      <c r="P1" s="50" t="s">
        <v>103</v>
      </c>
      <c r="Q1" s="50" t="s">
        <v>105</v>
      </c>
      <c r="R1" s="50" t="s">
        <v>104</v>
      </c>
      <c r="S1" s="50" t="s">
        <v>106</v>
      </c>
    </row>
    <row r="2" spans="1:19">
      <c r="A2" s="183" t="s">
        <v>195</v>
      </c>
      <c r="B2" s="192">
        <f>SUMIFS('9月OMS订单结算明细（对外应收）'!$W:$W,'9月OMS订单结算明细（对外应收）'!$AJ:$AJ,"无锡村田电子有限公司",'9月OMS订单结算明细（对外应收）'!$J:$J,"空进")</f>
        <v>0</v>
      </c>
      <c r="C2" s="192">
        <f>SUMIFS('9月OMS订单结算明细（对外应收）'!$W:$W,'9月OMS订单结算明细（对外应收）'!$AJ:$AJ,"无锡村田电子有限公司",'9月OMS订单结算明细（对外应收）'!$J:$J,"快递进")</f>
        <v>0</v>
      </c>
      <c r="D2" s="192">
        <f>SUMIFS('9月OMS订单结算明细（对外应收）'!$W:$W,'9月OMS订单结算明细（对外应收）'!$AJ:$AJ,"无锡村田电子有限公司",'9月OMS订单结算明细（对外应收）'!$J:$J,"空出")</f>
        <v>0</v>
      </c>
      <c r="E2" s="192">
        <f>SUMIFS('9月OMS订单结算明细（对外应收）'!$W:$W,'9月OMS订单结算明细（对外应收）'!$AJ:$AJ,"无锡村田电子有限公司",'9月OMS订单结算明细（对外应收）'!$J:$J,"快递出")</f>
        <v>0</v>
      </c>
      <c r="F2" s="192">
        <f>SUMIFS('9月OMS订单结算明细（对外应收）'!$W:$W,'9月OMS订单结算明细（对外应收）'!$AJ:$AJ,"无锡村田电子有限公司",'9月OMS订单结算明细（对外应收）'!$J:$J,"海进")</f>
        <v>0</v>
      </c>
      <c r="G2" s="192">
        <f>SUMIFS('9月OMS订单结算明细（对外应收）'!$W:$W,'9月OMS订单结算明细（对外应收）'!$AJ:$AJ,"无锡村田电子有限公司",'9月OMS订单结算明细（对外应收）'!$J:$J,"海出")</f>
        <v>0</v>
      </c>
      <c r="H2" s="192">
        <f>SUMIFS('9月OMS订单结算明细（对外应收）'!$W:$W,'9月OMS订单结算明细（对外应收）'!$AJ:$AJ,"无锡村田电子有限公司",'9月OMS订单结算明细（对外应收）'!$J:$J,"陆进")</f>
        <v>0</v>
      </c>
      <c r="I2" s="192">
        <f>SUMIFS('9月OMS订单结算明细（对外应收）'!$W:$W,'9月OMS订单结算明细（对外应收）'!$AJ:$AJ,"无锡村田电子有限公司",'9月OMS订单结算明细（对外应收）'!$J:$J,"陆出")</f>
        <v>0</v>
      </c>
      <c r="J2" s="192">
        <f>SUMIFS('9月OMS订单结算明细（对外应收）'!$W:$W,'9月OMS订单结算明细（对外应收）'!$AJ:$AJ,"无锡村田电子有限公司",'9月OMS订单结算明细（对外应收）'!$J:$J,"铁路进")</f>
        <v>0</v>
      </c>
      <c r="K2" s="192">
        <f>SUMIFS('9月OMS订单结算明细（对外应收）'!$W:$W,'9月OMS订单结算明细（对外应收）'!$AJ:$AJ,"无锡村田电子有限公司",'9月OMS订单结算明细（对外应收）'!$J:$J,"铁路出")</f>
        <v>0</v>
      </c>
      <c r="L2" s="192">
        <f>SUMIFS('9月OMS订单结算明细（对外应收）'!$W:$W,'9月OMS订单结算明细（对外应收）'!$AJ:$AJ,"无锡村田电子有限公司",'9月OMS订单结算明细（对外应收）'!$J:$J,"二线进区")</f>
        <v>0</v>
      </c>
      <c r="M2" s="192">
        <f>SUMIFS('9月OMS订单结算明细（对外应收）'!$W:$W,'9月OMS订单结算明细（对外应收）'!$AJ:$AJ,"无锡村田电子有限公司",'9月OMS订单结算明细（对外应收）'!$J:$J,"二线出区")</f>
        <v>0</v>
      </c>
      <c r="N2" s="192">
        <f>SUMIFS('9月OMS订单结算明细（对外应收）'!$W:$W,'9月OMS订单结算明细（对外应收）'!$AJ:$AJ,"无锡村田电子有限公司",'9月OMS订单结算明细（对外应收）'!$J:$J,"区内调拨")</f>
        <v>0</v>
      </c>
      <c r="O2" s="192">
        <f>SUMIFS('9月OMS订单结算明细（对外应收）'!$W:$W,'9月OMS订单结算明细（对外应收）'!$AJ:$AJ,"无锡村田电子有限公司",'9月OMS订单结算明细（对外应收）'!$J:$J,"转口")</f>
        <v>0</v>
      </c>
      <c r="P2" s="192">
        <f>SUMIFS('9月OMS订单结算明细（对外应收）'!$W:$W,'9月OMS订单结算明细（对外应收）'!$AJ:$AJ,"无锡村田电子有限公司",'9月OMS订单结算明细（对外应收）'!$J:$J,"多式联运")</f>
        <v>0</v>
      </c>
      <c r="Q2" s="192">
        <f>SUMIFS('9月OMS订单结算明细（对外应收）'!$W:$W,'9月OMS订单结算明细（对外应收）'!$AJ:$AJ,"无锡村田电子有限公司",'9月OMS订单结算明细（对外应收）'!$J:$J,"其他关务")</f>
        <v>0</v>
      </c>
      <c r="R2" s="192">
        <f>SUMIFS('9月OMS订单结算明细（对外应收）'!$W:$W,'9月OMS订单结算明细（对外应收）'!$AJ:$AJ,"无锡村田电子有限公司",'9月OMS订单结算明细（对外应收）'!$J:$J,"国内物流")</f>
        <v>0</v>
      </c>
      <c r="S2" s="192">
        <f>SUMIFS('9月OMS订单结算明细（对外应收）'!$W:$W,'9月OMS订单结算明细（对外应收）'!$AJ:$AJ,"无锡村田电子有限公司",'9月OMS订单结算明细（对外应收）'!$J:$J,"代收代付")</f>
        <v>0</v>
      </c>
    </row>
    <row r="3" spans="1:19">
      <c r="A3" s="183" t="s">
        <v>212</v>
      </c>
      <c r="B3" s="192">
        <f>SUMIFS('9月OMS订单结算明细（对外应收）'!$W:$W,'9月OMS订单结算明细（对外应收）'!$AJ:$AJ,"希捷国际科技（无锡）有限公司",'9月OMS订单结算明细（对外应收）'!$J:$J,"空进")</f>
        <v>0</v>
      </c>
      <c r="C3" s="192">
        <f>SUMIFS('9月OMS订单结算明细（对外应收）'!$W:$W,'9月OMS订单结算明细（对外应收）'!$AJ:$AJ,"希捷国际科技（无锡）有限公司",'9月OMS订单结算明细（对外应收）'!$J:$J,"快递进")</f>
        <v>0</v>
      </c>
      <c r="D3" s="192">
        <f>SUMIFS('9月OMS订单结算明细（对外应收）'!$W:$W,'9月OMS订单结算明细（对外应收）'!$AJ:$AJ,"希捷国际科技（无锡）有限公司",'9月OMS订单结算明细（对外应收）'!$J:$J,"空出")</f>
        <v>0</v>
      </c>
      <c r="E3" s="192">
        <f>SUMIFS('9月OMS订单结算明细（对外应收）'!$W:$W,'9月OMS订单结算明细（对外应收）'!$AJ:$AJ,"希捷国际科技（无锡）有限公司",'9月OMS订单结算明细（对外应收）'!$J:$J,"快递出")</f>
        <v>0</v>
      </c>
      <c r="F3" s="192">
        <f>SUMIFS('9月OMS订单结算明细（对外应收）'!$W:$W,'9月OMS订单结算明细（对外应收）'!$AJ:$AJ,"希捷国际科技（无锡）有限公司",'9月OMS订单结算明细（对外应收）'!$J:$J,"海进")</f>
        <v>0</v>
      </c>
      <c r="G3" s="192">
        <f>SUMIFS('9月OMS订单结算明细（对外应收）'!$W:$W,'9月OMS订单结算明细（对外应收）'!$AJ:$AJ,"希捷国际科技（无锡）有限公司",'9月OMS订单结算明细（对外应收）'!$J:$J,"海出")</f>
        <v>0</v>
      </c>
      <c r="H3" s="192">
        <f>SUMIFS('9月OMS订单结算明细（对外应收）'!$W:$W,'9月OMS订单结算明细（对外应收）'!$AJ:$AJ,"希捷国际科技（无锡）有限公司",'9月OMS订单结算明细（对外应收）'!$J:$J,"陆进")</f>
        <v>0</v>
      </c>
      <c r="I3" s="192">
        <f>SUMIFS('9月OMS订单结算明细（对外应收）'!$W:$W,'9月OMS订单结算明细（对外应收）'!$AJ:$AJ,"希捷国际科技（无锡）有限公司",'9月OMS订单结算明细（对外应收）'!$J:$J,"陆出")</f>
        <v>0</v>
      </c>
      <c r="J3" s="192">
        <f>SUMIFS('9月OMS订单结算明细（对外应收）'!$W:$W,'9月OMS订单结算明细（对外应收）'!$AJ:$AJ,"希捷国际科技（无锡）有限公司",'9月OMS订单结算明细（对外应收）'!$J:$J,"铁路进")</f>
        <v>0</v>
      </c>
      <c r="K3" s="192">
        <f>SUMIFS('9月OMS订单结算明细（对外应收）'!$W:$W,'9月OMS订单结算明细（对外应收）'!$AJ:$AJ,"希捷国际科技（无锡）有限公司",'9月OMS订单结算明细（对外应收）'!$J:$J,"铁路出")</f>
        <v>0</v>
      </c>
      <c r="L3" s="192">
        <f>SUMIFS('9月OMS订单结算明细（对外应收）'!$W:$W,'9月OMS订单结算明细（对外应收）'!$AJ:$AJ,"希捷国际科技（无锡）有限公司",'9月OMS订单结算明细（对外应收）'!$J:$J,"二线进区")</f>
        <v>0</v>
      </c>
      <c r="M3" s="192">
        <f>SUMIFS('9月OMS订单结算明细（对外应收）'!$W:$W,'9月OMS订单结算明细（对外应收）'!$AJ:$AJ,"希捷国际科技（无锡）有限公司",'9月OMS订单结算明细（对外应收）'!$J:$J,"二线出区")</f>
        <v>0</v>
      </c>
      <c r="N3" s="192">
        <f>SUMIFS('9月OMS订单结算明细（对外应收）'!$W:$W,'9月OMS订单结算明细（对外应收）'!$AJ:$AJ,"希捷国际科技（无锡）有限公司",'9月OMS订单结算明细（对外应收）'!$J:$J,"区内调拨")</f>
        <v>0</v>
      </c>
      <c r="O3" s="192">
        <f>SUMIFS('9月OMS订单结算明细（对外应收）'!$W:$W,'9月OMS订单结算明细（对外应收）'!$AJ:$AJ,"希捷国际科技（无锡）有限公司",'9月OMS订单结算明细（对外应收）'!$J:$J,"转口")</f>
        <v>0</v>
      </c>
      <c r="P3" s="192">
        <f>SUMIFS('9月OMS订单结算明细（对外应收）'!$W:$W,'9月OMS订单结算明细（对外应收）'!$AJ:$AJ,"希捷国际科技（无锡）有限公司",'9月OMS订单结算明细（对外应收）'!$J:$J,"多式联运")</f>
        <v>0</v>
      </c>
      <c r="Q3" s="192">
        <f>SUMIFS('9月OMS订单结算明细（对外应收）'!$W:$W,'9月OMS订单结算明细（对外应收）'!$AJ:$AJ,"希捷国际科技（无锡）有限公司",'9月OMS订单结算明细（对外应收）'!$J:$J,"其他关务")</f>
        <v>0</v>
      </c>
      <c r="R3" s="192">
        <f>SUMIFS('9月OMS订单结算明细（对外应收）'!$W:$W,'9月OMS订单结算明细（对外应收）'!$AJ:$AJ,"希捷国际科技（无锡）有限公司",'9月OMS订单结算明细（对外应收）'!$J:$J,"国内物流")</f>
        <v>0</v>
      </c>
      <c r="S3" s="192">
        <f>SUMIFS('9月OMS订单结算明细（对外应收）'!$W:$W,'9月OMS订单结算明细（对外应收）'!$AJ:$AJ,"希捷国际科技（无锡）有限公司",'9月OMS订单结算明细（对外应收）'!$J:$J,"代收代付")</f>
        <v>0</v>
      </c>
    </row>
    <row r="4" spans="1:19">
      <c r="A4" s="183" t="s">
        <v>202</v>
      </c>
      <c r="B4" s="192">
        <f>SUMIFS('9月OMS订单结算明细（对外应收）'!$W:$W,'9月OMS订单结算明细（对外应收）'!$AJ:$AJ,"SEAGATE SINGAPORE INTERNATIONAL HEA DQUAR TERS PTE LTD.",'9月OMS订单结算明细（对外应收）'!$J:$J,"空进")</f>
        <v>0</v>
      </c>
      <c r="C4" s="192">
        <f>SUMIFS('9月OMS订单结算明细（对外应收）'!$W:$W,'9月OMS订单结算明细（对外应收）'!$AJ:$AJ,"SEAGATE SINGAPORE INTERNATIONAL HEA DQUAR TERS PTE LTD.",'9月OMS订单结算明细（对外应收）'!$J:$J,"快递进")</f>
        <v>0</v>
      </c>
      <c r="D4" s="192">
        <f>SUMIFS('9月OMS订单结算明细（对外应收）'!$W:$W,'9月OMS订单结算明细（对外应收）'!$AJ:$AJ,"SEAGATE SINGAPORE INTERNATIONAL HEA DQUAR TERS PTE LTD.",'9月OMS订单结算明细（对外应收）'!$J:$J,"空出")</f>
        <v>0</v>
      </c>
      <c r="E4" s="192">
        <f>SUMIFS('9月OMS订单结算明细（对外应收）'!$W:$W,'9月OMS订单结算明细（对外应收）'!$AJ:$AJ,"SEAGATE SINGAPORE INTERNATIONAL HEA DQUAR TERS PTE LTD.",'9月OMS订单结算明细（对外应收）'!$J:$J,"快递出")</f>
        <v>0</v>
      </c>
      <c r="F4" s="192">
        <f>SUMIFS('9月OMS订单结算明细（对外应收）'!$W:$W,'9月OMS订单结算明细（对外应收）'!$AJ:$AJ,"SEAGATE SINGAPORE INTERNATIONAL HEA DQUAR TERS PTE LTD.",'9月OMS订单结算明细（对外应收）'!$J:$J,"海进")</f>
        <v>0</v>
      </c>
      <c r="G4" s="192">
        <f>SUMIFS('9月OMS订单结算明细（对外应收）'!$W:$W,'9月OMS订单结算明细（对外应收）'!$AJ:$AJ,"SEAGATE SINGAPORE INTERNATIONAL HEA DQUAR TERS PTE LTD.",'9月OMS订单结算明细（对外应收）'!$J:$J,"海出")</f>
        <v>0</v>
      </c>
      <c r="H4" s="192">
        <f>SUMIFS('9月OMS订单结算明细（对外应收）'!$W:$W,'9月OMS订单结算明细（对外应收）'!$AJ:$AJ,"SEAGATE SINGAPORE INTERNATIONAL HEA DQUAR TERS PTE LTD.",'9月OMS订单结算明细（对外应收）'!$J:$J,"陆进")</f>
        <v>0</v>
      </c>
      <c r="I4" s="192">
        <f>SUMIFS('9月OMS订单结算明细（对外应收）'!$W:$W,'9月OMS订单结算明细（对外应收）'!$AJ:$AJ,"SEAGATE SINGAPORE INTERNATIONAL HEA DQUAR TERS PTE LTD.",'9月OMS订单结算明细（对外应收）'!$J:$J,"陆出")</f>
        <v>0</v>
      </c>
      <c r="J4" s="192">
        <f>SUMIFS('9月OMS订单结算明细（对外应收）'!$W:$W,'9月OMS订单结算明细（对外应收）'!$AJ:$AJ,"SEAGATE SINGAPORE INTERNATIONAL HEA DQUAR TERS PTE LTD.",'9月OMS订单结算明细（对外应收）'!$J:$J,"铁路进")</f>
        <v>0</v>
      </c>
      <c r="K4" s="192">
        <f>SUMIFS('9月OMS订单结算明细（对外应收）'!$W:$W,'9月OMS订单结算明细（对外应收）'!$AJ:$AJ,"SEAGATE SINGAPORE INTERNATIONAL HEA DQUAR TERS PTE LTD.",'9月OMS订单结算明细（对外应收）'!$J:$J,"铁路出")</f>
        <v>0</v>
      </c>
      <c r="L4" s="192">
        <f>SUMIFS('9月OMS订单结算明细（对外应收）'!$W:$W,'9月OMS订单结算明细（对外应收）'!$AJ:$AJ,"SEAGATE SINGAPORE INTERNATIONAL HEA DQUAR TERS PTE LTD.",'9月OMS订单结算明细（对外应收）'!$J:$J,"二线进区")</f>
        <v>0</v>
      </c>
      <c r="M4" s="192">
        <f>SUMIFS('9月OMS订单结算明细（对外应收）'!$W:$W,'9月OMS订单结算明细（对外应收）'!$AJ:$AJ,"SEAGATE SINGAPORE INTERNATIONAL HEA DQUAR TERS PTE LTD.",'9月OMS订单结算明细（对外应收）'!$J:$J,"二线出区")</f>
        <v>0</v>
      </c>
      <c r="N4" s="192">
        <f>SUMIFS('9月OMS订单结算明细（对外应收）'!$W:$W,'9月OMS订单结算明细（对外应收）'!$AJ:$AJ,"SEAGATE SINGAPORE INTERNATIONAL HEA DQUAR TERS PTE LTD.",'9月OMS订单结算明细（对外应收）'!$J:$J,"区内调拨")</f>
        <v>0</v>
      </c>
      <c r="O4" s="192">
        <f>SUMIFS('9月OMS订单结算明细（对外应收）'!$W:$W,'9月OMS订单结算明细（对外应收）'!$AJ:$AJ,"SEAGATE SINGAPORE INTERNATIONAL HEA DQUAR TERS PTE LTD.",'9月OMS订单结算明细（对外应收）'!$J:$J,"转口")</f>
        <v>0</v>
      </c>
      <c r="P4" s="192">
        <f>SUMIFS('9月OMS订单结算明细（对外应收）'!$W:$W,'9月OMS订单结算明细（对外应收）'!$AJ:$AJ,"SEAGATE SINGAPORE INTERNATIONAL HEA DQUAR TERS PTE LTD.",'9月OMS订单结算明细（对外应收）'!$J:$J,"多式联运")</f>
        <v>0</v>
      </c>
      <c r="Q4" s="192">
        <f>SUMIFS('9月OMS订单结算明细（对外应收）'!$W:$W,'9月OMS订单结算明细（对外应收）'!$AJ:$AJ,"SEAGATE SINGAPORE INTERNATIONAL HEA DQUAR TERS PTE LTD.",'9月OMS订单结算明细（对外应收）'!$J:$J,"其他关务")</f>
        <v>0</v>
      </c>
      <c r="R4" s="192">
        <f>SUMIFS('9月OMS订单结算明细（对外应收）'!$W:$W,'9月OMS订单结算明细（对外应收）'!$AJ:$AJ,"SEAGATE SINGAPORE INTERNATIONAL HEA DQUAR TERS PTE LTD.",'9月OMS订单结算明细（对外应收）'!$J:$J,"国内物流")</f>
        <v>0</v>
      </c>
      <c r="S4" s="192">
        <f>SUMIFS('9月OMS订单结算明细（对外应收）'!$W:$W,'9月OMS订单结算明细（对外应收）'!$AJ:$AJ,"SEAGATE SINGAPORE INTERNATIONAL HEA DQUAR TERS PTE LTD.",'9月OMS订单结算明细（对外应收）'!$J:$J,"代收代付")</f>
        <v>0</v>
      </c>
    </row>
    <row r="5" spans="1:19">
      <c r="A5" s="183" t="s">
        <v>205</v>
      </c>
      <c r="B5" s="192">
        <f>SUMIFS('9月OMS订单结算明细（对外应收）'!$W:$W,'9月OMS订单结算明细（对外应收）'!$AJ:$AJ,"捷普电子（无锡）有限公司",'9月OMS订单结算明细（对外应收）'!$J:$J,"空进")</f>
        <v>0</v>
      </c>
      <c r="C5" s="192">
        <f>SUMIFS('9月OMS订单结算明细（对外应收）'!$W:$W,'9月OMS订单结算明细（对外应收）'!$AJ:$AJ,"捷普电子（无锡）有限公司",'9月OMS订单结算明细（对外应收）'!$J:$J,"快递进")</f>
        <v>0</v>
      </c>
      <c r="D5" s="192">
        <f>SUMIFS('9月OMS订单结算明细（对外应收）'!$W:$W,'9月OMS订单结算明细（对外应收）'!$AJ:$AJ,"捷普电子（无锡）有限公司",'9月OMS订单结算明细（对外应收）'!$J:$J,"空出")</f>
        <v>0</v>
      </c>
      <c r="E5" s="192">
        <f>SUMIFS('9月OMS订单结算明细（对外应收）'!$W:$W,'9月OMS订单结算明细（对外应收）'!$AJ:$AJ,"捷普电子（无锡）有限公司",'9月OMS订单结算明细（对外应收）'!$J:$J,"快递出")</f>
        <v>0</v>
      </c>
      <c r="F5" s="192">
        <f>SUMIFS('9月OMS订单结算明细（对外应收）'!$W:$W,'9月OMS订单结算明细（对外应收）'!$AJ:$AJ,"捷普电子（无锡）有限公司",'9月OMS订单结算明细（对外应收）'!$J:$J,"海进")</f>
        <v>0</v>
      </c>
      <c r="G5" s="192">
        <f>SUMIFS('9月OMS订单结算明细（对外应收）'!$W:$W,'9月OMS订单结算明细（对外应收）'!$AJ:$AJ,"捷普电子（无锡）有限公司",'9月OMS订单结算明细（对外应收）'!$J:$J,"海出")</f>
        <v>0</v>
      </c>
      <c r="H5" s="192">
        <f>SUMIFS('9月OMS订单结算明细（对外应收）'!$W:$W,'9月OMS订单结算明细（对外应收）'!$AJ:$AJ,"捷普电子（无锡）有限公司",'9月OMS订单结算明细（对外应收）'!$J:$J,"陆进")</f>
        <v>0</v>
      </c>
      <c r="I5" s="192">
        <f>SUMIFS('9月OMS订单结算明细（对外应收）'!$W:$W,'9月OMS订单结算明细（对外应收）'!$AJ:$AJ,"捷普电子（无锡）有限公司",'9月OMS订单结算明细（对外应收）'!$J:$J,"陆出")</f>
        <v>0</v>
      </c>
      <c r="J5" s="192">
        <f>SUMIFS('9月OMS订单结算明细（对外应收）'!$W:$W,'9月OMS订单结算明细（对外应收）'!$AJ:$AJ,"捷普电子（无锡）有限公司",'9月OMS订单结算明细（对外应收）'!$J:$J,"铁路进")</f>
        <v>0</v>
      </c>
      <c r="K5" s="192">
        <f>SUMIFS('9月OMS订单结算明细（对外应收）'!$W:$W,'9月OMS订单结算明细（对外应收）'!$AJ:$AJ,"捷普电子（无锡）有限公司",'9月OMS订单结算明细（对外应收）'!$J:$J,"铁路出")</f>
        <v>0</v>
      </c>
      <c r="L5" s="192">
        <f>SUMIFS('9月OMS订单结算明细（对外应收）'!$W:$W,'9月OMS订单结算明细（对外应收）'!$AJ:$AJ,"捷普电子（无锡）有限公司",'9月OMS订单结算明细（对外应收）'!$J:$J,"二线进区")</f>
        <v>0</v>
      </c>
      <c r="M5" s="192">
        <f>SUMIFS('9月OMS订单结算明细（对外应收）'!$W:$W,'9月OMS订单结算明细（对外应收）'!$AJ:$AJ,"捷普电子（无锡）有限公司",'9月OMS订单结算明细（对外应收）'!$J:$J,"二线出区")</f>
        <v>0</v>
      </c>
      <c r="N5" s="192">
        <f>SUMIFS('9月OMS订单结算明细（对外应收）'!$W:$W,'9月OMS订单结算明细（对外应收）'!$AJ:$AJ,"捷普电子（无锡）有限公司",'9月OMS订单结算明细（对外应收）'!$J:$J,"区内调拨")</f>
        <v>0</v>
      </c>
      <c r="O5" s="192">
        <f>SUMIFS('9月OMS订单结算明细（对外应收）'!$W:$W,'9月OMS订单结算明细（对外应收）'!$AJ:$AJ,"捷普电子（无锡）有限公司",'9月OMS订单结算明细（对外应收）'!$J:$J,"转口")</f>
        <v>0</v>
      </c>
      <c r="P5" s="192">
        <f>SUMIFS('9月OMS订单结算明细（对外应收）'!$W:$W,'9月OMS订单结算明细（对外应收）'!$AJ:$AJ,"捷普电子（无锡）有限公司",'9月OMS订单结算明细（对外应收）'!$J:$J,"多式联运")</f>
        <v>0</v>
      </c>
      <c r="Q5" s="192">
        <f>SUMIFS('9月OMS订单结算明细（对外应收）'!$W:$W,'9月OMS订单结算明细（对外应收）'!$AJ:$AJ,"捷普电子（无锡）有限公司",'9月OMS订单结算明细（对外应收）'!$J:$J,"其他关务")</f>
        <v>0</v>
      </c>
      <c r="R5" s="192">
        <f>SUMIFS('9月OMS订单结算明细（对外应收）'!$W:$W,'9月OMS订单结算明细（对外应收）'!$AJ:$AJ,"捷普电子（无锡）有限公司",'9月OMS订单结算明细（对外应收）'!$J:$J,"国内物流")</f>
        <v>0</v>
      </c>
      <c r="S5" s="192">
        <f>SUMIFS('9月OMS订单结算明细（对外应收）'!$W:$W,'9月OMS订单结算明细（对外应收）'!$AJ:$AJ,"捷普电子（无锡）有限公司",'9月OMS订单结算明细（对外应收）'!$J:$J,"代收代付")</f>
        <v>0</v>
      </c>
    </row>
    <row r="6" spans="1:19">
      <c r="A6" s="183" t="s">
        <v>168</v>
      </c>
      <c r="B6" s="192">
        <f>SUMIFS('9月OMS订单结算明细（对外应收）'!$W:$W,'9月OMS订单结算明细（对外应收）'!$AJ:$AJ,"无锡海峰聚思信息科技有限公司",'9月OMS订单结算明细（对外应收）'!$J:$J,"空进")</f>
        <v>0</v>
      </c>
      <c r="C6" s="192">
        <f>SUMIFS('9月OMS订单结算明细（对外应收）'!$W:$W,'9月OMS订单结算明细（对外应收）'!$AJ:$AJ,"无锡海峰聚思信息科技有限公司",'9月OMS订单结算明细（对外应收）'!$J:$J,"快递进")</f>
        <v>0</v>
      </c>
      <c r="D6" s="192">
        <f>SUMIFS('9月OMS订单结算明细（对外应收）'!$W:$W,'9月OMS订单结算明细（对外应收）'!$AJ:$AJ,"无锡海峰聚思信息科技有限公司",'9月OMS订单结算明细（对外应收）'!$J:$J,"空出")</f>
        <v>0</v>
      </c>
      <c r="E6" s="192">
        <f>SUMIFS('9月OMS订单结算明细（对外应收）'!$W:$W,'9月OMS订单结算明细（对外应收）'!$AJ:$AJ,"无锡海峰聚思信息科技有限公司",'9月OMS订单结算明细（对外应收）'!$J:$J,"快递出")</f>
        <v>0</v>
      </c>
      <c r="F6" s="192">
        <f>SUMIFS('9月OMS订单结算明细（对外应收）'!$W:$W,'9月OMS订单结算明细（对外应收）'!$AJ:$AJ,"无锡海峰聚思信息科技有限公司",'9月OMS订单结算明细（对外应收）'!$J:$J,"海进")</f>
        <v>0</v>
      </c>
      <c r="G6" s="192">
        <f>SUMIFS('9月OMS订单结算明细（对外应收）'!$W:$W,'9月OMS订单结算明细（对外应收）'!$AJ:$AJ,"无锡海峰聚思信息科技有限公司",'9月OMS订单结算明细（对外应收）'!$J:$J,"海出")</f>
        <v>0</v>
      </c>
      <c r="H6" s="192">
        <f>SUMIFS('9月OMS订单结算明细（对外应收）'!$W:$W,'9月OMS订单结算明细（对外应收）'!$AJ:$AJ,"无锡海峰聚思信息科技有限公司",'9月OMS订单结算明细（对外应收）'!$J:$J,"陆进")</f>
        <v>0</v>
      </c>
      <c r="I6" s="192">
        <f>SUMIFS('9月OMS订单结算明细（对外应收）'!$W:$W,'9月OMS订单结算明细（对外应收）'!$AJ:$AJ,"无锡海峰聚思信息科技有限公司",'9月OMS订单结算明细（对外应收）'!$J:$J,"陆出")</f>
        <v>0</v>
      </c>
      <c r="J6" s="192">
        <f>SUMIFS('9月OMS订单结算明细（对外应收）'!$W:$W,'9月OMS订单结算明细（对外应收）'!$AJ:$AJ,"无锡海峰聚思信息科技有限公司",'9月OMS订单结算明细（对外应收）'!$J:$J,"铁路进")</f>
        <v>0</v>
      </c>
      <c r="K6" s="192">
        <f>SUMIFS('9月OMS订单结算明细（对外应收）'!$W:$W,'9月OMS订单结算明细（对外应收）'!$AJ:$AJ,"无锡海峰聚思信息科技有限公司",'9月OMS订单结算明细（对外应收）'!$J:$J,"铁路出")</f>
        <v>0</v>
      </c>
      <c r="L6" s="192">
        <f>SUMIFS('9月OMS订单结算明细（对外应收）'!$W:$W,'9月OMS订单结算明细（对外应收）'!$AJ:$AJ,"无锡海峰聚思信息科技有限公司",'9月OMS订单结算明细（对外应收）'!$J:$J,"二线进区")</f>
        <v>0</v>
      </c>
      <c r="M6" s="192">
        <f>SUMIFS('9月OMS订单结算明细（对外应收）'!$W:$W,'9月OMS订单结算明细（对外应收）'!$AJ:$AJ,"无锡海峰聚思信息科技有限公司",'9月OMS订单结算明细（对外应收）'!$J:$J,"二线出区")</f>
        <v>0</v>
      </c>
      <c r="N6" s="192">
        <f>SUMIFS('9月OMS订单结算明细（对外应收）'!$W:$W,'9月OMS订单结算明细（对外应收）'!$AJ:$AJ,"无锡海峰聚思信息科技有限公司",'9月OMS订单结算明细（对外应收）'!$J:$J,"区内调拨")</f>
        <v>0</v>
      </c>
      <c r="O6" s="192">
        <f>SUMIFS('9月OMS订单结算明细（对外应收）'!$W:$W,'9月OMS订单结算明细（对外应收）'!$AJ:$AJ,"无锡海峰聚思信息科技有限公司",'9月OMS订单结算明细（对外应收）'!$J:$J,"转口")</f>
        <v>0</v>
      </c>
      <c r="P6" s="192">
        <f>SUMIFS('9月OMS订单结算明细（对外应收）'!$W:$W,'9月OMS订单结算明细（对外应收）'!$AJ:$AJ,"无锡海峰聚思信息科技有限公司",'9月OMS订单结算明细（对外应收）'!$J:$J,"多式联运")</f>
        <v>0</v>
      </c>
      <c r="Q6" s="192">
        <f>SUMIFS('9月OMS订单结算明细（对外应收）'!$W:$W,'9月OMS订单结算明细（对外应收）'!$AJ:$AJ,"无锡海峰聚思信息科技有限公司",'9月OMS订单结算明细（对外应收）'!$J:$J,"其他关务")</f>
        <v>0</v>
      </c>
      <c r="R6" s="192">
        <f>SUMIFS('9月OMS订单结算明细（对外应收）'!$W:$W,'9月OMS订单结算明细（对外应收）'!$AJ:$AJ,"无锡海峰聚思信息科技有限公司",'9月OMS订单结算明细（对外应收）'!$J:$J,"国内物流")</f>
        <v>0</v>
      </c>
      <c r="S6" s="192">
        <f>SUMIFS('9月OMS订单结算明细（对外应收）'!$W:$W,'9月OMS订单结算明细（对外应收）'!$AJ:$AJ,"无锡海峰聚思信息科技有限公司",'9月OMS订单结算明细（对外应收）'!$J:$J,"代收代付")</f>
        <v>0</v>
      </c>
    </row>
    <row r="7" spans="1:19">
      <c r="A7" s="183" t="s">
        <v>214</v>
      </c>
      <c r="B7" s="192">
        <f>SUMIFS('9月OMS订单结算明细（对外应收）'!$W:$W,'9月OMS订单结算明细（对外应收）'!$AJ:$AJ,"敦南微电子（无锡）有限公司",'9月OMS订单结算明细（对外应收）'!$J:$J,"空进")</f>
        <v>0</v>
      </c>
      <c r="C7" s="192">
        <f>SUMIFS('9月OMS订单结算明细（对外应收）'!$W:$W,'9月OMS订单结算明细（对外应收）'!$AJ:$AJ,"敦南微电子（无锡）有限公司",'9月OMS订单结算明细（对外应收）'!$J:$J,"快递进")</f>
        <v>0</v>
      </c>
      <c r="D7" s="192">
        <f>SUMIFS('9月OMS订单结算明细（对外应收）'!$W:$W,'9月OMS订单结算明细（对外应收）'!$AJ:$AJ,"敦南微电子（无锡）有限公司",'9月OMS订单结算明细（对外应收）'!$J:$J,"空出")</f>
        <v>0</v>
      </c>
      <c r="E7" s="192">
        <f>SUMIFS('9月OMS订单结算明细（对外应收）'!$W:$W,'9月OMS订单结算明细（对外应收）'!$AJ:$AJ,"敦南微电子（无锡）有限公司",'9月OMS订单结算明细（对外应收）'!$J:$J,"快递出")</f>
        <v>0</v>
      </c>
      <c r="F7" s="192">
        <f>SUMIFS('9月OMS订单结算明细（对外应收）'!$W:$W,'9月OMS订单结算明细（对外应收）'!$AJ:$AJ,"敦南微电子（无锡）有限公司",'9月OMS订单结算明细（对外应收）'!$J:$J,"海进")</f>
        <v>0</v>
      </c>
      <c r="G7" s="192">
        <f>SUMIFS('9月OMS订单结算明细（对外应收）'!$W:$W,'9月OMS订单结算明细（对外应收）'!$AJ:$AJ,"敦南微电子（无锡）有限公司",'9月OMS订单结算明细（对外应收）'!$J:$J,"海出")</f>
        <v>0</v>
      </c>
      <c r="H7" s="192">
        <f>SUMIFS('9月OMS订单结算明细（对外应收）'!$W:$W,'9月OMS订单结算明细（对外应收）'!$AJ:$AJ,"敦南微电子（无锡）有限公司",'9月OMS订单结算明细（对外应收）'!$J:$J,"陆进")</f>
        <v>0</v>
      </c>
      <c r="I7" s="192">
        <f>SUMIFS('9月OMS订单结算明细（对外应收）'!$W:$W,'9月OMS订单结算明细（对外应收）'!$AJ:$AJ,"敦南微电子（无锡）有限公司",'9月OMS订单结算明细（对外应收）'!$J:$J,"陆出")</f>
        <v>0</v>
      </c>
      <c r="J7" s="192">
        <f>SUMIFS('9月OMS订单结算明细（对外应收）'!$W:$W,'9月OMS订单结算明细（对外应收）'!$AJ:$AJ,"敦南微电子（无锡）有限公司",'9月OMS订单结算明细（对外应收）'!$J:$J,"铁路进")</f>
        <v>0</v>
      </c>
      <c r="K7" s="192">
        <f>SUMIFS('9月OMS订单结算明细（对外应收）'!$W:$W,'9月OMS订单结算明细（对外应收）'!$AJ:$AJ,"敦南微电子（无锡）有限公司",'9月OMS订单结算明细（对外应收）'!$J:$J,"铁路出")</f>
        <v>0</v>
      </c>
      <c r="L7" s="192">
        <f>SUMIFS('9月OMS订单结算明细（对外应收）'!$W:$W,'9月OMS订单结算明细（对外应收）'!$AJ:$AJ,"敦南微电子（无锡）有限公司",'9月OMS订单结算明细（对外应收）'!$J:$J,"二线进区")</f>
        <v>0</v>
      </c>
      <c r="M7" s="192">
        <f>SUMIFS('9月OMS订单结算明细（对外应收）'!$W:$W,'9月OMS订单结算明细（对外应收）'!$AJ:$AJ,"敦南微电子（无锡）有限公司",'9月OMS订单结算明细（对外应收）'!$J:$J,"二线出区")</f>
        <v>0</v>
      </c>
      <c r="N7" s="192">
        <f>SUMIFS('9月OMS订单结算明细（对外应收）'!$W:$W,'9月OMS订单结算明细（对外应收）'!$AJ:$AJ,"敦南微电子（无锡）有限公司",'9月OMS订单结算明细（对外应收）'!$J:$J,"区内调拨")</f>
        <v>0</v>
      </c>
      <c r="O7" s="192">
        <f>SUMIFS('9月OMS订单结算明细（对外应收）'!$W:$W,'9月OMS订单结算明细（对外应收）'!$AJ:$AJ,"敦南微电子（无锡）有限公司",'9月OMS订单结算明细（对外应收）'!$J:$J,"转口")</f>
        <v>0</v>
      </c>
      <c r="P7" s="192">
        <f>SUMIFS('9月OMS订单结算明细（对外应收）'!$W:$W,'9月OMS订单结算明细（对外应收）'!$AJ:$AJ,"敦南微电子（无锡）有限公司",'9月OMS订单结算明细（对外应收）'!$J:$J,"多式联运")</f>
        <v>0</v>
      </c>
      <c r="Q7" s="192">
        <f>SUMIFS('9月OMS订单结算明细（对外应收）'!$W:$W,'9月OMS订单结算明细（对外应收）'!$AJ:$AJ,"敦南微电子（无锡）有限公司",'9月OMS订单结算明细（对外应收）'!$J:$J,"其他关务")</f>
        <v>0</v>
      </c>
      <c r="R7" s="192">
        <f>SUMIFS('9月OMS订单结算明细（对外应收）'!$W:$W,'9月OMS订单结算明细（对外应收）'!$AJ:$AJ,"敦南微电子（无锡）有限公司",'9月OMS订单结算明细（对外应收）'!$J:$J,"国内物流")</f>
        <v>0</v>
      </c>
      <c r="S7" s="192">
        <f>SUMIFS('9月OMS订单结算明细（对外应收）'!$W:$W,'9月OMS订单结算明细（对外应收）'!$AJ:$AJ,"敦南微电子（无锡）有限公司",'9月OMS订单结算明细（对外应收）'!$J:$J,"代收代付")</f>
        <v>0</v>
      </c>
    </row>
    <row r="8" spans="1:19">
      <c r="A8" s="183" t="s">
        <v>210</v>
      </c>
      <c r="B8" s="192">
        <f>SUMIFS('9月OMS订单结算明细（对外应收）'!$W:$W,'9月OMS订单结算明细（对外应收）'!$AJ:$AJ,"马瑞利汽车零部件（无锡）有限公司",'9月OMS订单结算明细（对外应收）'!$J:$J,"空进")</f>
        <v>0</v>
      </c>
      <c r="C8" s="192">
        <f>SUMIFS('9月OMS订单结算明细（对外应收）'!$W:$W,'9月OMS订单结算明细（对外应收）'!$AJ:$AJ,"马瑞利汽车零部件（无锡）有限公司",'9月OMS订单结算明细（对外应收）'!$J:$J,"快递进")</f>
        <v>0</v>
      </c>
      <c r="D8" s="192">
        <f>SUMIFS('9月OMS订单结算明细（对外应收）'!$W:$W,'9月OMS订单结算明细（对外应收）'!$AJ:$AJ,"马瑞利汽车零部件（无锡）有限公司",'9月OMS订单结算明细（对外应收）'!$J:$J,"空出")</f>
        <v>0</v>
      </c>
      <c r="E8" s="192">
        <f>SUMIFS('9月OMS订单结算明细（对外应收）'!$W:$W,'9月OMS订单结算明细（对外应收）'!$AJ:$AJ,"马瑞利汽车零部件（无锡）有限公司",'9月OMS订单结算明细（对外应收）'!$J:$J,"快递出")</f>
        <v>0</v>
      </c>
      <c r="F8" s="192">
        <f>SUMIFS('9月OMS订单结算明细（对外应收）'!$W:$W,'9月OMS订单结算明细（对外应收）'!$AJ:$AJ,"马瑞利汽车零部件（无锡）有限公司",'9月OMS订单结算明细（对外应收）'!$J:$J,"海进")</f>
        <v>0</v>
      </c>
      <c r="G8" s="192">
        <f>SUMIFS('9月OMS订单结算明细（对外应收）'!$W:$W,'9月OMS订单结算明细（对外应收）'!$AJ:$AJ,"马瑞利汽车零部件（无锡）有限公司",'9月OMS订单结算明细（对外应收）'!$J:$J,"海出")</f>
        <v>0</v>
      </c>
      <c r="H8" s="192">
        <f>SUMIFS('9月OMS订单结算明细（对外应收）'!$W:$W,'9月OMS订单结算明细（对外应收）'!$AJ:$AJ,"马瑞利汽车零部件（无锡）有限公司",'9月OMS订单结算明细（对外应收）'!$J:$J,"陆进")</f>
        <v>0</v>
      </c>
      <c r="I8" s="192">
        <f>SUMIFS('9月OMS订单结算明细（对外应收）'!$W:$W,'9月OMS订单结算明细（对外应收）'!$AJ:$AJ,"马瑞利汽车零部件（无锡）有限公司",'9月OMS订单结算明细（对外应收）'!$J:$J,"陆出")</f>
        <v>0</v>
      </c>
      <c r="J8" s="192">
        <f>SUMIFS('9月OMS订单结算明细（对外应收）'!$W:$W,'9月OMS订单结算明细（对外应收）'!$AJ:$AJ,"马瑞利汽车零部件（无锡）有限公司",'9月OMS订单结算明细（对外应收）'!$J:$J,"铁路进")</f>
        <v>0</v>
      </c>
      <c r="K8" s="192">
        <f>SUMIFS('9月OMS订单结算明细（对外应收）'!$W:$W,'9月OMS订单结算明细（对外应收）'!$AJ:$AJ,"马瑞利汽车零部件（无锡）有限公司",'9月OMS订单结算明细（对外应收）'!$J:$J,"铁路出")</f>
        <v>0</v>
      </c>
      <c r="L8" s="192">
        <f>SUMIFS('9月OMS订单结算明细（对外应收）'!$W:$W,'9月OMS订单结算明细（对外应收）'!$AJ:$AJ,"马瑞利汽车零部件（无锡）有限公司",'9月OMS订单结算明细（对外应收）'!$J:$J,"二线进区")</f>
        <v>0</v>
      </c>
      <c r="M8" s="192">
        <f>SUMIFS('9月OMS订单结算明细（对外应收）'!$W:$W,'9月OMS订单结算明细（对外应收）'!$AJ:$AJ,"马瑞利汽车零部件（无锡）有限公司",'9月OMS订单结算明细（对外应收）'!$J:$J,"二线出区")</f>
        <v>0</v>
      </c>
      <c r="N8" s="192">
        <f>SUMIFS('9月OMS订单结算明细（对外应收）'!$W:$W,'9月OMS订单结算明细（对外应收）'!$AJ:$AJ,"马瑞利汽车零部件（无锡）有限公司",'9月OMS订单结算明细（对外应收）'!$J:$J,"区内调拨")</f>
        <v>0</v>
      </c>
      <c r="O8" s="192">
        <f>SUMIFS('9月OMS订单结算明细（对外应收）'!$W:$W,'9月OMS订单结算明细（对外应收）'!$AJ:$AJ,"马瑞利汽车零部件（无锡）有限公司",'9月OMS订单结算明细（对外应收）'!$J:$J,"转口")</f>
        <v>0</v>
      </c>
      <c r="P8" s="192">
        <f>SUMIFS('9月OMS订单结算明细（对外应收）'!$W:$W,'9月OMS订单结算明细（对外应收）'!$AJ:$AJ,"马瑞利汽车零部件（无锡）有限公司",'9月OMS订单结算明细（对外应收）'!$J:$J,"多式联运")</f>
        <v>0</v>
      </c>
      <c r="Q8" s="192">
        <f>SUMIFS('9月OMS订单结算明细（对外应收）'!$W:$W,'9月OMS订单结算明细（对外应收）'!$AJ:$AJ,"马瑞利汽车零部件（无锡）有限公司",'9月OMS订单结算明细（对外应收）'!$J:$J,"其他关务")</f>
        <v>0</v>
      </c>
      <c r="R8" s="192">
        <f>SUMIFS('9月OMS订单结算明细（对外应收）'!$W:$W,'9月OMS订单结算明细（对外应收）'!$AJ:$AJ,"马瑞利汽车零部件（无锡）有限公司",'9月OMS订单结算明细（对外应收）'!$J:$J,"国内物流")</f>
        <v>0</v>
      </c>
      <c r="S8" s="192">
        <f>SUMIFS('9月OMS订单结算明细（对外应收）'!$W:$W,'9月OMS订单结算明细（对外应收）'!$AJ:$AJ,"马瑞利汽车零部件（无锡）有限公司",'9月OMS订单结算明细（对外应收）'!$J:$J,"代收代付")</f>
        <v>0</v>
      </c>
    </row>
    <row r="9" spans="1:19">
      <c r="A9" s="183" t="s">
        <v>204</v>
      </c>
      <c r="B9" s="192">
        <f>SUMIFS('9月OMS订单结算明细（对外应收）'!$W:$W,'9月OMS订单结算明细（对外应收）'!$AJ:$AJ,"SK海力士半导体（中国）有限公司",'9月OMS订单结算明细（对外应收）'!$J:$J,"空进")</f>
        <v>0</v>
      </c>
      <c r="C9" s="192">
        <f>SUMIFS('9月OMS订单结算明细（对外应收）'!$W:$W,'9月OMS订单结算明细（对外应收）'!$AJ:$AJ,"SK海力士半导体（中国）有限公司",'9月OMS订单结算明细（对外应收）'!$J:$J,"快递进")</f>
        <v>0</v>
      </c>
      <c r="D9" s="192">
        <f>SUMIFS('9月OMS订单结算明细（对外应收）'!$W:$W,'9月OMS订单结算明细（对外应收）'!$AJ:$AJ,"SK海力士半导体（中国）有限公司",'9月OMS订单结算明细（对外应收）'!$J:$J,"空出")</f>
        <v>0</v>
      </c>
      <c r="E9" s="192">
        <f>SUMIFS('9月OMS订单结算明细（对外应收）'!$W:$W,'9月OMS订单结算明细（对外应收）'!$AJ:$AJ,"SK海力士半导体（中国）有限公司",'9月OMS订单结算明细（对外应收）'!$J:$J,"快递出")</f>
        <v>0</v>
      </c>
      <c r="F9" s="192">
        <f>SUMIFS('9月OMS订单结算明细（对外应收）'!$W:$W,'9月OMS订单结算明细（对外应收）'!$AJ:$AJ,"SK海力士半导体（中国）有限公司",'9月OMS订单结算明细（对外应收）'!$J:$J,"海进")</f>
        <v>0</v>
      </c>
      <c r="G9" s="192">
        <f>SUMIFS('9月OMS订单结算明细（对外应收）'!$W:$W,'9月OMS订单结算明细（对外应收）'!$AJ:$AJ,"SK海力士半导体（中国）有限公司",'9月OMS订单结算明细（对外应收）'!$J:$J,"海出")</f>
        <v>0</v>
      </c>
      <c r="H9" s="192">
        <f>SUMIFS('9月OMS订单结算明细（对外应收）'!$W:$W,'9月OMS订单结算明细（对外应收）'!$AJ:$AJ,"SK海力士半导体（中国）有限公司",'9月OMS订单结算明细（对外应收）'!$J:$J,"陆进")</f>
        <v>0</v>
      </c>
      <c r="I9" s="192">
        <f>SUMIFS('9月OMS订单结算明细（对外应收）'!$W:$W,'9月OMS订单结算明细（对外应收）'!$AJ:$AJ,"SK海力士半导体（中国）有限公司",'9月OMS订单结算明细（对外应收）'!$J:$J,"陆出")</f>
        <v>0</v>
      </c>
      <c r="J9" s="192">
        <f>SUMIFS('9月OMS订单结算明细（对外应收）'!$W:$W,'9月OMS订单结算明细（对外应收）'!$AJ:$AJ,"SK海力士半导体（中国）有限公司",'9月OMS订单结算明细（对外应收）'!$J:$J,"铁路进")</f>
        <v>0</v>
      </c>
      <c r="K9" s="192">
        <f>SUMIFS('9月OMS订单结算明细（对外应收）'!$W:$W,'9月OMS订单结算明细（对外应收）'!$AJ:$AJ,"SK海力士半导体（中国）有限公司",'9月OMS订单结算明细（对外应收）'!$J:$J,"铁路出")</f>
        <v>0</v>
      </c>
      <c r="L9" s="192">
        <f>SUMIFS('9月OMS订单结算明细（对外应收）'!$W:$W,'9月OMS订单结算明细（对外应收）'!$AJ:$AJ,"SK海力士半导体（中国）有限公司",'9月OMS订单结算明细（对外应收）'!$J:$J,"二线进区")</f>
        <v>0</v>
      </c>
      <c r="M9" s="192">
        <f>SUMIFS('9月OMS订单结算明细（对外应收）'!$W:$W,'9月OMS订单结算明细（对外应收）'!$AJ:$AJ,"SK海力士半导体（中国）有限公司",'9月OMS订单结算明细（对外应收）'!$J:$J,"二线出区")</f>
        <v>0</v>
      </c>
      <c r="N9" s="192">
        <f>SUMIFS('9月OMS订单结算明细（对外应收）'!$W:$W,'9月OMS订单结算明细（对外应收）'!$AJ:$AJ,"SK海力士半导体（中国）有限公司",'9月OMS订单结算明细（对外应收）'!$J:$J,"区内调拨")</f>
        <v>0</v>
      </c>
      <c r="O9" s="192">
        <f>SUMIFS('9月OMS订单结算明细（对外应收）'!$W:$W,'9月OMS订单结算明细（对外应收）'!$AJ:$AJ,"SK海力士半导体（中国）有限公司",'9月OMS订单结算明细（对外应收）'!$J:$J,"转口")</f>
        <v>0</v>
      </c>
      <c r="P9" s="192">
        <f>SUMIFS('9月OMS订单结算明细（对外应收）'!$W:$W,'9月OMS订单结算明细（对外应收）'!$AJ:$AJ,"SK海力士半导体（中国）有限公司",'9月OMS订单结算明细（对外应收）'!$J:$J,"多式联运")</f>
        <v>0</v>
      </c>
      <c r="Q9" s="192">
        <f>SUMIFS('9月OMS订单结算明细（对外应收）'!$W:$W,'9月OMS订单结算明细（对外应收）'!$AJ:$AJ,"SK海力士半导体（中国）有限公司",'9月OMS订单结算明细（对外应收）'!$J:$J,"其他关务")</f>
        <v>0</v>
      </c>
      <c r="R9" s="192">
        <f>SUMIFS('9月OMS订单结算明细（对外应收）'!$W:$W,'9月OMS订单结算明细（对外应收）'!$AJ:$AJ,"SK海力士半导体（中国）有限公司",'9月OMS订单结算明细（对外应收）'!$J:$J,"国内物流")</f>
        <v>0</v>
      </c>
      <c r="S9" s="192">
        <f>SUMIFS('9月OMS订单结算明细（对外应收）'!$W:$W,'9月OMS订单结算明细（对外应收）'!$AJ:$AJ,"SK海力士半导体（中国）有限公司",'9月OMS订单结算明细（对外应收）'!$J:$J,"代收代付")</f>
        <v>0</v>
      </c>
    </row>
    <row r="10" spans="1:19">
      <c r="A10" s="183" t="s">
        <v>169</v>
      </c>
      <c r="B10" s="192">
        <f>SUMIFS('9月OMS订单结算明细（对外应收）'!$W:$W,'9月OMS订单结算明细（对外应收）'!$AJ:$AJ,"海太半导体(无锡)有限公司",'9月OMS订单结算明细（对外应收）'!$J:$J,"空进")</f>
        <v>0</v>
      </c>
      <c r="C10" s="192">
        <f>SUMIFS('9月OMS订单结算明细（对外应收）'!$W:$W,'9月OMS订单结算明细（对外应收）'!$AJ:$AJ,"海太半导体(无锡)有限公司",'9月OMS订单结算明细（对外应收）'!$J:$J,"快递进")</f>
        <v>0</v>
      </c>
      <c r="D10" s="192">
        <f>SUMIFS('9月OMS订单结算明细（对外应收）'!$W:$W,'9月OMS订单结算明细（对外应收）'!$AJ:$AJ,"海太半导体(无锡)有限公司",'9月OMS订单结算明细（对外应收）'!$J:$J,"空出")</f>
        <v>0</v>
      </c>
      <c r="E10" s="192">
        <f>SUMIFS('9月OMS订单结算明细（对外应收）'!$W:$W,'9月OMS订单结算明细（对外应收）'!$AJ:$AJ,"海太半导体(无锡)有限公司",'9月OMS订单结算明细（对外应收）'!$J:$J,"快递出")</f>
        <v>0</v>
      </c>
      <c r="F10" s="192">
        <f>SUMIFS('9月OMS订单结算明细（对外应收）'!$W:$W,'9月OMS订单结算明细（对外应收）'!$AJ:$AJ,"海太半导体(无锡)有限公司",'9月OMS订单结算明细（对外应收）'!$J:$J,"海进")</f>
        <v>0</v>
      </c>
      <c r="G10" s="192">
        <f>SUMIFS('9月OMS订单结算明细（对外应收）'!$W:$W,'9月OMS订单结算明细（对外应收）'!$AJ:$AJ,"海太半导体(无锡)有限公司",'9月OMS订单结算明细（对外应收）'!$J:$J,"海出")</f>
        <v>0</v>
      </c>
      <c r="H10" s="192">
        <f>SUMIFS('9月OMS订单结算明细（对外应收）'!$W:$W,'9月OMS订单结算明细（对外应收）'!$AJ:$AJ,"海太半导体(无锡)有限公司",'9月OMS订单结算明细（对外应收）'!$J:$J,"陆进")</f>
        <v>0</v>
      </c>
      <c r="I10" s="192">
        <f>SUMIFS('9月OMS订单结算明细（对外应收）'!$W:$W,'9月OMS订单结算明细（对外应收）'!$AJ:$AJ,"海太半导体(无锡)有限公司",'9月OMS订单结算明细（对外应收）'!$J:$J,"陆出")</f>
        <v>0</v>
      </c>
      <c r="J10" s="192">
        <f>SUMIFS('9月OMS订单结算明细（对外应收）'!$W:$W,'9月OMS订单结算明细（对外应收）'!$AJ:$AJ,"海太半导体(无锡)有限公司",'9月OMS订单结算明细（对外应收）'!$J:$J,"铁路进")</f>
        <v>0</v>
      </c>
      <c r="K10" s="192">
        <f>SUMIFS('9月OMS订单结算明细（对外应收）'!$W:$W,'9月OMS订单结算明细（对外应收）'!$AJ:$AJ,"海太半导体(无锡)有限公司",'9月OMS订单结算明细（对外应收）'!$J:$J,"铁路出")</f>
        <v>0</v>
      </c>
      <c r="L10" s="192">
        <f>SUMIFS('9月OMS订单结算明细（对外应收）'!$W:$W,'9月OMS订单结算明细（对外应收）'!$AJ:$AJ,"海太半导体(无锡)有限公司",'9月OMS订单结算明细（对外应收）'!$J:$J,"二线进区")</f>
        <v>0</v>
      </c>
      <c r="M10" s="192">
        <f>SUMIFS('9月OMS订单结算明细（对外应收）'!$W:$W,'9月OMS订单结算明细（对外应收）'!$AJ:$AJ,"海太半导体(无锡)有限公司",'9月OMS订单结算明细（对外应收）'!$J:$J,"二线出区")</f>
        <v>0</v>
      </c>
      <c r="N10" s="192">
        <f>SUMIFS('9月OMS订单结算明细（对外应收）'!$W:$W,'9月OMS订单结算明细（对外应收）'!$AJ:$AJ,"海太半导体(无锡)有限公司",'9月OMS订单结算明细（对外应收）'!$J:$J,"区内调拨")</f>
        <v>0</v>
      </c>
      <c r="O10" s="192">
        <f>SUMIFS('9月OMS订单结算明细（对外应收）'!$W:$W,'9月OMS订单结算明细（对外应收）'!$AJ:$AJ,"海太半导体(无锡)有限公司",'9月OMS订单结算明细（对外应收）'!$J:$J,"转口")</f>
        <v>0</v>
      </c>
      <c r="P10" s="192">
        <f>SUMIFS('9月OMS订单结算明细（对外应收）'!$W:$W,'9月OMS订单结算明细（对外应收）'!$AJ:$AJ,"海太半导体(无锡)有限公司",'9月OMS订单结算明细（对外应收）'!$J:$J,"多式联运")</f>
        <v>0</v>
      </c>
      <c r="Q10" s="192">
        <f>SUMIFS('9月OMS订单结算明细（对外应收）'!$W:$W,'9月OMS订单结算明细（对外应收）'!$AJ:$AJ,"海太半导体(无锡)有限公司",'9月OMS订单结算明细（对外应收）'!$J:$J,"其他关务")</f>
        <v>0</v>
      </c>
      <c r="R10" s="192">
        <f>SUMIFS('9月OMS订单结算明细（对外应收）'!$W:$W,'9月OMS订单结算明细（对外应收）'!$AJ:$AJ,"海太半导体(无锡)有限公司",'9月OMS订单结算明细（对外应收）'!$J:$J,"国内物流")</f>
        <v>0</v>
      </c>
      <c r="S10" s="192">
        <f>SUMIFS('9月OMS订单结算明细（对外应收）'!$W:$W,'9月OMS订单结算明细（对外应收）'!$AJ:$AJ,"海太半导体(无锡)有限公司",'9月OMS订单结算明细（对外应收）'!$J:$J,"代收代付")</f>
        <v>0</v>
      </c>
    </row>
    <row r="11" spans="1:19">
      <c r="A11" s="183" t="s">
        <v>170</v>
      </c>
      <c r="B11" s="192">
        <f>SUMIFS('9月OMS订单结算明细（对外应收）'!$W:$W,'9月OMS订单结算明细（对外应收）'!$AJ:$AJ,"菲尼萨光电通讯科技（无锡）有限公司",'9月OMS订单结算明细（对外应收）'!$J:$J,"空进")</f>
        <v>0</v>
      </c>
      <c r="C11" s="192">
        <f>SUMIFS('9月OMS订单结算明细（对外应收）'!$W:$W,'9月OMS订单结算明细（对外应收）'!$AJ:$AJ,"菲尼萨光电通讯科技（无锡）有限公司",'9月OMS订单结算明细（对外应收）'!$J:$J,"快递进")</f>
        <v>0</v>
      </c>
      <c r="D11" s="192">
        <f>SUMIFS('9月OMS订单结算明细（对外应收）'!$W:$W,'9月OMS订单结算明细（对外应收）'!$AJ:$AJ,"菲尼萨光电通讯科技（无锡）有限公司",'9月OMS订单结算明细（对外应收）'!$J:$J,"空出")</f>
        <v>0</v>
      </c>
      <c r="E11" s="192">
        <f>SUMIFS('9月OMS订单结算明细（对外应收）'!$W:$W,'9月OMS订单结算明细（对外应收）'!$AJ:$AJ,"菲尼萨光电通讯科技（无锡）有限公司",'9月OMS订单结算明细（对外应收）'!$J:$J,"快递出")</f>
        <v>0</v>
      </c>
      <c r="F11" s="192">
        <f>SUMIFS('9月OMS订单结算明细（对外应收）'!$W:$W,'9月OMS订单结算明细（对外应收）'!$AJ:$AJ,"菲尼萨光电通讯科技（无锡）有限公司",'9月OMS订单结算明细（对外应收）'!$J:$J,"海进")</f>
        <v>0</v>
      </c>
      <c r="G11" s="192">
        <f>SUMIFS('9月OMS订单结算明细（对外应收）'!$W:$W,'9月OMS订单结算明细（对外应收）'!$AJ:$AJ,"菲尼萨光电通讯科技（无锡）有限公司",'9月OMS订单结算明细（对外应收）'!$J:$J,"海出")</f>
        <v>0</v>
      </c>
      <c r="H11" s="192">
        <f>SUMIFS('9月OMS订单结算明细（对外应收）'!$W:$W,'9月OMS订单结算明细（对外应收）'!$AJ:$AJ,"菲尼萨光电通讯科技（无锡）有限公司",'9月OMS订单结算明细（对外应收）'!$J:$J,"陆进")</f>
        <v>0</v>
      </c>
      <c r="I11" s="192">
        <f>SUMIFS('9月OMS订单结算明细（对外应收）'!$W:$W,'9月OMS订单结算明细（对外应收）'!$AJ:$AJ,"菲尼萨光电通讯科技（无锡）有限公司",'9月OMS订单结算明细（对外应收）'!$J:$J,"陆出")</f>
        <v>0</v>
      </c>
      <c r="J11" s="192">
        <f>SUMIFS('9月OMS订单结算明细（对外应收）'!$W:$W,'9月OMS订单结算明细（对外应收）'!$AJ:$AJ,"菲尼萨光电通讯科技（无锡）有限公司",'9月OMS订单结算明细（对外应收）'!$J:$J,"铁路进")</f>
        <v>0</v>
      </c>
      <c r="K11" s="192">
        <f>SUMIFS('9月OMS订单结算明细（对外应收）'!$W:$W,'9月OMS订单结算明细（对外应收）'!$AJ:$AJ,"菲尼萨光电通讯科技（无锡）有限公司",'9月OMS订单结算明细（对外应收）'!$J:$J,"铁路出")</f>
        <v>0</v>
      </c>
      <c r="L11" s="192">
        <f>SUMIFS('9月OMS订单结算明细（对外应收）'!$W:$W,'9月OMS订单结算明细（对外应收）'!$AJ:$AJ,"菲尼萨光电通讯科技（无锡）有限公司",'9月OMS订单结算明细（对外应收）'!$J:$J,"二线进区")</f>
        <v>0</v>
      </c>
      <c r="M11" s="192">
        <f>SUMIFS('9月OMS订单结算明细（对外应收）'!$W:$W,'9月OMS订单结算明细（对外应收）'!$AJ:$AJ,"菲尼萨光电通讯科技（无锡）有限公司",'9月OMS订单结算明细（对外应收）'!$J:$J,"二线出区")</f>
        <v>0</v>
      </c>
      <c r="N11" s="192">
        <f>SUMIFS('9月OMS订单结算明细（对外应收）'!$W:$W,'9月OMS订单结算明细（对外应收）'!$AJ:$AJ,"菲尼萨光电通讯科技（无锡）有限公司",'9月OMS订单结算明细（对外应收）'!$J:$J,"区内调拨")</f>
        <v>0</v>
      </c>
      <c r="O11" s="192">
        <f>SUMIFS('9月OMS订单结算明细（对外应收）'!$W:$W,'9月OMS订单结算明细（对外应收）'!$AJ:$AJ,"菲尼萨光电通讯科技（无锡）有限公司",'9月OMS订单结算明细（对外应收）'!$J:$J,"转口")</f>
        <v>0</v>
      </c>
      <c r="P11" s="192">
        <f>SUMIFS('9月OMS订单结算明细（对外应收）'!$W:$W,'9月OMS订单结算明细（对外应收）'!$AJ:$AJ,"菲尼萨光电通讯科技（无锡）有限公司",'9月OMS订单结算明细（对外应收）'!$J:$J,"多式联运")</f>
        <v>0</v>
      </c>
      <c r="Q11" s="192">
        <f>SUMIFS('9月OMS订单结算明细（对外应收）'!$W:$W,'9月OMS订单结算明细（对外应收）'!$AJ:$AJ,"菲尼萨光电通讯科技（无锡）有限公司",'9月OMS订单结算明细（对外应收）'!$J:$J,"其他关务")</f>
        <v>0</v>
      </c>
      <c r="R11" s="192">
        <f>SUMIFS('9月OMS订单结算明细（对外应收）'!$W:$W,'9月OMS订单结算明细（对外应收）'!$AJ:$AJ,"菲尼萨光电通讯科技（无锡）有限公司",'9月OMS订单结算明细（对外应收）'!$J:$J,"国内物流")</f>
        <v>0</v>
      </c>
      <c r="S11" s="192">
        <f>SUMIFS('9月OMS订单结算明细（对外应收）'!$W:$W,'9月OMS订单结算明细（对外应收）'!$AJ:$AJ,"菲尼萨光电通讯科技（无锡）有限公司",'9月OMS订单结算明细（对外应收）'!$J:$J,"代收代付")</f>
        <v>0</v>
      </c>
    </row>
    <row r="12" spans="1:19">
      <c r="A12" s="183" t="s">
        <v>203</v>
      </c>
      <c r="B12" s="192">
        <f>SUMIFS('9月OMS订单结算明细（对外应收）'!$W:$W,'9月OMS订单结算明细（对外应收）'!$AJ:$AJ,"理波光电科技（无锡）有限公司",'9月OMS订单结算明细（对外应收）'!$J:$J,"空进")</f>
        <v>0</v>
      </c>
      <c r="C12" s="192">
        <f>SUMIFS('9月OMS订单结算明细（对外应收）'!$W:$W,'9月OMS订单结算明细（对外应收）'!$AJ:$AJ,"理波光电科技（无锡）有限公司",'9月OMS订单结算明细（对外应收）'!$J:$J,"快递进")</f>
        <v>0</v>
      </c>
      <c r="D12" s="192">
        <f>SUMIFS('9月OMS订单结算明细（对外应收）'!$W:$W,'9月OMS订单结算明细（对外应收）'!$AJ:$AJ,"理波光电科技（无锡）有限公司",'9月OMS订单结算明细（对外应收）'!$J:$J,"空出")</f>
        <v>0</v>
      </c>
      <c r="E12" s="192">
        <f>SUMIFS('9月OMS订单结算明细（对外应收）'!$W:$W,'9月OMS订单结算明细（对外应收）'!$AJ:$AJ,"理波光电科技（无锡）有限公司",'9月OMS订单结算明细（对外应收）'!$J:$J,"快递出")</f>
        <v>0</v>
      </c>
      <c r="F12" s="192">
        <f>SUMIFS('9月OMS订单结算明细（对外应收）'!$W:$W,'9月OMS订单结算明细（对外应收）'!$AJ:$AJ,"理波光电科技（无锡）有限公司",'9月OMS订单结算明细（对外应收）'!$J:$J,"海进")</f>
        <v>0</v>
      </c>
      <c r="G12" s="192">
        <f>SUMIFS('9月OMS订单结算明细（对外应收）'!$W:$W,'9月OMS订单结算明细（对外应收）'!$AJ:$AJ,"理波光电科技（无锡）有限公司",'9月OMS订单结算明细（对外应收）'!$J:$J,"海出")</f>
        <v>0</v>
      </c>
      <c r="H12" s="192">
        <f>SUMIFS('9月OMS订单结算明细（对外应收）'!$W:$W,'9月OMS订单结算明细（对外应收）'!$AJ:$AJ,"理波光电科技（无锡）有限公司",'9月OMS订单结算明细（对外应收）'!$J:$J,"陆进")</f>
        <v>0</v>
      </c>
      <c r="I12" s="192">
        <f>SUMIFS('9月OMS订单结算明细（对外应收）'!$W:$W,'9月OMS订单结算明细（对外应收）'!$AJ:$AJ,"理波光电科技（无锡）有限公司",'9月OMS订单结算明细（对外应收）'!$J:$J,"陆出")</f>
        <v>0</v>
      </c>
      <c r="J12" s="192">
        <f>SUMIFS('9月OMS订单结算明细（对外应收）'!$W:$W,'9月OMS订单结算明细（对外应收）'!$AJ:$AJ,"理波光电科技（无锡）有限公司",'9月OMS订单结算明细（对外应收）'!$J:$J,"铁路进")</f>
        <v>0</v>
      </c>
      <c r="K12" s="192">
        <f>SUMIFS('9月OMS订单结算明细（对外应收）'!$W:$W,'9月OMS订单结算明细（对外应收）'!$AJ:$AJ,"理波光电科技（无锡）有限公司",'9月OMS订单结算明细（对外应收）'!$J:$J,"铁路出")</f>
        <v>0</v>
      </c>
      <c r="L12" s="192">
        <f>SUMIFS('9月OMS订单结算明细（对外应收）'!$W:$W,'9月OMS订单结算明细（对外应收）'!$AJ:$AJ,"理波光电科技（无锡）有限公司",'9月OMS订单结算明细（对外应收）'!$J:$J,"二线进区")</f>
        <v>0</v>
      </c>
      <c r="M12" s="192">
        <f>SUMIFS('9月OMS订单结算明细（对外应收）'!$W:$W,'9月OMS订单结算明细（对外应收）'!$AJ:$AJ,"理波光电科技（无锡）有限公司",'9月OMS订单结算明细（对外应收）'!$J:$J,"二线出区")</f>
        <v>0</v>
      </c>
      <c r="N12" s="192">
        <f>SUMIFS('9月OMS订单结算明细（对外应收）'!$W:$W,'9月OMS订单结算明细（对外应收）'!$AJ:$AJ,"理波光电科技（无锡）有限公司",'9月OMS订单结算明细（对外应收）'!$J:$J,"区内调拨")</f>
        <v>0</v>
      </c>
      <c r="O12" s="192">
        <f>SUMIFS('9月OMS订单结算明细（对外应收）'!$W:$W,'9月OMS订单结算明细（对外应收）'!$AJ:$AJ,"理波光电科技（无锡）有限公司",'9月OMS订单结算明细（对外应收）'!$J:$J,"转口")</f>
        <v>0</v>
      </c>
      <c r="P12" s="192">
        <f>SUMIFS('9月OMS订单结算明细（对外应收）'!$W:$W,'9月OMS订单结算明细（对外应收）'!$AJ:$AJ,"理波光电科技（无锡）有限公司",'9月OMS订单结算明细（对外应收）'!$J:$J,"多式联运")</f>
        <v>0</v>
      </c>
      <c r="Q12" s="192">
        <f>SUMIFS('9月OMS订单结算明细（对外应收）'!$W:$W,'9月OMS订单结算明细（对外应收）'!$AJ:$AJ,"理波光电科技（无锡）有限公司",'9月OMS订单结算明细（对外应收）'!$J:$J,"其他关务")</f>
        <v>0</v>
      </c>
      <c r="R12" s="192">
        <f>SUMIFS('9月OMS订单结算明细（对外应收）'!$W:$W,'9月OMS订单结算明细（对外应收）'!$AJ:$AJ,"理波光电科技（无锡）有限公司",'9月OMS订单结算明细（对外应收）'!$J:$J,"国内物流")</f>
        <v>0</v>
      </c>
      <c r="S12" s="192">
        <f>SUMIFS('9月OMS订单结算明细（对外应收）'!$W:$W,'9月OMS订单结算明细（对外应收）'!$AJ:$AJ,"理波光电科技（无锡）有限公司",'9月OMS订单结算明细（对外应收）'!$J:$J,"代收代付")</f>
        <v>0</v>
      </c>
    </row>
    <row r="13" spans="1:19">
      <c r="A13" s="183" t="s">
        <v>171</v>
      </c>
      <c r="B13" s="192">
        <f>SUMIFS('9月OMS订单结算明细（对外应收）'!$W:$W,'9月OMS订单结算明细（对外应收）'!$AJ:$AJ,"昆山飞逝蔼电子有限公司",'9月OMS订单结算明细（对外应收）'!$J:$J,"空进")</f>
        <v>0</v>
      </c>
      <c r="C13" s="192">
        <f>SUMIFS('9月OMS订单结算明细（对外应收）'!$W:$W,'9月OMS订单结算明细（对外应收）'!$AJ:$AJ,"昆山飞逝蔼电子有限公司",'9月OMS订单结算明细（对外应收）'!$J:$J,"快递进")</f>
        <v>0</v>
      </c>
      <c r="D13" s="192">
        <f>SUMIFS('9月OMS订单结算明细（对外应收）'!$W:$W,'9月OMS订单结算明细（对外应收）'!$AJ:$AJ,"昆山飞逝蔼电子有限公司",'9月OMS订单结算明细（对外应收）'!$J:$J,"空出")</f>
        <v>0</v>
      </c>
      <c r="E13" s="192">
        <f>SUMIFS('9月OMS订单结算明细（对外应收）'!$W:$W,'9月OMS订单结算明细（对外应收）'!$AJ:$AJ,"昆山飞逝蔼电子有限公司",'9月OMS订单结算明细（对外应收）'!$J:$J,"快递出")</f>
        <v>0</v>
      </c>
      <c r="F13" s="192">
        <f>SUMIFS('9月OMS订单结算明细（对外应收）'!$W:$W,'9月OMS订单结算明细（对外应收）'!$AJ:$AJ,"昆山飞逝蔼电子有限公司",'9月OMS订单结算明细（对外应收）'!$J:$J,"海进")</f>
        <v>0</v>
      </c>
      <c r="G13" s="192">
        <f>SUMIFS('9月OMS订单结算明细（对外应收）'!$W:$W,'9月OMS订单结算明细（对外应收）'!$AJ:$AJ,"昆山飞逝蔼电子有限公司",'9月OMS订单结算明细（对外应收）'!$J:$J,"海出")</f>
        <v>0</v>
      </c>
      <c r="H13" s="192">
        <f>SUMIFS('9月OMS订单结算明细（对外应收）'!$W:$W,'9月OMS订单结算明细（对外应收）'!$AJ:$AJ,"昆山飞逝蔼电子有限公司",'9月OMS订单结算明细（对外应收）'!$J:$J,"陆进")</f>
        <v>0</v>
      </c>
      <c r="I13" s="192">
        <f>SUMIFS('9月OMS订单结算明细（对外应收）'!$W:$W,'9月OMS订单结算明细（对外应收）'!$AJ:$AJ,"昆山飞逝蔼电子有限公司",'9月OMS订单结算明细（对外应收）'!$J:$J,"陆出")</f>
        <v>0</v>
      </c>
      <c r="J13" s="192">
        <f>SUMIFS('9月OMS订单结算明细（对外应收）'!$W:$W,'9月OMS订单结算明细（对外应收）'!$AJ:$AJ,"昆山飞逝蔼电子有限公司",'9月OMS订单结算明细（对外应收）'!$J:$J,"铁路进")</f>
        <v>0</v>
      </c>
      <c r="K13" s="192">
        <f>SUMIFS('9月OMS订单结算明细（对外应收）'!$W:$W,'9月OMS订单结算明细（对外应收）'!$AJ:$AJ,"昆山飞逝蔼电子有限公司",'9月OMS订单结算明细（对外应收）'!$J:$J,"铁路出")</f>
        <v>0</v>
      </c>
      <c r="L13" s="192">
        <f>SUMIFS('9月OMS订单结算明细（对外应收）'!$W:$W,'9月OMS订单结算明细（对外应收）'!$AJ:$AJ,"昆山飞逝蔼电子有限公司",'9月OMS订单结算明细（对外应收）'!$J:$J,"二线进区")</f>
        <v>0</v>
      </c>
      <c r="M13" s="192">
        <f>SUMIFS('9月OMS订单结算明细（对外应收）'!$W:$W,'9月OMS订单结算明细（对外应收）'!$AJ:$AJ,"昆山飞逝蔼电子有限公司",'9月OMS订单结算明细（对外应收）'!$J:$J,"二线出区")</f>
        <v>0</v>
      </c>
      <c r="N13" s="192">
        <f>SUMIFS('9月OMS订单结算明细（对外应收）'!$W:$W,'9月OMS订单结算明细（对外应收）'!$AJ:$AJ,"昆山飞逝蔼电子有限公司",'9月OMS订单结算明细（对外应收）'!$J:$J,"区内调拨")</f>
        <v>0</v>
      </c>
      <c r="O13" s="192">
        <f>SUMIFS('9月OMS订单结算明细（对外应收）'!$W:$W,'9月OMS订单结算明细（对外应收）'!$AJ:$AJ,"昆山飞逝蔼电子有限公司",'9月OMS订单结算明细（对外应收）'!$J:$J,"转口")</f>
        <v>0</v>
      </c>
      <c r="P13" s="192">
        <f>SUMIFS('9月OMS订单结算明细（对外应收）'!$W:$W,'9月OMS订单结算明细（对外应收）'!$AJ:$AJ,"昆山飞逝蔼电子有限公司",'9月OMS订单结算明细（对外应收）'!$J:$J,"多式联运")</f>
        <v>0</v>
      </c>
      <c r="Q13" s="192">
        <f>SUMIFS('9月OMS订单结算明细（对外应收）'!$W:$W,'9月OMS订单结算明细（对外应收）'!$AJ:$AJ,"昆山飞逝蔼电子有限公司",'9月OMS订单结算明细（对外应收）'!$J:$J,"其他关务")</f>
        <v>0</v>
      </c>
      <c r="R13" s="192">
        <f>SUMIFS('9月OMS订单结算明细（对外应收）'!$W:$W,'9月OMS订单结算明细（对外应收）'!$AJ:$AJ,"昆山飞逝蔼电子有限公司",'9月OMS订单结算明细（对外应收）'!$J:$J,"国内物流")</f>
        <v>0</v>
      </c>
      <c r="S13" s="192">
        <f>SUMIFS('9月OMS订单结算明细（对外应收）'!$W:$W,'9月OMS订单结算明细（对外应收）'!$AJ:$AJ,"昆山飞逝蔼电子有限公司",'9月OMS订单结算明细（对外应收）'!$J:$J,"代收代付")</f>
        <v>0</v>
      </c>
    </row>
    <row r="14" spans="1:19">
      <c r="A14" s="183" t="s">
        <v>172</v>
      </c>
      <c r="B14" s="192">
        <f>SUMIFS('9月OMS订单结算明细（对外应收）'!$W:$W,'9月OMS订单结算明细（对外应收）'!$AJ:$AJ,"亨沃机械设备（无锡）有限公司",'9月OMS订单结算明细（对外应收）'!$J:$J,"空进")</f>
        <v>0</v>
      </c>
      <c r="C14" s="192">
        <f>SUMIFS('9月OMS订单结算明细（对外应收）'!$W:$W,'9月OMS订单结算明细（对外应收）'!$AJ:$AJ,"亨沃机械设备（无锡）有限公司",'9月OMS订单结算明细（对外应收）'!$J:$J,"快递进")</f>
        <v>0</v>
      </c>
      <c r="D14" s="192">
        <f>SUMIFS('9月OMS订单结算明细（对外应收）'!$W:$W,'9月OMS订单结算明细（对外应收）'!$AJ:$AJ,"亨沃机械设备（无锡）有限公司",'9月OMS订单结算明细（对外应收）'!$J:$J,"空出")</f>
        <v>0</v>
      </c>
      <c r="E14" s="192">
        <f>SUMIFS('9月OMS订单结算明细（对外应收）'!$W:$W,'9月OMS订单结算明细（对外应收）'!$AJ:$AJ,"亨沃机械设备（无锡）有限公司",'9月OMS订单结算明细（对外应收）'!$J:$J,"快递出")</f>
        <v>0</v>
      </c>
      <c r="F14" s="192">
        <f>SUMIFS('9月OMS订单结算明细（对外应收）'!$W:$W,'9月OMS订单结算明细（对外应收）'!$AJ:$AJ,"亨沃机械设备（无锡）有限公司",'9月OMS订单结算明细（对外应收）'!$J:$J,"海进")</f>
        <v>0</v>
      </c>
      <c r="G14" s="192">
        <f>SUMIFS('9月OMS订单结算明细（对外应收）'!$W:$W,'9月OMS订单结算明细（对外应收）'!$AJ:$AJ,"亨沃机械设备（无锡）有限公司",'9月OMS订单结算明细（对外应收）'!$J:$J,"海出")</f>
        <v>0</v>
      </c>
      <c r="H14" s="192">
        <f>SUMIFS('9月OMS订单结算明细（对外应收）'!$W:$W,'9月OMS订单结算明细（对外应收）'!$AJ:$AJ,"亨沃机械设备（无锡）有限公司",'9月OMS订单结算明细（对外应收）'!$J:$J,"陆进")</f>
        <v>0</v>
      </c>
      <c r="I14" s="192">
        <f>SUMIFS('9月OMS订单结算明细（对外应收）'!$W:$W,'9月OMS订单结算明细（对外应收）'!$AJ:$AJ,"亨沃机械设备（无锡）有限公司",'9月OMS订单结算明细（对外应收）'!$J:$J,"陆出")</f>
        <v>0</v>
      </c>
      <c r="J14" s="192">
        <f>SUMIFS('9月OMS订单结算明细（对外应收）'!$W:$W,'9月OMS订单结算明细（对外应收）'!$AJ:$AJ,"亨沃机械设备（无锡）有限公司",'9月OMS订单结算明细（对外应收）'!$J:$J,"铁路进")</f>
        <v>0</v>
      </c>
      <c r="K14" s="192">
        <f>SUMIFS('9月OMS订单结算明细（对外应收）'!$W:$W,'9月OMS订单结算明细（对外应收）'!$AJ:$AJ,"亨沃机械设备（无锡）有限公司",'9月OMS订单结算明细（对外应收）'!$J:$J,"铁路出")</f>
        <v>0</v>
      </c>
      <c r="L14" s="192">
        <f>SUMIFS('9月OMS订单结算明细（对外应收）'!$W:$W,'9月OMS订单结算明细（对外应收）'!$AJ:$AJ,"亨沃机械设备（无锡）有限公司",'9月OMS订单结算明细（对外应收）'!$J:$J,"二线进区")</f>
        <v>0</v>
      </c>
      <c r="M14" s="192">
        <f>SUMIFS('9月OMS订单结算明细（对外应收）'!$W:$W,'9月OMS订单结算明细（对外应收）'!$AJ:$AJ,"亨沃机械设备（无锡）有限公司",'9月OMS订单结算明细（对外应收）'!$J:$J,"二线出区")</f>
        <v>0</v>
      </c>
      <c r="N14" s="192">
        <f>SUMIFS('9月OMS订单结算明细（对外应收）'!$W:$W,'9月OMS订单结算明细（对外应收）'!$AJ:$AJ,"亨沃机械设备（无锡）有限公司",'9月OMS订单结算明细（对外应收）'!$J:$J,"区内调拨")</f>
        <v>0</v>
      </c>
      <c r="O14" s="192">
        <f>SUMIFS('9月OMS订单结算明细（对外应收）'!$W:$W,'9月OMS订单结算明细（对外应收）'!$AJ:$AJ,"亨沃机械设备（无锡）有限公司",'9月OMS订单结算明细（对外应收）'!$J:$J,"转口")</f>
        <v>0</v>
      </c>
      <c r="P14" s="192">
        <f>SUMIFS('9月OMS订单结算明细（对外应收）'!$W:$W,'9月OMS订单结算明细（对外应收）'!$AJ:$AJ,"亨沃机械设备（无锡）有限公司",'9月OMS订单结算明细（对外应收）'!$J:$J,"多式联运")</f>
        <v>0</v>
      </c>
      <c r="Q14" s="192">
        <f>SUMIFS('9月OMS订单结算明细（对外应收）'!$W:$W,'9月OMS订单结算明细（对外应收）'!$AJ:$AJ,"亨沃机械设备（无锡）有限公司",'9月OMS订单结算明细（对外应收）'!$J:$J,"其他关务")</f>
        <v>0</v>
      </c>
      <c r="R14" s="192">
        <f>SUMIFS('9月OMS订单结算明细（对外应收）'!$W:$W,'9月OMS订单结算明细（对外应收）'!$AJ:$AJ,"亨沃机械设备（无锡）有限公司",'9月OMS订单结算明细（对外应收）'!$J:$J,"国内物流")</f>
        <v>0</v>
      </c>
      <c r="S14" s="192">
        <f>SUMIFS('9月OMS订单结算明细（对外应收）'!$W:$W,'9月OMS订单结算明细（对外应收）'!$AJ:$AJ,"亨沃机械设备（无锡）有限公司",'9月OMS订单结算明细（对外应收）'!$J:$J,"代收代付")</f>
        <v>0</v>
      </c>
    </row>
    <row r="15" spans="1:19">
      <c r="A15" s="183" t="s">
        <v>173</v>
      </c>
      <c r="B15" s="192">
        <f>SUMIFS('9月OMS订单结算明细（对外应收）'!$W:$W,'9月OMS订单结算明细（对外应收）'!$AJ:$AJ,"耐普罗塑胶五金制品（深圳）有限公司",'9月OMS订单结算明细（对外应收）'!$J:$J,"空进")</f>
        <v>0</v>
      </c>
      <c r="C15" s="192">
        <f>SUMIFS('9月OMS订单结算明细（对外应收）'!$W:$W,'9月OMS订单结算明细（对外应收）'!$AJ:$AJ,"耐普罗塑胶五金制品（深圳）有限公司",'9月OMS订单结算明细（对外应收）'!$J:$J,"快递进")</f>
        <v>0</v>
      </c>
      <c r="D15" s="192">
        <f>SUMIFS('9月OMS订单结算明细（对外应收）'!$W:$W,'9月OMS订单结算明细（对外应收）'!$AJ:$AJ,"耐普罗塑胶五金制品（深圳）有限公司",'9月OMS订单结算明细（对外应收）'!$J:$J,"空出")</f>
        <v>0</v>
      </c>
      <c r="E15" s="192">
        <f>SUMIFS('9月OMS订单结算明细（对外应收）'!$W:$W,'9月OMS订单结算明细（对外应收）'!$AJ:$AJ,"耐普罗塑胶五金制品（深圳）有限公司",'9月OMS订单结算明细（对外应收）'!$J:$J,"快递出")</f>
        <v>0</v>
      </c>
      <c r="F15" s="192">
        <f>SUMIFS('9月OMS订单结算明细（对外应收）'!$W:$W,'9月OMS订单结算明细（对外应收）'!$AJ:$AJ,"耐普罗塑胶五金制品（深圳）有限公司",'9月OMS订单结算明细（对外应收）'!$J:$J,"海进")</f>
        <v>0</v>
      </c>
      <c r="G15" s="192">
        <f>SUMIFS('9月OMS订单结算明细（对外应收）'!$W:$W,'9月OMS订单结算明细（对外应收）'!$AJ:$AJ,"耐普罗塑胶五金制品（深圳）有限公司",'9月OMS订单结算明细（对外应收）'!$J:$J,"海出")</f>
        <v>0</v>
      </c>
      <c r="H15" s="192">
        <f>SUMIFS('9月OMS订单结算明细（对外应收）'!$W:$W,'9月OMS订单结算明细（对外应收）'!$AJ:$AJ,"耐普罗塑胶五金制品（深圳）有限公司",'9月OMS订单结算明细（对外应收）'!$J:$J,"陆进")</f>
        <v>0</v>
      </c>
      <c r="I15" s="192">
        <f>SUMIFS('9月OMS订单结算明细（对外应收）'!$W:$W,'9月OMS订单结算明细（对外应收）'!$AJ:$AJ,"耐普罗塑胶五金制品（深圳）有限公司",'9月OMS订单结算明细（对外应收）'!$J:$J,"陆出")</f>
        <v>0</v>
      </c>
      <c r="J15" s="192">
        <f>SUMIFS('9月OMS订单结算明细（对外应收）'!$W:$W,'9月OMS订单结算明细（对外应收）'!$AJ:$AJ,"耐普罗塑胶五金制品（深圳）有限公司",'9月OMS订单结算明细（对外应收）'!$J:$J,"铁路进")</f>
        <v>0</v>
      </c>
      <c r="K15" s="192">
        <f>SUMIFS('9月OMS订单结算明细（对外应收）'!$W:$W,'9月OMS订单结算明细（对外应收）'!$AJ:$AJ,"耐普罗塑胶五金制品（深圳）有限公司",'9月OMS订单结算明细（对外应收）'!$J:$J,"铁路出")</f>
        <v>0</v>
      </c>
      <c r="L15" s="192">
        <f>SUMIFS('9月OMS订单结算明细（对外应收）'!$W:$W,'9月OMS订单结算明细（对外应收）'!$AJ:$AJ,"耐普罗塑胶五金制品（深圳）有限公司",'9月OMS订单结算明细（对外应收）'!$J:$J,"二线进区")</f>
        <v>0</v>
      </c>
      <c r="M15" s="192">
        <f>SUMIFS('9月OMS订单结算明细（对外应收）'!$W:$W,'9月OMS订单结算明细（对外应收）'!$AJ:$AJ,"耐普罗塑胶五金制品（深圳）有限公司",'9月OMS订单结算明细（对外应收）'!$J:$J,"二线出区")</f>
        <v>0</v>
      </c>
      <c r="N15" s="192">
        <f>SUMIFS('9月OMS订单结算明细（对外应收）'!$W:$W,'9月OMS订单结算明细（对外应收）'!$AJ:$AJ,"耐普罗塑胶五金制品（深圳）有限公司",'9月OMS订单结算明细（对外应收）'!$J:$J,"区内调拨")</f>
        <v>0</v>
      </c>
      <c r="O15" s="192">
        <f>SUMIFS('9月OMS订单结算明细（对外应收）'!$W:$W,'9月OMS订单结算明细（对外应收）'!$AJ:$AJ,"耐普罗塑胶五金制品（深圳）有限公司",'9月OMS订单结算明细（对外应收）'!$J:$J,"转口")</f>
        <v>0</v>
      </c>
      <c r="P15" s="192">
        <f>SUMIFS('9月OMS订单结算明细（对外应收）'!$W:$W,'9月OMS订单结算明细（对外应收）'!$AJ:$AJ,"耐普罗塑胶五金制品（深圳）有限公司",'9月OMS订单结算明细（对外应收）'!$J:$J,"多式联运")</f>
        <v>0</v>
      </c>
      <c r="Q15" s="192">
        <f>SUMIFS('9月OMS订单结算明细（对外应收）'!$W:$W,'9月OMS订单结算明细（对外应收）'!$AJ:$AJ,"耐普罗塑胶五金制品（深圳）有限公司",'9月OMS订单结算明细（对外应收）'!$J:$J,"其他关务")</f>
        <v>0</v>
      </c>
      <c r="R15" s="192">
        <f>SUMIFS('9月OMS订单结算明细（对外应收）'!$W:$W,'9月OMS订单结算明细（对外应收）'!$AJ:$AJ,"耐普罗塑胶五金制品（深圳）有限公司",'9月OMS订单结算明细（对外应收）'!$J:$J,"国内物流")</f>
        <v>0</v>
      </c>
      <c r="S15" s="192">
        <f>SUMIFS('9月OMS订单结算明细（对外应收）'!$W:$W,'9月OMS订单结算明细（对外应收）'!$AJ:$AJ,"耐普罗塑胶五金制品（深圳）有限公司",'9月OMS订单结算明细（对外应收）'!$J:$J,"代收代付")</f>
        <v>0</v>
      </c>
    </row>
    <row r="16" spans="1:19">
      <c r="A16" s="183" t="s">
        <v>219</v>
      </c>
      <c r="B16" s="192">
        <f>SUMIFS('9月OMS订单结算明细（对外应收）'!$W:$W,'9月OMS订单结算明细（对外应收）'!$AJ:$AJ,"康奈可汽车电子（无锡）有限公司",'9月OMS订单结算明细（对外应收）'!$J:$J,"空进")</f>
        <v>0</v>
      </c>
      <c r="C16" s="192">
        <f>SUMIFS('9月OMS订单结算明细（对外应收）'!$W:$W,'9月OMS订单结算明细（对外应收）'!$AJ:$AJ,"康奈可汽车电子（无锡）有限公司",'9月OMS订单结算明细（对外应收）'!$J:$J,"快递进")</f>
        <v>0</v>
      </c>
      <c r="D16" s="192">
        <f>SUMIFS('9月OMS订单结算明细（对外应收）'!$W:$W,'9月OMS订单结算明细（对外应收）'!$AJ:$AJ,"康奈可汽车电子（无锡）有限公司",'9月OMS订单结算明细（对外应收）'!$J:$J,"空出")</f>
        <v>0</v>
      </c>
      <c r="E16" s="192">
        <f>SUMIFS('9月OMS订单结算明细（对外应收）'!$W:$W,'9月OMS订单结算明细（对外应收）'!$AJ:$AJ,"康奈可汽车电子（无锡）有限公司",'9月OMS订单结算明细（对外应收）'!$J:$J,"快递出")</f>
        <v>0</v>
      </c>
      <c r="F16" s="192">
        <f>SUMIFS('9月OMS订单结算明细（对外应收）'!$W:$W,'9月OMS订单结算明细（对外应收）'!$AJ:$AJ,"康奈可汽车电子（无锡）有限公司",'9月OMS订单结算明细（对外应收）'!$J:$J,"海进")</f>
        <v>0</v>
      </c>
      <c r="G16" s="192">
        <f>SUMIFS('9月OMS订单结算明细（对外应收）'!$W:$W,'9月OMS订单结算明细（对外应收）'!$AJ:$AJ,"康奈可汽车电子（无锡）有限公司",'9月OMS订单结算明细（对外应收）'!$J:$J,"海出")</f>
        <v>0</v>
      </c>
      <c r="H16" s="192">
        <f>SUMIFS('9月OMS订单结算明细（对外应收）'!$W:$W,'9月OMS订单结算明细（对外应收）'!$AJ:$AJ,"康奈可汽车电子（无锡）有限公司",'9月OMS订单结算明细（对外应收）'!$J:$J,"陆进")</f>
        <v>0</v>
      </c>
      <c r="I16" s="192">
        <f>SUMIFS('9月OMS订单结算明细（对外应收）'!$W:$W,'9月OMS订单结算明细（对外应收）'!$AJ:$AJ,"康奈可汽车电子（无锡）有限公司",'9月OMS订单结算明细（对外应收）'!$J:$J,"陆出")</f>
        <v>0</v>
      </c>
      <c r="J16" s="192">
        <f>SUMIFS('9月OMS订单结算明细（对外应收）'!$W:$W,'9月OMS订单结算明细（对外应收）'!$AJ:$AJ,"康奈可汽车电子（无锡）有限公司",'9月OMS订单结算明细（对外应收）'!$J:$J,"铁路进")</f>
        <v>0</v>
      </c>
      <c r="K16" s="192">
        <f>SUMIFS('9月OMS订单结算明细（对外应收）'!$W:$W,'9月OMS订单结算明细（对外应收）'!$AJ:$AJ,"康奈可汽车电子（无锡）有限公司",'9月OMS订单结算明细（对外应收）'!$J:$J,"铁路出")</f>
        <v>0</v>
      </c>
      <c r="L16" s="192">
        <f>SUMIFS('9月OMS订单结算明细（对外应收）'!$W:$W,'9月OMS订单结算明细（对外应收）'!$AJ:$AJ,"康奈可汽车电子（无锡）有限公司",'9月OMS订单结算明细（对外应收）'!$J:$J,"二线进区")</f>
        <v>0</v>
      </c>
      <c r="M16" s="192">
        <f>SUMIFS('9月OMS订单结算明细（对外应收）'!$W:$W,'9月OMS订单结算明细（对外应收）'!$AJ:$AJ,"康奈可汽车电子（无锡）有限公司",'9月OMS订单结算明细（对外应收）'!$J:$J,"二线出区")</f>
        <v>0</v>
      </c>
      <c r="N16" s="192">
        <f>SUMIFS('9月OMS订单结算明细（对外应收）'!$W:$W,'9月OMS订单结算明细（对外应收）'!$AJ:$AJ,"康奈可汽车电子（无锡）有限公司",'9月OMS订单结算明细（对外应收）'!$J:$J,"区内调拨")</f>
        <v>0</v>
      </c>
      <c r="O16" s="192">
        <f>SUMIFS('9月OMS订单结算明细（对外应收）'!$W:$W,'9月OMS订单结算明细（对外应收）'!$AJ:$AJ,"康奈可汽车电子（无锡）有限公司",'9月OMS订单结算明细（对外应收）'!$J:$J,"转口")</f>
        <v>0</v>
      </c>
      <c r="P16" s="192">
        <f>SUMIFS('9月OMS订单结算明细（对外应收）'!$W:$W,'9月OMS订单结算明细（对外应收）'!$AJ:$AJ,"康奈可汽车电子（无锡）有限公司",'9月OMS订单结算明细（对外应收）'!$J:$J,"多式联运")</f>
        <v>0</v>
      </c>
      <c r="Q16" s="192">
        <f>SUMIFS('9月OMS订单结算明细（对外应收）'!$W:$W,'9月OMS订单结算明细（对外应收）'!$AJ:$AJ,"康奈可汽车电子（无锡）有限公司",'9月OMS订单结算明细（对外应收）'!$J:$J,"其他关务")</f>
        <v>0</v>
      </c>
      <c r="R16" s="192">
        <f>SUMIFS('9月OMS订单结算明细（对外应收）'!$W:$W,'9月OMS订单结算明细（对外应收）'!$AJ:$AJ,"康奈可汽车电子（无锡）有限公司",'9月OMS订单结算明细（对外应收）'!$J:$J,"国内物流")</f>
        <v>0</v>
      </c>
      <c r="S16" s="192">
        <f>SUMIFS('9月OMS订单结算明细（对外应收）'!$W:$W,'9月OMS订单结算明细（对外应收）'!$AJ:$AJ,"康奈可汽车电子（无锡）有限公司",'9月OMS订单结算明细（对外应收）'!$J:$J,"代收代付")</f>
        <v>0</v>
      </c>
    </row>
    <row r="17" spans="1:19">
      <c r="A17" s="183" t="s">
        <v>221</v>
      </c>
      <c r="B17" s="192">
        <f>SUMIFS('9月OMS订单结算明细（对外应收）'!$W:$W,'9月OMS订单结算明细（对外应收）'!$AJ:$AJ,"北京理波光谱物理科技有限公司",'9月OMS订单结算明细（对外应收）'!$J:$J,"空进")</f>
        <v>0</v>
      </c>
      <c r="C17" s="192">
        <f>SUMIFS('9月OMS订单结算明细（对外应收）'!$W:$W,'9月OMS订单结算明细（对外应收）'!$AJ:$AJ,"北京理波光谱物理科技有限公司",'9月OMS订单结算明细（对外应收）'!$J:$J,"快递进")</f>
        <v>0</v>
      </c>
      <c r="D17" s="192">
        <f>SUMIFS('9月OMS订单结算明细（对外应收）'!$W:$W,'9月OMS订单结算明细（对外应收）'!$AJ:$AJ,"北京理波光谱物理科技有限公司",'9月OMS订单结算明细（对外应收）'!$J:$J,"空出")</f>
        <v>0</v>
      </c>
      <c r="E17" s="192">
        <f>SUMIFS('9月OMS订单结算明细（对外应收）'!$W:$W,'9月OMS订单结算明细（对外应收）'!$AJ:$AJ,"北京理波光谱物理科技有限公司",'9月OMS订单结算明细（对外应收）'!$J:$J,"快递出")</f>
        <v>0</v>
      </c>
      <c r="F17" s="192">
        <f>SUMIFS('9月OMS订单结算明细（对外应收）'!$W:$W,'9月OMS订单结算明细（对外应收）'!$AJ:$AJ,"北京理波光谱物理科技有限公司",'9月OMS订单结算明细（对外应收）'!$J:$J,"海进")</f>
        <v>0</v>
      </c>
      <c r="G17" s="192">
        <f>SUMIFS('9月OMS订单结算明细（对外应收）'!$W:$W,'9月OMS订单结算明细（对外应收）'!$AJ:$AJ,"北京理波光谱物理科技有限公司",'9月OMS订单结算明细（对外应收）'!$J:$J,"海出")</f>
        <v>0</v>
      </c>
      <c r="H17" s="192">
        <f>SUMIFS('9月OMS订单结算明细（对外应收）'!$W:$W,'9月OMS订单结算明细（对外应收）'!$AJ:$AJ,"北京理波光谱物理科技有限公司",'9月OMS订单结算明细（对外应收）'!$J:$J,"陆进")</f>
        <v>0</v>
      </c>
      <c r="I17" s="192">
        <f>SUMIFS('9月OMS订单结算明细（对外应收）'!$W:$W,'9月OMS订单结算明细（对外应收）'!$AJ:$AJ,"北京理波光谱物理科技有限公司",'9月OMS订单结算明细（对外应收）'!$J:$J,"陆出")</f>
        <v>0</v>
      </c>
      <c r="J17" s="192">
        <f>SUMIFS('9月OMS订单结算明细（对外应收）'!$W:$W,'9月OMS订单结算明细（对外应收）'!$AJ:$AJ,"北京理波光谱物理科技有限公司",'9月OMS订单结算明细（对外应收）'!$J:$J,"铁路进")</f>
        <v>0</v>
      </c>
      <c r="K17" s="192">
        <f>SUMIFS('9月OMS订单结算明细（对外应收）'!$W:$W,'9月OMS订单结算明细（对外应收）'!$AJ:$AJ,"北京理波光谱物理科技有限公司",'9月OMS订单结算明细（对外应收）'!$J:$J,"铁路出")</f>
        <v>0</v>
      </c>
      <c r="L17" s="192">
        <f>SUMIFS('9月OMS订单结算明细（对外应收）'!$W:$W,'9月OMS订单结算明细（对外应收）'!$AJ:$AJ,"北京理波光谱物理科技有限公司",'9月OMS订单结算明细（对外应收）'!$J:$J,"二线进区")</f>
        <v>0</v>
      </c>
      <c r="M17" s="192">
        <f>SUMIFS('9月OMS订单结算明细（对外应收）'!$W:$W,'9月OMS订单结算明细（对外应收）'!$AJ:$AJ,"北京理波光谱物理科技有限公司",'9月OMS订单结算明细（对外应收）'!$J:$J,"二线出区")</f>
        <v>0</v>
      </c>
      <c r="N17" s="192">
        <f>SUMIFS('9月OMS订单结算明细（对外应收）'!$W:$W,'9月OMS订单结算明细（对外应收）'!$AJ:$AJ,"北京理波光谱物理科技有限公司",'9月OMS订单结算明细（对外应收）'!$J:$J,"区内调拨")</f>
        <v>0</v>
      </c>
      <c r="O17" s="192">
        <f>SUMIFS('9月OMS订单结算明细（对外应收）'!$W:$W,'9月OMS订单结算明细（对外应收）'!$AJ:$AJ,"北京理波光谱物理科技有限公司",'9月OMS订单结算明细（对外应收）'!$J:$J,"转口")</f>
        <v>0</v>
      </c>
      <c r="P17" s="192">
        <f>SUMIFS('9月OMS订单结算明细（对外应收）'!$W:$W,'9月OMS订单结算明细（对外应收）'!$AJ:$AJ,"北京理波光谱物理科技有限公司",'9月OMS订单结算明细（对外应收）'!$J:$J,"多式联运")</f>
        <v>0</v>
      </c>
      <c r="Q17" s="192">
        <f>SUMIFS('9月OMS订单结算明细（对外应收）'!$W:$W,'9月OMS订单结算明细（对外应收）'!$AJ:$AJ,"北京理波光谱物理科技有限公司",'9月OMS订单结算明细（对外应收）'!$J:$J,"其他关务")</f>
        <v>0</v>
      </c>
      <c r="R17" s="192">
        <f>SUMIFS('9月OMS订单结算明细（对外应收）'!$W:$W,'9月OMS订单结算明细（对外应收）'!$AJ:$AJ,"北京理波光谱物理科技有限公司",'9月OMS订单结算明细（对外应收）'!$J:$J,"国内物流")</f>
        <v>0</v>
      </c>
      <c r="S17" s="192">
        <f>SUMIFS('9月OMS订单结算明细（对外应收）'!$W:$W,'9月OMS订单结算明细（对外应收）'!$AJ:$AJ,"北京理波光谱物理科技有限公司",'9月OMS订单结算明细（对外应收）'!$J:$J,"代收代付")</f>
        <v>0</v>
      </c>
    </row>
    <row r="18" spans="1:19">
      <c r="A18" s="183" t="s">
        <v>223</v>
      </c>
      <c r="B18" s="192">
        <f>SUMIFS('9月OMS订单结算明细（对外应收）'!$W:$W,'9月OMS订单结算明细（对外应收）'!$AJ:$AJ,"上海旭福電子有限公司",'9月OMS订单结算明细（对外应收）'!$J:$J,"空进")</f>
        <v>0</v>
      </c>
      <c r="C18" s="192">
        <f>SUMIFS('9月OMS订单结算明细（对外应收）'!$W:$W,'9月OMS订单结算明细（对外应收）'!$AJ:$AJ,"上海旭福電子有限公司",'9月OMS订单结算明细（对外应收）'!$J:$J,"快递进")</f>
        <v>0</v>
      </c>
      <c r="D18" s="192">
        <f>SUMIFS('9月OMS订单结算明细（对外应收）'!$W:$W,'9月OMS订单结算明细（对外应收）'!$AJ:$AJ,"上海旭福電子有限公司",'9月OMS订单结算明细（对外应收）'!$J:$J,"空出")</f>
        <v>0</v>
      </c>
      <c r="E18" s="192">
        <f>SUMIFS('9月OMS订单结算明细（对外应收）'!$W:$W,'9月OMS订单结算明细（对外应收）'!$AJ:$AJ,"上海旭福電子有限公司",'9月OMS订单结算明细（对外应收）'!$J:$J,"快递出")</f>
        <v>0</v>
      </c>
      <c r="F18" s="192">
        <f>SUMIFS('9月OMS订单结算明细（对外应收）'!$W:$W,'9月OMS订单结算明细（对外应收）'!$AJ:$AJ,"上海旭福電子有限公司",'9月OMS订单结算明细（对外应收）'!$J:$J,"海进")</f>
        <v>0</v>
      </c>
      <c r="G18" s="192">
        <f>SUMIFS('9月OMS订单结算明细（对外应收）'!$W:$W,'9月OMS订单结算明细（对外应收）'!$AJ:$AJ,"上海旭福電子有限公司",'9月OMS订单结算明细（对外应收）'!$J:$J,"海出")</f>
        <v>0</v>
      </c>
      <c r="H18" s="192">
        <f>SUMIFS('9月OMS订单结算明细（对外应收）'!$W:$W,'9月OMS订单结算明细（对外应收）'!$AJ:$AJ,"上海旭福電子有限公司",'9月OMS订单结算明细（对外应收）'!$J:$J,"陆进")</f>
        <v>0</v>
      </c>
      <c r="I18" s="192">
        <f>SUMIFS('9月OMS订单结算明细（对外应收）'!$W:$W,'9月OMS订单结算明细（对外应收）'!$AJ:$AJ,"上海旭福電子有限公司",'9月OMS订单结算明细（对外应收）'!$J:$J,"陆出")</f>
        <v>0</v>
      </c>
      <c r="J18" s="192">
        <f>SUMIFS('9月OMS订单结算明细（对外应收）'!$W:$W,'9月OMS订单结算明细（对外应收）'!$AJ:$AJ,"上海旭福電子有限公司",'9月OMS订单结算明细（对外应收）'!$J:$J,"铁路进")</f>
        <v>0</v>
      </c>
      <c r="K18" s="192">
        <f>SUMIFS('9月OMS订单结算明细（对外应收）'!$W:$W,'9月OMS订单结算明细（对外应收）'!$AJ:$AJ,"上海旭福電子有限公司",'9月OMS订单结算明细（对外应收）'!$J:$J,"铁路出")</f>
        <v>0</v>
      </c>
      <c r="L18" s="192">
        <f>SUMIFS('9月OMS订单结算明细（对外应收）'!$W:$W,'9月OMS订单结算明细（对外应收）'!$AJ:$AJ,"上海旭福電子有限公司",'9月OMS订单结算明细（对外应收）'!$J:$J,"二线进区")</f>
        <v>0</v>
      </c>
      <c r="M18" s="192">
        <f>SUMIFS('9月OMS订单结算明细（对外应收）'!$W:$W,'9月OMS订单结算明细（对外应收）'!$AJ:$AJ,"上海旭福電子有限公司",'9月OMS订单结算明细（对外应收）'!$J:$J,"二线出区")</f>
        <v>0</v>
      </c>
      <c r="N18" s="192">
        <f>SUMIFS('9月OMS订单结算明细（对外应收）'!$W:$W,'9月OMS订单结算明细（对外应收）'!$AJ:$AJ,"上海旭福電子有限公司",'9月OMS订单结算明细（对外应收）'!$J:$J,"区内调拨")</f>
        <v>0</v>
      </c>
      <c r="O18" s="192">
        <f>SUMIFS('9月OMS订单结算明细（对外应收）'!$W:$W,'9月OMS订单结算明细（对外应收）'!$AJ:$AJ,"上海旭福電子有限公司",'9月OMS订单结算明细（对外应收）'!$J:$J,"转口")</f>
        <v>0</v>
      </c>
      <c r="P18" s="192">
        <f>SUMIFS('9月OMS订单结算明细（对外应收）'!$W:$W,'9月OMS订单结算明细（对外应收）'!$AJ:$AJ,"上海旭福電子有限公司",'9月OMS订单结算明细（对外应收）'!$J:$J,"多式联运")</f>
        <v>0</v>
      </c>
      <c r="Q18" s="192">
        <f>SUMIFS('9月OMS订单结算明细（对外应收）'!$W:$W,'9月OMS订单结算明细（对外应收）'!$AJ:$AJ,"上海旭福電子有限公司",'9月OMS订单结算明细（对外应收）'!$J:$J,"其他关务")</f>
        <v>0</v>
      </c>
      <c r="R18" s="192">
        <f>SUMIFS('9月OMS订单结算明细（对外应收）'!$W:$W,'9月OMS订单结算明细（对外应收）'!$AJ:$AJ,"上海旭福電子有限公司",'9月OMS订单结算明细（对外应收）'!$J:$J,"国内物流")</f>
        <v>0</v>
      </c>
      <c r="S18" s="192">
        <f>SUMIFS('9月OMS订单结算明细（对外应收）'!$W:$W,'9月OMS订单结算明细（对外应收）'!$AJ:$AJ,"上海旭福電子有限公司",'9月OMS订单结算明细（对外应收）'!$J:$J,"代收代付")</f>
        <v>0</v>
      </c>
    </row>
    <row r="19" spans="1:19">
      <c r="A19" s="183" t="s">
        <v>225</v>
      </c>
      <c r="B19" s="192">
        <f>SUMIFS('9月OMS订单结算明细（对外应收）'!$W:$W,'9月OMS订单结算明细（对外应收）'!$AJ:$AJ,"捷普科技（上海）有限公司",'9月OMS订单结算明细（对外应收）'!$J:$J,"空进")</f>
        <v>0</v>
      </c>
      <c r="C19" s="192">
        <f>SUMIFS('9月OMS订单结算明细（对外应收）'!$W:$W,'9月OMS订单结算明细（对外应收）'!$AJ:$AJ,"捷普科技（上海）有限公司",'9月OMS订单结算明细（对外应收）'!$J:$J,"快递进")</f>
        <v>0</v>
      </c>
      <c r="D19" s="192">
        <f>SUMIFS('9月OMS订单结算明细（对外应收）'!$W:$W,'9月OMS订单结算明细（对外应收）'!$AJ:$AJ,"捷普科技（上海）有限公司",'9月OMS订单结算明细（对外应收）'!$J:$J,"空出")</f>
        <v>0</v>
      </c>
      <c r="E19" s="192">
        <f>SUMIFS('9月OMS订单结算明细（对外应收）'!$W:$W,'9月OMS订单结算明细（对外应收）'!$AJ:$AJ,"捷普科技（上海）有限公司",'9月OMS订单结算明细（对外应收）'!$J:$J,"快递出")</f>
        <v>0</v>
      </c>
      <c r="F19" s="192">
        <f>SUMIFS('9月OMS订单结算明细（对外应收）'!$W:$W,'9月OMS订单结算明细（对外应收）'!$AJ:$AJ,"捷普科技（上海）有限公司",'9月OMS订单结算明细（对外应收）'!$J:$J,"海进")</f>
        <v>0</v>
      </c>
      <c r="G19" s="192">
        <f>SUMIFS('9月OMS订单结算明细（对外应收）'!$W:$W,'9月OMS订单结算明细（对外应收）'!$AJ:$AJ,"捷普科技（上海）有限公司",'9月OMS订单结算明细（对外应收）'!$J:$J,"海出")</f>
        <v>0</v>
      </c>
      <c r="H19" s="192">
        <f>SUMIFS('9月OMS订单结算明细（对外应收）'!$W:$W,'9月OMS订单结算明细（对外应收）'!$AJ:$AJ,"捷普科技（上海）有限公司",'9月OMS订单结算明细（对外应收）'!$J:$J,"陆进")</f>
        <v>0</v>
      </c>
      <c r="I19" s="192">
        <f>SUMIFS('9月OMS订单结算明细（对外应收）'!$W:$W,'9月OMS订单结算明细（对外应收）'!$AJ:$AJ,"捷普科技（上海）有限公司",'9月OMS订单结算明细（对外应收）'!$J:$J,"陆出")</f>
        <v>0</v>
      </c>
      <c r="J19" s="192">
        <f>SUMIFS('9月OMS订单结算明细（对外应收）'!$W:$W,'9月OMS订单结算明细（对外应收）'!$AJ:$AJ,"捷普科技（上海）有限公司",'9月OMS订单结算明细（对外应收）'!$J:$J,"铁路进")</f>
        <v>0</v>
      </c>
      <c r="K19" s="192">
        <f>SUMIFS('9月OMS订单结算明细（对外应收）'!$W:$W,'9月OMS订单结算明细（对外应收）'!$AJ:$AJ,"捷普科技（上海）有限公司",'9月OMS订单结算明细（对外应收）'!$J:$J,"铁路出")</f>
        <v>0</v>
      </c>
      <c r="L19" s="192">
        <f>SUMIFS('9月OMS订单结算明细（对外应收）'!$W:$W,'9月OMS订单结算明细（对外应收）'!$AJ:$AJ,"捷普科技（上海）有限公司",'9月OMS订单结算明细（对外应收）'!$J:$J,"二线进区")</f>
        <v>0</v>
      </c>
      <c r="M19" s="192">
        <f>SUMIFS('9月OMS订单结算明细（对外应收）'!$W:$W,'9月OMS订单结算明细（对外应收）'!$AJ:$AJ,"捷普科技（上海）有限公司",'9月OMS订单结算明细（对外应收）'!$J:$J,"二线出区")</f>
        <v>0</v>
      </c>
      <c r="N19" s="192">
        <f>SUMIFS('9月OMS订单结算明细（对外应收）'!$W:$W,'9月OMS订单结算明细（对外应收）'!$AJ:$AJ,"捷普科技（上海）有限公司",'9月OMS订单结算明细（对外应收）'!$J:$J,"区内调拨")</f>
        <v>0</v>
      </c>
      <c r="O19" s="192">
        <f>SUMIFS('9月OMS订单结算明细（对外应收）'!$W:$W,'9月OMS订单结算明细（对外应收）'!$AJ:$AJ,"捷普科技（上海）有限公司",'9月OMS订单结算明细（对外应收）'!$J:$J,"转口")</f>
        <v>0</v>
      </c>
      <c r="P19" s="192">
        <f>SUMIFS('9月OMS订单结算明细（对外应收）'!$W:$W,'9月OMS订单结算明细（对外应收）'!$AJ:$AJ,"捷普科技（上海）有限公司",'9月OMS订单结算明细（对外应收）'!$J:$J,"多式联运")</f>
        <v>0</v>
      </c>
      <c r="Q19" s="192">
        <f>SUMIFS('9月OMS订单结算明细（对外应收）'!$W:$W,'9月OMS订单结算明细（对外应收）'!$AJ:$AJ,"捷普科技（上海）有限公司",'9月OMS订单结算明细（对外应收）'!$J:$J,"其他关务")</f>
        <v>0</v>
      </c>
      <c r="R19" s="192">
        <f>SUMIFS('9月OMS订单结算明细（对外应收）'!$W:$W,'9月OMS订单结算明细（对外应收）'!$AJ:$AJ,"捷普科技（上海）有限公司",'9月OMS订单结算明细（对外应收）'!$J:$J,"国内物流")</f>
        <v>0</v>
      </c>
      <c r="S19" s="192">
        <f>SUMIFS('9月OMS订单结算明细（对外应收）'!$W:$W,'9月OMS订单结算明细（对外应收）'!$AJ:$AJ,"捷普科技（上海）有限公司",'9月OMS订单结算明细（对外应收）'!$J:$J,"代收代付")</f>
        <v>0</v>
      </c>
    </row>
    <row r="24" spans="1:19" ht="16.5">
      <c r="A24" s="50" t="s">
        <v>227</v>
      </c>
      <c r="B24" s="50" t="s">
        <v>89</v>
      </c>
      <c r="C24" s="50" t="s">
        <v>92</v>
      </c>
      <c r="D24" s="50" t="s">
        <v>93</v>
      </c>
      <c r="E24" s="50" t="s">
        <v>94</v>
      </c>
      <c r="F24" s="50" t="s">
        <v>95</v>
      </c>
      <c r="G24" s="50" t="s">
        <v>96</v>
      </c>
      <c r="H24" s="50" t="s">
        <v>97</v>
      </c>
      <c r="I24" s="50" t="s">
        <v>98</v>
      </c>
      <c r="J24" s="50" t="s">
        <v>99</v>
      </c>
      <c r="K24" s="50" t="s">
        <v>91</v>
      </c>
      <c r="L24" s="50" t="s">
        <v>100</v>
      </c>
      <c r="M24" s="50" t="s">
        <v>107</v>
      </c>
      <c r="N24" s="50" t="s">
        <v>101</v>
      </c>
      <c r="O24" s="50" t="s">
        <v>102</v>
      </c>
      <c r="P24" s="50" t="s">
        <v>103</v>
      </c>
      <c r="Q24" s="50" t="s">
        <v>105</v>
      </c>
      <c r="R24" s="50" t="s">
        <v>104</v>
      </c>
      <c r="S24" s="50" t="s">
        <v>106</v>
      </c>
    </row>
    <row r="25" spans="1:19">
      <c r="A25" s="183" t="s">
        <v>195</v>
      </c>
      <c r="B25" s="192">
        <f>SUMIFS('9月OMS订单结算明细（对内应付）'!$W:$W,'9月OMS订单结算明细（对内应付）'!$AV:$AV,"无锡村田电子有限公司",'9月OMS订单结算明细（对内应付）'!$K:$K,"空进")</f>
        <v>0</v>
      </c>
      <c r="C25" s="192">
        <f>SUMIFS('9月OMS订单结算明细（对内应付）'!$W:$W,'9月OMS订单结算明细（对内应付）'!$AV:$AV,"无锡村田电子有限公司",'9月OMS订单结算明细（对内应付）'!$K:$K,"快递进")</f>
        <v>0</v>
      </c>
      <c r="D25" s="192">
        <f>SUMIFS('9月OMS订单结算明细（对内应付）'!$W:$W,'9月OMS订单结算明细（对内应付）'!$AV:$AV,"无锡村田电子有限公司",'9月OMS订单结算明细（对内应付）'!$K:$K,"空出")</f>
        <v>0</v>
      </c>
      <c r="E25" s="192">
        <f>SUMIFS('9月OMS订单结算明细（对内应付）'!$W:$W,'9月OMS订单结算明细（对内应付）'!$AV:$AV,"无锡村田电子有限公司",'9月OMS订单结算明细（对内应付）'!$K:$K,"快递出")</f>
        <v>0</v>
      </c>
      <c r="F25" s="192">
        <f>SUMIFS('9月OMS订单结算明细（对内应付）'!$W:$W,'9月OMS订单结算明细（对内应付）'!$AV:$AV,"无锡村田电子有限公司",'9月OMS订单结算明细（对内应付）'!$K:$K,"海进")</f>
        <v>0</v>
      </c>
      <c r="G25" s="192">
        <f>SUMIFS('9月OMS订单结算明细（对内应付）'!$W:$W,'9月OMS订单结算明细（对内应付）'!$AV:$AV,"无锡村田电子有限公司",'9月OMS订单结算明细（对内应付）'!$K:$K,"海出")</f>
        <v>0</v>
      </c>
      <c r="H25" s="192">
        <f>SUMIFS('9月OMS订单结算明细（对内应付）'!$W:$W,'9月OMS订单结算明细（对内应付）'!$AV:$AV,"无锡村田电子有限公司",'9月OMS订单结算明细（对内应付）'!$K:$K,"陆进")</f>
        <v>0</v>
      </c>
      <c r="I25" s="192">
        <f>SUMIFS('9月OMS订单结算明细（对内应付）'!$W:$W,'9月OMS订单结算明细（对内应付）'!$AV:$AV,"无锡村田电子有限公司",'9月OMS订单结算明细（对内应付）'!$K:$K,"陆出")</f>
        <v>0</v>
      </c>
      <c r="J25" s="192">
        <f>SUMIFS('9月OMS订单结算明细（对内应付）'!$W:$W,'9月OMS订单结算明细（对内应付）'!$AV:$AV,"无锡村田电子有限公司",'9月OMS订单结算明细（对内应付）'!$K:$K,"铁路进")</f>
        <v>0</v>
      </c>
      <c r="K25" s="192">
        <f>SUMIFS('9月OMS订单结算明细（对内应付）'!$W:$W,'9月OMS订单结算明细（对内应付）'!$AV:$AV,"无锡村田电子有限公司",'9月OMS订单结算明细（对内应付）'!$K:$K,"铁路出")</f>
        <v>0</v>
      </c>
      <c r="L25" s="192">
        <f>SUMIFS('9月OMS订单结算明细（对内应付）'!$W:$W,'9月OMS订单结算明细（对内应付）'!$AV:$AV,"无锡村田电子有限公司",'9月OMS订单结算明细（对内应付）'!$K:$K,"二线进区")</f>
        <v>0</v>
      </c>
      <c r="M25" s="192">
        <f>SUMIFS('9月OMS订单结算明细（对内应付）'!$W:$W,'9月OMS订单结算明细（对内应付）'!$AV:$AV,"无锡村田电子有限公司",'9月OMS订单结算明细（对内应付）'!$K:$K,"二线出区")</f>
        <v>0</v>
      </c>
      <c r="N25" s="192">
        <f>SUMIFS('9月OMS订单结算明细（对内应付）'!$W:$W,'9月OMS订单结算明细（对内应付）'!$AV:$AV,"无锡村田电子有限公司",'9月OMS订单结算明细（对内应付）'!$K:$K,"区内调拨")</f>
        <v>0</v>
      </c>
      <c r="O25" s="192">
        <f>SUMIFS('9月OMS订单结算明细（对内应付）'!$W:$W,'9月OMS订单结算明细（对内应付）'!$AV:$AV,"无锡村田电子有限公司",'9月OMS订单结算明细（对内应付）'!$K:$K,"转口")</f>
        <v>0</v>
      </c>
      <c r="P25" s="192">
        <f>SUMIFS('9月OMS订单结算明细（对内应付）'!$W:$W,'9月OMS订单结算明细（对内应付）'!$AV:$AV,"无锡村田电子有限公司",'9月OMS订单结算明细（对内应付）'!$K:$K,"多式联运")</f>
        <v>0</v>
      </c>
      <c r="Q25" s="192">
        <f>SUMIFS('9月OMS订单结算明细（对内应付）'!$W:$W,'9月OMS订单结算明细（对内应付）'!$AV:$AV,"无锡村田电子有限公司",'9月OMS订单结算明细（对内应付）'!$K:$K,"其他关务")</f>
        <v>0</v>
      </c>
      <c r="R25" s="192">
        <f>SUMIFS('9月OMS订单结算明细（对内应付）'!$W:$W,'9月OMS订单结算明细（对内应付）'!$AV:$AV,"无锡村田电子有限公司",'9月OMS订单结算明细（对内应付）'!$K:$K,"国内物流")</f>
        <v>0</v>
      </c>
      <c r="S25" s="192">
        <f>SUMIFS('9月OMS订单结算明细（对内应付）'!$W:$W,'9月OMS订单结算明细（对内应付）'!$AV:$AV,"无锡村田电子有限公司",'9月OMS订单结算明细（对内应付）'!$K:$K,"代收代付")</f>
        <v>0</v>
      </c>
    </row>
    <row r="26" spans="1:19">
      <c r="A26" s="183" t="s">
        <v>212</v>
      </c>
      <c r="B26" s="192">
        <f>SUMIFS('9月OMS订单结算明细（对内应付）'!$W:$W,'9月OMS订单结算明细（对内应付）'!$AV:$AV,"希捷国际科技（无锡）有限公司",'9月OMS订单结算明细（对内应付）'!$K:$K,"空进")</f>
        <v>0</v>
      </c>
      <c r="C26" s="192">
        <f>SUMIFS('9月OMS订单结算明细（对内应付）'!$W:$W,'9月OMS订单结算明细（对内应付）'!$AV:$AV,"希捷国际科技（无锡）有限公司",'9月OMS订单结算明细（对内应付）'!$K:$K,"快递进")</f>
        <v>0</v>
      </c>
      <c r="D26" s="192">
        <f>SUMIFS('9月OMS订单结算明细（对内应付）'!$W:$W,'9月OMS订单结算明细（对内应付）'!$AV:$AV,"希捷国际科技（无锡）有限公司",'9月OMS订单结算明细（对内应付）'!$K:$K,"空出")</f>
        <v>0</v>
      </c>
      <c r="E26" s="192">
        <f>SUMIFS('9月OMS订单结算明细（对内应付）'!$W:$W,'9月OMS订单结算明细（对内应付）'!$AV:$AV,"希捷国际科技（无锡）有限公司",'9月OMS订单结算明细（对内应付）'!$K:$K,"快递出")</f>
        <v>0</v>
      </c>
      <c r="F26" s="192">
        <f>SUMIFS('9月OMS订单结算明细（对内应付）'!$W:$W,'9月OMS订单结算明细（对内应付）'!$AV:$AV,"希捷国际科技（无锡）有限公司",'9月OMS订单结算明细（对内应付）'!$K:$K,"海进")</f>
        <v>0</v>
      </c>
      <c r="G26" s="192">
        <f>SUMIFS('9月OMS订单结算明细（对内应付）'!$W:$W,'9月OMS订单结算明细（对内应付）'!$AV:$AV,"希捷国际科技（无锡）有限公司",'9月OMS订单结算明细（对内应付）'!$K:$K,"海出")</f>
        <v>0</v>
      </c>
      <c r="H26" s="192">
        <f>SUMIFS('9月OMS订单结算明细（对内应付）'!$W:$W,'9月OMS订单结算明细（对内应付）'!$AV:$AV,"希捷国际科技（无锡）有限公司",'9月OMS订单结算明细（对内应付）'!$K:$K,"陆进")</f>
        <v>0</v>
      </c>
      <c r="I26" s="192">
        <f>SUMIFS('9月OMS订单结算明细（对内应付）'!$W:$W,'9月OMS订单结算明细（对内应付）'!$AV:$AV,"希捷国际科技（无锡）有限公司",'9月OMS订单结算明细（对内应付）'!$K:$K,"陆出")</f>
        <v>0</v>
      </c>
      <c r="J26" s="192">
        <f>SUMIFS('9月OMS订单结算明细（对内应付）'!$W:$W,'9月OMS订单结算明细（对内应付）'!$AV:$AV,"希捷国际科技（无锡）有限公司",'9月OMS订单结算明细（对内应付）'!$K:$K,"铁路进")</f>
        <v>0</v>
      </c>
      <c r="K26" s="192">
        <f>SUMIFS('9月OMS订单结算明细（对内应付）'!$W:$W,'9月OMS订单结算明细（对内应付）'!$AV:$AV,"希捷国际科技（无锡）有限公司",'9月OMS订单结算明细（对内应付）'!$K:$K,"铁路出")</f>
        <v>0</v>
      </c>
      <c r="L26" s="192">
        <f>SUMIFS('9月OMS订单结算明细（对内应付）'!$W:$W,'9月OMS订单结算明细（对内应付）'!$AV:$AV,"希捷国际科技（无锡）有限公司",'9月OMS订单结算明细（对内应付）'!$K:$K,"二线进区")</f>
        <v>0</v>
      </c>
      <c r="M26" s="192">
        <f>SUMIFS('9月OMS订单结算明细（对内应付）'!$W:$W,'9月OMS订单结算明细（对内应付）'!$AV:$AV,"希捷国际科技（无锡）有限公司",'9月OMS订单结算明细（对内应付）'!$K:$K,"二线出区")</f>
        <v>0</v>
      </c>
      <c r="N26" s="192">
        <f>SUMIFS('9月OMS订单结算明细（对内应付）'!$W:$W,'9月OMS订单结算明细（对内应付）'!$AV:$AV,"希捷国际科技（无锡）有限公司",'9月OMS订单结算明细（对内应付）'!$K:$K,"区内调拨")</f>
        <v>0</v>
      </c>
      <c r="O26" s="192">
        <f>SUMIFS('9月OMS订单结算明细（对内应付）'!$W:$W,'9月OMS订单结算明细（对内应付）'!$AV:$AV,"希捷国际科技（无锡）有限公司",'9月OMS订单结算明细（对内应付）'!$K:$K,"转口")</f>
        <v>0</v>
      </c>
      <c r="P26" s="192">
        <f>SUMIFS('9月OMS订单结算明细（对内应付）'!$W:$W,'9月OMS订单结算明细（对内应付）'!$AV:$AV,"希捷国际科技（无锡）有限公司",'9月OMS订单结算明细（对内应付）'!$K:$K,"多式联运")</f>
        <v>0</v>
      </c>
      <c r="Q26" s="192">
        <f>SUMIFS('9月OMS订单结算明细（对内应付）'!$W:$W,'9月OMS订单结算明细（对内应付）'!$AV:$AV,"希捷国际科技（无锡）有限公司",'9月OMS订单结算明细（对内应付）'!$K:$K,"其他关务")</f>
        <v>0</v>
      </c>
      <c r="R26" s="192">
        <f>SUMIFS('9月OMS订单结算明细（对内应付）'!$W:$W,'9月OMS订单结算明细（对内应付）'!$AV:$AV,"希捷国际科技（无锡）有限公司",'9月OMS订单结算明细（对内应付）'!$K:$K,"国内物流")</f>
        <v>0</v>
      </c>
      <c r="S26" s="192">
        <f>SUMIFS('9月OMS订单结算明细（对内应付）'!$W:$W,'9月OMS订单结算明细（对内应付）'!$AV:$AV,"希捷国际科技（无锡）有限公司",'9月OMS订单结算明细（对内应付）'!$K:$K,"代收代付")</f>
        <v>0</v>
      </c>
    </row>
    <row r="27" spans="1:19">
      <c r="A27" s="183" t="s">
        <v>202</v>
      </c>
      <c r="B27" s="192">
        <f>SUMIFS('9月OMS订单结算明细（对内应付）'!$W:$W,'9月OMS订单结算明细（对内应付）'!$AV:$AV,"SEAGATE SINGAPORE INTERNATIONAL HEA DQUAR TERS PTE LTD.",'9月OMS订单结算明细（对内应付）'!$K:$K,"空进")</f>
        <v>0</v>
      </c>
      <c r="C27" s="192">
        <f>SUMIFS('9月OMS订单结算明细（对内应付）'!$W:$W,'9月OMS订单结算明细（对内应付）'!$AV:$AV,"SEAGATE SINGAPORE INTERNATIONAL HEA DQUAR TERS PTE LTD.",'9月OMS订单结算明细（对内应付）'!$K:$K,"快递进")</f>
        <v>0</v>
      </c>
      <c r="D27" s="192">
        <f>SUMIFS('9月OMS订单结算明细（对内应付）'!$W:$W,'9月OMS订单结算明细（对内应付）'!$AV:$AV,"SEAGATE SINGAPORE INTERNATIONAL HEA DQUAR TERS PTE LTD.",'9月OMS订单结算明细（对内应付）'!$K:$K,"空出")</f>
        <v>0</v>
      </c>
      <c r="E27" s="192">
        <f>SUMIFS('9月OMS订单结算明细（对内应付）'!$W:$W,'9月OMS订单结算明细（对内应付）'!$AV:$AV,"SEAGATE SINGAPORE INTERNATIONAL HEA DQUAR TERS PTE LTD.",'9月OMS订单结算明细（对内应付）'!$K:$K,"快递出")</f>
        <v>0</v>
      </c>
      <c r="F27" s="192">
        <f>SUMIFS('9月OMS订单结算明细（对内应付）'!$W:$W,'9月OMS订单结算明细（对内应付）'!$AV:$AV,"SEAGATE SINGAPORE INTERNATIONAL HEA DQUAR TERS PTE LTD.",'9月OMS订单结算明细（对内应付）'!$K:$K,"海进")</f>
        <v>0</v>
      </c>
      <c r="G27" s="192">
        <f>SUMIFS('9月OMS订单结算明细（对内应付）'!$W:$W,'9月OMS订单结算明细（对内应付）'!$AV:$AV,"SEAGATE SINGAPORE INTERNATIONAL HEA DQUAR TERS PTE LTD.",'9月OMS订单结算明细（对内应付）'!$K:$K,"海出")</f>
        <v>0</v>
      </c>
      <c r="H27" s="192">
        <f>SUMIFS('9月OMS订单结算明细（对内应付）'!$W:$W,'9月OMS订单结算明细（对内应付）'!$AV:$AV,"SEAGATE SINGAPORE INTERNATIONAL HEA DQUAR TERS PTE LTD.",'9月OMS订单结算明细（对内应付）'!$K:$K,"陆进")</f>
        <v>0</v>
      </c>
      <c r="I27" s="192">
        <f>SUMIFS('9月OMS订单结算明细（对内应付）'!$W:$W,'9月OMS订单结算明细（对内应付）'!$AV:$AV,"SEAGATE SINGAPORE INTERNATIONAL HEA DQUAR TERS PTE LTD.",'9月OMS订单结算明细（对内应付）'!$K:$K,"陆出")</f>
        <v>0</v>
      </c>
      <c r="J27" s="192">
        <f>SUMIFS('9月OMS订单结算明细（对内应付）'!$W:$W,'9月OMS订单结算明细（对内应付）'!$AV:$AV,"SEAGATE SINGAPORE INTERNATIONAL HEA DQUAR TERS PTE LTD.",'9月OMS订单结算明细（对内应付）'!$K:$K,"铁路进")</f>
        <v>0</v>
      </c>
      <c r="K27" s="192">
        <f>SUMIFS('9月OMS订单结算明细（对内应付）'!$W:$W,'9月OMS订单结算明细（对内应付）'!$AV:$AV,"SEAGATE SINGAPORE INTERNATIONAL HEA DQUAR TERS PTE LTD.",'9月OMS订单结算明细（对内应付）'!$K:$K,"铁路出")</f>
        <v>0</v>
      </c>
      <c r="L27" s="192">
        <f>SUMIFS('9月OMS订单结算明细（对内应付）'!$W:$W,'9月OMS订单结算明细（对内应付）'!$AV:$AV,"SEAGATE SINGAPORE INTERNATIONAL HEA DQUAR TERS PTE LTD.",'9月OMS订单结算明细（对内应付）'!$K:$K,"二线进区")</f>
        <v>0</v>
      </c>
      <c r="M27" s="192">
        <f>SUMIFS('9月OMS订单结算明细（对内应付）'!$W:$W,'9月OMS订单结算明细（对内应付）'!$AV:$AV,"SEAGATE SINGAPORE INTERNATIONAL HEA DQUAR TERS PTE LTD.",'9月OMS订单结算明细（对内应付）'!$K:$K,"二线出区")</f>
        <v>0</v>
      </c>
      <c r="N27" s="192">
        <f>SUMIFS('9月OMS订单结算明细（对内应付）'!$W:$W,'9月OMS订单结算明细（对内应付）'!$AV:$AV,"SEAGATE SINGAPORE INTERNATIONAL HEA DQUAR TERS PTE LTD.",'9月OMS订单结算明细（对内应付）'!$K:$K,"区内调拨")</f>
        <v>0</v>
      </c>
      <c r="O27" s="192">
        <f>SUMIFS('9月OMS订单结算明细（对内应付）'!$W:$W,'9月OMS订单结算明细（对内应付）'!$AV:$AV,"SEAGATE SINGAPORE INTERNATIONAL HEA DQUAR TERS PTE LTD.",'9月OMS订单结算明细（对内应付）'!$K:$K,"转口")</f>
        <v>0</v>
      </c>
      <c r="P27" s="192">
        <f>SUMIFS('9月OMS订单结算明细（对内应付）'!$W:$W,'9月OMS订单结算明细（对内应付）'!$AV:$AV,"SEAGATE SINGAPORE INTERNATIONAL HEA DQUAR TERS PTE LTD.",'9月OMS订单结算明细（对内应付）'!$K:$K,"多式联运")</f>
        <v>0</v>
      </c>
      <c r="Q27" s="192">
        <f>SUMIFS('9月OMS订单结算明细（对内应付）'!$W:$W,'9月OMS订单结算明细（对内应付）'!$AV:$AV,"SEAGATE SINGAPORE INTERNATIONAL HEA DQUAR TERS PTE LTD.",'9月OMS订单结算明细（对内应付）'!$K:$K,"其他关务")</f>
        <v>0</v>
      </c>
      <c r="R27" s="192">
        <f>SUMIFS('9月OMS订单结算明细（对内应付）'!$W:$W,'9月OMS订单结算明细（对内应付）'!$AV:$AV,"SEAGATE SINGAPORE INTERNATIONAL HEA DQUAR TERS PTE LTD.",'9月OMS订单结算明细（对内应付）'!$K:$K,"国内物流")</f>
        <v>0</v>
      </c>
      <c r="S27" s="192">
        <f>SUMIFS('9月OMS订单结算明细（对内应付）'!$W:$W,'9月OMS订单结算明细（对内应付）'!$AV:$AV,"SEAGATE SINGAPORE INTERNATIONAL HEA DQUAR TERS PTE LTD.",'9月OMS订单结算明细（对内应付）'!$K:$K,"代收代付")</f>
        <v>0</v>
      </c>
    </row>
    <row r="28" spans="1:19">
      <c r="A28" s="183" t="s">
        <v>205</v>
      </c>
      <c r="B28" s="192">
        <f>SUMIFS('9月OMS订单结算明细（对内应付）'!$W:$W,'9月OMS订单结算明细（对内应付）'!$AV:$AV,"捷普电子（无锡）有限公司",'9月OMS订单结算明细（对内应付）'!$K:$K,"空进")</f>
        <v>0</v>
      </c>
      <c r="C28" s="192">
        <f>SUMIFS('9月OMS订单结算明细（对内应付）'!$W:$W,'9月OMS订单结算明细（对内应付）'!$AV:$AV,"捷普电子（无锡）有限公司",'9月OMS订单结算明细（对内应付）'!$K:$K,"快递进")</f>
        <v>0</v>
      </c>
      <c r="D28" s="192">
        <f>SUMIFS('9月OMS订单结算明细（对内应付）'!$W:$W,'9月OMS订单结算明细（对内应付）'!$AV:$AV,"捷普电子（无锡）有限公司",'9月OMS订单结算明细（对内应付）'!$K:$K,"空出")</f>
        <v>0</v>
      </c>
      <c r="E28" s="192">
        <f>SUMIFS('9月OMS订单结算明细（对内应付）'!$W:$W,'9月OMS订单结算明细（对内应付）'!$AV:$AV,"捷普电子（无锡）有限公司",'9月OMS订单结算明细（对内应付）'!$K:$K,"快递出")</f>
        <v>0</v>
      </c>
      <c r="F28" s="192">
        <f>SUMIFS('9月OMS订单结算明细（对内应付）'!$W:$W,'9月OMS订单结算明细（对内应付）'!$AV:$AV,"捷普电子（无锡）有限公司",'9月OMS订单结算明细（对内应付）'!$K:$K,"海进")</f>
        <v>0</v>
      </c>
      <c r="G28" s="192">
        <f>SUMIFS('9月OMS订单结算明细（对内应付）'!$W:$W,'9月OMS订单结算明细（对内应付）'!$AV:$AV,"捷普电子（无锡）有限公司",'9月OMS订单结算明细（对内应付）'!$K:$K,"海出")</f>
        <v>0</v>
      </c>
      <c r="H28" s="192">
        <f>SUMIFS('9月OMS订单结算明细（对内应付）'!$W:$W,'9月OMS订单结算明细（对内应付）'!$AV:$AV,"捷普电子（无锡）有限公司",'9月OMS订单结算明细（对内应付）'!$K:$K,"陆进")</f>
        <v>0</v>
      </c>
      <c r="I28" s="192">
        <f>SUMIFS('9月OMS订单结算明细（对内应付）'!$W:$W,'9月OMS订单结算明细（对内应付）'!$AV:$AV,"捷普电子（无锡）有限公司",'9月OMS订单结算明细（对内应付）'!$K:$K,"陆出")</f>
        <v>0</v>
      </c>
      <c r="J28" s="192">
        <f>SUMIFS('9月OMS订单结算明细（对内应付）'!$W:$W,'9月OMS订单结算明细（对内应付）'!$AV:$AV,"捷普电子（无锡）有限公司",'9月OMS订单结算明细（对内应付）'!$K:$K,"铁路进")</f>
        <v>0</v>
      </c>
      <c r="K28" s="192">
        <f>SUMIFS('9月OMS订单结算明细（对内应付）'!$W:$W,'9月OMS订单结算明细（对内应付）'!$AV:$AV,"捷普电子（无锡）有限公司",'9月OMS订单结算明细（对内应付）'!$K:$K,"铁路出")</f>
        <v>0</v>
      </c>
      <c r="L28" s="192">
        <f>SUMIFS('9月OMS订单结算明细（对内应付）'!$W:$W,'9月OMS订单结算明细（对内应付）'!$AV:$AV,"捷普电子（无锡）有限公司",'9月OMS订单结算明细（对内应付）'!$K:$K,"二线进区")</f>
        <v>0</v>
      </c>
      <c r="M28" s="192">
        <f>SUMIFS('9月OMS订单结算明细（对内应付）'!$W:$W,'9月OMS订单结算明细（对内应付）'!$AV:$AV,"捷普电子（无锡）有限公司",'9月OMS订单结算明细（对内应付）'!$K:$K,"二线出区")</f>
        <v>0</v>
      </c>
      <c r="N28" s="192">
        <f>SUMIFS('9月OMS订单结算明细（对内应付）'!$W:$W,'9月OMS订单结算明细（对内应付）'!$AV:$AV,"捷普电子（无锡）有限公司",'9月OMS订单结算明细（对内应付）'!$K:$K,"区内调拨")</f>
        <v>0</v>
      </c>
      <c r="O28" s="192">
        <f>SUMIFS('9月OMS订单结算明细（对内应付）'!$W:$W,'9月OMS订单结算明细（对内应付）'!$AV:$AV,"捷普电子（无锡）有限公司",'9月OMS订单结算明细（对内应付）'!$K:$K,"转口")</f>
        <v>0</v>
      </c>
      <c r="P28" s="192">
        <f>SUMIFS('9月OMS订单结算明细（对内应付）'!$W:$W,'9月OMS订单结算明细（对内应付）'!$AV:$AV,"捷普电子（无锡）有限公司",'9月OMS订单结算明细（对内应付）'!$K:$K,"多式联运")</f>
        <v>0</v>
      </c>
      <c r="Q28" s="192">
        <f>SUMIFS('9月OMS订单结算明细（对内应付）'!$W:$W,'9月OMS订单结算明细（对内应付）'!$AV:$AV,"捷普电子（无锡）有限公司",'9月OMS订单结算明细（对内应付）'!$K:$K,"其他关务")</f>
        <v>0</v>
      </c>
      <c r="R28" s="192">
        <f>SUMIFS('9月OMS订单结算明细（对内应付）'!$W:$W,'9月OMS订单结算明细（对内应付）'!$AV:$AV,"捷普电子（无锡）有限公司",'9月OMS订单结算明细（对内应付）'!$K:$K,"国内物流")</f>
        <v>0</v>
      </c>
      <c r="S28" s="192">
        <f>SUMIFS('9月OMS订单结算明细（对内应付）'!$W:$W,'9月OMS订单结算明细（对内应付）'!$AV:$AV,"捷普电子（无锡）有限公司",'9月OMS订单结算明细（对内应付）'!$K:$K,"代收代付")</f>
        <v>0</v>
      </c>
    </row>
    <row r="29" spans="1:19">
      <c r="A29" s="183" t="s">
        <v>168</v>
      </c>
      <c r="B29" s="192">
        <f>SUMIFS('9月OMS订单结算明细（对内应付）'!$W:$W,'9月OMS订单结算明细（对内应付）'!$AV:$AV,"无锡海峰聚思信息科技有限公司",'9月OMS订单结算明细（对内应付）'!$K:$K,"空进")</f>
        <v>0</v>
      </c>
      <c r="C29" s="192">
        <f>SUMIFS('9月OMS订单结算明细（对内应付）'!$W:$W,'9月OMS订单结算明细（对内应付）'!$AV:$AV,"无锡海峰聚思信息科技有限公司",'9月OMS订单结算明细（对内应付）'!$K:$K,"快递进")</f>
        <v>0</v>
      </c>
      <c r="D29" s="192">
        <f>SUMIFS('9月OMS订单结算明细（对内应付）'!$W:$W,'9月OMS订单结算明细（对内应付）'!$AV:$AV,"无锡海峰聚思信息科技有限公司",'9月OMS订单结算明细（对内应付）'!$K:$K,"空出")</f>
        <v>0</v>
      </c>
      <c r="E29" s="192">
        <f>SUMIFS('9月OMS订单结算明细（对内应付）'!$W:$W,'9月OMS订单结算明细（对内应付）'!$AV:$AV,"无锡海峰聚思信息科技有限公司",'9月OMS订单结算明细（对内应付）'!$K:$K,"快递出")</f>
        <v>0</v>
      </c>
      <c r="F29" s="192">
        <f>SUMIFS('9月OMS订单结算明细（对内应付）'!$W:$W,'9月OMS订单结算明细（对内应付）'!$AV:$AV,"无锡海峰聚思信息科技有限公司",'9月OMS订单结算明细（对内应付）'!$K:$K,"海进")</f>
        <v>0</v>
      </c>
      <c r="G29" s="192">
        <f>SUMIFS('9月OMS订单结算明细（对内应付）'!$W:$W,'9月OMS订单结算明细（对内应付）'!$AV:$AV,"无锡海峰聚思信息科技有限公司",'9月OMS订单结算明细（对内应付）'!$K:$K,"海出")</f>
        <v>0</v>
      </c>
      <c r="H29" s="192">
        <f>SUMIFS('9月OMS订单结算明细（对内应付）'!$W:$W,'9月OMS订单结算明细（对内应付）'!$AV:$AV,"无锡海峰聚思信息科技有限公司",'9月OMS订单结算明细（对内应付）'!$K:$K,"陆进")</f>
        <v>0</v>
      </c>
      <c r="I29" s="192">
        <f>SUMIFS('9月OMS订单结算明细（对内应付）'!$W:$W,'9月OMS订单结算明细（对内应付）'!$AV:$AV,"无锡海峰聚思信息科技有限公司",'9月OMS订单结算明细（对内应付）'!$K:$K,"陆出")</f>
        <v>0</v>
      </c>
      <c r="J29" s="192">
        <f>SUMIFS('9月OMS订单结算明细（对内应付）'!$W:$W,'9月OMS订单结算明细（对内应付）'!$AV:$AV,"无锡海峰聚思信息科技有限公司",'9月OMS订单结算明细（对内应付）'!$K:$K,"铁路进")</f>
        <v>0</v>
      </c>
      <c r="K29" s="192">
        <f>SUMIFS('9月OMS订单结算明细（对内应付）'!$W:$W,'9月OMS订单结算明细（对内应付）'!$AV:$AV,"无锡海峰聚思信息科技有限公司",'9月OMS订单结算明细（对内应付）'!$K:$K,"铁路出")</f>
        <v>0</v>
      </c>
      <c r="L29" s="192">
        <f>SUMIFS('9月OMS订单结算明细（对内应付）'!$W:$W,'9月OMS订单结算明细（对内应付）'!$AV:$AV,"无锡海峰聚思信息科技有限公司",'9月OMS订单结算明细（对内应付）'!$K:$K,"二线进区")</f>
        <v>0</v>
      </c>
      <c r="M29" s="192">
        <f>SUMIFS('9月OMS订单结算明细（对内应付）'!$W:$W,'9月OMS订单结算明细（对内应付）'!$AV:$AV,"无锡海峰聚思信息科技有限公司",'9月OMS订单结算明细（对内应付）'!$K:$K,"二线出区")</f>
        <v>0</v>
      </c>
      <c r="N29" s="192">
        <f>SUMIFS('9月OMS订单结算明细（对内应付）'!$W:$W,'9月OMS订单结算明细（对内应付）'!$AV:$AV,"无锡海峰聚思信息科技有限公司",'9月OMS订单结算明细（对内应付）'!$K:$K,"区内调拨")</f>
        <v>0</v>
      </c>
      <c r="O29" s="192">
        <f>SUMIFS('9月OMS订单结算明细（对内应付）'!$W:$W,'9月OMS订单结算明细（对内应付）'!$AV:$AV,"无锡海峰聚思信息科技有限公司",'9月OMS订单结算明细（对内应付）'!$K:$K,"转口")</f>
        <v>0</v>
      </c>
      <c r="P29" s="192">
        <f>SUMIFS('9月OMS订单结算明细（对内应付）'!$W:$W,'9月OMS订单结算明细（对内应付）'!$AV:$AV,"无锡海峰聚思信息科技有限公司",'9月OMS订单结算明细（对内应付）'!$K:$K,"多式联运")</f>
        <v>0</v>
      </c>
      <c r="Q29" s="192">
        <f>SUMIFS('9月OMS订单结算明细（对内应付）'!$W:$W,'9月OMS订单结算明细（对内应付）'!$AV:$AV,"无锡海峰聚思信息科技有限公司",'9月OMS订单结算明细（对内应付）'!$K:$K,"其他关务")</f>
        <v>0</v>
      </c>
      <c r="R29" s="192">
        <f>SUMIFS('9月OMS订单结算明细（对内应付）'!$W:$W,'9月OMS订单结算明细（对内应付）'!$AV:$AV,"无锡海峰聚思信息科技有限公司",'9月OMS订单结算明细（对内应付）'!$K:$K,"国内物流")</f>
        <v>0</v>
      </c>
      <c r="S29" s="192">
        <f>SUMIFS('9月OMS订单结算明细（对内应付）'!$W:$W,'9月OMS订单结算明细（对内应付）'!$AV:$AV,"无锡海峰聚思信息科技有限公司",'9月OMS订单结算明细（对内应付）'!$K:$K,"代收代付")</f>
        <v>0</v>
      </c>
    </row>
    <row r="30" spans="1:19">
      <c r="A30" s="183" t="s">
        <v>214</v>
      </c>
      <c r="B30" s="192">
        <f>SUMIFS('9月OMS订单结算明细（对内应付）'!$W:$W,'9月OMS订单结算明细（对内应付）'!$AV:$AV,"敦南微电子（无锡）有限公司",'9月OMS订单结算明细（对内应付）'!$K:$K,"空进")</f>
        <v>0</v>
      </c>
      <c r="C30" s="192">
        <f>SUMIFS('9月OMS订单结算明细（对内应付）'!$W:$W,'9月OMS订单结算明细（对内应付）'!$AV:$AV,"敦南微电子（无锡）有限公司",'9月OMS订单结算明细（对内应付）'!$K:$K,"快递进")</f>
        <v>0</v>
      </c>
      <c r="D30" s="192">
        <f>SUMIFS('9月OMS订单结算明细（对内应付）'!$W:$W,'9月OMS订单结算明细（对内应付）'!$AV:$AV,"敦南微电子（无锡）有限公司",'9月OMS订单结算明细（对内应付）'!$K:$K,"空出")</f>
        <v>0</v>
      </c>
      <c r="E30" s="192">
        <f>SUMIFS('9月OMS订单结算明细（对内应付）'!$W:$W,'9月OMS订单结算明细（对内应付）'!$AV:$AV,"敦南微电子（无锡）有限公司",'9月OMS订单结算明细（对内应付）'!$K:$K,"快递出")</f>
        <v>0</v>
      </c>
      <c r="F30" s="192">
        <f>SUMIFS('9月OMS订单结算明细（对内应付）'!$W:$W,'9月OMS订单结算明细（对内应付）'!$AV:$AV,"敦南微电子（无锡）有限公司",'9月OMS订单结算明细（对内应付）'!$K:$K,"海进")</f>
        <v>0</v>
      </c>
      <c r="G30" s="192">
        <f>SUMIFS('9月OMS订单结算明细（对内应付）'!$W:$W,'9月OMS订单结算明细（对内应付）'!$AV:$AV,"敦南微电子（无锡）有限公司",'9月OMS订单结算明细（对内应付）'!$K:$K,"海出")</f>
        <v>0</v>
      </c>
      <c r="H30" s="192">
        <f>SUMIFS('9月OMS订单结算明细（对内应付）'!$W:$W,'9月OMS订单结算明细（对内应付）'!$AV:$AV,"敦南微电子（无锡）有限公司",'9月OMS订单结算明细（对内应付）'!$K:$K,"陆进")</f>
        <v>0</v>
      </c>
      <c r="I30" s="192">
        <f>SUMIFS('9月OMS订单结算明细（对内应付）'!$W:$W,'9月OMS订单结算明细（对内应付）'!$AV:$AV,"敦南微电子（无锡）有限公司",'9月OMS订单结算明细（对内应付）'!$K:$K,"陆出")</f>
        <v>0</v>
      </c>
      <c r="J30" s="192">
        <f>SUMIFS('9月OMS订单结算明细（对内应付）'!$W:$W,'9月OMS订单结算明细（对内应付）'!$AV:$AV,"敦南微电子（无锡）有限公司",'9月OMS订单结算明细（对内应付）'!$K:$K,"铁路进")</f>
        <v>0</v>
      </c>
      <c r="K30" s="192">
        <f>SUMIFS('9月OMS订单结算明细（对内应付）'!$W:$W,'9月OMS订单结算明细（对内应付）'!$AV:$AV,"敦南微电子（无锡）有限公司",'9月OMS订单结算明细（对内应付）'!$K:$K,"铁路出")</f>
        <v>0</v>
      </c>
      <c r="L30" s="192">
        <f>SUMIFS('9月OMS订单结算明细（对内应付）'!$W:$W,'9月OMS订单结算明细（对内应付）'!$AV:$AV,"敦南微电子（无锡）有限公司",'9月OMS订单结算明细（对内应付）'!$K:$K,"二线进区")</f>
        <v>0</v>
      </c>
      <c r="M30" s="192">
        <f>SUMIFS('9月OMS订单结算明细（对内应付）'!$W:$W,'9月OMS订单结算明细（对内应付）'!$AV:$AV,"敦南微电子（无锡）有限公司",'9月OMS订单结算明细（对内应付）'!$K:$K,"二线出区")</f>
        <v>0</v>
      </c>
      <c r="N30" s="192">
        <f>SUMIFS('9月OMS订单结算明细（对内应付）'!$W:$W,'9月OMS订单结算明细（对内应付）'!$AV:$AV,"敦南微电子（无锡）有限公司",'9月OMS订单结算明细（对内应付）'!$K:$K,"区内调拨")</f>
        <v>0</v>
      </c>
      <c r="O30" s="192">
        <f>SUMIFS('9月OMS订单结算明细（对内应付）'!$W:$W,'9月OMS订单结算明细（对内应付）'!$AV:$AV,"敦南微电子（无锡）有限公司",'9月OMS订单结算明细（对内应付）'!$K:$K,"转口")</f>
        <v>0</v>
      </c>
      <c r="P30" s="192">
        <f>SUMIFS('9月OMS订单结算明细（对内应付）'!$W:$W,'9月OMS订单结算明细（对内应付）'!$AV:$AV,"敦南微电子（无锡）有限公司",'9月OMS订单结算明细（对内应付）'!$K:$K,"多式联运")</f>
        <v>0</v>
      </c>
      <c r="Q30" s="192">
        <f>SUMIFS('9月OMS订单结算明细（对内应付）'!$W:$W,'9月OMS订单结算明细（对内应付）'!$AV:$AV,"敦南微电子（无锡）有限公司",'9月OMS订单结算明细（对内应付）'!$K:$K,"其他关务")</f>
        <v>0</v>
      </c>
      <c r="R30" s="192">
        <f>SUMIFS('9月OMS订单结算明细（对内应付）'!$W:$W,'9月OMS订单结算明细（对内应付）'!$AV:$AV,"敦南微电子（无锡）有限公司",'9月OMS订单结算明细（对内应付）'!$K:$K,"国内物流")</f>
        <v>0</v>
      </c>
      <c r="S30" s="192">
        <f>SUMIFS('9月OMS订单结算明细（对内应付）'!$W:$W,'9月OMS订单结算明细（对内应付）'!$AV:$AV,"敦南微电子（无锡）有限公司",'9月OMS订单结算明细（对内应付）'!$K:$K,"代收代付")</f>
        <v>0</v>
      </c>
    </row>
    <row r="31" spans="1:19">
      <c r="A31" s="183" t="s">
        <v>210</v>
      </c>
      <c r="B31" s="192">
        <f>SUMIFS('9月OMS订单结算明细（对内应付）'!$W:$W,'9月OMS订单结算明细（对内应付）'!$AV:$AV,"马瑞利汽车零部件（无锡）有限公司",'9月OMS订单结算明细（对内应付）'!$K:$K,"空进")</f>
        <v>0</v>
      </c>
      <c r="C31" s="192">
        <f>SUMIFS('9月OMS订单结算明细（对内应付）'!$W:$W,'9月OMS订单结算明细（对内应付）'!$AV:$AV,"马瑞利汽车零部件（无锡）有限公司",'9月OMS订单结算明细（对内应付）'!$K:$K,"快递进")</f>
        <v>0</v>
      </c>
      <c r="D31" s="192">
        <f>SUMIFS('9月OMS订单结算明细（对内应付）'!$W:$W,'9月OMS订单结算明细（对内应付）'!$AV:$AV,"马瑞利汽车零部件（无锡）有限公司",'9月OMS订单结算明细（对内应付）'!$K:$K,"空出")</f>
        <v>0</v>
      </c>
      <c r="E31" s="192">
        <f>SUMIFS('9月OMS订单结算明细（对内应付）'!$W:$W,'9月OMS订单结算明细（对内应付）'!$AV:$AV,"马瑞利汽车零部件（无锡）有限公司",'9月OMS订单结算明细（对内应付）'!$K:$K,"快递出")</f>
        <v>0</v>
      </c>
      <c r="F31" s="192">
        <f>SUMIFS('9月OMS订单结算明细（对内应付）'!$W:$W,'9月OMS订单结算明细（对内应付）'!$AV:$AV,"马瑞利汽车零部件（无锡）有限公司",'9月OMS订单结算明细（对内应付）'!$K:$K,"海进")</f>
        <v>0</v>
      </c>
      <c r="G31" s="192">
        <f>SUMIFS('9月OMS订单结算明细（对内应付）'!$W:$W,'9月OMS订单结算明细（对内应付）'!$AV:$AV,"马瑞利汽车零部件（无锡）有限公司",'9月OMS订单结算明细（对内应付）'!$K:$K,"海出")</f>
        <v>0</v>
      </c>
      <c r="H31" s="192">
        <f>SUMIFS('9月OMS订单结算明细（对内应付）'!$W:$W,'9月OMS订单结算明细（对内应付）'!$AV:$AV,"马瑞利汽车零部件（无锡）有限公司",'9月OMS订单结算明细（对内应付）'!$K:$K,"陆进")</f>
        <v>0</v>
      </c>
      <c r="I31" s="192">
        <f>SUMIFS('9月OMS订单结算明细（对内应付）'!$W:$W,'9月OMS订单结算明细（对内应付）'!$AV:$AV,"马瑞利汽车零部件（无锡）有限公司",'9月OMS订单结算明细（对内应付）'!$K:$K,"陆出")</f>
        <v>0</v>
      </c>
      <c r="J31" s="192">
        <f>SUMIFS('9月OMS订单结算明细（对内应付）'!$W:$W,'9月OMS订单结算明细（对内应付）'!$AV:$AV,"马瑞利汽车零部件（无锡）有限公司",'9月OMS订单结算明细（对内应付）'!$K:$K,"铁路进")</f>
        <v>0</v>
      </c>
      <c r="K31" s="192">
        <f>SUMIFS('9月OMS订单结算明细（对内应付）'!$W:$W,'9月OMS订单结算明细（对内应付）'!$AV:$AV,"马瑞利汽车零部件（无锡）有限公司",'9月OMS订单结算明细（对内应付）'!$K:$K,"铁路出")</f>
        <v>0</v>
      </c>
      <c r="L31" s="192">
        <f>SUMIFS('9月OMS订单结算明细（对内应付）'!$W:$W,'9月OMS订单结算明细（对内应付）'!$AV:$AV,"马瑞利汽车零部件（无锡）有限公司",'9月OMS订单结算明细（对内应付）'!$K:$K,"二线进区")</f>
        <v>0</v>
      </c>
      <c r="M31" s="192">
        <f>SUMIFS('9月OMS订单结算明细（对内应付）'!$W:$W,'9月OMS订单结算明细（对内应付）'!$AV:$AV,"马瑞利汽车零部件（无锡）有限公司",'9月OMS订单结算明细（对内应付）'!$K:$K,"二线出区")</f>
        <v>0</v>
      </c>
      <c r="N31" s="192">
        <f>SUMIFS('9月OMS订单结算明细（对内应付）'!$W:$W,'9月OMS订单结算明细（对内应付）'!$AV:$AV,"马瑞利汽车零部件（无锡）有限公司",'9月OMS订单结算明细（对内应付）'!$K:$K,"区内调拨")</f>
        <v>0</v>
      </c>
      <c r="O31" s="192">
        <f>SUMIFS('9月OMS订单结算明细（对内应付）'!$W:$W,'9月OMS订单结算明细（对内应付）'!$AV:$AV,"马瑞利汽车零部件（无锡）有限公司",'9月OMS订单结算明细（对内应付）'!$K:$K,"转口")</f>
        <v>0</v>
      </c>
      <c r="P31" s="192">
        <f>SUMIFS('9月OMS订单结算明细（对内应付）'!$W:$W,'9月OMS订单结算明细（对内应付）'!$AV:$AV,"马瑞利汽车零部件（无锡）有限公司",'9月OMS订单结算明细（对内应付）'!$K:$K,"多式联运")</f>
        <v>0</v>
      </c>
      <c r="Q31" s="192">
        <f>SUMIFS('9月OMS订单结算明细（对内应付）'!$W:$W,'9月OMS订单结算明细（对内应付）'!$AV:$AV,"马瑞利汽车零部件（无锡）有限公司",'9月OMS订单结算明细（对内应付）'!$K:$K,"其他关务")</f>
        <v>0</v>
      </c>
      <c r="R31" s="192">
        <f>SUMIFS('9月OMS订单结算明细（对内应付）'!$W:$W,'9月OMS订单结算明细（对内应付）'!$AV:$AV,"马瑞利汽车零部件（无锡）有限公司",'9月OMS订单结算明细（对内应付）'!$K:$K,"国内物流")</f>
        <v>0</v>
      </c>
      <c r="S31" s="192">
        <f>SUMIFS('9月OMS订单结算明细（对内应付）'!$W:$W,'9月OMS订单结算明细（对内应付）'!$AV:$AV,"马瑞利汽车零部件（无锡）有限公司",'9月OMS订单结算明细（对内应付）'!$K:$K,"代收代付")</f>
        <v>0</v>
      </c>
    </row>
    <row r="32" spans="1:19">
      <c r="A32" s="183" t="s">
        <v>204</v>
      </c>
      <c r="B32" s="192">
        <f>SUMIFS('9月OMS订单结算明细（对内应付）'!$W:$W,'9月OMS订单结算明细（对内应付）'!$AV:$AV,"SK海力士半导体（中国）有限公司",'9月OMS订单结算明细（对内应付）'!$K:$K,"空进")</f>
        <v>0</v>
      </c>
      <c r="C32" s="192">
        <f>SUMIFS('9月OMS订单结算明细（对内应付）'!$W:$W,'9月OMS订单结算明细（对内应付）'!$AV:$AV,"SK海力士半导体（中国）有限公司",'9月OMS订单结算明细（对内应付）'!$K:$K,"快递进")</f>
        <v>0</v>
      </c>
      <c r="D32" s="192">
        <f>SUMIFS('9月OMS订单结算明细（对内应付）'!$W:$W,'9月OMS订单结算明细（对内应付）'!$AV:$AV,"SK海力士半导体（中国）有限公司",'9月OMS订单结算明细（对内应付）'!$K:$K,"空出")</f>
        <v>0</v>
      </c>
      <c r="E32" s="192">
        <f>SUMIFS('9月OMS订单结算明细（对内应付）'!$W:$W,'9月OMS订单结算明细（对内应付）'!$AV:$AV,"SK海力士半导体（中国）有限公司",'9月OMS订单结算明细（对内应付）'!$K:$K,"快递出")</f>
        <v>0</v>
      </c>
      <c r="F32" s="192">
        <f>SUMIFS('9月OMS订单结算明细（对内应付）'!$W:$W,'9月OMS订单结算明细（对内应付）'!$AV:$AV,"SK海力士半导体（中国）有限公司",'9月OMS订单结算明细（对内应付）'!$K:$K,"海进")</f>
        <v>0</v>
      </c>
      <c r="G32" s="192">
        <f>SUMIFS('9月OMS订单结算明细（对内应付）'!$W:$W,'9月OMS订单结算明细（对内应付）'!$AV:$AV,"SK海力士半导体（中国）有限公司",'9月OMS订单结算明细（对内应付）'!$K:$K,"海出")</f>
        <v>0</v>
      </c>
      <c r="H32" s="192">
        <f>SUMIFS('9月OMS订单结算明细（对内应付）'!$W:$W,'9月OMS订单结算明细（对内应付）'!$AV:$AV,"SK海力士半导体（中国）有限公司",'9月OMS订单结算明细（对内应付）'!$K:$K,"陆进")</f>
        <v>0</v>
      </c>
      <c r="I32" s="192">
        <f>SUMIFS('9月OMS订单结算明细（对内应付）'!$W:$W,'9月OMS订单结算明细（对内应付）'!$AV:$AV,"SK海力士半导体（中国）有限公司",'9月OMS订单结算明细（对内应付）'!$K:$K,"陆出")</f>
        <v>0</v>
      </c>
      <c r="J32" s="192">
        <f>SUMIFS('9月OMS订单结算明细（对内应付）'!$W:$W,'9月OMS订单结算明细（对内应付）'!$AV:$AV,"SK海力士半导体（中国）有限公司",'9月OMS订单结算明细（对内应付）'!$K:$K,"铁路进")</f>
        <v>0</v>
      </c>
      <c r="K32" s="192">
        <f>SUMIFS('9月OMS订单结算明细（对内应付）'!$W:$W,'9月OMS订单结算明细（对内应付）'!$AV:$AV,"SK海力士半导体（中国）有限公司",'9月OMS订单结算明细（对内应付）'!$K:$K,"铁路出")</f>
        <v>0</v>
      </c>
      <c r="L32" s="192">
        <f>SUMIFS('9月OMS订单结算明细（对内应付）'!$W:$W,'9月OMS订单结算明细（对内应付）'!$AV:$AV,"SK海力士半导体（中国）有限公司",'9月OMS订单结算明细（对内应付）'!$K:$K,"二线进区")</f>
        <v>0</v>
      </c>
      <c r="M32" s="192">
        <f>SUMIFS('9月OMS订单结算明细（对内应付）'!$W:$W,'9月OMS订单结算明细（对内应付）'!$AV:$AV,"SK海力士半导体（中国）有限公司",'9月OMS订单结算明细（对内应付）'!$K:$K,"二线出区")</f>
        <v>0</v>
      </c>
      <c r="N32" s="192">
        <f>SUMIFS('9月OMS订单结算明细（对内应付）'!$W:$W,'9月OMS订单结算明细（对内应付）'!$AV:$AV,"SK海力士半导体（中国）有限公司",'9月OMS订单结算明细（对内应付）'!$K:$K,"区内调拨")</f>
        <v>0</v>
      </c>
      <c r="O32" s="192">
        <f>SUMIFS('9月OMS订单结算明细（对内应付）'!$W:$W,'9月OMS订单结算明细（对内应付）'!$AV:$AV,"SK海力士半导体（中国）有限公司",'9月OMS订单结算明细（对内应付）'!$K:$K,"转口")</f>
        <v>0</v>
      </c>
      <c r="P32" s="192">
        <f>SUMIFS('9月OMS订单结算明细（对内应付）'!$W:$W,'9月OMS订单结算明细（对内应付）'!$AV:$AV,"SK海力士半导体（中国）有限公司",'9月OMS订单结算明细（对内应付）'!$K:$K,"多式联运")</f>
        <v>0</v>
      </c>
      <c r="Q32" s="192">
        <f>SUMIFS('9月OMS订单结算明细（对内应付）'!$W:$W,'9月OMS订单结算明细（对内应付）'!$AV:$AV,"SK海力士半导体（中国）有限公司",'9月OMS订单结算明细（对内应付）'!$K:$K,"其他关务")</f>
        <v>0</v>
      </c>
      <c r="R32" s="192">
        <f>SUMIFS('9月OMS订单结算明细（对内应付）'!$W:$W,'9月OMS订单结算明细（对内应付）'!$AV:$AV,"SK海力士半导体（中国）有限公司",'9月OMS订单结算明细（对内应付）'!$K:$K,"国内物流")</f>
        <v>0</v>
      </c>
      <c r="S32" s="192">
        <f>SUMIFS('9月OMS订单结算明细（对内应付）'!$W:$W,'9月OMS订单结算明细（对内应付）'!$AV:$AV,"SK海力士半导体（中国）有限公司",'9月OMS订单结算明细（对内应付）'!$K:$K,"代收代付")</f>
        <v>0</v>
      </c>
    </row>
    <row r="33" spans="1:19">
      <c r="A33" s="183" t="s">
        <v>169</v>
      </c>
      <c r="B33" s="192">
        <f>SUMIFS('9月OMS订单结算明细（对内应付）'!$W:$W,'9月OMS订单结算明细（对内应付）'!$AV:$AV,"海太半导体(无锡)有限公司",'9月OMS订单结算明细（对内应付）'!$K:$K,"空进")</f>
        <v>0</v>
      </c>
      <c r="C33" s="192">
        <f>SUMIFS('9月OMS订单结算明细（对内应付）'!$W:$W,'9月OMS订单结算明细（对内应付）'!$AV:$AV,"海太半导体(无锡)有限公司",'9月OMS订单结算明细（对内应付）'!$K:$K,"快递进")</f>
        <v>0</v>
      </c>
      <c r="D33" s="192">
        <f>SUMIFS('9月OMS订单结算明细（对内应付）'!$W:$W,'9月OMS订单结算明细（对内应付）'!$AV:$AV,"海太半导体(无锡)有限公司",'9月OMS订单结算明细（对内应付）'!$K:$K,"空出")</f>
        <v>0</v>
      </c>
      <c r="E33" s="192">
        <f>SUMIFS('9月OMS订单结算明细（对内应付）'!$W:$W,'9月OMS订单结算明细（对内应付）'!$AV:$AV,"海太半导体(无锡)有限公司",'9月OMS订单结算明细（对内应付）'!$K:$K,"快递出")</f>
        <v>0</v>
      </c>
      <c r="F33" s="192">
        <f>SUMIFS('9月OMS订单结算明细（对内应付）'!$W:$W,'9月OMS订单结算明细（对内应付）'!$AV:$AV,"海太半导体(无锡)有限公司",'9月OMS订单结算明细（对内应付）'!$K:$K,"海进")</f>
        <v>0</v>
      </c>
      <c r="G33" s="192">
        <f>SUMIFS('9月OMS订单结算明细（对内应付）'!$W:$W,'9月OMS订单结算明细（对内应付）'!$AV:$AV,"海太半导体(无锡)有限公司",'9月OMS订单结算明细（对内应付）'!$K:$K,"海出")</f>
        <v>0</v>
      </c>
      <c r="H33" s="192">
        <f>SUMIFS('9月OMS订单结算明细（对内应付）'!$W:$W,'9月OMS订单结算明细（对内应付）'!$AV:$AV,"海太半导体(无锡)有限公司",'9月OMS订单结算明细（对内应付）'!$K:$K,"陆进")</f>
        <v>0</v>
      </c>
      <c r="I33" s="192">
        <f>SUMIFS('9月OMS订单结算明细（对内应付）'!$W:$W,'9月OMS订单结算明细（对内应付）'!$AV:$AV,"海太半导体(无锡)有限公司",'9月OMS订单结算明细（对内应付）'!$K:$K,"陆出")</f>
        <v>0</v>
      </c>
      <c r="J33" s="192">
        <f>SUMIFS('9月OMS订单结算明细（对内应付）'!$W:$W,'9月OMS订单结算明细（对内应付）'!$AV:$AV,"海太半导体(无锡)有限公司",'9月OMS订单结算明细（对内应付）'!$K:$K,"铁路进")</f>
        <v>0</v>
      </c>
      <c r="K33" s="192">
        <f>SUMIFS('9月OMS订单结算明细（对内应付）'!$W:$W,'9月OMS订单结算明细（对内应付）'!$AV:$AV,"海太半导体(无锡)有限公司",'9月OMS订单结算明细（对内应付）'!$K:$K,"铁路出")</f>
        <v>0</v>
      </c>
      <c r="L33" s="192">
        <f>SUMIFS('9月OMS订单结算明细（对内应付）'!$W:$W,'9月OMS订单结算明细（对内应付）'!$AV:$AV,"海太半导体(无锡)有限公司",'9月OMS订单结算明细（对内应付）'!$K:$K,"二线进区")</f>
        <v>0</v>
      </c>
      <c r="M33" s="192">
        <f>SUMIFS('9月OMS订单结算明细（对内应付）'!$W:$W,'9月OMS订单结算明细（对内应付）'!$AV:$AV,"海太半导体(无锡)有限公司",'9月OMS订单结算明细（对内应付）'!$K:$K,"二线出区")</f>
        <v>0</v>
      </c>
      <c r="N33" s="192">
        <f>SUMIFS('9月OMS订单结算明细（对内应付）'!$W:$W,'9月OMS订单结算明细（对内应付）'!$AV:$AV,"海太半导体(无锡)有限公司",'9月OMS订单结算明细（对内应付）'!$K:$K,"区内调拨")</f>
        <v>0</v>
      </c>
      <c r="O33" s="192">
        <f>SUMIFS('9月OMS订单结算明细（对内应付）'!$W:$W,'9月OMS订单结算明细（对内应付）'!$AV:$AV,"海太半导体(无锡)有限公司",'9月OMS订单结算明细（对内应付）'!$K:$K,"转口")</f>
        <v>0</v>
      </c>
      <c r="P33" s="192">
        <f>SUMIFS('9月OMS订单结算明细（对内应付）'!$W:$W,'9月OMS订单结算明细（对内应付）'!$AV:$AV,"海太半导体(无锡)有限公司",'9月OMS订单结算明细（对内应付）'!$K:$K,"多式联运")</f>
        <v>0</v>
      </c>
      <c r="Q33" s="192">
        <f>SUMIFS('9月OMS订单结算明细（对内应付）'!$W:$W,'9月OMS订单结算明细（对内应付）'!$AV:$AV,"海太半导体(无锡)有限公司",'9月OMS订单结算明细（对内应付）'!$K:$K,"其他关务")</f>
        <v>0</v>
      </c>
      <c r="R33" s="192">
        <f>SUMIFS('9月OMS订单结算明细（对内应付）'!$W:$W,'9月OMS订单结算明细（对内应付）'!$AV:$AV,"海太半导体(无锡)有限公司",'9月OMS订单结算明细（对内应付）'!$K:$K,"国内物流")</f>
        <v>0</v>
      </c>
      <c r="S33" s="192">
        <f>SUMIFS('9月OMS订单结算明细（对内应付）'!$W:$W,'9月OMS订单结算明细（对内应付）'!$AV:$AV,"海太半导体(无锡)有限公司",'9月OMS订单结算明细（对内应付）'!$K:$K,"代收代付")</f>
        <v>0</v>
      </c>
    </row>
    <row r="34" spans="1:19">
      <c r="A34" s="183" t="s">
        <v>170</v>
      </c>
      <c r="B34" s="192">
        <f>SUMIFS('9月OMS订单结算明细（对内应付）'!$W:$W,'9月OMS订单结算明细（对内应付）'!$AV:$AV,"菲尼萨光电通讯科技（无锡）有限公司",'9月OMS订单结算明细（对内应付）'!$K:$K,"空进")</f>
        <v>0</v>
      </c>
      <c r="C34" s="192">
        <f>SUMIFS('9月OMS订单结算明细（对内应付）'!$W:$W,'9月OMS订单结算明细（对内应付）'!$AV:$AV,"菲尼萨光电通讯科技（无锡）有限公司",'9月OMS订单结算明细（对内应付）'!$K:$K,"快递进")</f>
        <v>0</v>
      </c>
      <c r="D34" s="192">
        <f>SUMIFS('9月OMS订单结算明细（对内应付）'!$W:$W,'9月OMS订单结算明细（对内应付）'!$AV:$AV,"菲尼萨光电通讯科技（无锡）有限公司",'9月OMS订单结算明细（对内应付）'!$K:$K,"空出")</f>
        <v>0</v>
      </c>
      <c r="E34" s="192">
        <f>SUMIFS('9月OMS订单结算明细（对内应付）'!$W:$W,'9月OMS订单结算明细（对内应付）'!$AV:$AV,"菲尼萨光电通讯科技（无锡）有限公司",'9月OMS订单结算明细（对内应付）'!$K:$K,"快递出")</f>
        <v>0</v>
      </c>
      <c r="F34" s="192">
        <f>SUMIFS('9月OMS订单结算明细（对内应付）'!$W:$W,'9月OMS订单结算明细（对内应付）'!$AV:$AV,"菲尼萨光电通讯科技（无锡）有限公司",'9月OMS订单结算明细（对内应付）'!$K:$K,"海进")</f>
        <v>0</v>
      </c>
      <c r="G34" s="192">
        <f>SUMIFS('9月OMS订单结算明细（对内应付）'!$W:$W,'9月OMS订单结算明细（对内应付）'!$AV:$AV,"菲尼萨光电通讯科技（无锡）有限公司",'9月OMS订单结算明细（对内应付）'!$K:$K,"海出")</f>
        <v>0</v>
      </c>
      <c r="H34" s="192">
        <f>SUMIFS('9月OMS订单结算明细（对内应付）'!$W:$W,'9月OMS订单结算明细（对内应付）'!$AV:$AV,"菲尼萨光电通讯科技（无锡）有限公司",'9月OMS订单结算明细（对内应付）'!$K:$K,"陆进")</f>
        <v>0</v>
      </c>
      <c r="I34" s="192">
        <f>SUMIFS('9月OMS订单结算明细（对内应付）'!$W:$W,'9月OMS订单结算明细（对内应付）'!$AV:$AV,"菲尼萨光电通讯科技（无锡）有限公司",'9月OMS订单结算明细（对内应付）'!$K:$K,"陆出")</f>
        <v>0</v>
      </c>
      <c r="J34" s="192">
        <f>SUMIFS('9月OMS订单结算明细（对内应付）'!$W:$W,'9月OMS订单结算明细（对内应付）'!$AV:$AV,"菲尼萨光电通讯科技（无锡）有限公司",'9月OMS订单结算明细（对内应付）'!$K:$K,"铁路进")</f>
        <v>0</v>
      </c>
      <c r="K34" s="192">
        <f>SUMIFS('9月OMS订单结算明细（对内应付）'!$W:$W,'9月OMS订单结算明细（对内应付）'!$AV:$AV,"菲尼萨光电通讯科技（无锡）有限公司",'9月OMS订单结算明细（对内应付）'!$K:$K,"铁路出")</f>
        <v>0</v>
      </c>
      <c r="L34" s="192">
        <f>SUMIFS('9月OMS订单结算明细（对内应付）'!$W:$W,'9月OMS订单结算明细（对内应付）'!$AV:$AV,"菲尼萨光电通讯科技（无锡）有限公司",'9月OMS订单结算明细（对内应付）'!$K:$K,"二线进区")</f>
        <v>0</v>
      </c>
      <c r="M34" s="192">
        <f>SUMIFS('9月OMS订单结算明细（对内应付）'!$W:$W,'9月OMS订单结算明细（对内应付）'!$AV:$AV,"菲尼萨光电通讯科技（无锡）有限公司",'9月OMS订单结算明细（对内应付）'!$K:$K,"二线出区")</f>
        <v>0</v>
      </c>
      <c r="N34" s="192">
        <f>SUMIFS('9月OMS订单结算明细（对内应付）'!$W:$W,'9月OMS订单结算明细（对内应付）'!$AV:$AV,"菲尼萨光电通讯科技（无锡）有限公司",'9月OMS订单结算明细（对内应付）'!$K:$K,"区内调拨")</f>
        <v>0</v>
      </c>
      <c r="O34" s="192">
        <f>SUMIFS('9月OMS订单结算明细（对内应付）'!$W:$W,'9月OMS订单结算明细（对内应付）'!$AV:$AV,"菲尼萨光电通讯科技（无锡）有限公司",'9月OMS订单结算明细（对内应付）'!$K:$K,"转口")</f>
        <v>0</v>
      </c>
      <c r="P34" s="192">
        <f>SUMIFS('9月OMS订单结算明细（对内应付）'!$W:$W,'9月OMS订单结算明细（对内应付）'!$AV:$AV,"菲尼萨光电通讯科技（无锡）有限公司",'9月OMS订单结算明细（对内应付）'!$K:$K,"多式联运")</f>
        <v>0</v>
      </c>
      <c r="Q34" s="192">
        <f>SUMIFS('9月OMS订单结算明细（对内应付）'!$W:$W,'9月OMS订单结算明细（对内应付）'!$AV:$AV,"菲尼萨光电通讯科技（无锡）有限公司",'9月OMS订单结算明细（对内应付）'!$K:$K,"其他关务")</f>
        <v>0</v>
      </c>
      <c r="R34" s="192">
        <f>SUMIFS('9月OMS订单结算明细（对内应付）'!$W:$W,'9月OMS订单结算明细（对内应付）'!$AV:$AV,"菲尼萨光电通讯科技（无锡）有限公司",'9月OMS订单结算明细（对内应付）'!$K:$K,"国内物流")</f>
        <v>0</v>
      </c>
      <c r="S34" s="192">
        <f>SUMIFS('9月OMS订单结算明细（对内应付）'!$W:$W,'9月OMS订单结算明细（对内应付）'!$AV:$AV,"菲尼萨光电通讯科技（无锡）有限公司",'9月OMS订单结算明细（对内应付）'!$K:$K,"代收代付")</f>
        <v>0</v>
      </c>
    </row>
    <row r="35" spans="1:19">
      <c r="A35" s="183" t="s">
        <v>203</v>
      </c>
      <c r="B35" s="192">
        <f>SUMIFS('9月OMS订单结算明细（对内应付）'!$W:$W,'9月OMS订单结算明细（对内应付）'!$AV:$AV,"理波光电科技（无锡）有限公司",'9月OMS订单结算明细（对内应付）'!$K:$K,"空进")</f>
        <v>0</v>
      </c>
      <c r="C35" s="192">
        <f>SUMIFS('9月OMS订单结算明细（对内应付）'!$W:$W,'9月OMS订单结算明细（对内应付）'!$AV:$AV,"理波光电科技（无锡）有限公司",'9月OMS订单结算明细（对内应付）'!$K:$K,"快递进")</f>
        <v>0</v>
      </c>
      <c r="D35" s="192">
        <f>SUMIFS('9月OMS订单结算明细（对内应付）'!$W:$W,'9月OMS订单结算明细（对内应付）'!$AV:$AV,"理波光电科技（无锡）有限公司",'9月OMS订单结算明细（对内应付）'!$K:$K,"空出")</f>
        <v>0</v>
      </c>
      <c r="E35" s="192">
        <f>SUMIFS('9月OMS订单结算明细（对内应付）'!$W:$W,'9月OMS订单结算明细（对内应付）'!$AV:$AV,"理波光电科技（无锡）有限公司",'9月OMS订单结算明细（对内应付）'!$K:$K,"快递出")</f>
        <v>0</v>
      </c>
      <c r="F35" s="192">
        <f>SUMIFS('9月OMS订单结算明细（对内应付）'!$W:$W,'9月OMS订单结算明细（对内应付）'!$AV:$AV,"理波光电科技（无锡）有限公司",'9月OMS订单结算明细（对内应付）'!$K:$K,"海进")</f>
        <v>0</v>
      </c>
      <c r="G35" s="192">
        <f>SUMIFS('9月OMS订单结算明细（对内应付）'!$W:$W,'9月OMS订单结算明细（对内应付）'!$AV:$AV,"理波光电科技（无锡）有限公司",'9月OMS订单结算明细（对内应付）'!$K:$K,"海出")</f>
        <v>0</v>
      </c>
      <c r="H35" s="192">
        <f>SUMIFS('9月OMS订单结算明细（对内应付）'!$W:$W,'9月OMS订单结算明细（对内应付）'!$AV:$AV,"理波光电科技（无锡）有限公司",'9月OMS订单结算明细（对内应付）'!$K:$K,"陆进")</f>
        <v>0</v>
      </c>
      <c r="I35" s="192">
        <f>SUMIFS('9月OMS订单结算明细（对内应付）'!$W:$W,'9月OMS订单结算明细（对内应付）'!$AV:$AV,"理波光电科技（无锡）有限公司",'9月OMS订单结算明细（对内应付）'!$K:$K,"陆出")</f>
        <v>0</v>
      </c>
      <c r="J35" s="192">
        <f>SUMIFS('9月OMS订单结算明细（对内应付）'!$W:$W,'9月OMS订单结算明细（对内应付）'!$AV:$AV,"理波光电科技（无锡）有限公司",'9月OMS订单结算明细（对内应付）'!$K:$K,"铁路进")</f>
        <v>0</v>
      </c>
      <c r="K35" s="192">
        <f>SUMIFS('9月OMS订单结算明细（对内应付）'!$W:$W,'9月OMS订单结算明细（对内应付）'!$AV:$AV,"理波光电科技（无锡）有限公司",'9月OMS订单结算明细（对内应付）'!$K:$K,"铁路出")</f>
        <v>0</v>
      </c>
      <c r="L35" s="192">
        <f>SUMIFS('9月OMS订单结算明细（对内应付）'!$W:$W,'9月OMS订单结算明细（对内应付）'!$AV:$AV,"理波光电科技（无锡）有限公司",'9月OMS订单结算明细（对内应付）'!$K:$K,"二线进区")</f>
        <v>0</v>
      </c>
      <c r="M35" s="192">
        <f>SUMIFS('9月OMS订单结算明细（对内应付）'!$W:$W,'9月OMS订单结算明细（对内应付）'!$AV:$AV,"理波光电科技（无锡）有限公司",'9月OMS订单结算明细（对内应付）'!$K:$K,"二线出区")</f>
        <v>0</v>
      </c>
      <c r="N35" s="192">
        <f>SUMIFS('9月OMS订单结算明细（对内应付）'!$W:$W,'9月OMS订单结算明细（对内应付）'!$AV:$AV,"理波光电科技（无锡）有限公司",'9月OMS订单结算明细（对内应付）'!$K:$K,"区内调拨")</f>
        <v>0</v>
      </c>
      <c r="O35" s="192">
        <f>SUMIFS('9月OMS订单结算明细（对内应付）'!$W:$W,'9月OMS订单结算明细（对内应付）'!$AV:$AV,"理波光电科技（无锡）有限公司",'9月OMS订单结算明细（对内应付）'!$K:$K,"转口")</f>
        <v>0</v>
      </c>
      <c r="P35" s="192">
        <f>SUMIFS('9月OMS订单结算明细（对内应付）'!$W:$W,'9月OMS订单结算明细（对内应付）'!$AV:$AV,"理波光电科技（无锡）有限公司",'9月OMS订单结算明细（对内应付）'!$K:$K,"多式联运")</f>
        <v>0</v>
      </c>
      <c r="Q35" s="192">
        <f>SUMIFS('9月OMS订单结算明细（对内应付）'!$W:$W,'9月OMS订单结算明细（对内应付）'!$AV:$AV,"理波光电科技（无锡）有限公司",'9月OMS订单结算明细（对内应付）'!$K:$K,"其他关务")</f>
        <v>0</v>
      </c>
      <c r="R35" s="192">
        <f>SUMIFS('9月OMS订单结算明细（对内应付）'!$W:$W,'9月OMS订单结算明细（对内应付）'!$AV:$AV,"理波光电科技（无锡）有限公司",'9月OMS订单结算明细（对内应付）'!$K:$K,"国内物流")</f>
        <v>0</v>
      </c>
      <c r="S35" s="192">
        <f>SUMIFS('9月OMS订单结算明细（对内应付）'!$W:$W,'9月OMS订单结算明细（对内应付）'!$AV:$AV,"理波光电科技（无锡）有限公司",'9月OMS订单结算明细（对内应付）'!$K:$K,"代收代付")</f>
        <v>0</v>
      </c>
    </row>
    <row r="36" spans="1:19">
      <c r="A36" s="183" t="s">
        <v>171</v>
      </c>
      <c r="B36" s="192">
        <f>SUMIFS('9月OMS订单结算明细（对内应付）'!$W:$W,'9月OMS订单结算明细（对内应付）'!$AV:$AV,"昆山飞逝蔼电子有限公司",'9月OMS订单结算明细（对内应付）'!$K:$K,"空进")</f>
        <v>0</v>
      </c>
      <c r="C36" s="192">
        <f>SUMIFS('9月OMS订单结算明细（对内应付）'!$W:$W,'9月OMS订单结算明细（对内应付）'!$AV:$AV,"昆山飞逝蔼电子有限公司",'9月OMS订单结算明细（对内应付）'!$K:$K,"快递进")</f>
        <v>0</v>
      </c>
      <c r="D36" s="192">
        <f>SUMIFS('9月OMS订单结算明细（对内应付）'!$W:$W,'9月OMS订单结算明细（对内应付）'!$AV:$AV,"昆山飞逝蔼电子有限公司",'9月OMS订单结算明细（对内应付）'!$K:$K,"空出")</f>
        <v>0</v>
      </c>
      <c r="E36" s="192">
        <f>SUMIFS('9月OMS订单结算明细（对内应付）'!$W:$W,'9月OMS订单结算明细（对内应付）'!$AV:$AV,"昆山飞逝蔼电子有限公司",'9月OMS订单结算明细（对内应付）'!$K:$K,"快递出")</f>
        <v>0</v>
      </c>
      <c r="F36" s="192">
        <f>SUMIFS('9月OMS订单结算明细（对内应付）'!$W:$W,'9月OMS订单结算明细（对内应付）'!$AV:$AV,"昆山飞逝蔼电子有限公司",'9月OMS订单结算明细（对内应付）'!$K:$K,"海进")</f>
        <v>0</v>
      </c>
      <c r="G36" s="192">
        <f>SUMIFS('9月OMS订单结算明细（对内应付）'!$W:$W,'9月OMS订单结算明细（对内应付）'!$AV:$AV,"昆山飞逝蔼电子有限公司",'9月OMS订单结算明细（对内应付）'!$K:$K,"海出")</f>
        <v>0</v>
      </c>
      <c r="H36" s="192">
        <f>SUMIFS('9月OMS订单结算明细（对内应付）'!$W:$W,'9月OMS订单结算明细（对内应付）'!$AV:$AV,"昆山飞逝蔼电子有限公司",'9月OMS订单结算明细（对内应付）'!$K:$K,"陆进")</f>
        <v>0</v>
      </c>
      <c r="I36" s="192">
        <f>SUMIFS('9月OMS订单结算明细（对内应付）'!$W:$W,'9月OMS订单结算明细（对内应付）'!$AV:$AV,"昆山飞逝蔼电子有限公司",'9月OMS订单结算明细（对内应付）'!$K:$K,"陆出")</f>
        <v>0</v>
      </c>
      <c r="J36" s="192">
        <f>SUMIFS('9月OMS订单结算明细（对内应付）'!$W:$W,'9月OMS订单结算明细（对内应付）'!$AV:$AV,"昆山飞逝蔼电子有限公司",'9月OMS订单结算明细（对内应付）'!$K:$K,"铁路进")</f>
        <v>0</v>
      </c>
      <c r="K36" s="192">
        <f>SUMIFS('9月OMS订单结算明细（对内应付）'!$W:$W,'9月OMS订单结算明细（对内应付）'!$AV:$AV,"昆山飞逝蔼电子有限公司",'9月OMS订单结算明细（对内应付）'!$K:$K,"铁路出")</f>
        <v>0</v>
      </c>
      <c r="L36" s="192">
        <f>SUMIFS('9月OMS订单结算明细（对内应付）'!$W:$W,'9月OMS订单结算明细（对内应付）'!$AV:$AV,"昆山飞逝蔼电子有限公司",'9月OMS订单结算明细（对内应付）'!$K:$K,"二线进区")</f>
        <v>0</v>
      </c>
      <c r="M36" s="192">
        <f>SUMIFS('9月OMS订单结算明细（对内应付）'!$W:$W,'9月OMS订单结算明细（对内应付）'!$AV:$AV,"昆山飞逝蔼电子有限公司",'9月OMS订单结算明细（对内应付）'!$K:$K,"二线出区")</f>
        <v>0</v>
      </c>
      <c r="N36" s="192">
        <f>SUMIFS('9月OMS订单结算明细（对内应付）'!$W:$W,'9月OMS订单结算明细（对内应付）'!$AV:$AV,"昆山飞逝蔼电子有限公司",'9月OMS订单结算明细（对内应付）'!$K:$K,"区内调拨")</f>
        <v>0</v>
      </c>
      <c r="O36" s="192">
        <f>SUMIFS('9月OMS订单结算明细（对内应付）'!$W:$W,'9月OMS订单结算明细（对内应付）'!$AV:$AV,"昆山飞逝蔼电子有限公司",'9月OMS订单结算明细（对内应付）'!$K:$K,"转口")</f>
        <v>0</v>
      </c>
      <c r="P36" s="192">
        <f>SUMIFS('9月OMS订单结算明细（对内应付）'!$W:$W,'9月OMS订单结算明细（对内应付）'!$AV:$AV,"昆山飞逝蔼电子有限公司",'9月OMS订单结算明细（对内应付）'!$K:$K,"多式联运")</f>
        <v>0</v>
      </c>
      <c r="Q36" s="192">
        <f>SUMIFS('9月OMS订单结算明细（对内应付）'!$W:$W,'9月OMS订单结算明细（对内应付）'!$AV:$AV,"昆山飞逝蔼电子有限公司",'9月OMS订单结算明细（对内应付）'!$K:$K,"其他关务")</f>
        <v>0</v>
      </c>
      <c r="R36" s="192">
        <f>SUMIFS('9月OMS订单结算明细（对内应付）'!$W:$W,'9月OMS订单结算明细（对内应付）'!$AV:$AV,"昆山飞逝蔼电子有限公司",'9月OMS订单结算明细（对内应付）'!$K:$K,"国内物流")</f>
        <v>0</v>
      </c>
      <c r="S36" s="192">
        <f>SUMIFS('9月OMS订单结算明细（对内应付）'!$W:$W,'9月OMS订单结算明细（对内应付）'!$AV:$AV,"昆山飞逝蔼电子有限公司",'9月OMS订单结算明细（对内应付）'!$K:$K,"代收代付")</f>
        <v>0</v>
      </c>
    </row>
    <row r="37" spans="1:19">
      <c r="A37" s="183" t="s">
        <v>172</v>
      </c>
      <c r="B37" s="192">
        <f>SUMIFS('9月OMS订单结算明细（对内应付）'!$W:$W,'9月OMS订单结算明细（对内应付）'!$AV:$AV,"亨沃机械设备（无锡）有限公司",'9月OMS订单结算明细（对内应付）'!$K:$K,"空进")</f>
        <v>0</v>
      </c>
      <c r="C37" s="192">
        <f>SUMIFS('9月OMS订单结算明细（对内应付）'!$W:$W,'9月OMS订单结算明细（对内应付）'!$AV:$AV,"亨沃机械设备（无锡）有限公司",'9月OMS订单结算明细（对内应付）'!$K:$K,"快递进")</f>
        <v>0</v>
      </c>
      <c r="D37" s="192">
        <f>SUMIFS('9月OMS订单结算明细（对内应付）'!$W:$W,'9月OMS订单结算明细（对内应付）'!$AV:$AV,"亨沃机械设备（无锡）有限公司",'9月OMS订单结算明细（对内应付）'!$K:$K,"空出")</f>
        <v>0</v>
      </c>
      <c r="E37" s="192">
        <f>SUMIFS('9月OMS订单结算明细（对内应付）'!$W:$W,'9月OMS订单结算明细（对内应付）'!$AV:$AV,"亨沃机械设备（无锡）有限公司",'9月OMS订单结算明细（对内应付）'!$K:$K,"快递出")</f>
        <v>0</v>
      </c>
      <c r="F37" s="192">
        <f>SUMIFS('9月OMS订单结算明细（对内应付）'!$W:$W,'9月OMS订单结算明细（对内应付）'!$AV:$AV,"亨沃机械设备（无锡）有限公司",'9月OMS订单结算明细（对内应付）'!$K:$K,"海进")</f>
        <v>0</v>
      </c>
      <c r="G37" s="192">
        <f>SUMIFS('9月OMS订单结算明细（对内应付）'!$W:$W,'9月OMS订单结算明细（对内应付）'!$AV:$AV,"亨沃机械设备（无锡）有限公司",'9月OMS订单结算明细（对内应付）'!$K:$K,"海出")</f>
        <v>0</v>
      </c>
      <c r="H37" s="192">
        <f>SUMIFS('9月OMS订单结算明细（对内应付）'!$W:$W,'9月OMS订单结算明细（对内应付）'!$AV:$AV,"亨沃机械设备（无锡）有限公司",'9月OMS订单结算明细（对内应付）'!$K:$K,"陆进")</f>
        <v>0</v>
      </c>
      <c r="I37" s="192">
        <f>SUMIFS('9月OMS订单结算明细（对内应付）'!$W:$W,'9月OMS订单结算明细（对内应付）'!$AV:$AV,"亨沃机械设备（无锡）有限公司",'9月OMS订单结算明细（对内应付）'!$K:$K,"陆出")</f>
        <v>0</v>
      </c>
      <c r="J37" s="192">
        <f>SUMIFS('9月OMS订单结算明细（对内应付）'!$W:$W,'9月OMS订单结算明细（对内应付）'!$AV:$AV,"亨沃机械设备（无锡）有限公司",'9月OMS订单结算明细（对内应付）'!$K:$K,"铁路进")</f>
        <v>0</v>
      </c>
      <c r="K37" s="192">
        <f>SUMIFS('9月OMS订单结算明细（对内应付）'!$W:$W,'9月OMS订单结算明细（对内应付）'!$AV:$AV,"亨沃机械设备（无锡）有限公司",'9月OMS订单结算明细（对内应付）'!$K:$K,"铁路出")</f>
        <v>0</v>
      </c>
      <c r="L37" s="192">
        <f>SUMIFS('9月OMS订单结算明细（对内应付）'!$W:$W,'9月OMS订单结算明细（对内应付）'!$AV:$AV,"亨沃机械设备（无锡）有限公司",'9月OMS订单结算明细（对内应付）'!$K:$K,"二线进区")</f>
        <v>0</v>
      </c>
      <c r="M37" s="192">
        <f>SUMIFS('9月OMS订单结算明细（对内应付）'!$W:$W,'9月OMS订单结算明细（对内应付）'!$AV:$AV,"亨沃机械设备（无锡）有限公司",'9月OMS订单结算明细（对内应付）'!$K:$K,"二线出区")</f>
        <v>0</v>
      </c>
      <c r="N37" s="192">
        <f>SUMIFS('9月OMS订单结算明细（对内应付）'!$W:$W,'9月OMS订单结算明细（对内应付）'!$AV:$AV,"亨沃机械设备（无锡）有限公司",'9月OMS订单结算明细（对内应付）'!$K:$K,"区内调拨")</f>
        <v>0</v>
      </c>
      <c r="O37" s="192">
        <f>SUMIFS('9月OMS订单结算明细（对内应付）'!$W:$W,'9月OMS订单结算明细（对内应付）'!$AV:$AV,"亨沃机械设备（无锡）有限公司",'9月OMS订单结算明细（对内应付）'!$K:$K,"转口")</f>
        <v>0</v>
      </c>
      <c r="P37" s="192">
        <f>SUMIFS('9月OMS订单结算明细（对内应付）'!$W:$W,'9月OMS订单结算明细（对内应付）'!$AV:$AV,"亨沃机械设备（无锡）有限公司",'9月OMS订单结算明细（对内应付）'!$K:$K,"多式联运")</f>
        <v>0</v>
      </c>
      <c r="Q37" s="192">
        <f>SUMIFS('9月OMS订单结算明细（对内应付）'!$W:$W,'9月OMS订单结算明细（对内应付）'!$AV:$AV,"亨沃机械设备（无锡）有限公司",'9月OMS订单结算明细（对内应付）'!$K:$K,"其他关务")</f>
        <v>0</v>
      </c>
      <c r="R37" s="192">
        <f>SUMIFS('9月OMS订单结算明细（对内应付）'!$W:$W,'9月OMS订单结算明细（对内应付）'!$AV:$AV,"亨沃机械设备（无锡）有限公司",'9月OMS订单结算明细（对内应付）'!$K:$K,"国内物流")</f>
        <v>0</v>
      </c>
      <c r="S37" s="192">
        <f>SUMIFS('9月OMS订单结算明细（对内应付）'!$W:$W,'9月OMS订单结算明细（对内应付）'!$AV:$AV,"亨沃机械设备（无锡）有限公司",'9月OMS订单结算明细（对内应付）'!$K:$K,"代收代付")</f>
        <v>0</v>
      </c>
    </row>
    <row r="38" spans="1:19">
      <c r="A38" s="183" t="s">
        <v>173</v>
      </c>
      <c r="B38" s="192">
        <f>SUMIFS('9月OMS订单结算明细（对内应付）'!$W:$W,'9月OMS订单结算明细（对内应付）'!$AV:$AV,"耐普罗塑胶五金制品（深圳）有限公司",'9月OMS订单结算明细（对内应付）'!$K:$K,"空进")</f>
        <v>0</v>
      </c>
      <c r="C38" s="192">
        <f>SUMIFS('9月OMS订单结算明细（对内应付）'!$W:$W,'9月OMS订单结算明细（对内应付）'!$AV:$AV,"耐普罗塑胶五金制品（深圳）有限公司",'9月OMS订单结算明细（对内应付）'!$K:$K,"快递进")</f>
        <v>0</v>
      </c>
      <c r="D38" s="192">
        <f>SUMIFS('9月OMS订单结算明细（对内应付）'!$W:$W,'9月OMS订单结算明细（对内应付）'!$AV:$AV,"耐普罗塑胶五金制品（深圳）有限公司",'9月OMS订单结算明细（对内应付）'!$K:$K,"空出")</f>
        <v>0</v>
      </c>
      <c r="E38" s="192">
        <f>SUMIFS('9月OMS订单结算明细（对内应付）'!$W:$W,'9月OMS订单结算明细（对内应付）'!$AV:$AV,"耐普罗塑胶五金制品（深圳）有限公司",'9月OMS订单结算明细（对内应付）'!$K:$K,"快递出")</f>
        <v>0</v>
      </c>
      <c r="F38" s="192">
        <f>SUMIFS('9月OMS订单结算明细（对内应付）'!$W:$W,'9月OMS订单结算明细（对内应付）'!$AV:$AV,"耐普罗塑胶五金制品（深圳）有限公司",'9月OMS订单结算明细（对内应付）'!$K:$K,"海进")</f>
        <v>0</v>
      </c>
      <c r="G38" s="192">
        <f>SUMIFS('9月OMS订单结算明细（对内应付）'!$W:$W,'9月OMS订单结算明细（对内应付）'!$AV:$AV,"耐普罗塑胶五金制品（深圳）有限公司",'9月OMS订单结算明细（对内应付）'!$K:$K,"海出")</f>
        <v>0</v>
      </c>
      <c r="H38" s="192">
        <f>SUMIFS('9月OMS订单结算明细（对内应付）'!$W:$W,'9月OMS订单结算明细（对内应付）'!$AV:$AV,"耐普罗塑胶五金制品（深圳）有限公司",'9月OMS订单结算明细（对内应付）'!$K:$K,"陆进")</f>
        <v>0</v>
      </c>
      <c r="I38" s="192">
        <f>SUMIFS('9月OMS订单结算明细（对内应付）'!$W:$W,'9月OMS订单结算明细（对内应付）'!$AV:$AV,"耐普罗塑胶五金制品（深圳）有限公司",'9月OMS订单结算明细（对内应付）'!$K:$K,"陆出")</f>
        <v>0</v>
      </c>
      <c r="J38" s="192">
        <f>SUMIFS('9月OMS订单结算明细（对内应付）'!$W:$W,'9月OMS订单结算明细（对内应付）'!$AV:$AV,"耐普罗塑胶五金制品（深圳）有限公司",'9月OMS订单结算明细（对内应付）'!$K:$K,"铁路进")</f>
        <v>0</v>
      </c>
      <c r="K38" s="192">
        <f>SUMIFS('9月OMS订单结算明细（对内应付）'!$W:$W,'9月OMS订单结算明细（对内应付）'!$AV:$AV,"耐普罗塑胶五金制品（深圳）有限公司",'9月OMS订单结算明细（对内应付）'!$K:$K,"铁路出")</f>
        <v>0</v>
      </c>
      <c r="L38" s="192">
        <f>SUMIFS('9月OMS订单结算明细（对内应付）'!$W:$W,'9月OMS订单结算明细（对内应付）'!$AV:$AV,"耐普罗塑胶五金制品（深圳）有限公司",'9月OMS订单结算明细（对内应付）'!$K:$K,"二线进区")</f>
        <v>0</v>
      </c>
      <c r="M38" s="192">
        <f>SUMIFS('9月OMS订单结算明细（对内应付）'!$W:$W,'9月OMS订单结算明细（对内应付）'!$AV:$AV,"耐普罗塑胶五金制品（深圳）有限公司",'9月OMS订单结算明细（对内应付）'!$K:$K,"二线出区")</f>
        <v>0</v>
      </c>
      <c r="N38" s="192">
        <f>SUMIFS('9月OMS订单结算明细（对内应付）'!$W:$W,'9月OMS订单结算明细（对内应付）'!$AV:$AV,"耐普罗塑胶五金制品（深圳）有限公司",'9月OMS订单结算明细（对内应付）'!$K:$K,"区内调拨")</f>
        <v>0</v>
      </c>
      <c r="O38" s="192">
        <f>SUMIFS('9月OMS订单结算明细（对内应付）'!$W:$W,'9月OMS订单结算明细（对内应付）'!$AV:$AV,"耐普罗塑胶五金制品（深圳）有限公司",'9月OMS订单结算明细（对内应付）'!$K:$K,"转口")</f>
        <v>0</v>
      </c>
      <c r="P38" s="192">
        <f>SUMIFS('9月OMS订单结算明细（对内应付）'!$W:$W,'9月OMS订单结算明细（对内应付）'!$AV:$AV,"耐普罗塑胶五金制品（深圳）有限公司",'9月OMS订单结算明细（对内应付）'!$K:$K,"多式联运")</f>
        <v>0</v>
      </c>
      <c r="Q38" s="192">
        <f>SUMIFS('9月OMS订单结算明细（对内应付）'!$W:$W,'9月OMS订单结算明细（对内应付）'!$AV:$AV,"耐普罗塑胶五金制品（深圳）有限公司",'9月OMS订单结算明细（对内应付）'!$K:$K,"其他关务")</f>
        <v>0</v>
      </c>
      <c r="R38" s="192">
        <f>SUMIFS('9月OMS订单结算明细（对内应付）'!$W:$W,'9月OMS订单结算明细（对内应付）'!$AV:$AV,"耐普罗塑胶五金制品（深圳）有限公司",'9月OMS订单结算明细（对内应付）'!$K:$K,"国内物流")</f>
        <v>0</v>
      </c>
      <c r="S38" s="192">
        <f>SUMIFS('9月OMS订单结算明细（对内应付）'!$W:$W,'9月OMS订单结算明细（对内应付）'!$AV:$AV,"耐普罗塑胶五金制品（深圳）有限公司",'9月OMS订单结算明细（对内应付）'!$K:$K,"代收代付")</f>
        <v>0</v>
      </c>
    </row>
    <row r="39" spans="1:19">
      <c r="A39" s="183" t="s">
        <v>219</v>
      </c>
      <c r="B39" s="192">
        <f>SUMIFS('9月OMS订单结算明细（对内应付）'!$W:$W,'9月OMS订单结算明细（对内应付）'!$AV:$AV,"康奈可汽车电子（无锡）有限公司",'9月OMS订单结算明细（对内应付）'!$K:$K,"空进")</f>
        <v>0</v>
      </c>
      <c r="C39" s="192">
        <f>SUMIFS('9月OMS订单结算明细（对内应付）'!$W:$W,'9月OMS订单结算明细（对内应付）'!$AV:$AV,"康奈可汽车电子（无锡）有限公司",'9月OMS订单结算明细（对内应付）'!$K:$K,"快递进")</f>
        <v>0</v>
      </c>
      <c r="D39" s="192">
        <f>SUMIFS('9月OMS订单结算明细（对内应付）'!$W:$W,'9月OMS订单结算明细（对内应付）'!$AV:$AV,"康奈可汽车电子（无锡）有限公司",'9月OMS订单结算明细（对内应付）'!$K:$K,"空出")</f>
        <v>0</v>
      </c>
      <c r="E39" s="192">
        <f>SUMIFS('9月OMS订单结算明细（对内应付）'!$W:$W,'9月OMS订单结算明细（对内应付）'!$AV:$AV,"康奈可汽车电子（无锡）有限公司",'9月OMS订单结算明细（对内应付）'!$K:$K,"快递出")</f>
        <v>0</v>
      </c>
      <c r="F39" s="192">
        <f>SUMIFS('9月OMS订单结算明细（对内应付）'!$W:$W,'9月OMS订单结算明细（对内应付）'!$AV:$AV,"康奈可汽车电子（无锡）有限公司",'9月OMS订单结算明细（对内应付）'!$K:$K,"海进")</f>
        <v>0</v>
      </c>
      <c r="G39" s="192">
        <f>SUMIFS('9月OMS订单结算明细（对内应付）'!$W:$W,'9月OMS订单结算明细（对内应付）'!$AV:$AV,"康奈可汽车电子（无锡）有限公司",'9月OMS订单结算明细（对内应付）'!$K:$K,"海出")</f>
        <v>0</v>
      </c>
      <c r="H39" s="192">
        <f>SUMIFS('9月OMS订单结算明细（对内应付）'!$W:$W,'9月OMS订单结算明细（对内应付）'!$AV:$AV,"康奈可汽车电子（无锡）有限公司",'9月OMS订单结算明细（对内应付）'!$K:$K,"陆进")</f>
        <v>0</v>
      </c>
      <c r="I39" s="192">
        <f>SUMIFS('9月OMS订单结算明细（对内应付）'!$W:$W,'9月OMS订单结算明细（对内应付）'!$AV:$AV,"康奈可汽车电子（无锡）有限公司",'9月OMS订单结算明细（对内应付）'!$K:$K,"陆出")</f>
        <v>0</v>
      </c>
      <c r="J39" s="192">
        <f>SUMIFS('9月OMS订单结算明细（对内应付）'!$W:$W,'9月OMS订单结算明细（对内应付）'!$AV:$AV,"康奈可汽车电子（无锡）有限公司",'9月OMS订单结算明细（对内应付）'!$K:$K,"铁路进")</f>
        <v>0</v>
      </c>
      <c r="K39" s="192">
        <f>SUMIFS('9月OMS订单结算明细（对内应付）'!$W:$W,'9月OMS订单结算明细（对内应付）'!$AV:$AV,"康奈可汽车电子（无锡）有限公司",'9月OMS订单结算明细（对内应付）'!$K:$K,"铁路出")</f>
        <v>0</v>
      </c>
      <c r="L39" s="192">
        <f>SUMIFS('9月OMS订单结算明细（对内应付）'!$W:$W,'9月OMS订单结算明细（对内应付）'!$AV:$AV,"康奈可汽车电子（无锡）有限公司",'9月OMS订单结算明细（对内应付）'!$K:$K,"二线进区")</f>
        <v>0</v>
      </c>
      <c r="M39" s="192">
        <f>SUMIFS('9月OMS订单结算明细（对内应付）'!$W:$W,'9月OMS订单结算明细（对内应付）'!$AV:$AV,"康奈可汽车电子（无锡）有限公司",'9月OMS订单结算明细（对内应付）'!$K:$K,"二线出区")</f>
        <v>0</v>
      </c>
      <c r="N39" s="192">
        <f>SUMIFS('9月OMS订单结算明细（对内应付）'!$W:$W,'9月OMS订单结算明细（对内应付）'!$AV:$AV,"康奈可汽车电子（无锡）有限公司",'9月OMS订单结算明细（对内应付）'!$K:$K,"区内调拨")</f>
        <v>0</v>
      </c>
      <c r="O39" s="192">
        <f>SUMIFS('9月OMS订单结算明细（对内应付）'!$W:$W,'9月OMS订单结算明细（对内应付）'!$AV:$AV,"康奈可汽车电子（无锡）有限公司",'9月OMS订单结算明细（对内应付）'!$K:$K,"转口")</f>
        <v>0</v>
      </c>
      <c r="P39" s="192">
        <f>SUMIFS('9月OMS订单结算明细（对内应付）'!$W:$W,'9月OMS订单结算明细（对内应付）'!$AV:$AV,"康奈可汽车电子（无锡）有限公司",'9月OMS订单结算明细（对内应付）'!$K:$K,"多式联运")</f>
        <v>0</v>
      </c>
      <c r="Q39" s="192">
        <f>SUMIFS('9月OMS订单结算明细（对内应付）'!$W:$W,'9月OMS订单结算明细（对内应付）'!$AV:$AV,"康奈可汽车电子（无锡）有限公司",'9月OMS订单结算明细（对内应付）'!$K:$K,"其他关务")</f>
        <v>0</v>
      </c>
      <c r="R39" s="192">
        <f>SUMIFS('9月OMS订单结算明细（对内应付）'!$W:$W,'9月OMS订单结算明细（对内应付）'!$AV:$AV,"康奈可汽车电子（无锡）有限公司",'9月OMS订单结算明细（对内应付）'!$K:$K,"国内物流")</f>
        <v>0</v>
      </c>
      <c r="S39" s="192">
        <f>SUMIFS('9月OMS订单结算明细（对内应付）'!$W:$W,'9月OMS订单结算明细（对内应付）'!$AV:$AV,"康奈可汽车电子（无锡）有限公司",'9月OMS订单结算明细（对内应付）'!$K:$K,"代收代付")</f>
        <v>0</v>
      </c>
    </row>
    <row r="40" spans="1:19">
      <c r="A40" s="183" t="s">
        <v>221</v>
      </c>
      <c r="B40" s="192">
        <f>SUMIFS('9月OMS订单结算明细（对内应付）'!$W:$W,'9月OMS订单结算明细（对内应付）'!$AV:$AV,"北京理波光谱物理科技有限公司",'9月OMS订单结算明细（对内应付）'!$K:$K,"空进")</f>
        <v>0</v>
      </c>
      <c r="C40" s="192">
        <f>SUMIFS('9月OMS订单结算明细（对内应付）'!$W:$W,'9月OMS订单结算明细（对内应付）'!$AV:$AV,"北京理波光谱物理科技有限公司",'9月OMS订单结算明细（对内应付）'!$K:$K,"快递进")</f>
        <v>0</v>
      </c>
      <c r="D40" s="192">
        <f>SUMIFS('9月OMS订单结算明细（对内应付）'!$W:$W,'9月OMS订单结算明细（对内应付）'!$AV:$AV,"北京理波光谱物理科技有限公司",'9月OMS订单结算明细（对内应付）'!$K:$K,"空出")</f>
        <v>0</v>
      </c>
      <c r="E40" s="192">
        <f>SUMIFS('9月OMS订单结算明细（对内应付）'!$W:$W,'9月OMS订单结算明细（对内应付）'!$AV:$AV,"北京理波光谱物理科技有限公司",'9月OMS订单结算明细（对内应付）'!$K:$K,"快递出")</f>
        <v>0</v>
      </c>
      <c r="F40" s="192">
        <f>SUMIFS('9月OMS订单结算明细（对内应付）'!$W:$W,'9月OMS订单结算明细（对内应付）'!$AV:$AV,"北京理波光谱物理科技有限公司",'9月OMS订单结算明细（对内应付）'!$K:$K,"海进")</f>
        <v>0</v>
      </c>
      <c r="G40" s="192">
        <f>SUMIFS('9月OMS订单结算明细（对内应付）'!$W:$W,'9月OMS订单结算明细（对内应付）'!$AV:$AV,"北京理波光谱物理科技有限公司",'9月OMS订单结算明细（对内应付）'!$K:$K,"海出")</f>
        <v>0</v>
      </c>
      <c r="H40" s="192">
        <f>SUMIFS('9月OMS订单结算明细（对内应付）'!$W:$W,'9月OMS订单结算明细（对内应付）'!$AV:$AV,"北京理波光谱物理科技有限公司",'9月OMS订单结算明细（对内应付）'!$K:$K,"陆进")</f>
        <v>0</v>
      </c>
      <c r="I40" s="192">
        <f>SUMIFS('9月OMS订单结算明细（对内应付）'!$W:$W,'9月OMS订单结算明细（对内应付）'!$AV:$AV,"北京理波光谱物理科技有限公司",'9月OMS订单结算明细（对内应付）'!$K:$K,"陆出")</f>
        <v>0</v>
      </c>
      <c r="J40" s="192">
        <f>SUMIFS('9月OMS订单结算明细（对内应付）'!$W:$W,'9月OMS订单结算明细（对内应付）'!$AV:$AV,"北京理波光谱物理科技有限公司",'9月OMS订单结算明细（对内应付）'!$K:$K,"铁路进")</f>
        <v>0</v>
      </c>
      <c r="K40" s="192">
        <f>SUMIFS('9月OMS订单结算明细（对内应付）'!$W:$W,'9月OMS订单结算明细（对内应付）'!$AV:$AV,"北京理波光谱物理科技有限公司",'9月OMS订单结算明细（对内应付）'!$K:$K,"铁路出")</f>
        <v>0</v>
      </c>
      <c r="L40" s="192">
        <f>SUMIFS('9月OMS订单结算明细（对内应付）'!$W:$W,'9月OMS订单结算明细（对内应付）'!$AV:$AV,"北京理波光谱物理科技有限公司",'9月OMS订单结算明细（对内应付）'!$K:$K,"二线进区")</f>
        <v>0</v>
      </c>
      <c r="M40" s="192">
        <f>SUMIFS('9月OMS订单结算明细（对内应付）'!$W:$W,'9月OMS订单结算明细（对内应付）'!$AV:$AV,"北京理波光谱物理科技有限公司",'9月OMS订单结算明细（对内应付）'!$K:$K,"二线出区")</f>
        <v>0</v>
      </c>
      <c r="N40" s="192">
        <f>SUMIFS('9月OMS订单结算明细（对内应付）'!$W:$W,'9月OMS订单结算明细（对内应付）'!$AV:$AV,"北京理波光谱物理科技有限公司",'9月OMS订单结算明细（对内应付）'!$K:$K,"区内调拨")</f>
        <v>0</v>
      </c>
      <c r="O40" s="192">
        <f>SUMIFS('9月OMS订单结算明细（对内应付）'!$W:$W,'9月OMS订单结算明细（对内应付）'!$AV:$AV,"北京理波光谱物理科技有限公司",'9月OMS订单结算明细（对内应付）'!$K:$K,"转口")</f>
        <v>0</v>
      </c>
      <c r="P40" s="192">
        <f>SUMIFS('9月OMS订单结算明细（对内应付）'!$W:$W,'9月OMS订单结算明细（对内应付）'!$AV:$AV,"北京理波光谱物理科技有限公司",'9月OMS订单结算明细（对内应付）'!$K:$K,"多式联运")</f>
        <v>0</v>
      </c>
      <c r="Q40" s="192">
        <f>SUMIFS('9月OMS订单结算明细（对内应付）'!$W:$W,'9月OMS订单结算明细（对内应付）'!$AV:$AV,"北京理波光谱物理科技有限公司",'9月OMS订单结算明细（对内应付）'!$K:$K,"其他关务")</f>
        <v>0</v>
      </c>
      <c r="R40" s="192">
        <f>SUMIFS('9月OMS订单结算明细（对内应付）'!$W:$W,'9月OMS订单结算明细（对内应付）'!$AV:$AV,"北京理波光谱物理科技有限公司",'9月OMS订单结算明细（对内应付）'!$K:$K,"国内物流")</f>
        <v>0</v>
      </c>
      <c r="S40" s="192">
        <f>SUMIFS('9月OMS订单结算明细（对内应付）'!$W:$W,'9月OMS订单结算明细（对内应付）'!$AV:$AV,"北京理波光谱物理科技有限公司",'9月OMS订单结算明细（对内应付）'!$K:$K,"代收代付")</f>
        <v>0</v>
      </c>
    </row>
    <row r="41" spans="1:19">
      <c r="A41" s="183" t="s">
        <v>223</v>
      </c>
      <c r="B41" s="192">
        <f>SUMIFS('9月OMS订单结算明细（对内应付）'!$W:$W,'9月OMS订单结算明细（对内应付）'!$AV:$AV,"上海旭福電子有限公司",'9月OMS订单结算明细（对内应付）'!$K:$K,"空进")</f>
        <v>0</v>
      </c>
      <c r="C41" s="192">
        <f>SUMIFS('9月OMS订单结算明细（对内应付）'!$W:$W,'9月OMS订单结算明细（对内应付）'!$AV:$AV,"上海旭福電子有限公司",'9月OMS订单结算明细（对内应付）'!$K:$K,"快递进")</f>
        <v>0</v>
      </c>
      <c r="D41" s="192">
        <f>SUMIFS('9月OMS订单结算明细（对内应付）'!$W:$W,'9月OMS订单结算明细（对内应付）'!$AV:$AV,"上海旭福電子有限公司",'9月OMS订单结算明细（对内应付）'!$K:$K,"空出")</f>
        <v>0</v>
      </c>
      <c r="E41" s="192">
        <f>SUMIFS('9月OMS订单结算明细（对内应付）'!$W:$W,'9月OMS订单结算明细（对内应付）'!$AV:$AV,"上海旭福電子有限公司",'9月OMS订单结算明细（对内应付）'!$K:$K,"快递出")</f>
        <v>0</v>
      </c>
      <c r="F41" s="192">
        <f>SUMIFS('9月OMS订单结算明细（对内应付）'!$W:$W,'9月OMS订单结算明细（对内应付）'!$AV:$AV,"上海旭福電子有限公司",'9月OMS订单结算明细（对内应付）'!$K:$K,"海进")</f>
        <v>0</v>
      </c>
      <c r="G41" s="192">
        <f>SUMIFS('9月OMS订单结算明细（对内应付）'!$W:$W,'9月OMS订单结算明细（对内应付）'!$AV:$AV,"上海旭福電子有限公司",'9月OMS订单结算明细（对内应付）'!$K:$K,"海出")</f>
        <v>0</v>
      </c>
      <c r="H41" s="192">
        <f>SUMIFS('9月OMS订单结算明细（对内应付）'!$W:$W,'9月OMS订单结算明细（对内应付）'!$AV:$AV,"上海旭福電子有限公司",'9月OMS订单结算明细（对内应付）'!$K:$K,"陆进")</f>
        <v>0</v>
      </c>
      <c r="I41" s="192">
        <f>SUMIFS('9月OMS订单结算明细（对内应付）'!$W:$W,'9月OMS订单结算明细（对内应付）'!$AV:$AV,"上海旭福電子有限公司",'9月OMS订单结算明细（对内应付）'!$K:$K,"陆出")</f>
        <v>0</v>
      </c>
      <c r="J41" s="192">
        <f>SUMIFS('9月OMS订单结算明细（对内应付）'!$W:$W,'9月OMS订单结算明细（对内应付）'!$AV:$AV,"上海旭福電子有限公司",'9月OMS订单结算明细（对内应付）'!$K:$K,"铁路进")</f>
        <v>0</v>
      </c>
      <c r="K41" s="192">
        <f>SUMIFS('9月OMS订单结算明细（对内应付）'!$W:$W,'9月OMS订单结算明细（对内应付）'!$AV:$AV,"上海旭福電子有限公司",'9月OMS订单结算明细（对内应付）'!$K:$K,"铁路出")</f>
        <v>0</v>
      </c>
      <c r="L41" s="192">
        <f>SUMIFS('9月OMS订单结算明细（对内应付）'!$W:$W,'9月OMS订单结算明细（对内应付）'!$AV:$AV,"上海旭福電子有限公司",'9月OMS订单结算明细（对内应付）'!$K:$K,"二线进区")</f>
        <v>0</v>
      </c>
      <c r="M41" s="192">
        <f>SUMIFS('9月OMS订单结算明细（对内应付）'!$W:$W,'9月OMS订单结算明细（对内应付）'!$AV:$AV,"上海旭福電子有限公司",'9月OMS订单结算明细（对内应付）'!$K:$K,"二线出区")</f>
        <v>0</v>
      </c>
      <c r="N41" s="192">
        <f>SUMIFS('9月OMS订单结算明细（对内应付）'!$W:$W,'9月OMS订单结算明细（对内应付）'!$AV:$AV,"上海旭福電子有限公司",'9月OMS订单结算明细（对内应付）'!$K:$K,"区内调拨")</f>
        <v>0</v>
      </c>
      <c r="O41" s="192">
        <f>SUMIFS('9月OMS订单结算明细（对内应付）'!$W:$W,'9月OMS订单结算明细（对内应付）'!$AV:$AV,"上海旭福電子有限公司",'9月OMS订单结算明细（对内应付）'!$K:$K,"转口")</f>
        <v>0</v>
      </c>
      <c r="P41" s="192">
        <f>SUMIFS('9月OMS订单结算明细（对内应付）'!$W:$W,'9月OMS订单结算明细（对内应付）'!$AV:$AV,"上海旭福電子有限公司",'9月OMS订单结算明细（对内应付）'!$K:$K,"多式联运")</f>
        <v>0</v>
      </c>
      <c r="Q41" s="192">
        <f>SUMIFS('9月OMS订单结算明细（对内应付）'!$W:$W,'9月OMS订单结算明细（对内应付）'!$AV:$AV,"上海旭福電子有限公司",'9月OMS订单结算明细（对内应付）'!$K:$K,"其他关务")</f>
        <v>0</v>
      </c>
      <c r="R41" s="192">
        <f>SUMIFS('9月OMS订单结算明细（对内应付）'!$W:$W,'9月OMS订单结算明细（对内应付）'!$AV:$AV,"上海旭福電子有限公司",'9月OMS订单结算明细（对内应付）'!$K:$K,"国内物流")</f>
        <v>0</v>
      </c>
      <c r="S41" s="192">
        <f>SUMIFS('9月OMS订单结算明细（对内应付）'!$W:$W,'9月OMS订单结算明细（对内应付）'!$AV:$AV,"上海旭福電子有限公司",'9月OMS订单结算明细（对内应付）'!$K:$K,"代收代付")</f>
        <v>0</v>
      </c>
    </row>
    <row r="42" spans="1:19">
      <c r="A42" s="183" t="s">
        <v>225</v>
      </c>
      <c r="B42" s="192">
        <f>SUMIFS('9月OMS订单结算明细（对内应付）'!$W:$W,'9月OMS订单结算明细（对内应付）'!$AV:$AV,"捷普科技（上海）有限公司",'9月OMS订单结算明细（对内应付）'!$K:$K,"空进")</f>
        <v>0</v>
      </c>
      <c r="C42" s="192">
        <f>SUMIFS('9月OMS订单结算明细（对内应付）'!$W:$W,'9月OMS订单结算明细（对内应付）'!$AV:$AV,"捷普科技（上海）有限公司",'9月OMS订单结算明细（对内应付）'!$K:$K,"快递进")</f>
        <v>0</v>
      </c>
      <c r="D42" s="192">
        <f>SUMIFS('9月OMS订单结算明细（对内应付）'!$W:$W,'9月OMS订单结算明细（对内应付）'!$AV:$AV,"捷普科技（上海）有限公司",'9月OMS订单结算明细（对内应付）'!$K:$K,"空出")</f>
        <v>0</v>
      </c>
      <c r="E42" s="192">
        <f>SUMIFS('9月OMS订单结算明细（对内应付）'!$W:$W,'9月OMS订单结算明细（对内应付）'!$AV:$AV,"捷普科技（上海）有限公司",'9月OMS订单结算明细（对内应付）'!$K:$K,"快递出")</f>
        <v>0</v>
      </c>
      <c r="F42" s="192">
        <f>SUMIFS('9月OMS订单结算明细（对内应付）'!$W:$W,'9月OMS订单结算明细（对内应付）'!$AV:$AV,"捷普科技（上海）有限公司",'9月OMS订单结算明细（对内应付）'!$K:$K,"海进")</f>
        <v>0</v>
      </c>
      <c r="G42" s="192">
        <f>SUMIFS('9月OMS订单结算明细（对内应付）'!$W:$W,'9月OMS订单结算明细（对内应付）'!$AV:$AV,"捷普科技（上海）有限公司",'9月OMS订单结算明细（对内应付）'!$K:$K,"海出")</f>
        <v>0</v>
      </c>
      <c r="H42" s="192">
        <f>SUMIFS('9月OMS订单结算明细（对内应付）'!$W:$W,'9月OMS订单结算明细（对内应付）'!$AV:$AV,"捷普科技（上海）有限公司",'9月OMS订单结算明细（对内应付）'!$K:$K,"陆进")</f>
        <v>0</v>
      </c>
      <c r="I42" s="192">
        <f>SUMIFS('9月OMS订单结算明细（对内应付）'!$W:$W,'9月OMS订单结算明细（对内应付）'!$AV:$AV,"捷普科技（上海）有限公司",'9月OMS订单结算明细（对内应付）'!$K:$K,"陆出")</f>
        <v>0</v>
      </c>
      <c r="J42" s="192">
        <f>SUMIFS('9月OMS订单结算明细（对内应付）'!$W:$W,'9月OMS订单结算明细（对内应付）'!$AV:$AV,"捷普科技（上海）有限公司",'9月OMS订单结算明细（对内应付）'!$K:$K,"铁路进")</f>
        <v>0</v>
      </c>
      <c r="K42" s="192">
        <f>SUMIFS('9月OMS订单结算明细（对内应付）'!$W:$W,'9月OMS订单结算明细（对内应付）'!$AV:$AV,"捷普科技（上海）有限公司",'9月OMS订单结算明细（对内应付）'!$K:$K,"铁路出")</f>
        <v>0</v>
      </c>
      <c r="L42" s="192">
        <f>SUMIFS('9月OMS订单结算明细（对内应付）'!$W:$W,'9月OMS订单结算明细（对内应付）'!$AV:$AV,"捷普科技（上海）有限公司",'9月OMS订单结算明细（对内应付）'!$K:$K,"二线进区")</f>
        <v>0</v>
      </c>
      <c r="M42" s="192">
        <f>SUMIFS('9月OMS订单结算明细（对内应付）'!$W:$W,'9月OMS订单结算明细（对内应付）'!$AV:$AV,"捷普科技（上海）有限公司",'9月OMS订单结算明细（对内应付）'!$K:$K,"二线出区")</f>
        <v>0</v>
      </c>
      <c r="N42" s="192">
        <f>SUMIFS('9月OMS订单结算明细（对内应付）'!$W:$W,'9月OMS订单结算明细（对内应付）'!$AV:$AV,"捷普科技（上海）有限公司",'9月OMS订单结算明细（对内应付）'!$K:$K,"区内调拨")</f>
        <v>0</v>
      </c>
      <c r="O42" s="192">
        <f>SUMIFS('9月OMS订单结算明细（对内应付）'!$W:$W,'9月OMS订单结算明细（对内应付）'!$AV:$AV,"捷普科技（上海）有限公司",'9月OMS订单结算明细（对内应付）'!$K:$K,"转口")</f>
        <v>0</v>
      </c>
      <c r="P42" s="192">
        <f>SUMIFS('9月OMS订单结算明细（对内应付）'!$W:$W,'9月OMS订单结算明细（对内应付）'!$AV:$AV,"捷普科技（上海）有限公司",'9月OMS订单结算明细（对内应付）'!$K:$K,"多式联运")</f>
        <v>0</v>
      </c>
      <c r="Q42" s="192">
        <f>SUMIFS('9月OMS订单结算明细（对内应付）'!$W:$W,'9月OMS订单结算明细（对内应付）'!$AV:$AV,"捷普科技（上海）有限公司",'9月OMS订单结算明细（对内应付）'!$K:$K,"其他关务")</f>
        <v>0</v>
      </c>
      <c r="R42" s="192">
        <f>SUMIFS('9月OMS订单结算明细（对内应付）'!$W:$W,'9月OMS订单结算明细（对内应付）'!$AV:$AV,"捷普科技（上海）有限公司",'9月OMS订单结算明细（对内应付）'!$K:$K,"国内物流")</f>
        <v>0</v>
      </c>
      <c r="S42" s="192">
        <f>SUMIFS('9月OMS订单结算明细（对内应付）'!$W:$W,'9月OMS订单结算明细（对内应付）'!$AV:$AV,"捷普科技（上海）有限公司",'9月OMS订单结算明细（对内应付）'!$K:$K,"代收代付")</f>
        <v>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U40"/>
  <sheetViews>
    <sheetView workbookViewId="0">
      <selection activeCell="G30" sqref="G30"/>
    </sheetView>
  </sheetViews>
  <sheetFormatPr defaultRowHeight="12.75"/>
  <cols>
    <col min="1" max="1" width="25" customWidth="1"/>
    <col min="2" max="2" width="17.42578125" bestFit="1" customWidth="1"/>
    <col min="3" max="3" width="13.140625" bestFit="1" customWidth="1"/>
    <col min="4" max="4" width="13.42578125" customWidth="1"/>
    <col min="5" max="5" width="8.85546875" customWidth="1"/>
    <col min="6" max="7" width="10.5703125" customWidth="1"/>
    <col min="12" max="13" width="10.85546875" bestFit="1" customWidth="1"/>
    <col min="15" max="15" width="5.42578125" bestFit="1" customWidth="1"/>
    <col min="20" max="20" width="11.42578125" bestFit="1" customWidth="1"/>
  </cols>
  <sheetData>
    <row r="1" spans="1:21" ht="18.75">
      <c r="A1" s="40" t="s">
        <v>157</v>
      </c>
    </row>
    <row r="2" spans="1:21">
      <c r="A2" s="39" t="s">
        <v>975</v>
      </c>
    </row>
    <row r="3" spans="1:21">
      <c r="A3" s="39"/>
    </row>
    <row r="4" spans="1:21" ht="16.5">
      <c r="A4" s="46" t="s">
        <v>5</v>
      </c>
      <c r="B4" s="49" t="s">
        <v>89</v>
      </c>
      <c r="C4" s="49" t="s">
        <v>92</v>
      </c>
      <c r="D4" s="49" t="s">
        <v>93</v>
      </c>
      <c r="E4" s="49" t="s">
        <v>94</v>
      </c>
      <c r="F4" s="49" t="s">
        <v>95</v>
      </c>
      <c r="G4" s="49" t="s">
        <v>96</v>
      </c>
      <c r="H4" s="49" t="s">
        <v>97</v>
      </c>
      <c r="I4" s="49" t="s">
        <v>98</v>
      </c>
      <c r="J4" s="49" t="s">
        <v>99</v>
      </c>
      <c r="K4" s="49" t="s">
        <v>91</v>
      </c>
      <c r="L4" s="49" t="s">
        <v>100</v>
      </c>
      <c r="M4" s="49" t="s">
        <v>107</v>
      </c>
      <c r="N4" s="49" t="s">
        <v>101</v>
      </c>
      <c r="O4" s="49" t="s">
        <v>102</v>
      </c>
      <c r="P4" s="49" t="s">
        <v>103</v>
      </c>
      <c r="Q4" s="49" t="s">
        <v>105</v>
      </c>
      <c r="R4" s="49" t="s">
        <v>104</v>
      </c>
      <c r="S4" s="49" t="s">
        <v>106</v>
      </c>
      <c r="T4" s="49" t="s">
        <v>158</v>
      </c>
      <c r="U4" s="39"/>
    </row>
    <row r="5" spans="1:21">
      <c r="A5" s="46" t="s">
        <v>90</v>
      </c>
      <c r="B5" s="52">
        <f>COUNTIF('9月OMS订单结算'!$M:$M,"空进")</f>
        <v>0</v>
      </c>
      <c r="C5" s="52">
        <f>COUNTIF('9月OMS订单结算'!$M:$M,"快递进")</f>
        <v>0</v>
      </c>
      <c r="D5" s="52">
        <f>COUNTIF('9月OMS订单结算'!$M:$M,"空出")</f>
        <v>0</v>
      </c>
      <c r="E5" s="52">
        <f>COUNTIF('9月OMS订单结算'!$M:$M,"快递出")</f>
        <v>0</v>
      </c>
      <c r="F5" s="52">
        <f>COUNTIF('9月OMS订单结算'!$M:$M,"海进")</f>
        <v>0</v>
      </c>
      <c r="G5" s="52">
        <f>COUNTIF('9月OMS订单结算'!$M:$M,"海出")</f>
        <v>0</v>
      </c>
      <c r="H5" s="52">
        <f>COUNTIF('9月OMS订单结算'!$M:$M,"陆进")</f>
        <v>0</v>
      </c>
      <c r="I5" s="52">
        <f>COUNTIF('9月OMS订单结算'!$M:$M,"陆出")</f>
        <v>0</v>
      </c>
      <c r="J5" s="52">
        <f>COUNTIF('9月OMS订单结算'!$M:$M,"铁路进")</f>
        <v>0</v>
      </c>
      <c r="K5" s="52">
        <f>COUNTIF('9月OMS订单结算'!$M:$M,"铁路出")</f>
        <v>0</v>
      </c>
      <c r="L5" s="52">
        <f>COUNTIF('9月OMS订单结算'!$M:$M,"二线进区")</f>
        <v>0</v>
      </c>
      <c r="M5" s="52">
        <f>COUNTIF('9月OMS订单结算'!$M:$M,"二线出区")</f>
        <v>0</v>
      </c>
      <c r="N5" s="52">
        <f>COUNTIF('9月OMS订单结算'!$M:$M,"区内调拨")</f>
        <v>0</v>
      </c>
      <c r="O5" s="52">
        <f>COUNTIF('9月OMS订单结算'!$M:$M,"转口")</f>
        <v>0</v>
      </c>
      <c r="P5" s="52">
        <f>COUNTIF('9月OMS订单结算'!$M:$M,"多式联运")</f>
        <v>0</v>
      </c>
      <c r="Q5" s="52">
        <f>COUNTIF('9月OMS订单结算'!$M:$M,"其他关务")</f>
        <v>0</v>
      </c>
      <c r="R5" s="52">
        <f>COUNTIF('9月OMS订单结算'!$M:$M,"国内物流")</f>
        <v>0</v>
      </c>
      <c r="S5" s="52">
        <f>COUNTIF('9月OMS订单结算'!$M:$M,"代收代付")</f>
        <v>0</v>
      </c>
      <c r="T5" s="48">
        <f>SUM(B5:S5)</f>
        <v>0</v>
      </c>
    </row>
    <row r="6" spans="1:21" s="53" customFormat="1" ht="16.5">
      <c r="A6" s="50" t="s">
        <v>159</v>
      </c>
      <c r="B6" s="51">
        <f>SUMIF('9月OMS订单结算明细（对外应收）'!$J:$J,"空进",'9月OMS订单结算明细（对外应收）'!$W:$W)</f>
        <v>0</v>
      </c>
      <c r="C6" s="51">
        <f>SUMIF('9月OMS订单结算明细（对外应收）'!$J:$J,"快递进",'9月OMS订单结算明细（对外应收）'!$W:$W)</f>
        <v>0</v>
      </c>
      <c r="D6" s="51">
        <f>SUMIF('9月OMS订单结算明细（对外应收）'!$J:$J,"空出",'9月OMS订单结算明细（对外应收）'!$W:$W)</f>
        <v>0</v>
      </c>
      <c r="E6" s="51">
        <f>SUMIF('9月OMS订单结算明细（对外应收）'!$J:$J,"快递出",'9月OMS订单结算明细（对外应收）'!$W:$W)</f>
        <v>0</v>
      </c>
      <c r="F6" s="51">
        <f>SUMIF('9月OMS订单结算明细（对外应收）'!$J:$J,"海进",'9月OMS订单结算明细（对外应收）'!$W:$W)</f>
        <v>0</v>
      </c>
      <c r="G6" s="51">
        <f>SUMIF('9月OMS订单结算明细（对外应收）'!$J:$J,"海出",'9月OMS订单结算明细（对外应收）'!$W:$W)</f>
        <v>0</v>
      </c>
      <c r="H6" s="51">
        <f>SUMIF('9月OMS订单结算明细（对外应收）'!$J:$J,"陆进",'9月OMS订单结算明细（对外应收）'!$W:$W)</f>
        <v>0</v>
      </c>
      <c r="I6" s="51">
        <f>SUMIF('9月OMS订单结算明细（对外应收）'!$J:$J,"陆出",'9月OMS订单结算明细（对外应收）'!$W:$W)</f>
        <v>0</v>
      </c>
      <c r="J6" s="51">
        <f>SUMIF('9月OMS订单结算明细（对外应收）'!$J:$J,"铁路进",'9月OMS订单结算明细（对外应收）'!$W:$W)</f>
        <v>0</v>
      </c>
      <c r="K6" s="51">
        <f>SUMIF('9月OMS订单结算明细（对外应收）'!$J:$J,"铁路出",'9月OMS订单结算明细（对外应收）'!$W:$W)</f>
        <v>0</v>
      </c>
      <c r="L6" s="51">
        <f>SUMIF('9月OMS订单结算明细（对外应收）'!$J:$J,"二线进区",'9月OMS订单结算明细（对外应收）'!$W:$W)</f>
        <v>0</v>
      </c>
      <c r="M6" s="51">
        <f>SUMIF('9月OMS订单结算明细（对外应收）'!$J:$J,"二线出区",'9月OMS订单结算明细（对外应收）'!$W:$W)</f>
        <v>0</v>
      </c>
      <c r="N6" s="51">
        <f>SUMIF('9月OMS订单结算明细（对外应收）'!$J:$J,"区内调拨",'9月OMS订单结算明细（对外应收）'!$W:$W)</f>
        <v>0</v>
      </c>
      <c r="O6" s="51">
        <f>SUMIF('9月OMS订单结算明细（对外应收）'!$J:$J,"转口",'9月OMS订单结算明细（对外应收）'!$W:$W)</f>
        <v>0</v>
      </c>
      <c r="P6" s="51">
        <f>SUMIF('9月OMS订单结算明细（对外应收）'!$J:$J,"多式联运",'9月OMS订单结算明细（对外应收）'!$W:$W)</f>
        <v>0</v>
      </c>
      <c r="Q6" s="51">
        <f>SUMIF('9月OMS订单结算明细（对外应收）'!$J:$J,"其他关务",'9月OMS订单结算明细（对外应收）'!$W:$W)</f>
        <v>0</v>
      </c>
      <c r="R6" s="51">
        <f>SUMIF('9月OMS订单结算明细（对外应收）'!$J:$J,"国内物流",'9月OMS订单结算明细（对外应收）'!$W:$W)</f>
        <v>0</v>
      </c>
      <c r="S6" s="51">
        <f>SUMIF('9月OMS订单结算明细（对外应收）'!$J:$J,"代收代付",'9月OMS订单结算明细（对外应收）'!$W:$W)</f>
        <v>0</v>
      </c>
      <c r="T6" s="54">
        <f t="shared" ref="T6:T8" si="0">SUM(B6:S6)</f>
        <v>0</v>
      </c>
    </row>
    <row r="7" spans="1:21" s="53" customFormat="1" ht="16.5">
      <c r="A7" s="50" t="s">
        <v>160</v>
      </c>
      <c r="B7" s="51">
        <f>SUMIF('9月OMS订单结算明细（对内应付）'!$K:$K,"空进",'9月OMS订单结算明细（对内应付）'!$W:$W)</f>
        <v>0</v>
      </c>
      <c r="C7" s="51">
        <f>SUMIF('9月OMS订单结算明细（对内应付）'!$K:$K,"快递进",'9月OMS订单结算明细（对内应付）'!$W:$W)</f>
        <v>0</v>
      </c>
      <c r="D7" s="51">
        <f>SUMIF('9月OMS订单结算明细（对内应付）'!$K:$K,"空出",'9月OMS订单结算明细（对内应付）'!$W:$W)</f>
        <v>0</v>
      </c>
      <c r="E7" s="51">
        <f>SUMIF('9月OMS订单结算明细（对内应付）'!$K:$K,"快递出",'9月OMS订单结算明细（对内应付）'!$W:$W)</f>
        <v>0</v>
      </c>
      <c r="F7" s="51">
        <f>SUMIF('9月OMS订单结算明细（对内应付）'!$K:$K,"海进",'9月OMS订单结算明细（对内应付）'!$W:$W)</f>
        <v>0</v>
      </c>
      <c r="G7" s="51">
        <f>SUMIF('9月OMS订单结算明细（对内应付）'!$K:$K,"海出",'9月OMS订单结算明细（对内应付）'!$W:$W)</f>
        <v>0</v>
      </c>
      <c r="H7" s="51">
        <f>SUMIF('9月OMS订单结算明细（对内应付）'!$K:$K,"陆进",'9月OMS订单结算明细（对内应付）'!$W:$W)</f>
        <v>0</v>
      </c>
      <c r="I7" s="51">
        <f>SUMIF('9月OMS订单结算明细（对内应付）'!$K:$K,"陆出",'9月OMS订单结算明细（对内应付）'!$W:$W)</f>
        <v>0</v>
      </c>
      <c r="J7" s="51">
        <f>SUMIF('9月OMS订单结算明细（对内应付）'!$K:$K,"铁路进",'9月OMS订单结算明细（对内应付）'!$W:$W)</f>
        <v>0</v>
      </c>
      <c r="K7" s="51">
        <f>SUMIF('9月OMS订单结算明细（对内应付）'!$K:$K,"铁路出",'9月OMS订单结算明细（对内应付）'!$W:$W)</f>
        <v>0</v>
      </c>
      <c r="L7" s="51">
        <f>SUMIF('9月OMS订单结算明细（对内应付）'!$K:$K,"二线进区",'9月OMS订单结算明细（对内应付）'!$W:$W)</f>
        <v>0</v>
      </c>
      <c r="M7" s="51">
        <f>SUMIF('9月OMS订单结算明细（对内应付）'!$K:$K,"二线出区",'9月OMS订单结算明细（对内应付）'!$W:$W)</f>
        <v>0</v>
      </c>
      <c r="N7" s="51">
        <f>SUMIF('9月OMS订单结算明细（对内应付）'!$K:$K,"区内调拨",'9月OMS订单结算明细（对内应付）'!$W:$W)</f>
        <v>0</v>
      </c>
      <c r="O7" s="51">
        <f>SUMIF('9月OMS订单结算明细（对内应付）'!$K:$K,"转口",'9月OMS订单结算明细（对内应付）'!$W:$W)</f>
        <v>0</v>
      </c>
      <c r="P7" s="51">
        <f>SUMIF('9月OMS订单结算明细（对内应付）'!$K:$K,"多式联运",'9月OMS订单结算明细（对内应付）'!$W:$W)</f>
        <v>0</v>
      </c>
      <c r="Q7" s="51">
        <f>SUMIF('9月OMS订单结算明细（对内应付）'!$K:$K,"其他关务",'9月OMS订单结算明细（对内应付）'!$W:$W)</f>
        <v>0</v>
      </c>
      <c r="R7" s="51">
        <f>SUMIF('9月OMS订单结算明细（对内应付）'!$K:$K,"国内物流",'9月OMS订单结算明细（对内应付）'!$W:$W)</f>
        <v>0</v>
      </c>
      <c r="S7" s="51">
        <f>SUMIF('9月OMS订单结算明细（对内应付）'!$K:$K,"代收代付",'9月OMS订单结算明细（对内应付）'!$W:$W)</f>
        <v>0</v>
      </c>
      <c r="T7" s="54">
        <f t="shared" si="0"/>
        <v>0</v>
      </c>
    </row>
    <row r="8" spans="1:21" ht="16.5">
      <c r="A8" s="50" t="s">
        <v>161</v>
      </c>
      <c r="B8" s="51">
        <f t="shared" ref="B8:S8" si="1">B6-B7</f>
        <v>0</v>
      </c>
      <c r="C8" s="51">
        <f t="shared" si="1"/>
        <v>0</v>
      </c>
      <c r="D8" s="51">
        <f t="shared" si="1"/>
        <v>0</v>
      </c>
      <c r="E8" s="51">
        <f t="shared" si="1"/>
        <v>0</v>
      </c>
      <c r="F8" s="51">
        <f t="shared" si="1"/>
        <v>0</v>
      </c>
      <c r="G8" s="51">
        <f t="shared" si="1"/>
        <v>0</v>
      </c>
      <c r="H8" s="51">
        <f t="shared" si="1"/>
        <v>0</v>
      </c>
      <c r="I8" s="51">
        <f t="shared" si="1"/>
        <v>0</v>
      </c>
      <c r="J8" s="51">
        <f t="shared" si="1"/>
        <v>0</v>
      </c>
      <c r="K8" s="51">
        <f t="shared" si="1"/>
        <v>0</v>
      </c>
      <c r="L8" s="51">
        <f t="shared" si="1"/>
        <v>0</v>
      </c>
      <c r="M8" s="51">
        <f t="shared" si="1"/>
        <v>0</v>
      </c>
      <c r="N8" s="51">
        <f t="shared" si="1"/>
        <v>0</v>
      </c>
      <c r="O8" s="51">
        <f t="shared" si="1"/>
        <v>0</v>
      </c>
      <c r="P8" s="51">
        <f t="shared" si="1"/>
        <v>0</v>
      </c>
      <c r="Q8" s="51">
        <f t="shared" si="1"/>
        <v>0</v>
      </c>
      <c r="R8" s="51">
        <f t="shared" si="1"/>
        <v>0</v>
      </c>
      <c r="S8" s="51">
        <f t="shared" si="1"/>
        <v>0</v>
      </c>
      <c r="T8" s="48">
        <f t="shared" si="0"/>
        <v>0</v>
      </c>
    </row>
    <row r="9" spans="1:21">
      <c r="A9" s="47"/>
      <c r="I9" s="11"/>
    </row>
    <row r="10" spans="1:21">
      <c r="I10" s="11"/>
    </row>
    <row r="11" spans="1:21" ht="14.45" customHeight="1">
      <c r="I11" s="11"/>
    </row>
    <row r="12" spans="1:21">
      <c r="I12" s="11"/>
    </row>
    <row r="13" spans="1:21">
      <c r="I13" s="11"/>
    </row>
    <row r="14" spans="1:21">
      <c r="A14" s="36" t="s">
        <v>19</v>
      </c>
      <c r="B14" s="227" t="s">
        <v>85</v>
      </c>
      <c r="I14" s="11"/>
    </row>
    <row r="15" spans="1:21">
      <c r="A15" t="s">
        <v>22</v>
      </c>
      <c r="B15" s="41"/>
      <c r="I15" s="11"/>
    </row>
    <row r="16" spans="1:21">
      <c r="A16" t="s">
        <v>18</v>
      </c>
      <c r="B16" s="41"/>
    </row>
    <row r="35" spans="1:6">
      <c r="A35" s="36" t="s">
        <v>19</v>
      </c>
      <c r="B35" s="227" t="s">
        <v>86</v>
      </c>
    </row>
    <row r="36" spans="1:6">
      <c r="A36" s="37" t="s">
        <v>22</v>
      </c>
      <c r="B36" s="41"/>
    </row>
    <row r="37" spans="1:6">
      <c r="A37" s="37" t="s">
        <v>18</v>
      </c>
      <c r="B37" s="41"/>
      <c r="F37" s="2" t="s">
        <v>23</v>
      </c>
    </row>
    <row r="38" spans="1:6">
      <c r="F38" s="44"/>
    </row>
    <row r="39" spans="1:6">
      <c r="F39" s="3" t="s">
        <v>24</v>
      </c>
    </row>
    <row r="40" spans="1:6">
      <c r="F40" s="44">
        <v>0</v>
      </c>
    </row>
  </sheetData>
  <phoneticPr fontId="2" type="noConversion"/>
  <pageMargins left="0.7" right="0.7" top="0.75" bottom="0.75" header="0.3" footer="0.3"/>
  <pageSetup paperSize="9" orientation="portrait" verticalDpi="0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T26"/>
  <sheetViews>
    <sheetView workbookViewId="0">
      <selection activeCell="E34" sqref="E34"/>
    </sheetView>
  </sheetViews>
  <sheetFormatPr defaultRowHeight="12.75"/>
  <cols>
    <col min="1" max="1" width="23.42578125" customWidth="1"/>
    <col min="2" max="2" width="17.42578125" style="45" bestFit="1" customWidth="1"/>
    <col min="3" max="3" width="9.5703125" style="45" bestFit="1" customWidth="1"/>
    <col min="4" max="4" width="9.42578125" style="45" bestFit="1" customWidth="1"/>
    <col min="5" max="5" width="8.5703125" bestFit="1" customWidth="1"/>
    <col min="6" max="6" width="10.85546875" customWidth="1"/>
    <col min="12" max="13" width="9.85546875" bestFit="1" customWidth="1"/>
    <col min="20" max="20" width="10.85546875" bestFit="1" customWidth="1"/>
  </cols>
  <sheetData>
    <row r="1" spans="1:20" ht="18.75">
      <c r="A1" s="42" t="s">
        <v>20</v>
      </c>
    </row>
    <row r="2" spans="1:20" ht="12.95" customHeight="1">
      <c r="A2" s="39" t="str">
        <f>'9月OMS订单汇总-不含税'!A2</f>
        <v>结算统计周期：2021年8月21日-2021年9月20日接单业务</v>
      </c>
    </row>
    <row r="3" spans="1:20" ht="12.95" customHeight="1">
      <c r="A3" s="39"/>
    </row>
    <row r="4" spans="1:20" ht="16.5">
      <c r="A4" s="46" t="s">
        <v>5</v>
      </c>
      <c r="B4" s="46" t="s">
        <v>89</v>
      </c>
      <c r="C4" s="49" t="s">
        <v>92</v>
      </c>
      <c r="D4" s="49" t="s">
        <v>93</v>
      </c>
      <c r="E4" s="49" t="s">
        <v>94</v>
      </c>
      <c r="F4" s="49" t="s">
        <v>95</v>
      </c>
      <c r="G4" s="49" t="s">
        <v>96</v>
      </c>
      <c r="H4" s="49" t="s">
        <v>97</v>
      </c>
      <c r="I4" s="49" t="s">
        <v>98</v>
      </c>
      <c r="J4" s="49" t="s">
        <v>99</v>
      </c>
      <c r="K4" s="49" t="s">
        <v>91</v>
      </c>
      <c r="L4" s="49" t="s">
        <v>100</v>
      </c>
      <c r="M4" s="49" t="s">
        <v>107</v>
      </c>
      <c r="N4" s="49" t="s">
        <v>101</v>
      </c>
      <c r="O4" s="49" t="s">
        <v>102</v>
      </c>
      <c r="P4" s="49" t="s">
        <v>103</v>
      </c>
      <c r="Q4" s="49" t="s">
        <v>105</v>
      </c>
      <c r="R4" s="49" t="s">
        <v>104</v>
      </c>
      <c r="S4" s="49" t="s">
        <v>106</v>
      </c>
      <c r="T4" s="46" t="s">
        <v>88</v>
      </c>
    </row>
    <row r="5" spans="1:20">
      <c r="A5" s="46" t="s">
        <v>90</v>
      </c>
      <c r="B5" s="16">
        <f>COUNTIF('9月OMS订单结算'!$M:$M,"空进")</f>
        <v>0</v>
      </c>
      <c r="C5" s="16">
        <f>COUNTIF('9月OMS订单结算'!$M:$M,"快递进")</f>
        <v>0</v>
      </c>
      <c r="D5" s="16">
        <f>COUNTIF('9月OMS订单结算'!$M:$M,"空出")</f>
        <v>0</v>
      </c>
      <c r="E5" s="16">
        <f>COUNTIF('9月OMS订单结算'!$M:$M,"快递出")</f>
        <v>0</v>
      </c>
      <c r="F5" s="16">
        <f>COUNTIF('9月OMS订单结算'!$M:$M,"海进")</f>
        <v>0</v>
      </c>
      <c r="G5" s="16">
        <f>COUNTIF('9月OMS订单结算'!$M:$M,"海出")</f>
        <v>0</v>
      </c>
      <c r="H5" s="16">
        <f>COUNTIF('9月OMS订单结算'!$M:$M,"陆进")</f>
        <v>0</v>
      </c>
      <c r="I5" s="16">
        <f>COUNTIF('9月OMS订单结算'!$M:$M,"陆出")</f>
        <v>0</v>
      </c>
      <c r="J5" s="16">
        <f>COUNTIF('9月OMS订单结算'!$M:$M,"铁路进")</f>
        <v>0</v>
      </c>
      <c r="K5" s="16">
        <f>COUNTIF('9月OMS订单结算'!$M:$M,"铁路出")</f>
        <v>0</v>
      </c>
      <c r="L5" s="16">
        <f>COUNTIF('9月OMS订单结算'!$M:$M,"二线进区")</f>
        <v>0</v>
      </c>
      <c r="M5" s="16">
        <f>COUNTIF('9月OMS订单结算'!$M:$M,"二线出区")</f>
        <v>0</v>
      </c>
      <c r="N5" s="16">
        <f>COUNTIF('9月OMS订单结算'!$M:$M,"区内调拨")</f>
        <v>0</v>
      </c>
      <c r="O5" s="16">
        <f>COUNTIF('9月OMS订单结算'!$M:$M,"转口")</f>
        <v>0</v>
      </c>
      <c r="P5" s="16">
        <f>COUNTIF('9月OMS订单结算'!$M:$M,"多式联运")</f>
        <v>0</v>
      </c>
      <c r="Q5" s="16">
        <f>COUNTIF('9月OMS订单结算'!$M:$M,"其他关务")</f>
        <v>0</v>
      </c>
      <c r="R5" s="16">
        <f>COUNTIF('9月OMS订单结算'!$M:$M,"国内物流")</f>
        <v>0</v>
      </c>
      <c r="S5" s="16">
        <f>COUNTIF('9月OMS订单结算'!$M:$M,"代收代付")</f>
        <v>0</v>
      </c>
      <c r="T5" s="16">
        <f>SUM(B5:S5)</f>
        <v>0</v>
      </c>
    </row>
    <row r="6" spans="1:20" s="53" customFormat="1" ht="16.5">
      <c r="A6" s="50" t="s">
        <v>229</v>
      </c>
      <c r="B6" s="51">
        <f>SUMIF('9月CMS订单结算明细（对内应收）'!$J:$J,"空进",'9月CMS订单结算明细（对内应收）'!$W:$W)</f>
        <v>0</v>
      </c>
      <c r="C6" s="51">
        <f>SUMIF('9月CMS订单结算明细（对内应收）'!$J:$J,"快递进",'9月CMS订单结算明细（对内应收）'!$W:$W)</f>
        <v>0</v>
      </c>
      <c r="D6" s="51">
        <f>SUMIF('9月CMS订单结算明细（对内应收）'!$J:$J,"空出",'9月CMS订单结算明细（对内应收）'!$W:$W)</f>
        <v>0</v>
      </c>
      <c r="E6" s="51">
        <f>SUMIF('9月CMS订单结算明细（对内应收）'!$J:$J,"快递出",'9月CMS订单结算明细（对内应收）'!$W:$W)</f>
        <v>0</v>
      </c>
      <c r="F6" s="51">
        <f>SUMIF('9月CMS订单结算明细（对内应收）'!$J:$J,"海进",'9月CMS订单结算明细（对内应收）'!$W:$W)</f>
        <v>0</v>
      </c>
      <c r="G6" s="51">
        <f>SUMIF('9月CMS订单结算明细（对内应收）'!$J:$J,"海出",'9月CMS订单结算明细（对内应收）'!$W:$W)</f>
        <v>0</v>
      </c>
      <c r="H6" s="51">
        <f>SUMIF('9月CMS订单结算明细（对内应收）'!$J:$J,"陆进",'9月CMS订单结算明细（对内应收）'!$W:$W)</f>
        <v>0</v>
      </c>
      <c r="I6" s="51">
        <f>SUMIF('9月CMS订单结算明细（对内应收）'!$J:$J,"陆出",'9月CMS订单结算明细（对内应收）'!$W:$W)</f>
        <v>0</v>
      </c>
      <c r="J6" s="51">
        <f>SUMIF('9月CMS订单结算明细（对内应收）'!$J:$J,"铁路进",'9月CMS订单结算明细（对内应收）'!$W:$W)</f>
        <v>0</v>
      </c>
      <c r="K6" s="51">
        <f>SUMIF('9月CMS订单结算明细（对内应收）'!$J:$J,"铁路出",'9月CMS订单结算明细（对内应收）'!$W:$W)</f>
        <v>0</v>
      </c>
      <c r="L6" s="51">
        <f>SUMIF('9月CMS订单结算明细（对内应收）'!$J:$J,"二线进区",'9月CMS订单结算明细（对内应收）'!$W:$W)</f>
        <v>0</v>
      </c>
      <c r="M6" s="51">
        <f>SUMIF('9月CMS订单结算明细（对内应收）'!$J:$J,"二线出区",'9月CMS订单结算明细（对内应收）'!$W:$W)</f>
        <v>0</v>
      </c>
      <c r="N6" s="51">
        <f>SUMIF('9月CMS订单结算明细（对内应收）'!$J:$J,"区内调拨",'9月CMS订单结算明细（对内应收）'!$W:$W)</f>
        <v>0</v>
      </c>
      <c r="O6" s="51">
        <f>SUMIF('9月CMS订单结算明细（对内应收）'!$J:$J,"转口",'9月CMS订单结算明细（对内应收）'!$W:$W)</f>
        <v>0</v>
      </c>
      <c r="P6" s="51">
        <f>SUMIF('9月CMS订单结算明细（对内应收）'!$J:$J,"多式联运",'9月CMS订单结算明细（对内应收）'!$W:$W)</f>
        <v>0</v>
      </c>
      <c r="Q6" s="51">
        <f>SUMIF('9月CMS订单结算明细（对内应收）'!$J:$J,"其他关务",'9月CMS订单结算明细（对内应收）'!$W:$W)</f>
        <v>0</v>
      </c>
      <c r="R6" s="51">
        <f>SUMIF('9月CMS订单结算明细（对内应收）'!$J:$J,"国内物流",'9月CMS订单结算明细（对内应收）'!$W:$W)</f>
        <v>0</v>
      </c>
      <c r="S6" s="51">
        <f>SUMIF('9月CMS订单结算明细（对内应收）'!$J:$J,"代收代付",'9月CMS订单结算明细（对内应收）'!$W:$W)</f>
        <v>0</v>
      </c>
      <c r="T6" s="52">
        <f t="shared" ref="T6:T8" si="0">SUM(B6:S6)</f>
        <v>0</v>
      </c>
    </row>
    <row r="7" spans="1:20" s="53" customFormat="1" ht="16.5">
      <c r="A7" s="50" t="s">
        <v>230</v>
      </c>
      <c r="B7" s="51">
        <f>SUMIF('9月CMS订单结算明细（对外应付）'!$K:$K,"空进",'9月CMS订单结算明细（对外应付）'!$W:$W)</f>
        <v>0</v>
      </c>
      <c r="C7" s="51">
        <f>SUMIF('9月CMS订单结算明细（对外应付）'!$K:$K,"快递进",'9月CMS订单结算明细（对外应付）'!$W:$W)</f>
        <v>0</v>
      </c>
      <c r="D7" s="51">
        <f>SUMIF('9月CMS订单结算明细（对外应付）'!$K:$K,"空出",'9月CMS订单结算明细（对外应付）'!$W:$W)</f>
        <v>0</v>
      </c>
      <c r="E7" s="51">
        <f>SUMIF('9月CMS订单结算明细（对外应付）'!$K:$K,"快递出",'9月CMS订单结算明细（对外应付）'!$W:$W)</f>
        <v>0</v>
      </c>
      <c r="F7" s="51">
        <f>SUMIF('9月CMS订单结算明细（对外应付）'!$K:$K,"海进",'9月CMS订单结算明细（对外应付）'!$W:$W)</f>
        <v>0</v>
      </c>
      <c r="G7" s="51">
        <f>SUMIF('9月CMS订单结算明细（对外应付）'!$K:$K,"海出",'9月CMS订单结算明细（对外应付）'!$W:$W)</f>
        <v>0</v>
      </c>
      <c r="H7" s="51">
        <f>SUMIF('9月CMS订单结算明细（对外应付）'!$K:$K,"陆进",'9月CMS订单结算明细（对外应付）'!$W:$W)</f>
        <v>0</v>
      </c>
      <c r="I7" s="51">
        <f>SUMIF('9月CMS订单结算明细（对外应付）'!$K:$K,"陆出",'9月CMS订单结算明细（对外应付）'!$W:$W)</f>
        <v>0</v>
      </c>
      <c r="J7" s="51">
        <f>SUMIF('9月CMS订单结算明细（对外应付）'!$K:$K,"铁路进",'9月CMS订单结算明细（对外应付）'!$W:$W)</f>
        <v>0</v>
      </c>
      <c r="K7" s="51">
        <f>SUMIF('9月CMS订单结算明细（对外应付）'!$K:$K,"铁路出",'9月CMS订单结算明细（对外应付）'!$W:$W)</f>
        <v>0</v>
      </c>
      <c r="L7" s="51">
        <f>SUMIF('9月CMS订单结算明细（对外应付）'!$K:$K,"二线进区",'9月CMS订单结算明细（对外应付）'!$W:$W)</f>
        <v>0</v>
      </c>
      <c r="M7" s="51">
        <f>SUMIF('9月CMS订单结算明细（对外应付）'!$K:$K,"二线出区",'9月CMS订单结算明细（对外应付）'!$W:$W)</f>
        <v>0</v>
      </c>
      <c r="N7" s="51">
        <f>SUMIF('9月CMS订单结算明细（对外应付）'!$K:$K,"区内调拨",'9月CMS订单结算明细（对外应付）'!$W:$W)</f>
        <v>0</v>
      </c>
      <c r="O7" s="51">
        <f>SUMIF('9月CMS订单结算明细（对外应付）'!$K:$K,"转口",'9月CMS订单结算明细（对外应付）'!$W:$W)</f>
        <v>0</v>
      </c>
      <c r="P7" s="51">
        <f>SUMIF('9月CMS订单结算明细（对外应付）'!$K:$K,"多式联运",'9月CMS订单结算明细（对外应付）'!$W:$W)</f>
        <v>0</v>
      </c>
      <c r="Q7" s="51">
        <f>SUMIF('9月CMS订单结算明细（对外应付）'!$K:$K,"其他关务",'9月CMS订单结算明细（对外应付）'!$W:$W)</f>
        <v>0</v>
      </c>
      <c r="R7" s="51">
        <f>SUMIF('9月CMS订单结算明细（对外应付）'!$K:$K,"国内物流",'9月CMS订单结算明细（对外应付）'!$W:$W)</f>
        <v>0</v>
      </c>
      <c r="S7" s="51">
        <f>SUMIF('9月CMS订单结算明细（对外应付）'!$K:$K,"代收代付",'9月CMS订单结算明细（对外应付）'!$W:$W)</f>
        <v>0</v>
      </c>
      <c r="T7" s="52">
        <f t="shared" si="0"/>
        <v>0</v>
      </c>
    </row>
    <row r="8" spans="1:20" ht="16.5">
      <c r="A8" s="49" t="s">
        <v>161</v>
      </c>
      <c r="B8" s="21">
        <f>B6-B7</f>
        <v>0</v>
      </c>
      <c r="C8" s="21">
        <f t="shared" ref="C8:S8" si="1">C6-C7</f>
        <v>0</v>
      </c>
      <c r="D8" s="21">
        <f t="shared" si="1"/>
        <v>0</v>
      </c>
      <c r="E8" s="21">
        <f t="shared" si="1"/>
        <v>0</v>
      </c>
      <c r="F8" s="21">
        <f t="shared" si="1"/>
        <v>0</v>
      </c>
      <c r="G8" s="21">
        <f t="shared" si="1"/>
        <v>0</v>
      </c>
      <c r="H8" s="21">
        <f t="shared" si="1"/>
        <v>0</v>
      </c>
      <c r="I8" s="21">
        <f t="shared" si="1"/>
        <v>0</v>
      </c>
      <c r="J8" s="21">
        <f t="shared" si="1"/>
        <v>0</v>
      </c>
      <c r="K8" s="21">
        <f t="shared" si="1"/>
        <v>0</v>
      </c>
      <c r="L8" s="21">
        <f t="shared" si="1"/>
        <v>0</v>
      </c>
      <c r="M8" s="21">
        <f t="shared" si="1"/>
        <v>0</v>
      </c>
      <c r="N8" s="21">
        <f t="shared" si="1"/>
        <v>0</v>
      </c>
      <c r="O8" s="21">
        <f t="shared" si="1"/>
        <v>0</v>
      </c>
      <c r="P8" s="21">
        <f t="shared" si="1"/>
        <v>0</v>
      </c>
      <c r="Q8" s="21">
        <f t="shared" si="1"/>
        <v>0</v>
      </c>
      <c r="R8" s="21">
        <f t="shared" si="1"/>
        <v>0</v>
      </c>
      <c r="S8" s="21">
        <f t="shared" si="1"/>
        <v>0</v>
      </c>
      <c r="T8" s="16">
        <f t="shared" si="0"/>
        <v>0</v>
      </c>
    </row>
    <row r="9" spans="1:20">
      <c r="A9" s="118"/>
      <c r="B9" s="119"/>
      <c r="C9" s="119"/>
      <c r="D9" s="119"/>
      <c r="E9" s="119"/>
      <c r="F9" s="119"/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9"/>
    </row>
    <row r="10" spans="1:20">
      <c r="A10" s="118"/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9"/>
    </row>
    <row r="11" spans="1:20">
      <c r="A11" s="118"/>
      <c r="B11" s="119"/>
      <c r="C11" s="119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9"/>
    </row>
    <row r="12" spans="1:20">
      <c r="A12" s="118"/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9"/>
    </row>
    <row r="17" spans="1:6">
      <c r="A17" s="36" t="s">
        <v>19</v>
      </c>
      <c r="B17" s="227" t="s">
        <v>87</v>
      </c>
      <c r="C17"/>
      <c r="D17"/>
    </row>
    <row r="18" spans="1:6">
      <c r="A18" s="37" t="s">
        <v>22</v>
      </c>
      <c r="B18" s="38"/>
      <c r="C18"/>
      <c r="D18"/>
      <c r="F18" s="2" t="s">
        <v>23</v>
      </c>
    </row>
    <row r="19" spans="1:6">
      <c r="A19" s="37" t="s">
        <v>18</v>
      </c>
      <c r="B19" s="38"/>
      <c r="C19"/>
      <c r="D19"/>
      <c r="F19" s="43"/>
    </row>
    <row r="20" spans="1:6">
      <c r="B20"/>
      <c r="C20"/>
      <c r="D20"/>
      <c r="F20" s="3" t="s">
        <v>24</v>
      </c>
    </row>
    <row r="21" spans="1:6">
      <c r="B21"/>
      <c r="C21"/>
      <c r="D21"/>
      <c r="F21" s="44">
        <f>0</f>
        <v>0</v>
      </c>
    </row>
    <row r="22" spans="1:6">
      <c r="B22"/>
      <c r="C22"/>
      <c r="D22"/>
    </row>
    <row r="23" spans="1:6">
      <c r="B23"/>
      <c r="C23"/>
      <c r="D23"/>
    </row>
    <row r="24" spans="1:6">
      <c r="B24"/>
      <c r="C24"/>
      <c r="D24"/>
    </row>
    <row r="25" spans="1:6">
      <c r="B25"/>
      <c r="C25"/>
      <c r="D25"/>
    </row>
    <row r="26" spans="1:6">
      <c r="B26"/>
      <c r="C26"/>
      <c r="D26"/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 tint="0.59999389629810485"/>
  </sheetPr>
  <dimension ref="A1:Q231"/>
  <sheetViews>
    <sheetView workbookViewId="0">
      <pane ySplit="1" topLeftCell="A2" activePane="bottomLeft" state="frozen"/>
      <selection pane="bottomLeft" activeCell="F14" sqref="F14"/>
    </sheetView>
  </sheetViews>
  <sheetFormatPr defaultRowHeight="12.75"/>
  <cols>
    <col min="1" max="1" width="5.140625" style="5" customWidth="1"/>
    <col min="2" max="2" width="22" style="5" customWidth="1"/>
    <col min="3" max="3" width="20.5703125" style="5" customWidth="1"/>
    <col min="4" max="6" width="18.42578125" style="5" bestFit="1" customWidth="1"/>
    <col min="7" max="7" width="24.5703125" style="5" customWidth="1"/>
    <col min="8" max="8" width="11.85546875" style="7" customWidth="1"/>
    <col min="9" max="9" width="10" style="7" customWidth="1"/>
    <col min="10" max="10" width="9.85546875" style="7" customWidth="1"/>
    <col min="11" max="11" width="10.42578125" style="5" customWidth="1"/>
    <col min="12" max="12" width="9.140625" style="5" customWidth="1"/>
    <col min="13" max="13" width="12.140625" style="5" customWidth="1"/>
    <col min="14" max="16" width="9.140625" style="5"/>
    <col min="17" max="17" width="28.5703125" style="5" bestFit="1" customWidth="1"/>
    <col min="18" max="251" width="9.140625" style="5"/>
    <col min="252" max="268" width="13.85546875" style="5" customWidth="1"/>
    <col min="269" max="507" width="9.140625" style="5"/>
    <col min="508" max="524" width="13.85546875" style="5" customWidth="1"/>
    <col min="525" max="763" width="9.140625" style="5"/>
    <col min="764" max="780" width="13.85546875" style="5" customWidth="1"/>
    <col min="781" max="1019" width="9.140625" style="5"/>
    <col min="1020" max="1036" width="13.85546875" style="5" customWidth="1"/>
    <col min="1037" max="1275" width="9.140625" style="5"/>
    <col min="1276" max="1292" width="13.85546875" style="5" customWidth="1"/>
    <col min="1293" max="1531" width="9.140625" style="5"/>
    <col min="1532" max="1548" width="13.85546875" style="5" customWidth="1"/>
    <col min="1549" max="1787" width="9.140625" style="5"/>
    <col min="1788" max="1804" width="13.85546875" style="5" customWidth="1"/>
    <col min="1805" max="2043" width="9.140625" style="5"/>
    <col min="2044" max="2060" width="13.85546875" style="5" customWidth="1"/>
    <col min="2061" max="2299" width="9.140625" style="5"/>
    <col min="2300" max="2316" width="13.85546875" style="5" customWidth="1"/>
    <col min="2317" max="2555" width="9.140625" style="5"/>
    <col min="2556" max="2572" width="13.85546875" style="5" customWidth="1"/>
    <col min="2573" max="2811" width="9.140625" style="5"/>
    <col min="2812" max="2828" width="13.85546875" style="5" customWidth="1"/>
    <col min="2829" max="3067" width="9.140625" style="5"/>
    <col min="3068" max="3084" width="13.85546875" style="5" customWidth="1"/>
    <col min="3085" max="3323" width="9.140625" style="5"/>
    <col min="3324" max="3340" width="13.85546875" style="5" customWidth="1"/>
    <col min="3341" max="3579" width="9.140625" style="5"/>
    <col min="3580" max="3596" width="13.85546875" style="5" customWidth="1"/>
    <col min="3597" max="3835" width="9.140625" style="5"/>
    <col min="3836" max="3852" width="13.85546875" style="5" customWidth="1"/>
    <col min="3853" max="4091" width="9.140625" style="5"/>
    <col min="4092" max="4108" width="13.85546875" style="5" customWidth="1"/>
    <col min="4109" max="4347" width="9.140625" style="5"/>
    <col min="4348" max="4364" width="13.85546875" style="5" customWidth="1"/>
    <col min="4365" max="4603" width="9.140625" style="5"/>
    <col min="4604" max="4620" width="13.85546875" style="5" customWidth="1"/>
    <col min="4621" max="4859" width="9.140625" style="5"/>
    <col min="4860" max="4876" width="13.85546875" style="5" customWidth="1"/>
    <col min="4877" max="5115" width="9.140625" style="5"/>
    <col min="5116" max="5132" width="13.85546875" style="5" customWidth="1"/>
    <col min="5133" max="5371" width="9.140625" style="5"/>
    <col min="5372" max="5388" width="13.85546875" style="5" customWidth="1"/>
    <col min="5389" max="5627" width="9.140625" style="5"/>
    <col min="5628" max="5644" width="13.85546875" style="5" customWidth="1"/>
    <col min="5645" max="5883" width="9.140625" style="5"/>
    <col min="5884" max="5900" width="13.85546875" style="5" customWidth="1"/>
    <col min="5901" max="6139" width="9.140625" style="5"/>
    <col min="6140" max="6156" width="13.85546875" style="5" customWidth="1"/>
    <col min="6157" max="6395" width="9.140625" style="5"/>
    <col min="6396" max="6412" width="13.85546875" style="5" customWidth="1"/>
    <col min="6413" max="6651" width="9.140625" style="5"/>
    <col min="6652" max="6668" width="13.85546875" style="5" customWidth="1"/>
    <col min="6669" max="6907" width="9.140625" style="5"/>
    <col min="6908" max="6924" width="13.85546875" style="5" customWidth="1"/>
    <col min="6925" max="7163" width="9.140625" style="5"/>
    <col min="7164" max="7180" width="13.85546875" style="5" customWidth="1"/>
    <col min="7181" max="7419" width="9.140625" style="5"/>
    <col min="7420" max="7436" width="13.85546875" style="5" customWidth="1"/>
    <col min="7437" max="7675" width="9.140625" style="5"/>
    <col min="7676" max="7692" width="13.85546875" style="5" customWidth="1"/>
    <col min="7693" max="7931" width="9.140625" style="5"/>
    <col min="7932" max="7948" width="13.85546875" style="5" customWidth="1"/>
    <col min="7949" max="8187" width="9.140625" style="5"/>
    <col min="8188" max="8204" width="13.85546875" style="5" customWidth="1"/>
    <col min="8205" max="8443" width="9.140625" style="5"/>
    <col min="8444" max="8460" width="13.85546875" style="5" customWidth="1"/>
    <col min="8461" max="8699" width="9.140625" style="5"/>
    <col min="8700" max="8716" width="13.85546875" style="5" customWidth="1"/>
    <col min="8717" max="8955" width="9.140625" style="5"/>
    <col min="8956" max="8972" width="13.85546875" style="5" customWidth="1"/>
    <col min="8973" max="9211" width="9.140625" style="5"/>
    <col min="9212" max="9228" width="13.85546875" style="5" customWidth="1"/>
    <col min="9229" max="9467" width="9.140625" style="5"/>
    <col min="9468" max="9484" width="13.85546875" style="5" customWidth="1"/>
    <col min="9485" max="9723" width="9.140625" style="5"/>
    <col min="9724" max="9740" width="13.85546875" style="5" customWidth="1"/>
    <col min="9741" max="9979" width="9.140625" style="5"/>
    <col min="9980" max="9996" width="13.85546875" style="5" customWidth="1"/>
    <col min="9997" max="10235" width="9.140625" style="5"/>
    <col min="10236" max="10252" width="13.85546875" style="5" customWidth="1"/>
    <col min="10253" max="10491" width="9.140625" style="5"/>
    <col min="10492" max="10508" width="13.85546875" style="5" customWidth="1"/>
    <col min="10509" max="10747" width="9.140625" style="5"/>
    <col min="10748" max="10764" width="13.85546875" style="5" customWidth="1"/>
    <col min="10765" max="11003" width="9.140625" style="5"/>
    <col min="11004" max="11020" width="13.85546875" style="5" customWidth="1"/>
    <col min="11021" max="11259" width="9.140625" style="5"/>
    <col min="11260" max="11276" width="13.85546875" style="5" customWidth="1"/>
    <col min="11277" max="11515" width="9.140625" style="5"/>
    <col min="11516" max="11532" width="13.85546875" style="5" customWidth="1"/>
    <col min="11533" max="11771" width="9.140625" style="5"/>
    <col min="11772" max="11788" width="13.85546875" style="5" customWidth="1"/>
    <col min="11789" max="12027" width="9.140625" style="5"/>
    <col min="12028" max="12044" width="13.85546875" style="5" customWidth="1"/>
    <col min="12045" max="12283" width="9.140625" style="5"/>
    <col min="12284" max="12300" width="13.85546875" style="5" customWidth="1"/>
    <col min="12301" max="12539" width="9.140625" style="5"/>
    <col min="12540" max="12556" width="13.85546875" style="5" customWidth="1"/>
    <col min="12557" max="12795" width="9.140625" style="5"/>
    <col min="12796" max="12812" width="13.85546875" style="5" customWidth="1"/>
    <col min="12813" max="13051" width="9.140625" style="5"/>
    <col min="13052" max="13068" width="13.85546875" style="5" customWidth="1"/>
    <col min="13069" max="13307" width="9.140625" style="5"/>
    <col min="13308" max="13324" width="13.85546875" style="5" customWidth="1"/>
    <col min="13325" max="13563" width="9.140625" style="5"/>
    <col min="13564" max="13580" width="13.85546875" style="5" customWidth="1"/>
    <col min="13581" max="13819" width="9.140625" style="5"/>
    <col min="13820" max="13836" width="13.85546875" style="5" customWidth="1"/>
    <col min="13837" max="14075" width="9.140625" style="5"/>
    <col min="14076" max="14092" width="13.85546875" style="5" customWidth="1"/>
    <col min="14093" max="14331" width="9.140625" style="5"/>
    <col min="14332" max="14348" width="13.85546875" style="5" customWidth="1"/>
    <col min="14349" max="14587" width="9.140625" style="5"/>
    <col min="14588" max="14604" width="13.85546875" style="5" customWidth="1"/>
    <col min="14605" max="14843" width="9.140625" style="5"/>
    <col min="14844" max="14860" width="13.85546875" style="5" customWidth="1"/>
    <col min="14861" max="15099" width="9.140625" style="5"/>
    <col min="15100" max="15116" width="13.85546875" style="5" customWidth="1"/>
    <col min="15117" max="15355" width="9.140625" style="5"/>
    <col min="15356" max="15372" width="13.85546875" style="5" customWidth="1"/>
    <col min="15373" max="15611" width="9.140625" style="5"/>
    <col min="15612" max="15628" width="13.85546875" style="5" customWidth="1"/>
    <col min="15629" max="15867" width="9.140625" style="5"/>
    <col min="15868" max="15884" width="13.85546875" style="5" customWidth="1"/>
    <col min="15885" max="16123" width="9.140625" style="5"/>
    <col min="16124" max="16140" width="13.85546875" style="5" customWidth="1"/>
    <col min="16141" max="16384" width="9.140625" style="5"/>
  </cols>
  <sheetData>
    <row r="1" spans="1:17" s="4" customFormat="1" ht="24" customHeight="1">
      <c r="A1" t="s">
        <v>0</v>
      </c>
      <c r="B1" t="s">
        <v>3</v>
      </c>
      <c r="C1" t="s">
        <v>4</v>
      </c>
      <c r="D1" t="s">
        <v>10</v>
      </c>
      <c r="E1" t="s">
        <v>11</v>
      </c>
      <c r="F1" t="s">
        <v>12</v>
      </c>
      <c r="G1" t="s">
        <v>7</v>
      </c>
      <c r="H1" s="45" t="s">
        <v>13</v>
      </c>
      <c r="I1" t="s">
        <v>14</v>
      </c>
      <c r="J1" t="s">
        <v>15</v>
      </c>
      <c r="K1" t="s">
        <v>16</v>
      </c>
      <c r="L1" t="s">
        <v>232</v>
      </c>
      <c r="M1" t="s">
        <v>5</v>
      </c>
      <c r="N1" t="s">
        <v>6</v>
      </c>
      <c r="O1" t="s">
        <v>1</v>
      </c>
      <c r="P1" t="s">
        <v>17</v>
      </c>
      <c r="Q1" t="s">
        <v>8</v>
      </c>
    </row>
    <row r="2" spans="1:17">
      <c r="A2" s="6"/>
      <c r="B2" s="6"/>
      <c r="C2" s="6"/>
      <c r="D2" s="6"/>
      <c r="E2" s="6"/>
      <c r="F2" s="6"/>
      <c r="G2" s="6"/>
      <c r="H2" s="14"/>
      <c r="I2" s="14"/>
      <c r="J2" s="15"/>
      <c r="K2" s="6"/>
      <c r="L2" s="6"/>
      <c r="M2" s="6"/>
    </row>
    <row r="3" spans="1:17">
      <c r="A3" s="6"/>
      <c r="B3" s="6"/>
      <c r="C3" s="6"/>
      <c r="D3" s="6"/>
      <c r="E3" s="6"/>
      <c r="F3" s="6"/>
      <c r="G3" s="6"/>
      <c r="H3" s="14"/>
      <c r="I3" s="14"/>
      <c r="J3" s="15"/>
      <c r="K3" s="6"/>
      <c r="L3" s="6"/>
      <c r="M3" s="6"/>
    </row>
    <row r="4" spans="1:17">
      <c r="A4" s="6"/>
      <c r="B4" s="6"/>
      <c r="C4" s="6"/>
      <c r="D4" s="6"/>
      <c r="E4" s="6"/>
      <c r="F4" s="6"/>
      <c r="G4" s="6"/>
      <c r="H4" s="14"/>
      <c r="I4" s="14"/>
      <c r="J4" s="15"/>
      <c r="K4" s="6"/>
      <c r="L4" s="6"/>
      <c r="M4" s="6"/>
    </row>
    <row r="5" spans="1:17">
      <c r="A5" s="6"/>
      <c r="B5" s="6"/>
      <c r="C5" s="6"/>
      <c r="D5" s="6"/>
      <c r="E5" s="6"/>
      <c r="F5" s="6"/>
      <c r="G5" s="6"/>
      <c r="H5" s="14"/>
      <c r="I5" s="14"/>
      <c r="J5" s="15"/>
      <c r="K5" s="6"/>
      <c r="L5" s="6"/>
      <c r="M5" s="6"/>
    </row>
    <row r="6" spans="1:17">
      <c r="A6" s="6"/>
      <c r="B6" s="6"/>
      <c r="C6" s="6"/>
      <c r="D6" s="6"/>
      <c r="E6" s="6"/>
      <c r="F6" s="6"/>
      <c r="G6" s="6"/>
      <c r="H6" s="14"/>
      <c r="I6" s="14"/>
      <c r="J6" s="15"/>
      <c r="K6" s="6"/>
      <c r="L6" s="6"/>
      <c r="M6" s="6"/>
    </row>
    <row r="7" spans="1:17">
      <c r="A7" s="6"/>
      <c r="B7" s="6"/>
      <c r="C7" s="6"/>
      <c r="D7" s="6"/>
      <c r="E7" s="6"/>
      <c r="F7" s="6"/>
      <c r="G7" s="6"/>
      <c r="H7" s="14"/>
      <c r="I7" s="14"/>
      <c r="J7" s="15"/>
      <c r="K7" s="6"/>
      <c r="L7" s="6"/>
      <c r="M7" s="6"/>
    </row>
    <row r="8" spans="1:17">
      <c r="A8" s="6"/>
      <c r="B8" s="6"/>
      <c r="C8" s="6"/>
      <c r="D8" s="6"/>
      <c r="E8" s="6"/>
      <c r="F8" s="6"/>
      <c r="G8" s="6"/>
      <c r="H8" s="14"/>
      <c r="I8" s="14"/>
      <c r="J8" s="15"/>
      <c r="K8" s="6"/>
      <c r="L8" s="6"/>
      <c r="M8" s="6"/>
    </row>
    <row r="9" spans="1:17">
      <c r="A9" s="6"/>
      <c r="B9" s="6"/>
      <c r="C9" s="6"/>
      <c r="D9" s="6"/>
      <c r="E9" s="6"/>
      <c r="F9" s="6"/>
      <c r="G9" s="6"/>
      <c r="H9" s="14"/>
      <c r="I9" s="14"/>
      <c r="J9" s="15"/>
      <c r="K9" s="6"/>
      <c r="L9" s="6"/>
      <c r="M9" s="6"/>
    </row>
    <row r="10" spans="1:17">
      <c r="A10" s="6"/>
      <c r="B10" s="6"/>
      <c r="C10" s="6"/>
      <c r="D10" s="6"/>
      <c r="E10" s="6"/>
      <c r="F10" s="6"/>
      <c r="G10" s="6"/>
      <c r="H10" s="14"/>
      <c r="I10" s="14"/>
      <c r="J10" s="15"/>
      <c r="K10" s="6"/>
      <c r="L10" s="6"/>
      <c r="M10" s="6"/>
    </row>
    <row r="11" spans="1:17">
      <c r="A11" s="6"/>
      <c r="B11" s="6"/>
      <c r="C11" s="6"/>
      <c r="D11" s="6"/>
      <c r="E11" s="6"/>
      <c r="F11" s="6"/>
      <c r="G11" s="6"/>
      <c r="H11" s="14"/>
      <c r="I11" s="14"/>
      <c r="J11" s="15"/>
      <c r="K11" s="6"/>
      <c r="L11" s="6"/>
      <c r="M11" s="6"/>
    </row>
    <row r="12" spans="1:17">
      <c r="A12" s="6"/>
      <c r="B12" s="6"/>
      <c r="C12" s="6"/>
      <c r="D12" s="6"/>
      <c r="E12" s="6"/>
      <c r="F12" s="6"/>
      <c r="G12" s="6"/>
      <c r="H12" s="14"/>
      <c r="I12" s="14"/>
      <c r="J12" s="15"/>
      <c r="K12" s="6"/>
      <c r="L12" s="6"/>
      <c r="M12" s="6"/>
    </row>
    <row r="13" spans="1:17">
      <c r="A13" s="6"/>
      <c r="B13" s="6"/>
      <c r="C13" s="6"/>
      <c r="D13" s="6"/>
      <c r="E13" s="6"/>
      <c r="F13" s="6"/>
      <c r="G13" s="6"/>
      <c r="H13" s="14"/>
      <c r="I13" s="14"/>
      <c r="J13" s="15"/>
      <c r="K13" s="6"/>
      <c r="L13" s="6"/>
      <c r="M13" s="6"/>
    </row>
    <row r="14" spans="1:17">
      <c r="A14" s="6"/>
      <c r="B14" s="6"/>
      <c r="C14" s="6"/>
      <c r="D14" s="6"/>
      <c r="E14" s="6"/>
      <c r="F14" s="6"/>
      <c r="G14" s="6"/>
      <c r="H14" s="14"/>
      <c r="I14" s="14"/>
      <c r="J14" s="15"/>
      <c r="K14" s="6"/>
      <c r="L14" s="6"/>
      <c r="M14" s="6"/>
    </row>
    <row r="15" spans="1:17">
      <c r="A15" s="6"/>
      <c r="B15" s="6"/>
      <c r="C15" s="6"/>
      <c r="D15" s="6"/>
      <c r="E15" s="6"/>
      <c r="F15" s="6"/>
      <c r="G15" s="6"/>
      <c r="H15" s="14"/>
      <c r="I15" s="14"/>
      <c r="J15" s="15"/>
      <c r="K15" s="6"/>
      <c r="L15" s="6"/>
      <c r="M15" s="6"/>
    </row>
    <row r="16" spans="1:17">
      <c r="A16" s="6"/>
      <c r="B16" s="6"/>
      <c r="C16" s="6"/>
      <c r="D16" s="6"/>
      <c r="E16" s="6"/>
      <c r="F16" s="6"/>
      <c r="G16" s="6"/>
      <c r="H16" s="14"/>
      <c r="I16" s="14"/>
      <c r="J16" s="15"/>
      <c r="K16" s="6"/>
      <c r="L16" s="6"/>
      <c r="M16" s="6"/>
    </row>
    <row r="17" spans="1:13">
      <c r="A17" s="6"/>
      <c r="B17" s="6"/>
      <c r="C17" s="6"/>
      <c r="D17" s="6"/>
      <c r="E17" s="6"/>
      <c r="F17" s="6"/>
      <c r="G17" s="6"/>
      <c r="H17" s="14"/>
      <c r="I17" s="14"/>
      <c r="J17" s="15"/>
      <c r="K17" s="6"/>
      <c r="L17" s="6"/>
      <c r="M17" s="6"/>
    </row>
    <row r="18" spans="1:13">
      <c r="A18" s="6"/>
      <c r="B18" s="6"/>
      <c r="C18" s="6"/>
      <c r="D18" s="6"/>
      <c r="E18" s="6"/>
      <c r="F18" s="6"/>
      <c r="G18" s="6"/>
      <c r="H18" s="14"/>
      <c r="I18" s="14"/>
      <c r="J18" s="15"/>
      <c r="K18" s="6"/>
      <c r="L18" s="6"/>
      <c r="M18" s="6"/>
    </row>
    <row r="19" spans="1:13">
      <c r="A19" s="6"/>
      <c r="B19" s="6"/>
      <c r="C19" s="6"/>
      <c r="D19" s="6"/>
      <c r="E19" s="6"/>
      <c r="F19" s="6"/>
      <c r="G19" s="6"/>
      <c r="H19" s="14"/>
      <c r="I19" s="14"/>
      <c r="J19" s="15"/>
      <c r="K19" s="6"/>
      <c r="L19" s="6"/>
      <c r="M19" s="6"/>
    </row>
    <row r="20" spans="1:13">
      <c r="A20" s="6"/>
      <c r="B20" s="6"/>
      <c r="C20" s="6"/>
      <c r="D20" s="6"/>
      <c r="E20" s="6"/>
      <c r="F20" s="6"/>
      <c r="G20" s="6"/>
      <c r="H20" s="14"/>
      <c r="I20" s="14"/>
      <c r="J20" s="15"/>
      <c r="K20" s="6"/>
      <c r="L20" s="6"/>
      <c r="M20" s="6"/>
    </row>
    <row r="21" spans="1:13">
      <c r="A21" s="6"/>
      <c r="B21" s="6"/>
      <c r="C21" s="6"/>
      <c r="D21" s="6"/>
      <c r="E21" s="6"/>
      <c r="F21" s="6"/>
      <c r="G21" s="6"/>
      <c r="H21" s="14"/>
      <c r="I21" s="14"/>
      <c r="J21" s="15"/>
      <c r="K21" s="6"/>
      <c r="L21" s="6"/>
      <c r="M21" s="6"/>
    </row>
    <row r="22" spans="1:13">
      <c r="A22" s="6"/>
      <c r="B22" s="6"/>
      <c r="C22" s="6"/>
      <c r="D22" s="6"/>
      <c r="E22" s="6"/>
      <c r="F22" s="6"/>
      <c r="G22" s="6"/>
      <c r="H22" s="14"/>
      <c r="I22" s="14"/>
      <c r="J22" s="15"/>
      <c r="K22" s="6"/>
      <c r="L22" s="6"/>
      <c r="M22" s="6"/>
    </row>
    <row r="23" spans="1:13">
      <c r="A23" s="6"/>
      <c r="B23" s="6"/>
      <c r="C23" s="6"/>
      <c r="D23" s="6"/>
      <c r="E23" s="6"/>
      <c r="F23" s="6"/>
      <c r="G23" s="6"/>
      <c r="H23" s="14"/>
      <c r="I23" s="14"/>
      <c r="J23" s="15"/>
      <c r="K23" s="6"/>
      <c r="L23" s="6"/>
      <c r="M23" s="6"/>
    </row>
    <row r="24" spans="1:13">
      <c r="A24" s="6"/>
      <c r="B24" s="6"/>
      <c r="C24" s="6"/>
      <c r="D24" s="6"/>
      <c r="E24" s="6"/>
      <c r="F24" s="6"/>
      <c r="G24" s="6"/>
      <c r="H24" s="14"/>
      <c r="I24" s="14"/>
      <c r="J24" s="15"/>
      <c r="K24" s="6"/>
      <c r="L24" s="6"/>
      <c r="M24" s="6"/>
    </row>
    <row r="25" spans="1:13">
      <c r="A25" s="6"/>
      <c r="B25" s="6"/>
      <c r="C25" s="6"/>
      <c r="D25" s="6"/>
      <c r="E25" s="6"/>
      <c r="F25" s="6"/>
      <c r="G25" s="6"/>
      <c r="H25" s="14"/>
      <c r="I25" s="14"/>
      <c r="J25" s="15"/>
      <c r="K25" s="6"/>
      <c r="L25" s="6"/>
      <c r="M25" s="6"/>
    </row>
    <row r="26" spans="1:13">
      <c r="A26" s="6"/>
      <c r="B26" s="6"/>
      <c r="C26" s="6"/>
      <c r="D26" s="6"/>
      <c r="E26" s="6"/>
      <c r="F26" s="6"/>
      <c r="G26" s="6"/>
      <c r="H26" s="14"/>
      <c r="I26" s="14"/>
      <c r="J26" s="15"/>
      <c r="K26" s="6"/>
      <c r="L26" s="6"/>
      <c r="M26" s="6"/>
    </row>
    <row r="27" spans="1:13">
      <c r="A27" s="6"/>
      <c r="B27" s="6"/>
      <c r="C27" s="6"/>
      <c r="D27" s="6"/>
      <c r="E27" s="6"/>
      <c r="F27" s="6"/>
      <c r="G27" s="6"/>
      <c r="H27" s="14"/>
      <c r="I27" s="14"/>
      <c r="J27" s="15"/>
      <c r="K27" s="6"/>
      <c r="L27" s="6"/>
      <c r="M27" s="6"/>
    </row>
    <row r="28" spans="1:13">
      <c r="A28" s="6"/>
      <c r="B28" s="6"/>
      <c r="C28" s="6"/>
      <c r="D28" s="6"/>
      <c r="E28" s="6"/>
      <c r="F28" s="6"/>
      <c r="G28" s="6"/>
      <c r="H28" s="14"/>
      <c r="I28" s="14"/>
      <c r="J28" s="15"/>
      <c r="K28" s="6"/>
      <c r="L28" s="6"/>
      <c r="M28" s="6"/>
    </row>
    <row r="29" spans="1:13">
      <c r="A29" s="6"/>
      <c r="B29" s="6"/>
      <c r="C29" s="6"/>
      <c r="D29" s="6"/>
      <c r="E29" s="6"/>
      <c r="F29" s="6"/>
      <c r="G29" s="6"/>
      <c r="H29" s="14"/>
      <c r="I29" s="14"/>
      <c r="J29" s="15"/>
      <c r="K29" s="6"/>
      <c r="L29" s="6"/>
      <c r="M29" s="6"/>
    </row>
    <row r="30" spans="1:13">
      <c r="A30" s="6"/>
      <c r="B30" s="6"/>
      <c r="C30" s="6"/>
      <c r="D30" s="6"/>
      <c r="E30" s="6"/>
      <c r="F30" s="6"/>
      <c r="G30" s="6"/>
      <c r="H30" s="14"/>
      <c r="I30" s="14"/>
      <c r="J30" s="15"/>
      <c r="K30" s="6"/>
      <c r="L30" s="6"/>
      <c r="M30" s="6"/>
    </row>
    <row r="31" spans="1:13">
      <c r="A31" s="6"/>
      <c r="B31" s="6"/>
      <c r="C31" s="6"/>
      <c r="D31" s="6"/>
      <c r="E31" s="6"/>
      <c r="F31" s="6"/>
      <c r="G31" s="6"/>
      <c r="H31" s="14"/>
      <c r="I31" s="14"/>
      <c r="J31" s="15"/>
      <c r="K31" s="6"/>
      <c r="L31" s="6"/>
      <c r="M31" s="6"/>
    </row>
    <row r="32" spans="1:13">
      <c r="A32" s="6"/>
      <c r="B32" s="6"/>
      <c r="C32" s="6"/>
      <c r="D32" s="6"/>
      <c r="E32" s="6"/>
      <c r="F32" s="6"/>
      <c r="G32" s="6"/>
      <c r="H32" s="14"/>
      <c r="I32" s="14"/>
      <c r="J32" s="15"/>
      <c r="K32" s="6"/>
      <c r="L32" s="6"/>
      <c r="M32" s="6"/>
    </row>
    <row r="33" spans="1:13">
      <c r="A33" s="6"/>
      <c r="B33" s="6"/>
      <c r="C33" s="6"/>
      <c r="D33" s="6"/>
      <c r="E33" s="6"/>
      <c r="F33" s="6"/>
      <c r="G33" s="6"/>
      <c r="H33" s="14"/>
      <c r="I33" s="14"/>
      <c r="J33" s="15"/>
      <c r="K33" s="6"/>
      <c r="L33" s="6"/>
      <c r="M33" s="6"/>
    </row>
    <row r="34" spans="1:13">
      <c r="A34" s="6"/>
      <c r="B34" s="6"/>
      <c r="C34" s="6"/>
      <c r="D34" s="6"/>
      <c r="E34" s="6"/>
      <c r="F34" s="6"/>
      <c r="G34" s="6"/>
      <c r="H34" s="14"/>
      <c r="I34" s="14"/>
      <c r="J34" s="15"/>
      <c r="K34" s="6"/>
      <c r="L34" s="6"/>
      <c r="M34" s="6"/>
    </row>
    <row r="35" spans="1:13">
      <c r="A35" s="6"/>
      <c r="B35" s="6"/>
      <c r="C35" s="6"/>
      <c r="D35" s="6"/>
      <c r="E35" s="6"/>
      <c r="F35" s="6"/>
      <c r="G35" s="6"/>
      <c r="H35" s="14"/>
      <c r="I35" s="14"/>
      <c r="J35" s="15"/>
      <c r="K35" s="6"/>
      <c r="L35" s="6"/>
      <c r="M35" s="6"/>
    </row>
    <row r="36" spans="1:13">
      <c r="A36" s="6"/>
      <c r="B36" s="6"/>
      <c r="C36" s="6"/>
      <c r="D36" s="6"/>
      <c r="E36" s="6"/>
      <c r="F36" s="6"/>
      <c r="G36" s="6"/>
      <c r="H36" s="14"/>
      <c r="I36" s="14"/>
      <c r="J36" s="15"/>
      <c r="K36" s="6"/>
      <c r="L36" s="6"/>
      <c r="M36" s="6"/>
    </row>
    <row r="37" spans="1:13">
      <c r="A37" s="6"/>
      <c r="B37" s="6"/>
      <c r="C37" s="6"/>
      <c r="D37" s="6"/>
      <c r="E37" s="6"/>
      <c r="F37" s="6"/>
      <c r="G37" s="6"/>
      <c r="H37" s="14"/>
      <c r="I37" s="14"/>
      <c r="J37" s="15"/>
      <c r="K37" s="6"/>
      <c r="L37" s="6"/>
      <c r="M37" s="6"/>
    </row>
    <row r="38" spans="1:13">
      <c r="A38" s="6"/>
      <c r="B38" s="6"/>
      <c r="C38" s="6"/>
      <c r="D38" s="6"/>
      <c r="E38" s="6"/>
      <c r="F38" s="6"/>
      <c r="G38" s="6"/>
      <c r="H38" s="14"/>
      <c r="I38" s="14"/>
      <c r="J38" s="15"/>
      <c r="K38" s="6"/>
      <c r="L38" s="6"/>
      <c r="M38" s="6"/>
    </row>
    <row r="39" spans="1:13">
      <c r="A39" s="6"/>
      <c r="B39" s="6"/>
      <c r="C39" s="6"/>
      <c r="D39" s="6"/>
      <c r="E39" s="6"/>
      <c r="F39" s="6"/>
      <c r="G39" s="6"/>
      <c r="H39" s="14"/>
      <c r="I39" s="14"/>
      <c r="J39" s="15"/>
      <c r="K39" s="6"/>
      <c r="L39" s="6"/>
      <c r="M39" s="6"/>
    </row>
    <row r="40" spans="1:13">
      <c r="A40" s="6"/>
      <c r="B40" s="6"/>
      <c r="C40" s="6"/>
      <c r="D40" s="6"/>
      <c r="E40" s="6"/>
      <c r="F40" s="6"/>
      <c r="G40" s="6"/>
      <c r="H40" s="14"/>
      <c r="I40" s="14"/>
      <c r="J40" s="15"/>
      <c r="K40" s="6"/>
      <c r="L40" s="6"/>
      <c r="M40" s="6"/>
    </row>
    <row r="41" spans="1:13">
      <c r="A41" s="6"/>
      <c r="B41" s="6"/>
      <c r="C41" s="6"/>
      <c r="D41" s="6"/>
      <c r="E41" s="6"/>
      <c r="F41" s="6"/>
      <c r="G41" s="6"/>
      <c r="H41" s="14"/>
      <c r="I41" s="14"/>
      <c r="J41" s="15"/>
      <c r="K41" s="6"/>
      <c r="L41" s="6"/>
      <c r="M41" s="6"/>
    </row>
    <row r="42" spans="1:13">
      <c r="A42" s="6"/>
      <c r="B42" s="6"/>
      <c r="C42" s="6"/>
      <c r="D42" s="6"/>
      <c r="E42" s="6"/>
      <c r="F42" s="6"/>
      <c r="G42" s="6"/>
      <c r="H42" s="14"/>
      <c r="I42" s="14"/>
      <c r="J42" s="15"/>
      <c r="K42" s="6"/>
      <c r="L42" s="6"/>
      <c r="M42" s="6"/>
    </row>
    <row r="43" spans="1:13">
      <c r="A43" s="6"/>
      <c r="B43" s="6"/>
      <c r="C43" s="6"/>
      <c r="D43" s="6"/>
      <c r="E43" s="6"/>
      <c r="F43" s="6"/>
      <c r="G43" s="6"/>
      <c r="H43" s="14"/>
      <c r="I43" s="14"/>
      <c r="J43" s="15"/>
      <c r="K43" s="6"/>
      <c r="L43" s="6"/>
      <c r="M43" s="6"/>
    </row>
    <row r="44" spans="1:13">
      <c r="A44" s="6"/>
      <c r="B44" s="6"/>
      <c r="C44" s="6"/>
      <c r="D44" s="6"/>
      <c r="E44" s="6"/>
      <c r="F44" s="6"/>
      <c r="G44" s="6"/>
      <c r="H44" s="14"/>
      <c r="I44" s="14"/>
      <c r="J44" s="15"/>
      <c r="K44" s="6"/>
      <c r="L44" s="6"/>
      <c r="M44" s="6"/>
    </row>
    <row r="45" spans="1:13">
      <c r="A45" s="6"/>
      <c r="B45" s="6"/>
      <c r="C45" s="6"/>
      <c r="D45" s="6"/>
      <c r="E45" s="6"/>
      <c r="F45" s="6"/>
      <c r="G45" s="6"/>
      <c r="H45" s="14"/>
      <c r="I45" s="14"/>
      <c r="J45" s="15"/>
      <c r="K45" s="6"/>
      <c r="L45" s="6"/>
      <c r="M45" s="6"/>
    </row>
    <row r="46" spans="1:13">
      <c r="A46" s="6"/>
      <c r="B46" s="6"/>
      <c r="C46" s="6"/>
      <c r="D46" s="6"/>
      <c r="E46" s="6"/>
      <c r="F46" s="6"/>
      <c r="G46" s="6"/>
      <c r="H46" s="14"/>
      <c r="I46" s="14"/>
      <c r="J46" s="15"/>
      <c r="K46" s="6"/>
      <c r="L46" s="6"/>
      <c r="M46" s="6"/>
    </row>
    <row r="47" spans="1:13">
      <c r="A47" s="6"/>
      <c r="B47" s="6"/>
      <c r="C47" s="6"/>
      <c r="D47" s="6"/>
      <c r="E47" s="6"/>
      <c r="F47" s="6"/>
      <c r="G47" s="6"/>
      <c r="H47" s="14"/>
      <c r="I47" s="14"/>
      <c r="J47" s="15"/>
      <c r="K47" s="6"/>
      <c r="L47" s="6"/>
      <c r="M47" s="6"/>
    </row>
    <row r="48" spans="1:13">
      <c r="A48" s="6"/>
      <c r="B48" s="6"/>
      <c r="C48" s="6"/>
      <c r="D48" s="6"/>
      <c r="E48" s="6"/>
      <c r="F48" s="6"/>
      <c r="G48" s="6"/>
      <c r="H48" s="14"/>
      <c r="I48" s="14"/>
      <c r="J48" s="15"/>
      <c r="K48" s="6"/>
      <c r="L48" s="6"/>
      <c r="M48" s="6"/>
    </row>
    <row r="49" spans="1:13">
      <c r="A49" s="6"/>
      <c r="B49" s="6"/>
      <c r="C49" s="6"/>
      <c r="D49" s="6"/>
      <c r="E49" s="6"/>
      <c r="F49" s="6"/>
      <c r="G49" s="6"/>
      <c r="H49" s="14"/>
      <c r="I49" s="14"/>
      <c r="J49" s="15"/>
      <c r="K49" s="6"/>
      <c r="L49" s="6"/>
      <c r="M49" s="6"/>
    </row>
    <row r="50" spans="1:13">
      <c r="A50" s="6"/>
      <c r="B50" s="6"/>
      <c r="C50" s="6"/>
      <c r="D50" s="6"/>
      <c r="E50" s="6"/>
      <c r="F50" s="6"/>
      <c r="G50" s="6"/>
      <c r="H50" s="14"/>
      <c r="I50" s="14"/>
      <c r="J50" s="15"/>
      <c r="K50" s="6"/>
      <c r="L50" s="6"/>
      <c r="M50" s="6"/>
    </row>
    <row r="51" spans="1:13">
      <c r="A51" s="6"/>
      <c r="B51" s="6"/>
      <c r="C51" s="6"/>
      <c r="D51" s="6"/>
      <c r="E51" s="6"/>
      <c r="F51" s="6"/>
      <c r="G51" s="6"/>
      <c r="H51" s="14"/>
      <c r="I51" s="14"/>
      <c r="J51" s="15"/>
      <c r="K51" s="6"/>
      <c r="L51" s="6"/>
      <c r="M51" s="6"/>
    </row>
    <row r="52" spans="1:13">
      <c r="A52" s="6"/>
      <c r="B52" s="6"/>
      <c r="C52" s="6"/>
      <c r="D52" s="6"/>
      <c r="E52" s="6"/>
      <c r="F52" s="6"/>
      <c r="G52" s="6"/>
      <c r="H52" s="14"/>
      <c r="I52" s="14"/>
      <c r="J52" s="15"/>
      <c r="K52" s="6"/>
      <c r="L52" s="6"/>
      <c r="M52" s="6"/>
    </row>
    <row r="53" spans="1:13">
      <c r="A53" s="6"/>
      <c r="B53" s="6"/>
      <c r="C53" s="6"/>
      <c r="D53" s="6"/>
      <c r="E53" s="6"/>
      <c r="F53" s="6"/>
      <c r="G53" s="6"/>
      <c r="H53" s="14"/>
      <c r="I53" s="14"/>
      <c r="J53" s="15"/>
      <c r="K53" s="6"/>
      <c r="L53" s="6"/>
      <c r="M53" s="6"/>
    </row>
    <row r="54" spans="1:13">
      <c r="A54" s="6"/>
      <c r="B54" s="6"/>
      <c r="C54" s="6"/>
      <c r="D54" s="6"/>
      <c r="E54" s="6"/>
      <c r="F54" s="6"/>
      <c r="G54" s="6"/>
      <c r="H54" s="14"/>
      <c r="I54" s="14"/>
      <c r="J54" s="15"/>
      <c r="K54" s="6"/>
      <c r="L54" s="6"/>
      <c r="M54" s="6"/>
    </row>
    <row r="55" spans="1:13">
      <c r="A55" s="6"/>
      <c r="B55" s="6"/>
      <c r="C55" s="6"/>
      <c r="D55" s="6"/>
      <c r="E55" s="6"/>
      <c r="F55" s="6"/>
      <c r="G55" s="6"/>
      <c r="H55" s="14"/>
      <c r="I55" s="14"/>
      <c r="J55" s="15"/>
      <c r="K55" s="6"/>
      <c r="L55" s="6"/>
      <c r="M55" s="6"/>
    </row>
    <row r="56" spans="1:13">
      <c r="A56" s="6"/>
      <c r="B56" s="6"/>
      <c r="C56" s="6"/>
      <c r="D56" s="6"/>
      <c r="E56" s="6"/>
      <c r="F56" s="6"/>
      <c r="G56" s="6"/>
      <c r="H56" s="14"/>
      <c r="I56" s="14"/>
      <c r="J56" s="15"/>
      <c r="K56" s="6"/>
      <c r="L56" s="6"/>
      <c r="M56" s="6"/>
    </row>
    <row r="57" spans="1:13">
      <c r="A57" s="6"/>
      <c r="B57" s="6"/>
      <c r="C57" s="6"/>
      <c r="D57" s="6"/>
      <c r="E57" s="6"/>
      <c r="F57" s="6"/>
      <c r="G57" s="6"/>
      <c r="H57" s="14"/>
      <c r="I57" s="14"/>
      <c r="J57" s="15"/>
      <c r="K57" s="6"/>
      <c r="L57" s="6"/>
      <c r="M57" s="6"/>
    </row>
    <row r="58" spans="1:13">
      <c r="A58" s="6"/>
      <c r="B58" s="6"/>
      <c r="C58" s="6"/>
      <c r="D58" s="6"/>
      <c r="E58" s="6"/>
      <c r="F58" s="6"/>
      <c r="G58" s="6"/>
      <c r="H58" s="14"/>
      <c r="I58" s="14"/>
      <c r="J58" s="15"/>
      <c r="K58" s="6"/>
      <c r="L58" s="6"/>
      <c r="M58" s="6"/>
    </row>
    <row r="59" spans="1:13">
      <c r="A59" s="6"/>
      <c r="B59" s="6"/>
      <c r="C59" s="6"/>
      <c r="D59" s="6"/>
      <c r="E59" s="6"/>
      <c r="F59" s="6"/>
      <c r="G59" s="6"/>
      <c r="H59" s="14"/>
      <c r="I59" s="14"/>
      <c r="J59" s="15"/>
      <c r="K59" s="6"/>
      <c r="L59" s="6"/>
      <c r="M59" s="6"/>
    </row>
    <row r="60" spans="1:13">
      <c r="A60" s="6"/>
      <c r="B60" s="6"/>
      <c r="C60" s="6"/>
      <c r="D60" s="6"/>
      <c r="E60" s="6"/>
      <c r="F60" s="6"/>
      <c r="G60" s="6"/>
      <c r="H60" s="14"/>
      <c r="I60" s="14"/>
      <c r="J60" s="15"/>
      <c r="K60" s="6"/>
      <c r="L60" s="6"/>
      <c r="M60" s="6"/>
    </row>
    <row r="61" spans="1:13">
      <c r="A61" s="6"/>
      <c r="B61" s="6"/>
      <c r="C61" s="6"/>
      <c r="D61" s="6"/>
      <c r="E61" s="6"/>
      <c r="F61" s="6"/>
      <c r="G61" s="6"/>
      <c r="H61" s="14"/>
      <c r="I61" s="14"/>
      <c r="J61" s="15"/>
      <c r="K61" s="6"/>
      <c r="L61" s="6"/>
      <c r="M61" s="6"/>
    </row>
    <row r="62" spans="1:13">
      <c r="A62" s="6"/>
      <c r="B62" s="6"/>
      <c r="C62" s="6"/>
      <c r="D62" s="6"/>
      <c r="E62" s="6"/>
      <c r="F62" s="6"/>
      <c r="G62" s="6"/>
      <c r="H62" s="14"/>
      <c r="I62" s="14"/>
      <c r="J62" s="15"/>
      <c r="K62" s="6"/>
      <c r="L62" s="6"/>
      <c r="M62" s="6"/>
    </row>
    <row r="63" spans="1:13">
      <c r="A63" s="6"/>
      <c r="B63" s="6"/>
      <c r="C63" s="6"/>
      <c r="D63" s="6"/>
      <c r="E63" s="6"/>
      <c r="F63" s="6"/>
      <c r="G63" s="6"/>
      <c r="H63" s="14"/>
      <c r="I63" s="14"/>
      <c r="J63" s="15"/>
      <c r="K63" s="6"/>
      <c r="L63" s="6"/>
      <c r="M63" s="6"/>
    </row>
    <row r="64" spans="1:13">
      <c r="A64" s="6"/>
      <c r="B64" s="6"/>
      <c r="C64" s="6"/>
      <c r="D64" s="6"/>
      <c r="E64" s="6"/>
      <c r="F64" s="6"/>
      <c r="G64" s="6"/>
      <c r="H64" s="14"/>
      <c r="I64" s="14"/>
      <c r="J64" s="15"/>
      <c r="K64" s="6"/>
      <c r="L64" s="6"/>
      <c r="M64" s="6"/>
    </row>
    <row r="65" spans="1:13">
      <c r="A65" s="6"/>
      <c r="B65" s="6"/>
      <c r="C65" s="6"/>
      <c r="D65" s="6"/>
      <c r="E65" s="6"/>
      <c r="F65" s="6"/>
      <c r="G65" s="6"/>
      <c r="H65" s="14"/>
      <c r="I65" s="14"/>
      <c r="J65" s="15"/>
      <c r="K65" s="6"/>
      <c r="L65" s="6"/>
      <c r="M65" s="6"/>
    </row>
    <row r="66" spans="1:13">
      <c r="A66" s="6"/>
      <c r="B66" s="6"/>
      <c r="C66" s="6"/>
      <c r="D66" s="6"/>
      <c r="E66" s="6"/>
      <c r="F66" s="6"/>
      <c r="G66" s="6"/>
      <c r="H66" s="14"/>
      <c r="I66" s="14"/>
      <c r="J66" s="15"/>
      <c r="K66" s="6"/>
      <c r="L66" s="6"/>
      <c r="M66" s="6"/>
    </row>
    <row r="67" spans="1:13">
      <c r="A67" s="6"/>
      <c r="B67" s="6"/>
      <c r="C67" s="6"/>
      <c r="D67" s="6"/>
      <c r="E67" s="6"/>
      <c r="F67" s="6"/>
      <c r="G67" s="6"/>
      <c r="H67" s="14"/>
      <c r="I67" s="14"/>
      <c r="J67" s="15"/>
      <c r="K67" s="6"/>
      <c r="L67" s="6"/>
      <c r="M67" s="6"/>
    </row>
    <row r="68" spans="1:13">
      <c r="A68" s="6"/>
      <c r="B68" s="6"/>
      <c r="C68" s="6"/>
      <c r="D68" s="6"/>
      <c r="E68" s="6"/>
      <c r="F68" s="6"/>
      <c r="G68" s="6"/>
      <c r="H68" s="14"/>
      <c r="I68" s="14"/>
      <c r="J68" s="15"/>
      <c r="K68" s="6"/>
      <c r="L68" s="6"/>
      <c r="M68" s="6"/>
    </row>
    <row r="69" spans="1:13">
      <c r="A69" s="6"/>
      <c r="B69" s="6"/>
      <c r="C69" s="6"/>
      <c r="D69" s="6"/>
      <c r="E69" s="6"/>
      <c r="F69" s="6"/>
      <c r="G69" s="6"/>
      <c r="H69" s="14"/>
      <c r="I69" s="14"/>
      <c r="J69" s="15"/>
      <c r="K69" s="6"/>
      <c r="L69" s="6"/>
      <c r="M69" s="6"/>
    </row>
    <row r="70" spans="1:13">
      <c r="A70" s="6"/>
      <c r="B70" s="6"/>
      <c r="C70" s="6"/>
      <c r="D70" s="6"/>
      <c r="E70" s="6"/>
      <c r="F70" s="6"/>
      <c r="G70" s="6"/>
      <c r="H70" s="14"/>
      <c r="I70" s="14"/>
      <c r="J70" s="15"/>
      <c r="K70" s="6"/>
      <c r="L70" s="6"/>
      <c r="M70" s="6"/>
    </row>
    <row r="71" spans="1:13">
      <c r="A71" s="6"/>
      <c r="B71" s="6"/>
      <c r="C71" s="6"/>
      <c r="D71" s="6"/>
      <c r="E71" s="6"/>
      <c r="F71" s="6"/>
      <c r="G71" s="6"/>
      <c r="H71" s="14"/>
      <c r="I71" s="14"/>
      <c r="J71" s="15"/>
      <c r="K71" s="6"/>
      <c r="L71" s="6"/>
      <c r="M71" s="6"/>
    </row>
    <row r="72" spans="1:13">
      <c r="A72" s="6"/>
      <c r="B72" s="6"/>
      <c r="C72" s="6"/>
      <c r="D72" s="6"/>
      <c r="E72" s="6"/>
      <c r="F72" s="6"/>
      <c r="G72" s="6"/>
      <c r="H72" s="14"/>
      <c r="I72" s="14"/>
      <c r="J72" s="15"/>
      <c r="K72" s="6"/>
      <c r="L72" s="6"/>
      <c r="M72" s="6"/>
    </row>
    <row r="73" spans="1:13">
      <c r="A73" s="6"/>
      <c r="B73" s="6"/>
      <c r="C73" s="6"/>
      <c r="D73" s="6"/>
      <c r="E73" s="6"/>
      <c r="F73" s="6"/>
      <c r="G73" s="6"/>
      <c r="H73" s="14"/>
      <c r="I73" s="14"/>
      <c r="J73" s="15"/>
      <c r="K73" s="6"/>
      <c r="L73" s="6"/>
      <c r="M73" s="6"/>
    </row>
    <row r="74" spans="1:13">
      <c r="A74" s="6"/>
      <c r="B74" s="6"/>
      <c r="C74" s="6"/>
      <c r="D74" s="6"/>
      <c r="E74" s="6"/>
      <c r="F74" s="6"/>
      <c r="G74" s="6"/>
      <c r="H74" s="14"/>
      <c r="I74" s="14"/>
      <c r="J74" s="15"/>
      <c r="K74" s="6"/>
      <c r="L74" s="6"/>
      <c r="M74" s="6"/>
    </row>
    <row r="75" spans="1:13">
      <c r="A75" s="6"/>
      <c r="B75" s="6"/>
      <c r="C75" s="6"/>
      <c r="D75" s="6"/>
      <c r="E75" s="6"/>
      <c r="F75" s="6"/>
      <c r="G75" s="6"/>
      <c r="H75" s="14"/>
      <c r="I75" s="14"/>
      <c r="J75" s="15"/>
      <c r="K75" s="6"/>
      <c r="L75" s="6"/>
      <c r="M75" s="6"/>
    </row>
    <row r="76" spans="1:13">
      <c r="A76" s="6"/>
      <c r="B76" s="6"/>
      <c r="C76" s="6"/>
      <c r="D76" s="6"/>
      <c r="E76" s="6"/>
      <c r="F76" s="6"/>
      <c r="G76" s="6"/>
      <c r="H76" s="14"/>
      <c r="I76" s="14"/>
      <c r="J76" s="15"/>
      <c r="K76" s="6"/>
      <c r="L76" s="6"/>
      <c r="M76" s="6"/>
    </row>
    <row r="77" spans="1:13">
      <c r="A77" s="6"/>
      <c r="B77" s="6"/>
      <c r="C77" s="6"/>
      <c r="D77" s="6"/>
      <c r="E77" s="6"/>
      <c r="F77" s="6"/>
      <c r="G77" s="6"/>
      <c r="H77" s="14"/>
      <c r="I77" s="14"/>
      <c r="J77" s="15"/>
      <c r="K77" s="6"/>
      <c r="L77" s="6"/>
      <c r="M77" s="6"/>
    </row>
    <row r="78" spans="1:13">
      <c r="A78" s="6"/>
      <c r="B78" s="6"/>
      <c r="C78" s="6"/>
      <c r="D78" s="6"/>
      <c r="E78" s="6"/>
      <c r="F78" s="6"/>
      <c r="G78" s="6"/>
      <c r="H78" s="14"/>
      <c r="I78" s="14"/>
      <c r="J78" s="15"/>
      <c r="K78" s="6"/>
      <c r="L78" s="6"/>
      <c r="M78" s="6"/>
    </row>
    <row r="79" spans="1:13">
      <c r="A79" s="6"/>
      <c r="B79" s="6"/>
      <c r="C79" s="6"/>
      <c r="D79" s="6"/>
      <c r="E79" s="6"/>
      <c r="F79" s="6"/>
      <c r="G79" s="6"/>
      <c r="H79" s="14"/>
      <c r="I79" s="14"/>
      <c r="J79" s="15"/>
      <c r="K79" s="6"/>
      <c r="L79" s="6"/>
      <c r="M79" s="6"/>
    </row>
    <row r="80" spans="1:13">
      <c r="A80" s="6"/>
      <c r="B80" s="6"/>
      <c r="C80" s="6"/>
      <c r="D80" s="6"/>
      <c r="E80" s="6"/>
      <c r="F80" s="6"/>
      <c r="G80" s="6"/>
      <c r="H80" s="14"/>
      <c r="I80" s="14"/>
      <c r="J80" s="15"/>
      <c r="K80" s="6"/>
      <c r="L80" s="6"/>
      <c r="M80" s="6"/>
    </row>
    <row r="81" spans="1:13">
      <c r="A81" s="6"/>
      <c r="B81" s="6"/>
      <c r="C81" s="6"/>
      <c r="D81" s="6"/>
      <c r="E81" s="6"/>
      <c r="F81" s="6"/>
      <c r="G81" s="6"/>
      <c r="H81" s="14"/>
      <c r="I81" s="14"/>
      <c r="J81" s="15"/>
      <c r="K81" s="6"/>
      <c r="L81" s="6"/>
      <c r="M81" s="6"/>
    </row>
    <row r="82" spans="1:13">
      <c r="A82" s="6"/>
      <c r="B82" s="6"/>
      <c r="C82" s="6"/>
      <c r="D82" s="6"/>
      <c r="E82" s="6"/>
      <c r="F82" s="6"/>
      <c r="G82" s="6"/>
      <c r="H82" s="14"/>
      <c r="I82" s="14"/>
      <c r="J82" s="15"/>
      <c r="K82" s="6"/>
      <c r="L82" s="6"/>
      <c r="M82" s="6"/>
    </row>
    <row r="83" spans="1:13">
      <c r="A83" s="6"/>
      <c r="B83" s="6"/>
      <c r="C83" s="6"/>
      <c r="D83" s="6"/>
      <c r="E83" s="6"/>
      <c r="F83" s="6"/>
      <c r="G83" s="6"/>
      <c r="H83" s="14"/>
      <c r="I83" s="14"/>
      <c r="J83" s="15"/>
      <c r="K83" s="6"/>
      <c r="L83" s="6"/>
      <c r="M83" s="6"/>
    </row>
    <row r="84" spans="1:13">
      <c r="A84" s="6"/>
      <c r="B84" s="6"/>
      <c r="C84" s="6"/>
      <c r="D84" s="6"/>
      <c r="E84" s="6"/>
      <c r="F84" s="6"/>
      <c r="G84" s="6"/>
      <c r="H84" s="14"/>
      <c r="I84" s="14"/>
      <c r="J84" s="15"/>
      <c r="K84" s="6"/>
      <c r="L84" s="6"/>
      <c r="M84" s="6"/>
    </row>
    <row r="85" spans="1:13">
      <c r="A85" s="6"/>
      <c r="B85" s="6"/>
      <c r="C85" s="6"/>
      <c r="D85" s="6"/>
      <c r="E85" s="6"/>
      <c r="F85" s="6"/>
      <c r="G85" s="6"/>
      <c r="H85" s="14"/>
      <c r="I85" s="14"/>
      <c r="J85" s="15"/>
      <c r="K85" s="6"/>
      <c r="L85" s="6"/>
      <c r="M85" s="6"/>
    </row>
    <row r="86" spans="1:13">
      <c r="A86" s="6"/>
      <c r="B86" s="6"/>
      <c r="C86" s="6"/>
      <c r="D86" s="6"/>
      <c r="E86" s="6"/>
      <c r="F86" s="6"/>
      <c r="G86" s="6"/>
      <c r="H86" s="14"/>
      <c r="I86" s="14"/>
      <c r="J86" s="15"/>
      <c r="K86" s="6"/>
      <c r="L86" s="6"/>
      <c r="M86" s="6"/>
    </row>
    <row r="87" spans="1:13">
      <c r="A87" s="6"/>
      <c r="B87" s="6"/>
      <c r="C87" s="6"/>
      <c r="D87" s="6"/>
      <c r="E87" s="6"/>
      <c r="F87" s="6"/>
      <c r="G87" s="6"/>
      <c r="H87" s="14"/>
      <c r="I87" s="14"/>
      <c r="J87" s="15"/>
      <c r="K87" s="6"/>
      <c r="L87" s="6"/>
      <c r="M87" s="6"/>
    </row>
    <row r="88" spans="1:13">
      <c r="A88" s="6"/>
      <c r="B88" s="6"/>
      <c r="C88" s="6"/>
      <c r="D88" s="6"/>
      <c r="E88" s="6"/>
      <c r="F88" s="6"/>
      <c r="G88" s="6"/>
      <c r="H88" s="14"/>
      <c r="I88" s="14"/>
      <c r="J88" s="15"/>
      <c r="K88" s="6"/>
      <c r="L88" s="6"/>
      <c r="M88" s="6"/>
    </row>
    <row r="89" spans="1:13">
      <c r="A89" s="6"/>
      <c r="B89" s="6"/>
      <c r="C89" s="6"/>
      <c r="D89" s="6"/>
      <c r="E89" s="6"/>
      <c r="F89" s="6"/>
      <c r="G89" s="6"/>
      <c r="H89" s="14"/>
      <c r="I89" s="14"/>
      <c r="J89" s="15"/>
      <c r="K89" s="6"/>
      <c r="L89" s="6"/>
      <c r="M89" s="6"/>
    </row>
    <row r="90" spans="1:13">
      <c r="A90" s="6"/>
      <c r="B90" s="6"/>
      <c r="C90" s="6"/>
      <c r="D90" s="6"/>
      <c r="E90" s="6"/>
      <c r="F90" s="6"/>
      <c r="G90" s="6"/>
      <c r="H90" s="14"/>
      <c r="I90" s="14"/>
      <c r="J90" s="15"/>
      <c r="K90" s="6"/>
      <c r="L90" s="6"/>
      <c r="M90" s="6"/>
    </row>
    <row r="91" spans="1:13">
      <c r="A91" s="6"/>
      <c r="B91" s="6"/>
      <c r="C91" s="6"/>
      <c r="D91" s="6"/>
      <c r="E91" s="6"/>
      <c r="F91" s="6"/>
      <c r="G91" s="6"/>
      <c r="H91" s="14"/>
      <c r="I91" s="14"/>
      <c r="J91" s="15"/>
      <c r="K91" s="6"/>
      <c r="L91" s="6"/>
      <c r="M91" s="6"/>
    </row>
    <row r="92" spans="1:13">
      <c r="A92" s="6"/>
      <c r="B92" s="6"/>
      <c r="C92" s="6"/>
      <c r="D92" s="6"/>
      <c r="E92" s="6"/>
      <c r="F92" s="6"/>
      <c r="G92" s="6"/>
      <c r="H92" s="14"/>
      <c r="I92" s="14"/>
      <c r="J92" s="15"/>
      <c r="K92" s="6"/>
      <c r="L92" s="6"/>
      <c r="M92" s="6"/>
    </row>
    <row r="93" spans="1:13">
      <c r="A93" s="6"/>
      <c r="B93" s="6"/>
      <c r="C93" s="6"/>
      <c r="D93" s="6"/>
      <c r="E93" s="6"/>
      <c r="F93" s="6"/>
      <c r="G93" s="6"/>
      <c r="H93" s="14"/>
      <c r="I93" s="14"/>
      <c r="J93" s="15"/>
      <c r="K93" s="6"/>
      <c r="L93" s="6"/>
      <c r="M93" s="6"/>
    </row>
    <row r="94" spans="1:13">
      <c r="A94" s="6"/>
      <c r="B94" s="6"/>
      <c r="C94" s="6"/>
      <c r="D94" s="6"/>
      <c r="E94" s="6"/>
      <c r="F94" s="6"/>
      <c r="G94" s="6"/>
      <c r="H94" s="14"/>
      <c r="I94" s="14"/>
      <c r="J94" s="15"/>
      <c r="K94" s="6"/>
      <c r="L94" s="6"/>
      <c r="M94" s="6"/>
    </row>
    <row r="95" spans="1:13">
      <c r="A95" s="6"/>
      <c r="B95" s="6"/>
      <c r="C95" s="6"/>
      <c r="D95" s="6"/>
      <c r="E95" s="6"/>
      <c r="F95" s="6"/>
      <c r="G95" s="6"/>
      <c r="H95" s="14"/>
      <c r="I95" s="14"/>
      <c r="J95" s="15"/>
      <c r="K95" s="6"/>
      <c r="L95" s="6"/>
      <c r="M95" s="6"/>
    </row>
    <row r="96" spans="1:13">
      <c r="A96" s="6"/>
      <c r="B96" s="6"/>
      <c r="C96" s="6"/>
      <c r="D96" s="6"/>
      <c r="E96" s="6"/>
      <c r="F96" s="6"/>
      <c r="G96" s="6"/>
      <c r="H96" s="14"/>
      <c r="I96" s="14"/>
      <c r="J96" s="15"/>
      <c r="K96" s="6"/>
      <c r="L96" s="6"/>
      <c r="M96" s="6"/>
    </row>
    <row r="97" spans="1:13">
      <c r="A97" s="6"/>
      <c r="B97" s="6"/>
      <c r="C97" s="6"/>
      <c r="D97" s="6"/>
      <c r="E97" s="6"/>
      <c r="F97" s="6"/>
      <c r="G97" s="6"/>
      <c r="H97" s="14"/>
      <c r="I97" s="14"/>
      <c r="J97" s="15"/>
      <c r="K97" s="6"/>
      <c r="L97" s="6"/>
      <c r="M97" s="6"/>
    </row>
    <row r="98" spans="1:13">
      <c r="A98" s="6"/>
      <c r="B98" s="6"/>
      <c r="C98" s="6"/>
      <c r="D98" s="6"/>
      <c r="E98" s="6"/>
      <c r="F98" s="6"/>
      <c r="G98" s="6"/>
      <c r="H98" s="14"/>
      <c r="I98" s="14"/>
      <c r="J98" s="15"/>
      <c r="K98" s="6"/>
      <c r="L98" s="6"/>
      <c r="M98" s="6"/>
    </row>
    <row r="99" spans="1:13">
      <c r="A99" s="6"/>
      <c r="B99" s="6"/>
      <c r="C99" s="6"/>
      <c r="D99" s="6"/>
      <c r="E99" s="6"/>
      <c r="F99" s="6"/>
      <c r="G99" s="6"/>
      <c r="H99" s="14"/>
      <c r="I99" s="14"/>
      <c r="J99" s="15"/>
      <c r="K99" s="6"/>
      <c r="L99" s="6"/>
      <c r="M99" s="6"/>
    </row>
    <row r="100" spans="1:13">
      <c r="A100" s="6"/>
      <c r="B100" s="6"/>
      <c r="C100" s="6"/>
      <c r="D100" s="6"/>
      <c r="E100" s="6"/>
      <c r="F100" s="6"/>
      <c r="G100" s="6"/>
      <c r="H100" s="14"/>
      <c r="I100" s="14"/>
      <c r="J100" s="15"/>
      <c r="K100" s="6"/>
      <c r="L100" s="6"/>
      <c r="M100" s="6"/>
    </row>
    <row r="101" spans="1:13">
      <c r="A101" s="6"/>
      <c r="B101" s="6"/>
      <c r="C101" s="6"/>
      <c r="D101" s="6"/>
      <c r="E101" s="6"/>
      <c r="F101" s="6"/>
      <c r="G101" s="6"/>
      <c r="H101" s="14"/>
      <c r="I101" s="14"/>
      <c r="J101" s="15"/>
      <c r="K101" s="6"/>
      <c r="L101" s="6"/>
      <c r="M101" s="6"/>
    </row>
    <row r="102" spans="1:13">
      <c r="A102" s="6"/>
      <c r="B102" s="6"/>
      <c r="C102" s="6"/>
      <c r="D102" s="6"/>
      <c r="E102" s="6"/>
      <c r="F102" s="6"/>
      <c r="G102" s="6"/>
      <c r="H102" s="14"/>
      <c r="I102" s="14"/>
      <c r="J102" s="15"/>
      <c r="K102" s="6"/>
      <c r="L102" s="6"/>
      <c r="M102" s="6"/>
    </row>
    <row r="103" spans="1:13">
      <c r="A103" s="6"/>
      <c r="B103" s="6"/>
      <c r="C103" s="6"/>
      <c r="D103" s="6"/>
      <c r="E103" s="6"/>
      <c r="F103" s="6"/>
      <c r="G103" s="6"/>
      <c r="H103" s="14"/>
      <c r="I103" s="14"/>
      <c r="J103" s="15"/>
      <c r="K103" s="6"/>
      <c r="L103" s="6"/>
      <c r="M103" s="6"/>
    </row>
    <row r="104" spans="1:13">
      <c r="A104" s="6"/>
      <c r="B104" s="6"/>
      <c r="C104" s="6"/>
      <c r="D104" s="6"/>
      <c r="E104" s="6"/>
      <c r="F104" s="6"/>
      <c r="G104" s="6"/>
      <c r="H104" s="14"/>
      <c r="I104" s="14"/>
      <c r="J104" s="15"/>
      <c r="K104" s="6"/>
      <c r="L104" s="6"/>
      <c r="M104" s="6"/>
    </row>
    <row r="105" spans="1:13">
      <c r="A105" s="6"/>
      <c r="B105" s="6"/>
      <c r="C105" s="6"/>
      <c r="D105" s="6"/>
      <c r="E105" s="6"/>
      <c r="F105" s="6"/>
      <c r="G105" s="6"/>
      <c r="H105" s="14"/>
      <c r="I105" s="14"/>
      <c r="J105" s="15"/>
      <c r="K105" s="6"/>
      <c r="L105" s="6"/>
      <c r="M105" s="6"/>
    </row>
    <row r="106" spans="1:13">
      <c r="A106" s="6"/>
      <c r="B106" s="6"/>
      <c r="C106" s="6"/>
      <c r="D106" s="6"/>
      <c r="E106" s="6"/>
      <c r="F106" s="6"/>
      <c r="G106" s="6"/>
      <c r="H106" s="14"/>
      <c r="I106" s="14"/>
      <c r="J106" s="15"/>
      <c r="K106" s="6"/>
      <c r="L106" s="6"/>
      <c r="M106" s="6"/>
    </row>
    <row r="107" spans="1:13">
      <c r="A107" s="6"/>
      <c r="B107" s="6"/>
      <c r="C107" s="6"/>
      <c r="D107" s="6"/>
      <c r="E107" s="6"/>
      <c r="F107" s="6"/>
      <c r="G107" s="6"/>
      <c r="H107" s="14"/>
      <c r="I107" s="14"/>
      <c r="J107" s="15"/>
      <c r="K107" s="6"/>
      <c r="L107" s="6"/>
      <c r="M107" s="6"/>
    </row>
    <row r="108" spans="1:13">
      <c r="A108" s="6"/>
      <c r="B108" s="6"/>
      <c r="C108" s="6"/>
      <c r="D108" s="6"/>
      <c r="E108" s="6"/>
      <c r="F108" s="6"/>
      <c r="G108" s="6"/>
      <c r="H108" s="14"/>
      <c r="I108" s="14"/>
      <c r="J108" s="15"/>
      <c r="K108" s="6"/>
      <c r="L108" s="6"/>
      <c r="M108" s="6"/>
    </row>
    <row r="109" spans="1:13">
      <c r="A109" s="6"/>
      <c r="B109" s="6"/>
      <c r="C109" s="6"/>
      <c r="D109" s="6"/>
      <c r="E109" s="6"/>
      <c r="F109" s="6"/>
      <c r="G109" s="6"/>
      <c r="H109" s="14"/>
      <c r="I109" s="14"/>
      <c r="J109" s="15"/>
      <c r="K109" s="6"/>
      <c r="L109" s="6"/>
      <c r="M109" s="6"/>
    </row>
    <row r="110" spans="1:13">
      <c r="A110" s="6"/>
      <c r="B110" s="6"/>
      <c r="C110" s="6"/>
      <c r="D110" s="6"/>
      <c r="E110" s="6"/>
      <c r="F110" s="6"/>
      <c r="G110" s="6"/>
      <c r="H110" s="14"/>
      <c r="I110" s="14"/>
      <c r="J110" s="15"/>
      <c r="K110" s="6"/>
      <c r="L110" s="6"/>
      <c r="M110" s="6"/>
    </row>
    <row r="111" spans="1:13">
      <c r="A111" s="6"/>
      <c r="B111" s="6"/>
      <c r="C111" s="6"/>
      <c r="D111" s="6"/>
      <c r="E111" s="6"/>
      <c r="F111" s="6"/>
      <c r="G111" s="6"/>
      <c r="H111" s="14"/>
      <c r="I111" s="14"/>
      <c r="J111" s="15"/>
      <c r="K111" s="6"/>
      <c r="L111" s="6"/>
      <c r="M111" s="6"/>
    </row>
    <row r="112" spans="1:13">
      <c r="A112" s="6"/>
      <c r="B112" s="6"/>
      <c r="C112" s="6"/>
      <c r="D112" s="6"/>
      <c r="E112" s="6"/>
      <c r="F112" s="6"/>
      <c r="G112" s="6"/>
      <c r="H112" s="14"/>
      <c r="I112" s="14"/>
      <c r="J112" s="15"/>
      <c r="K112" s="6"/>
      <c r="L112" s="6"/>
      <c r="M112" s="6"/>
    </row>
    <row r="113" spans="1:13">
      <c r="A113" s="6"/>
      <c r="B113" s="6"/>
      <c r="C113" s="6"/>
      <c r="D113" s="6"/>
      <c r="E113" s="6"/>
      <c r="F113" s="6"/>
      <c r="G113" s="6"/>
      <c r="H113" s="14"/>
      <c r="I113" s="14"/>
      <c r="J113" s="15"/>
      <c r="K113" s="6"/>
      <c r="L113" s="6"/>
      <c r="M113" s="6"/>
    </row>
    <row r="114" spans="1:13">
      <c r="A114" s="6"/>
      <c r="B114" s="6"/>
      <c r="C114" s="6"/>
      <c r="D114" s="6"/>
      <c r="E114" s="6"/>
      <c r="F114" s="6"/>
      <c r="G114" s="6"/>
      <c r="H114" s="14"/>
      <c r="I114" s="14"/>
      <c r="J114" s="15"/>
      <c r="K114" s="6"/>
      <c r="L114" s="6"/>
      <c r="M114" s="6"/>
    </row>
    <row r="115" spans="1:13">
      <c r="A115" s="6"/>
      <c r="B115" s="6"/>
      <c r="C115" s="6"/>
      <c r="D115" s="6"/>
      <c r="E115" s="6"/>
      <c r="F115" s="6"/>
      <c r="G115" s="6"/>
      <c r="H115" s="14"/>
      <c r="I115" s="14"/>
      <c r="J115" s="15"/>
      <c r="K115" s="6"/>
      <c r="L115" s="6"/>
      <c r="M115" s="6"/>
    </row>
    <row r="116" spans="1:13">
      <c r="A116" s="6"/>
      <c r="B116" s="6"/>
      <c r="C116" s="6"/>
      <c r="D116" s="6"/>
      <c r="E116" s="6"/>
      <c r="F116" s="6"/>
      <c r="G116" s="6"/>
      <c r="H116" s="14"/>
      <c r="I116" s="14"/>
      <c r="J116" s="15"/>
      <c r="K116" s="6"/>
      <c r="L116" s="6"/>
      <c r="M116" s="6"/>
    </row>
    <row r="117" spans="1:13">
      <c r="A117" s="6"/>
      <c r="B117" s="6"/>
      <c r="C117" s="6"/>
      <c r="D117" s="6"/>
      <c r="E117" s="6"/>
      <c r="F117" s="6"/>
      <c r="G117" s="6"/>
      <c r="H117" s="14"/>
      <c r="I117" s="14"/>
      <c r="J117" s="15"/>
      <c r="K117" s="6"/>
      <c r="L117" s="6"/>
      <c r="M117" s="6"/>
    </row>
    <row r="118" spans="1:13">
      <c r="A118" s="6"/>
      <c r="B118" s="6"/>
      <c r="C118" s="6"/>
      <c r="D118" s="6"/>
      <c r="E118" s="6"/>
      <c r="F118" s="6"/>
      <c r="G118" s="6"/>
      <c r="H118" s="14"/>
      <c r="I118" s="14"/>
      <c r="J118" s="15"/>
      <c r="K118" s="6"/>
      <c r="L118" s="6"/>
      <c r="M118" s="6"/>
    </row>
    <row r="119" spans="1:13">
      <c r="A119" s="6"/>
      <c r="B119" s="6"/>
      <c r="C119" s="6"/>
      <c r="D119" s="6"/>
      <c r="E119" s="6"/>
      <c r="F119" s="6"/>
      <c r="G119" s="6"/>
      <c r="H119" s="14"/>
      <c r="I119" s="14"/>
      <c r="J119" s="15"/>
      <c r="K119" s="6"/>
      <c r="L119" s="6"/>
      <c r="M119" s="6"/>
    </row>
    <row r="120" spans="1:13">
      <c r="A120" s="6"/>
      <c r="B120" s="6"/>
      <c r="C120" s="6"/>
      <c r="D120" s="6"/>
      <c r="E120" s="6"/>
      <c r="F120" s="6"/>
      <c r="G120" s="6"/>
      <c r="H120" s="14"/>
      <c r="I120" s="14"/>
      <c r="J120" s="15"/>
      <c r="K120" s="6"/>
      <c r="L120" s="6"/>
      <c r="M120" s="6"/>
    </row>
    <row r="121" spans="1:13">
      <c r="A121" s="6"/>
      <c r="B121" s="6"/>
      <c r="C121" s="6"/>
      <c r="D121" s="6"/>
      <c r="E121" s="6"/>
      <c r="F121" s="6"/>
      <c r="G121" s="6"/>
      <c r="H121" s="14"/>
      <c r="I121" s="14"/>
      <c r="J121" s="15"/>
      <c r="K121" s="6"/>
      <c r="L121" s="6"/>
      <c r="M121" s="6"/>
    </row>
    <row r="122" spans="1:13">
      <c r="A122" s="6"/>
      <c r="B122" s="6"/>
      <c r="C122" s="6"/>
      <c r="D122" s="6"/>
      <c r="E122" s="6"/>
      <c r="F122" s="6"/>
      <c r="G122" s="6"/>
      <c r="H122" s="14"/>
      <c r="I122" s="14"/>
      <c r="J122" s="15"/>
      <c r="K122" s="6"/>
      <c r="L122" s="6"/>
      <c r="M122" s="6"/>
    </row>
    <row r="123" spans="1:13">
      <c r="A123" s="6"/>
      <c r="B123" s="6"/>
      <c r="C123" s="6"/>
      <c r="D123" s="6"/>
      <c r="E123" s="6"/>
      <c r="F123" s="6"/>
      <c r="G123" s="6"/>
      <c r="H123" s="14"/>
      <c r="I123" s="14"/>
      <c r="J123" s="15"/>
      <c r="K123" s="6"/>
      <c r="L123" s="6"/>
      <c r="M123" s="6"/>
    </row>
    <row r="124" spans="1:13">
      <c r="A124" s="6"/>
      <c r="B124" s="6"/>
      <c r="C124" s="6"/>
      <c r="D124" s="6"/>
      <c r="E124" s="6"/>
      <c r="F124" s="6"/>
      <c r="G124" s="6"/>
      <c r="H124" s="14"/>
      <c r="I124" s="14"/>
      <c r="J124" s="15"/>
      <c r="K124" s="6"/>
      <c r="L124" s="6"/>
      <c r="M124" s="6"/>
    </row>
    <row r="125" spans="1:13">
      <c r="A125" s="6"/>
      <c r="B125" s="6"/>
      <c r="C125" s="6"/>
      <c r="D125" s="6"/>
      <c r="E125" s="6"/>
      <c r="F125" s="6"/>
      <c r="G125" s="6"/>
      <c r="H125" s="14"/>
      <c r="I125" s="14"/>
      <c r="J125" s="15"/>
      <c r="K125" s="6"/>
      <c r="L125" s="6"/>
      <c r="M125" s="6"/>
    </row>
    <row r="126" spans="1:13">
      <c r="A126" s="6"/>
      <c r="B126" s="6"/>
      <c r="C126" s="6"/>
      <c r="D126" s="6"/>
      <c r="E126" s="6"/>
      <c r="F126" s="6"/>
      <c r="G126" s="6"/>
      <c r="H126" s="14"/>
      <c r="I126" s="14"/>
      <c r="J126" s="15"/>
      <c r="K126" s="6"/>
      <c r="L126" s="6"/>
      <c r="M126" s="6"/>
    </row>
    <row r="127" spans="1:13">
      <c r="A127" s="6"/>
      <c r="B127" s="6"/>
      <c r="C127" s="6"/>
      <c r="D127" s="6"/>
      <c r="E127" s="6"/>
      <c r="F127" s="6"/>
      <c r="G127" s="6"/>
      <c r="H127" s="14"/>
      <c r="I127" s="14"/>
      <c r="J127" s="15"/>
      <c r="K127" s="6"/>
      <c r="L127" s="6"/>
      <c r="M127" s="6"/>
    </row>
    <row r="128" spans="1:13">
      <c r="A128" s="6"/>
      <c r="B128" s="6"/>
      <c r="C128" s="6"/>
      <c r="D128" s="6"/>
      <c r="E128" s="6"/>
      <c r="F128" s="6"/>
      <c r="G128" s="6"/>
      <c r="H128" s="14"/>
      <c r="I128" s="14"/>
      <c r="J128" s="15"/>
      <c r="K128" s="6"/>
      <c r="L128" s="6"/>
      <c r="M128" s="6"/>
    </row>
    <row r="129" spans="1:13">
      <c r="A129" s="6"/>
      <c r="B129" s="6"/>
      <c r="C129" s="6"/>
      <c r="D129" s="6"/>
      <c r="E129" s="6"/>
      <c r="F129" s="6"/>
      <c r="G129" s="6"/>
      <c r="H129" s="14"/>
      <c r="I129" s="14"/>
      <c r="J129" s="15"/>
      <c r="K129" s="6"/>
      <c r="L129" s="6"/>
      <c r="M129" s="6"/>
    </row>
    <row r="130" spans="1:13">
      <c r="A130" s="6"/>
      <c r="B130" s="6"/>
      <c r="C130" s="6"/>
      <c r="D130" s="6"/>
      <c r="E130" s="6"/>
      <c r="F130" s="6"/>
      <c r="G130" s="6"/>
      <c r="H130" s="14"/>
      <c r="I130" s="14"/>
      <c r="J130" s="15"/>
      <c r="K130" s="6"/>
      <c r="L130" s="6"/>
      <c r="M130" s="6"/>
    </row>
    <row r="131" spans="1:13">
      <c r="A131" s="6"/>
      <c r="B131" s="6"/>
      <c r="C131" s="6"/>
      <c r="D131" s="6"/>
      <c r="E131" s="6"/>
      <c r="F131" s="6"/>
      <c r="G131" s="6"/>
      <c r="H131" s="14"/>
      <c r="I131" s="14"/>
      <c r="J131" s="15"/>
      <c r="K131" s="6"/>
      <c r="L131" s="6"/>
      <c r="M131" s="6"/>
    </row>
    <row r="132" spans="1:13">
      <c r="A132" s="6"/>
      <c r="B132" s="6"/>
      <c r="C132" s="6"/>
      <c r="D132" s="6"/>
      <c r="E132" s="6"/>
      <c r="F132" s="6"/>
      <c r="G132" s="6"/>
      <c r="H132" s="14"/>
      <c r="I132" s="14"/>
      <c r="J132" s="15"/>
      <c r="K132" s="6"/>
      <c r="L132" s="6"/>
      <c r="M132" s="6"/>
    </row>
    <row r="133" spans="1:13">
      <c r="A133" s="6"/>
      <c r="B133" s="6"/>
      <c r="C133" s="6"/>
      <c r="D133" s="6"/>
      <c r="E133" s="6"/>
      <c r="F133" s="6"/>
      <c r="G133" s="6"/>
      <c r="H133" s="14"/>
      <c r="I133" s="14"/>
      <c r="J133" s="15"/>
      <c r="K133" s="6"/>
      <c r="L133" s="6"/>
      <c r="M133" s="6"/>
    </row>
    <row r="134" spans="1:13">
      <c r="A134" s="6"/>
      <c r="B134" s="6"/>
      <c r="C134" s="6"/>
      <c r="D134" s="6"/>
      <c r="E134" s="6"/>
      <c r="F134" s="6"/>
      <c r="G134" s="6"/>
      <c r="H134" s="14"/>
      <c r="I134" s="14"/>
      <c r="J134" s="15"/>
      <c r="K134" s="6"/>
      <c r="L134" s="6"/>
      <c r="M134" s="6"/>
    </row>
    <row r="135" spans="1:13">
      <c r="A135" s="6"/>
      <c r="B135" s="6"/>
      <c r="C135" s="6"/>
      <c r="D135" s="6"/>
      <c r="E135" s="6"/>
      <c r="F135" s="6"/>
      <c r="G135" s="6"/>
      <c r="H135" s="14"/>
      <c r="I135" s="14"/>
      <c r="J135" s="15"/>
      <c r="K135" s="6"/>
      <c r="L135" s="6"/>
      <c r="M135" s="6"/>
    </row>
    <row r="136" spans="1:13">
      <c r="A136" s="6"/>
      <c r="B136" s="6"/>
      <c r="C136" s="6"/>
      <c r="D136" s="6"/>
      <c r="E136" s="6"/>
      <c r="F136" s="6"/>
      <c r="G136" s="6"/>
      <c r="H136" s="14"/>
      <c r="I136" s="14"/>
      <c r="J136" s="15"/>
      <c r="K136" s="6"/>
      <c r="L136" s="6"/>
      <c r="M136" s="6"/>
    </row>
    <row r="137" spans="1:13">
      <c r="A137" s="6"/>
      <c r="B137" s="6"/>
      <c r="C137" s="6"/>
      <c r="D137" s="6"/>
      <c r="E137" s="6"/>
      <c r="F137" s="6"/>
      <c r="G137" s="6"/>
      <c r="H137" s="14"/>
      <c r="I137" s="14"/>
      <c r="J137" s="15"/>
      <c r="K137" s="6"/>
      <c r="L137" s="6"/>
      <c r="M137" s="6"/>
    </row>
    <row r="138" spans="1:13">
      <c r="A138" s="6"/>
      <c r="B138" s="6"/>
      <c r="C138" s="6"/>
      <c r="D138" s="6"/>
      <c r="E138" s="6"/>
      <c r="F138" s="6"/>
      <c r="G138" s="6"/>
      <c r="H138" s="14"/>
      <c r="I138" s="14"/>
      <c r="J138" s="15"/>
      <c r="K138" s="6"/>
      <c r="L138" s="6"/>
      <c r="M138" s="6"/>
    </row>
    <row r="139" spans="1:13">
      <c r="A139" s="6"/>
      <c r="B139" s="6"/>
      <c r="C139" s="6"/>
      <c r="D139" s="6"/>
      <c r="E139" s="6"/>
      <c r="F139" s="6"/>
      <c r="G139" s="6"/>
      <c r="H139" s="14"/>
      <c r="I139" s="14"/>
      <c r="J139" s="15"/>
      <c r="K139" s="6"/>
      <c r="L139" s="6"/>
      <c r="M139" s="6"/>
    </row>
    <row r="140" spans="1:13">
      <c r="A140" s="6"/>
      <c r="B140" s="6"/>
      <c r="C140" s="6"/>
      <c r="D140" s="6"/>
      <c r="E140" s="6"/>
      <c r="F140" s="6"/>
      <c r="G140" s="6"/>
      <c r="H140" s="14"/>
      <c r="I140" s="14"/>
      <c r="J140" s="15"/>
      <c r="K140" s="6"/>
      <c r="L140" s="6"/>
      <c r="M140" s="6"/>
    </row>
    <row r="141" spans="1:13">
      <c r="A141" s="6"/>
      <c r="B141" s="6"/>
      <c r="C141" s="6"/>
      <c r="D141" s="6"/>
      <c r="E141" s="6"/>
      <c r="F141" s="6"/>
      <c r="G141" s="6"/>
      <c r="H141" s="14"/>
      <c r="I141" s="14"/>
      <c r="J141" s="15"/>
      <c r="K141" s="6"/>
      <c r="L141" s="6"/>
      <c r="M141" s="6"/>
    </row>
    <row r="142" spans="1:13">
      <c r="A142" s="6"/>
      <c r="B142" s="6"/>
      <c r="C142" s="6"/>
      <c r="D142" s="6"/>
      <c r="E142" s="6"/>
      <c r="F142" s="6"/>
      <c r="G142" s="6"/>
      <c r="H142" s="14"/>
      <c r="I142" s="14"/>
      <c r="J142" s="15"/>
      <c r="K142" s="6"/>
      <c r="L142" s="6"/>
      <c r="M142" s="6"/>
    </row>
    <row r="143" spans="1:13">
      <c r="A143" s="6"/>
      <c r="B143" s="6"/>
      <c r="C143" s="6"/>
      <c r="D143" s="6"/>
      <c r="E143" s="6"/>
      <c r="F143" s="6"/>
      <c r="G143" s="6"/>
      <c r="H143" s="14"/>
      <c r="I143" s="14"/>
      <c r="J143" s="15"/>
      <c r="K143" s="6"/>
      <c r="L143" s="6"/>
      <c r="M143" s="6"/>
    </row>
    <row r="144" spans="1:13">
      <c r="A144" s="6"/>
      <c r="B144" s="6"/>
      <c r="C144" s="6"/>
      <c r="D144" s="6"/>
      <c r="E144" s="6"/>
      <c r="F144" s="6"/>
      <c r="G144" s="6"/>
      <c r="H144" s="14"/>
      <c r="I144" s="14"/>
      <c r="J144" s="15"/>
      <c r="K144" s="6"/>
      <c r="L144" s="6"/>
      <c r="M144" s="6"/>
    </row>
    <row r="145" spans="1:13">
      <c r="A145" s="6"/>
      <c r="B145" s="6"/>
      <c r="C145" s="6"/>
      <c r="D145" s="6"/>
      <c r="E145" s="6"/>
      <c r="F145" s="6"/>
      <c r="G145" s="6"/>
      <c r="H145" s="14"/>
      <c r="I145" s="14"/>
      <c r="J145" s="15"/>
      <c r="K145" s="6"/>
      <c r="L145" s="6"/>
      <c r="M145" s="6"/>
    </row>
    <row r="146" spans="1:13">
      <c r="A146" s="6"/>
      <c r="B146" s="6"/>
      <c r="C146" s="6"/>
      <c r="D146" s="6"/>
      <c r="E146" s="6"/>
      <c r="F146" s="6"/>
      <c r="G146" s="6"/>
      <c r="H146" s="14"/>
      <c r="I146" s="14"/>
      <c r="J146" s="15"/>
      <c r="K146" s="6"/>
      <c r="L146" s="6"/>
      <c r="M146" s="6"/>
    </row>
    <row r="147" spans="1:13">
      <c r="A147" s="6"/>
      <c r="B147" s="6"/>
      <c r="C147" s="6"/>
      <c r="D147" s="6"/>
      <c r="E147" s="6"/>
      <c r="F147" s="6"/>
      <c r="G147" s="6"/>
      <c r="H147" s="14"/>
      <c r="I147" s="14"/>
      <c r="J147" s="15"/>
      <c r="K147" s="6"/>
      <c r="L147" s="6"/>
      <c r="M147" s="6"/>
    </row>
    <row r="148" spans="1:13">
      <c r="A148" s="6"/>
      <c r="B148" s="6"/>
      <c r="C148" s="6"/>
      <c r="D148" s="6"/>
      <c r="E148" s="6"/>
      <c r="F148" s="6"/>
      <c r="G148" s="6"/>
      <c r="H148" s="14"/>
      <c r="I148" s="14"/>
      <c r="J148" s="15"/>
      <c r="K148" s="6"/>
      <c r="L148" s="6"/>
      <c r="M148" s="6"/>
    </row>
    <row r="149" spans="1:13">
      <c r="A149" s="6"/>
      <c r="B149" s="6"/>
      <c r="C149" s="6"/>
      <c r="D149" s="6"/>
      <c r="E149" s="6"/>
      <c r="F149" s="6"/>
      <c r="G149" s="6"/>
      <c r="H149" s="14"/>
      <c r="I149" s="14"/>
      <c r="J149" s="15"/>
      <c r="K149" s="6"/>
      <c r="L149" s="6"/>
      <c r="M149" s="6"/>
    </row>
    <row r="150" spans="1:13">
      <c r="A150" s="6"/>
      <c r="B150" s="6"/>
      <c r="C150" s="6"/>
      <c r="D150" s="6"/>
      <c r="E150" s="6"/>
      <c r="F150" s="6"/>
      <c r="G150" s="6"/>
      <c r="H150" s="14"/>
      <c r="I150" s="14"/>
      <c r="J150" s="15"/>
      <c r="K150" s="6"/>
      <c r="L150" s="6"/>
      <c r="M150" s="6"/>
    </row>
    <row r="151" spans="1:13">
      <c r="A151" s="6"/>
      <c r="B151" s="6"/>
      <c r="C151" s="6"/>
      <c r="D151" s="6"/>
      <c r="E151" s="6"/>
      <c r="F151" s="6"/>
      <c r="G151" s="6"/>
      <c r="H151" s="14"/>
      <c r="I151" s="14"/>
      <c r="J151" s="15"/>
      <c r="K151" s="6"/>
      <c r="L151" s="6"/>
      <c r="M151" s="6"/>
    </row>
    <row r="152" spans="1:13">
      <c r="A152" s="6"/>
      <c r="B152" s="6"/>
      <c r="C152" s="6"/>
      <c r="D152" s="6"/>
      <c r="E152" s="6"/>
      <c r="F152" s="6"/>
      <c r="G152" s="6"/>
      <c r="H152" s="14"/>
      <c r="I152" s="14"/>
      <c r="J152" s="15"/>
      <c r="K152" s="6"/>
      <c r="L152" s="6"/>
      <c r="M152" s="6"/>
    </row>
    <row r="153" spans="1:13">
      <c r="A153" s="6"/>
      <c r="B153" s="6"/>
      <c r="C153" s="6"/>
      <c r="D153" s="6"/>
      <c r="E153" s="6"/>
      <c r="F153" s="6"/>
      <c r="G153" s="6"/>
      <c r="H153" s="14"/>
      <c r="I153" s="14"/>
      <c r="J153" s="15"/>
      <c r="K153" s="6"/>
      <c r="L153" s="6"/>
      <c r="M153" s="6"/>
    </row>
    <row r="154" spans="1:13">
      <c r="A154" s="6"/>
      <c r="B154" s="6"/>
      <c r="C154" s="6"/>
      <c r="D154" s="6"/>
      <c r="E154" s="6"/>
      <c r="F154" s="6"/>
      <c r="G154" s="6"/>
      <c r="H154" s="14"/>
      <c r="I154" s="14"/>
      <c r="J154" s="15"/>
      <c r="K154" s="6"/>
      <c r="L154" s="6"/>
      <c r="M154" s="6"/>
    </row>
    <row r="155" spans="1:13">
      <c r="A155" s="6"/>
      <c r="B155" s="6"/>
      <c r="C155" s="6"/>
      <c r="D155" s="6"/>
      <c r="E155" s="6"/>
      <c r="F155" s="6"/>
      <c r="G155" s="6"/>
      <c r="H155" s="14"/>
      <c r="I155" s="14"/>
      <c r="J155" s="15"/>
      <c r="K155" s="6"/>
      <c r="L155" s="6"/>
      <c r="M155" s="6"/>
    </row>
    <row r="156" spans="1:13">
      <c r="A156" s="6"/>
      <c r="B156" s="6"/>
      <c r="C156" s="6"/>
      <c r="D156" s="6"/>
      <c r="E156" s="6"/>
      <c r="F156" s="6"/>
      <c r="G156" s="6"/>
      <c r="H156" s="14"/>
      <c r="I156" s="14"/>
      <c r="J156" s="15"/>
      <c r="K156" s="6"/>
      <c r="L156" s="6"/>
      <c r="M156" s="6"/>
    </row>
    <row r="157" spans="1:13">
      <c r="A157" s="6"/>
      <c r="B157" s="6"/>
      <c r="C157" s="6"/>
      <c r="D157" s="6"/>
      <c r="E157" s="6"/>
      <c r="F157" s="6"/>
      <c r="G157" s="6"/>
      <c r="H157" s="14"/>
      <c r="I157" s="14"/>
      <c r="J157" s="15"/>
      <c r="K157" s="6"/>
      <c r="L157" s="6"/>
      <c r="M157" s="6"/>
    </row>
    <row r="158" spans="1:13">
      <c r="A158" s="6"/>
      <c r="B158" s="6"/>
      <c r="C158" s="6"/>
      <c r="D158" s="6"/>
      <c r="E158" s="6"/>
      <c r="F158" s="6"/>
      <c r="G158" s="6"/>
      <c r="H158" s="14"/>
      <c r="I158" s="14"/>
      <c r="J158" s="15"/>
      <c r="K158" s="6"/>
      <c r="L158" s="6"/>
      <c r="M158" s="6"/>
    </row>
    <row r="159" spans="1:13">
      <c r="A159" s="6"/>
      <c r="B159" s="6"/>
      <c r="C159" s="6"/>
      <c r="D159" s="6"/>
      <c r="E159" s="6"/>
      <c r="F159" s="6"/>
      <c r="G159" s="6"/>
      <c r="H159" s="14"/>
      <c r="I159" s="14"/>
      <c r="J159" s="15"/>
      <c r="K159" s="6"/>
      <c r="L159" s="6"/>
      <c r="M159" s="6"/>
    </row>
    <row r="160" spans="1:13">
      <c r="A160" s="6"/>
      <c r="B160" s="6"/>
      <c r="C160" s="6"/>
      <c r="D160" s="6"/>
      <c r="E160" s="6"/>
      <c r="F160" s="6"/>
      <c r="G160" s="6"/>
      <c r="H160" s="14"/>
      <c r="I160" s="14"/>
      <c r="J160" s="15"/>
      <c r="K160" s="6"/>
      <c r="L160" s="6"/>
      <c r="M160" s="6"/>
    </row>
    <row r="161" spans="1:13">
      <c r="A161" s="6"/>
      <c r="B161" s="6"/>
      <c r="C161" s="6"/>
      <c r="D161" s="6"/>
      <c r="E161" s="6"/>
      <c r="F161" s="6"/>
      <c r="G161" s="6"/>
      <c r="H161" s="14"/>
      <c r="I161" s="14"/>
      <c r="J161" s="15"/>
      <c r="K161" s="6"/>
      <c r="L161" s="6"/>
      <c r="M161" s="6"/>
    </row>
    <row r="162" spans="1:13">
      <c r="A162" s="6"/>
      <c r="B162" s="6"/>
      <c r="C162" s="6"/>
      <c r="D162" s="6"/>
      <c r="E162" s="6"/>
      <c r="F162" s="6"/>
      <c r="G162" s="6"/>
      <c r="H162" s="14"/>
      <c r="I162" s="14"/>
      <c r="J162" s="15"/>
      <c r="K162" s="6"/>
      <c r="L162" s="6"/>
      <c r="M162" s="6"/>
    </row>
    <row r="163" spans="1:13">
      <c r="A163" s="6"/>
      <c r="B163" s="6"/>
      <c r="C163" s="6"/>
      <c r="D163" s="6"/>
      <c r="E163" s="6"/>
      <c r="F163" s="6"/>
      <c r="G163" s="6"/>
      <c r="H163" s="14"/>
      <c r="I163" s="14"/>
      <c r="J163" s="15"/>
      <c r="K163" s="6"/>
      <c r="L163" s="6"/>
      <c r="M163" s="6"/>
    </row>
    <row r="164" spans="1:13">
      <c r="A164" s="6"/>
      <c r="B164" s="6"/>
      <c r="C164" s="6"/>
      <c r="D164" s="6"/>
      <c r="E164" s="6"/>
      <c r="F164" s="6"/>
      <c r="G164" s="6"/>
      <c r="H164" s="14"/>
      <c r="I164" s="14"/>
      <c r="J164" s="15"/>
      <c r="K164" s="6"/>
      <c r="L164" s="6"/>
      <c r="M164" s="6"/>
    </row>
    <row r="165" spans="1:13">
      <c r="A165" s="6"/>
      <c r="B165" s="6"/>
      <c r="C165" s="6"/>
      <c r="D165" s="6"/>
      <c r="E165" s="6"/>
      <c r="F165" s="6"/>
      <c r="G165" s="6"/>
      <c r="H165" s="14"/>
      <c r="I165" s="14"/>
      <c r="J165" s="15"/>
      <c r="K165" s="6"/>
      <c r="L165" s="6"/>
      <c r="M165" s="6"/>
    </row>
    <row r="166" spans="1:13">
      <c r="A166" s="6"/>
      <c r="B166" s="6"/>
      <c r="C166" s="6"/>
      <c r="D166" s="6"/>
      <c r="E166" s="6"/>
      <c r="F166" s="6"/>
      <c r="G166" s="6"/>
      <c r="H166" s="14"/>
      <c r="I166" s="14"/>
      <c r="J166" s="15"/>
      <c r="K166" s="6"/>
      <c r="L166" s="6"/>
      <c r="M166" s="6"/>
    </row>
    <row r="167" spans="1:13">
      <c r="A167" s="6"/>
      <c r="B167" s="6"/>
      <c r="C167" s="6"/>
      <c r="D167" s="6"/>
      <c r="E167" s="6"/>
      <c r="F167" s="6"/>
      <c r="G167" s="6"/>
      <c r="H167" s="14"/>
      <c r="I167" s="14"/>
      <c r="J167" s="15"/>
      <c r="K167" s="6"/>
      <c r="L167" s="6"/>
      <c r="M167" s="6"/>
    </row>
    <row r="168" spans="1:13">
      <c r="A168" s="6"/>
      <c r="B168" s="6"/>
      <c r="C168" s="6"/>
      <c r="D168" s="6"/>
      <c r="E168" s="6"/>
      <c r="F168" s="6"/>
      <c r="G168" s="6"/>
      <c r="H168" s="14"/>
      <c r="I168" s="14"/>
      <c r="J168" s="15"/>
      <c r="K168" s="6"/>
      <c r="L168" s="6"/>
      <c r="M168" s="6"/>
    </row>
    <row r="169" spans="1:13">
      <c r="A169" s="6"/>
      <c r="B169" s="6"/>
      <c r="C169" s="6"/>
      <c r="D169" s="6"/>
      <c r="E169" s="6"/>
      <c r="F169" s="6"/>
      <c r="G169" s="6"/>
      <c r="H169" s="14"/>
      <c r="I169" s="14"/>
      <c r="J169" s="15"/>
      <c r="K169" s="6"/>
      <c r="L169" s="6"/>
      <c r="M169" s="6"/>
    </row>
    <row r="170" spans="1:13">
      <c r="A170" s="6"/>
      <c r="B170" s="6"/>
      <c r="C170" s="6"/>
      <c r="D170" s="6"/>
      <c r="E170" s="6"/>
      <c r="F170" s="6"/>
      <c r="G170" s="6"/>
      <c r="H170" s="14"/>
      <c r="I170" s="14"/>
      <c r="J170" s="15"/>
      <c r="K170" s="6"/>
      <c r="L170" s="6"/>
      <c r="M170" s="6"/>
    </row>
    <row r="171" spans="1:13">
      <c r="A171" s="6"/>
      <c r="B171" s="6"/>
      <c r="C171" s="6"/>
      <c r="D171" s="6"/>
      <c r="E171" s="6"/>
      <c r="F171" s="6"/>
      <c r="G171" s="6"/>
      <c r="H171" s="14"/>
      <c r="I171" s="14"/>
      <c r="J171" s="15"/>
      <c r="K171" s="6"/>
      <c r="L171" s="6"/>
      <c r="M171" s="6"/>
    </row>
    <row r="172" spans="1:13">
      <c r="A172" s="6"/>
      <c r="B172" s="6"/>
      <c r="C172" s="6"/>
      <c r="D172" s="6"/>
      <c r="E172" s="6"/>
      <c r="F172" s="6"/>
      <c r="G172" s="6"/>
      <c r="H172" s="14"/>
      <c r="I172" s="14"/>
      <c r="J172" s="15"/>
      <c r="K172" s="6"/>
      <c r="L172" s="6"/>
      <c r="M172" s="6"/>
    </row>
    <row r="173" spans="1:13">
      <c r="A173" s="6"/>
      <c r="B173" s="6"/>
      <c r="C173" s="6"/>
      <c r="D173" s="6"/>
      <c r="E173" s="6"/>
      <c r="F173" s="6"/>
      <c r="G173" s="6"/>
      <c r="H173" s="14"/>
      <c r="I173" s="14"/>
      <c r="J173" s="15"/>
      <c r="K173" s="6"/>
      <c r="L173" s="6"/>
      <c r="M173" s="6"/>
    </row>
    <row r="174" spans="1:13">
      <c r="A174" s="6"/>
      <c r="B174" s="6"/>
      <c r="C174" s="6"/>
      <c r="D174" s="6"/>
      <c r="E174" s="6"/>
      <c r="F174" s="6"/>
      <c r="G174" s="6"/>
      <c r="H174" s="14"/>
      <c r="I174" s="14"/>
      <c r="J174" s="15"/>
      <c r="K174" s="6"/>
      <c r="L174" s="6"/>
      <c r="M174" s="6"/>
    </row>
    <row r="175" spans="1:13">
      <c r="A175" s="6"/>
      <c r="B175" s="6"/>
      <c r="C175" s="6"/>
      <c r="D175" s="6"/>
      <c r="E175" s="6"/>
      <c r="F175" s="6"/>
      <c r="G175" s="6"/>
      <c r="H175" s="14"/>
      <c r="I175" s="14"/>
      <c r="J175" s="15"/>
      <c r="K175" s="6"/>
      <c r="L175" s="6"/>
      <c r="M175" s="6"/>
    </row>
    <row r="176" spans="1:13">
      <c r="A176" s="6"/>
      <c r="B176" s="6"/>
      <c r="C176" s="6"/>
      <c r="D176" s="6"/>
      <c r="E176" s="6"/>
      <c r="F176" s="6"/>
      <c r="G176" s="6"/>
      <c r="H176" s="14"/>
      <c r="I176" s="14"/>
      <c r="J176" s="15"/>
      <c r="K176" s="6"/>
      <c r="L176" s="6"/>
      <c r="M176" s="6"/>
    </row>
    <row r="177" spans="1:13">
      <c r="A177" s="6"/>
      <c r="B177" s="6"/>
      <c r="C177" s="6"/>
      <c r="D177" s="6"/>
      <c r="E177" s="6"/>
      <c r="F177" s="6"/>
      <c r="G177" s="6"/>
      <c r="H177" s="14"/>
      <c r="I177" s="14"/>
      <c r="J177" s="15"/>
      <c r="K177" s="6"/>
      <c r="L177" s="6"/>
      <c r="M177" s="6"/>
    </row>
    <row r="178" spans="1:13">
      <c r="A178" s="6"/>
      <c r="B178" s="6"/>
      <c r="C178" s="6"/>
      <c r="D178" s="6"/>
      <c r="E178" s="6"/>
      <c r="F178" s="6"/>
      <c r="G178" s="6"/>
      <c r="H178" s="14"/>
      <c r="I178" s="14"/>
      <c r="J178" s="15"/>
      <c r="K178" s="6"/>
      <c r="L178" s="6"/>
      <c r="M178" s="6"/>
    </row>
    <row r="179" spans="1:13">
      <c r="A179" s="6"/>
      <c r="B179" s="6"/>
      <c r="C179" s="6"/>
      <c r="D179" s="6"/>
      <c r="E179" s="6"/>
      <c r="F179" s="6"/>
      <c r="G179" s="6"/>
      <c r="H179" s="14"/>
      <c r="I179" s="14"/>
      <c r="J179" s="15"/>
      <c r="K179" s="6"/>
      <c r="L179" s="6"/>
      <c r="M179" s="6"/>
    </row>
    <row r="180" spans="1:13">
      <c r="A180" s="6"/>
      <c r="B180" s="6"/>
      <c r="C180" s="6"/>
      <c r="D180" s="6"/>
      <c r="E180" s="6"/>
      <c r="F180" s="6"/>
      <c r="G180" s="6"/>
      <c r="H180" s="14"/>
      <c r="I180" s="14"/>
      <c r="J180" s="15"/>
      <c r="K180" s="6"/>
      <c r="L180" s="6"/>
      <c r="M180" s="6"/>
    </row>
    <row r="181" spans="1:13">
      <c r="A181" s="6"/>
      <c r="B181" s="6"/>
      <c r="C181" s="6"/>
      <c r="D181" s="6"/>
      <c r="E181" s="6"/>
      <c r="F181" s="6"/>
      <c r="G181" s="6"/>
      <c r="H181" s="14"/>
      <c r="I181" s="14"/>
      <c r="J181" s="15"/>
      <c r="K181" s="6"/>
      <c r="L181" s="6"/>
      <c r="M181" s="6"/>
    </row>
    <row r="182" spans="1:13">
      <c r="A182" s="6"/>
      <c r="B182" s="6"/>
      <c r="C182" s="6"/>
      <c r="D182" s="6"/>
      <c r="E182" s="6"/>
      <c r="F182" s="6"/>
      <c r="G182" s="6"/>
      <c r="H182" s="14"/>
      <c r="I182" s="14"/>
      <c r="J182" s="15"/>
      <c r="K182" s="6"/>
      <c r="L182" s="6"/>
      <c r="M182" s="6"/>
    </row>
    <row r="183" spans="1:13">
      <c r="A183" s="6"/>
      <c r="B183" s="6"/>
      <c r="C183" s="6"/>
      <c r="D183" s="6"/>
      <c r="E183" s="6"/>
      <c r="F183" s="6"/>
      <c r="G183" s="6"/>
      <c r="H183" s="14"/>
      <c r="I183" s="14"/>
      <c r="J183" s="15"/>
      <c r="K183" s="6"/>
      <c r="L183" s="6"/>
      <c r="M183" s="6"/>
    </row>
    <row r="184" spans="1:13">
      <c r="A184" s="6"/>
      <c r="B184" s="6"/>
      <c r="C184" s="6"/>
      <c r="D184" s="6"/>
      <c r="E184" s="6"/>
      <c r="F184" s="6"/>
      <c r="G184" s="6"/>
      <c r="H184" s="14"/>
      <c r="I184" s="14"/>
      <c r="J184" s="15"/>
      <c r="K184" s="6"/>
      <c r="L184" s="6"/>
      <c r="M184" s="6"/>
    </row>
    <row r="185" spans="1:13">
      <c r="A185" s="6"/>
      <c r="B185" s="6"/>
      <c r="C185" s="6"/>
      <c r="D185" s="6"/>
      <c r="E185" s="6"/>
      <c r="F185" s="6"/>
      <c r="G185" s="6"/>
      <c r="H185" s="14"/>
      <c r="I185" s="14"/>
      <c r="J185" s="15"/>
      <c r="K185" s="6"/>
      <c r="L185" s="6"/>
      <c r="M185" s="6"/>
    </row>
    <row r="186" spans="1:13">
      <c r="A186" s="6"/>
      <c r="B186" s="6"/>
      <c r="C186" s="6"/>
      <c r="D186" s="6"/>
      <c r="E186" s="6"/>
      <c r="F186" s="6"/>
      <c r="G186" s="6"/>
      <c r="H186" s="14"/>
      <c r="I186" s="14"/>
      <c r="J186" s="15"/>
      <c r="K186" s="6"/>
      <c r="L186" s="6"/>
      <c r="M186" s="6"/>
    </row>
    <row r="187" spans="1:13">
      <c r="A187" s="6"/>
      <c r="B187" s="6"/>
      <c r="C187" s="6"/>
      <c r="D187" s="6"/>
      <c r="E187" s="6"/>
      <c r="F187" s="6"/>
      <c r="G187" s="6"/>
      <c r="H187" s="14"/>
      <c r="I187" s="14"/>
      <c r="J187" s="15"/>
      <c r="K187" s="6"/>
      <c r="L187" s="6"/>
      <c r="M187" s="6"/>
    </row>
    <row r="188" spans="1:13">
      <c r="A188" s="6"/>
      <c r="B188" s="6"/>
      <c r="C188" s="6"/>
      <c r="D188" s="6"/>
      <c r="E188" s="6"/>
      <c r="F188" s="6"/>
      <c r="G188" s="6"/>
      <c r="H188" s="14"/>
      <c r="I188" s="14"/>
      <c r="J188" s="15"/>
      <c r="K188" s="6"/>
      <c r="L188" s="6"/>
      <c r="M188" s="6"/>
    </row>
    <row r="189" spans="1:13">
      <c r="A189" s="6"/>
      <c r="B189" s="6"/>
      <c r="C189" s="6"/>
      <c r="D189" s="6"/>
      <c r="E189" s="6"/>
      <c r="F189" s="6"/>
      <c r="G189" s="6"/>
      <c r="H189" s="14"/>
      <c r="I189" s="14"/>
      <c r="J189" s="15"/>
      <c r="K189" s="6"/>
      <c r="L189" s="6"/>
      <c r="M189" s="6"/>
    </row>
    <row r="190" spans="1:13">
      <c r="A190" s="6"/>
      <c r="B190" s="6"/>
      <c r="C190" s="6"/>
      <c r="D190" s="6"/>
      <c r="E190" s="6"/>
      <c r="F190" s="6"/>
      <c r="G190" s="6"/>
      <c r="H190" s="14"/>
      <c r="I190" s="14"/>
      <c r="J190" s="15"/>
      <c r="K190" s="6"/>
      <c r="L190" s="6"/>
      <c r="M190" s="6"/>
    </row>
    <row r="191" spans="1:13">
      <c r="A191" s="6"/>
      <c r="B191" s="6"/>
      <c r="C191" s="6"/>
      <c r="D191" s="6"/>
      <c r="E191" s="6"/>
      <c r="F191" s="6"/>
      <c r="G191" s="6"/>
      <c r="H191" s="14"/>
      <c r="I191" s="14"/>
      <c r="J191" s="15"/>
      <c r="K191" s="6"/>
      <c r="L191" s="6"/>
      <c r="M191" s="6"/>
    </row>
    <row r="192" spans="1:13">
      <c r="A192" s="6"/>
      <c r="B192" s="6"/>
      <c r="C192" s="6"/>
      <c r="D192" s="6"/>
      <c r="E192" s="6"/>
      <c r="F192" s="6"/>
      <c r="G192" s="6"/>
      <c r="H192" s="14"/>
      <c r="I192" s="14"/>
      <c r="J192" s="15"/>
      <c r="K192" s="6"/>
      <c r="L192" s="6"/>
      <c r="M192" s="6"/>
    </row>
    <row r="193" spans="1:13">
      <c r="A193" s="6"/>
      <c r="B193" s="6"/>
      <c r="C193" s="6"/>
      <c r="D193" s="6"/>
      <c r="E193" s="6"/>
      <c r="F193" s="6"/>
      <c r="G193" s="6"/>
      <c r="H193" s="14"/>
      <c r="I193" s="14"/>
      <c r="J193" s="15"/>
      <c r="K193" s="6"/>
      <c r="L193" s="6"/>
      <c r="M193" s="6"/>
    </row>
    <row r="194" spans="1:13">
      <c r="A194" s="6"/>
      <c r="B194" s="6"/>
      <c r="C194" s="6"/>
      <c r="D194" s="6"/>
      <c r="E194" s="6"/>
      <c r="F194" s="6"/>
      <c r="G194" s="6"/>
      <c r="H194" s="14"/>
      <c r="I194" s="14"/>
      <c r="J194" s="15"/>
      <c r="K194" s="6"/>
      <c r="L194" s="6"/>
      <c r="M194" s="6"/>
    </row>
    <row r="195" spans="1:13">
      <c r="A195" s="6"/>
      <c r="B195" s="6"/>
      <c r="C195" s="6"/>
      <c r="D195" s="6"/>
      <c r="E195" s="6"/>
      <c r="F195" s="6"/>
      <c r="G195" s="6"/>
      <c r="H195" s="14"/>
      <c r="I195" s="14"/>
      <c r="J195" s="15"/>
      <c r="K195" s="6"/>
      <c r="L195" s="6"/>
      <c r="M195" s="6"/>
    </row>
    <row r="196" spans="1:13">
      <c r="A196" s="6"/>
      <c r="B196" s="6"/>
      <c r="C196" s="6"/>
      <c r="D196" s="6"/>
      <c r="E196" s="6"/>
      <c r="F196" s="6"/>
      <c r="G196" s="6"/>
      <c r="H196" s="14"/>
      <c r="I196" s="14"/>
      <c r="J196" s="15"/>
      <c r="K196" s="6"/>
      <c r="L196" s="6"/>
      <c r="M196" s="6"/>
    </row>
    <row r="197" spans="1:13">
      <c r="A197" s="6"/>
      <c r="B197" s="6"/>
      <c r="C197" s="6"/>
      <c r="D197" s="6"/>
      <c r="E197" s="6"/>
      <c r="F197" s="6"/>
      <c r="G197" s="6"/>
      <c r="H197" s="14"/>
      <c r="I197" s="14"/>
      <c r="J197" s="15"/>
      <c r="K197" s="6"/>
      <c r="L197" s="6"/>
      <c r="M197" s="6"/>
    </row>
    <row r="198" spans="1:13">
      <c r="A198" s="6"/>
      <c r="B198" s="6"/>
      <c r="C198" s="6"/>
      <c r="D198" s="6"/>
      <c r="E198" s="6"/>
      <c r="F198" s="6"/>
      <c r="G198" s="6"/>
      <c r="H198" s="14"/>
      <c r="I198" s="14"/>
      <c r="J198" s="15"/>
      <c r="K198" s="6"/>
      <c r="L198" s="6"/>
      <c r="M198" s="6"/>
    </row>
    <row r="199" spans="1:13">
      <c r="A199" s="6"/>
      <c r="B199" s="6"/>
      <c r="C199" s="6"/>
      <c r="D199" s="6"/>
      <c r="E199" s="6"/>
      <c r="F199" s="6"/>
      <c r="G199" s="6"/>
      <c r="H199" s="14"/>
      <c r="I199" s="14"/>
      <c r="J199" s="15"/>
      <c r="K199" s="6"/>
      <c r="L199" s="6"/>
      <c r="M199" s="6"/>
    </row>
    <row r="200" spans="1:13">
      <c r="A200" s="6"/>
      <c r="B200" s="6"/>
      <c r="C200" s="6"/>
      <c r="D200" s="6"/>
      <c r="E200" s="6"/>
      <c r="F200" s="6"/>
      <c r="G200" s="6"/>
      <c r="H200" s="14"/>
      <c r="I200" s="14"/>
      <c r="J200" s="15"/>
      <c r="K200" s="6"/>
      <c r="L200" s="6"/>
      <c r="M200" s="6"/>
    </row>
    <row r="201" spans="1:13">
      <c r="A201" s="6"/>
      <c r="B201" s="6"/>
      <c r="C201" s="6"/>
      <c r="D201" s="6"/>
      <c r="E201" s="6"/>
      <c r="F201" s="6"/>
      <c r="G201" s="6"/>
      <c r="H201" s="14"/>
      <c r="I201" s="14"/>
      <c r="J201" s="15"/>
      <c r="K201" s="6"/>
      <c r="L201" s="6"/>
      <c r="M201" s="6"/>
    </row>
    <row r="202" spans="1:13">
      <c r="A202" s="6"/>
      <c r="B202" s="6"/>
      <c r="C202" s="6"/>
      <c r="D202" s="6"/>
      <c r="E202" s="6"/>
      <c r="F202" s="6"/>
      <c r="G202" s="6"/>
      <c r="H202" s="14"/>
      <c r="I202" s="14"/>
      <c r="J202" s="15"/>
      <c r="K202" s="6"/>
      <c r="L202" s="6"/>
      <c r="M202" s="6"/>
    </row>
    <row r="203" spans="1:13">
      <c r="A203" s="6"/>
      <c r="B203" s="6"/>
      <c r="C203" s="6"/>
      <c r="D203" s="6"/>
      <c r="E203" s="6"/>
      <c r="F203" s="6"/>
      <c r="G203" s="6"/>
      <c r="H203" s="14"/>
      <c r="I203" s="14"/>
      <c r="J203" s="15"/>
      <c r="K203" s="6"/>
      <c r="L203" s="6"/>
      <c r="M203" s="6"/>
    </row>
    <row r="204" spans="1:13">
      <c r="A204" s="6"/>
      <c r="B204" s="6"/>
      <c r="C204" s="6"/>
      <c r="D204" s="6"/>
      <c r="E204" s="6"/>
      <c r="F204" s="6"/>
      <c r="G204" s="6"/>
      <c r="H204" s="14"/>
      <c r="I204" s="14"/>
      <c r="J204" s="15"/>
      <c r="K204" s="6"/>
      <c r="L204" s="6"/>
      <c r="M204" s="6"/>
    </row>
    <row r="205" spans="1:13">
      <c r="A205" s="6"/>
      <c r="B205" s="6"/>
      <c r="C205" s="6"/>
      <c r="D205" s="6"/>
      <c r="E205" s="6"/>
      <c r="F205" s="6"/>
      <c r="G205" s="6"/>
      <c r="H205" s="14"/>
      <c r="I205" s="14"/>
      <c r="J205" s="15"/>
      <c r="K205" s="6"/>
      <c r="L205" s="6"/>
      <c r="M205" s="6"/>
    </row>
    <row r="206" spans="1:13">
      <c r="A206" s="6"/>
      <c r="B206" s="6"/>
      <c r="C206" s="6"/>
      <c r="D206" s="6"/>
      <c r="E206" s="6"/>
      <c r="F206" s="6"/>
      <c r="G206" s="6"/>
      <c r="H206" s="14"/>
      <c r="I206" s="14"/>
      <c r="J206" s="15"/>
      <c r="K206" s="6"/>
      <c r="L206" s="6"/>
      <c r="M206" s="6"/>
    </row>
    <row r="207" spans="1:13">
      <c r="A207" s="6"/>
      <c r="B207" s="6"/>
      <c r="C207" s="6"/>
      <c r="D207" s="6"/>
      <c r="E207" s="6"/>
      <c r="F207" s="6"/>
      <c r="G207" s="6"/>
      <c r="H207" s="14"/>
      <c r="I207" s="14"/>
      <c r="J207" s="15"/>
      <c r="K207" s="6"/>
      <c r="L207" s="6"/>
      <c r="M207" s="6"/>
    </row>
    <row r="208" spans="1:13">
      <c r="A208" s="6"/>
      <c r="B208" s="6"/>
      <c r="C208" s="6"/>
      <c r="D208" s="6"/>
      <c r="E208" s="6"/>
      <c r="F208" s="6"/>
      <c r="G208" s="6"/>
      <c r="H208" s="14"/>
      <c r="I208" s="14"/>
      <c r="J208" s="15"/>
      <c r="K208" s="6"/>
      <c r="L208" s="6"/>
      <c r="M208" s="6"/>
    </row>
    <row r="209" spans="1:13">
      <c r="A209" s="6"/>
      <c r="B209" s="6"/>
      <c r="C209" s="6"/>
      <c r="D209" s="6"/>
      <c r="E209" s="6"/>
      <c r="F209" s="6"/>
      <c r="G209" s="6"/>
      <c r="H209" s="14"/>
      <c r="I209" s="14"/>
      <c r="J209" s="15"/>
      <c r="K209" s="6"/>
      <c r="L209" s="6"/>
      <c r="M209" s="6"/>
    </row>
    <row r="210" spans="1:13">
      <c r="A210" s="6"/>
      <c r="B210" s="6"/>
      <c r="C210" s="6"/>
      <c r="D210" s="6"/>
      <c r="E210" s="6"/>
      <c r="F210" s="6"/>
      <c r="G210" s="6"/>
      <c r="H210" s="14"/>
      <c r="I210" s="14"/>
      <c r="J210" s="15"/>
      <c r="K210" s="6"/>
      <c r="L210" s="6"/>
      <c r="M210" s="6"/>
    </row>
    <row r="211" spans="1:13">
      <c r="A211" s="6"/>
      <c r="B211" s="6"/>
      <c r="C211" s="6"/>
      <c r="D211" s="6"/>
      <c r="E211" s="6"/>
      <c r="F211" s="6"/>
      <c r="G211" s="6"/>
      <c r="H211" s="14"/>
      <c r="I211" s="14"/>
      <c r="J211" s="15"/>
      <c r="K211" s="6"/>
      <c r="L211" s="6"/>
      <c r="M211" s="6"/>
    </row>
    <row r="212" spans="1:13">
      <c r="A212" s="6"/>
      <c r="B212" s="6"/>
      <c r="C212" s="6"/>
      <c r="D212" s="6"/>
      <c r="E212" s="6"/>
      <c r="F212" s="6"/>
      <c r="G212" s="6"/>
      <c r="H212" s="14"/>
      <c r="I212" s="14"/>
      <c r="J212" s="15"/>
      <c r="K212" s="6"/>
      <c r="L212" s="6"/>
      <c r="M212" s="6"/>
    </row>
    <row r="213" spans="1:13">
      <c r="A213" s="6"/>
      <c r="B213" s="6"/>
      <c r="C213" s="6"/>
      <c r="D213" s="6"/>
      <c r="E213" s="6"/>
      <c r="F213" s="6"/>
      <c r="G213" s="6"/>
      <c r="H213" s="14"/>
      <c r="I213" s="14"/>
      <c r="J213" s="15"/>
      <c r="K213" s="6"/>
      <c r="L213" s="6"/>
      <c r="M213" s="6"/>
    </row>
    <row r="214" spans="1:13">
      <c r="A214" s="6"/>
      <c r="B214" s="6"/>
      <c r="C214" s="6"/>
      <c r="D214" s="6"/>
      <c r="E214" s="6"/>
      <c r="F214" s="6"/>
      <c r="G214" s="6"/>
      <c r="H214" s="14"/>
      <c r="I214" s="14"/>
      <c r="J214" s="15"/>
      <c r="K214" s="6"/>
      <c r="L214" s="6"/>
      <c r="M214" s="6"/>
    </row>
    <row r="215" spans="1:13">
      <c r="A215" s="6"/>
      <c r="B215" s="6"/>
      <c r="C215" s="6"/>
      <c r="D215" s="6"/>
      <c r="E215" s="6"/>
      <c r="F215" s="6"/>
      <c r="G215" s="6"/>
      <c r="H215" s="14"/>
      <c r="I215" s="14"/>
      <c r="J215" s="15"/>
      <c r="K215" s="6"/>
      <c r="L215" s="6"/>
      <c r="M215" s="6"/>
    </row>
    <row r="216" spans="1:13">
      <c r="A216" s="6"/>
      <c r="B216" s="6"/>
      <c r="C216" s="6"/>
      <c r="D216" s="6"/>
      <c r="E216" s="6"/>
      <c r="F216" s="6"/>
      <c r="G216" s="6"/>
      <c r="H216" s="14"/>
      <c r="I216" s="14"/>
      <c r="J216" s="15"/>
      <c r="K216" s="6"/>
      <c r="L216" s="6"/>
      <c r="M216" s="6"/>
    </row>
    <row r="217" spans="1:13">
      <c r="A217" s="6"/>
      <c r="B217" s="6"/>
      <c r="C217" s="6"/>
      <c r="D217" s="6"/>
      <c r="E217" s="6"/>
      <c r="F217" s="6"/>
      <c r="G217" s="6"/>
      <c r="H217" s="14"/>
      <c r="I217" s="14"/>
      <c r="J217" s="15"/>
      <c r="K217" s="6"/>
      <c r="L217" s="6"/>
      <c r="M217" s="6"/>
    </row>
    <row r="218" spans="1:13">
      <c r="A218" s="6"/>
      <c r="B218" s="6"/>
      <c r="C218" s="6"/>
      <c r="D218" s="6"/>
      <c r="E218" s="6"/>
      <c r="F218" s="6"/>
      <c r="G218" s="6"/>
      <c r="H218" s="14"/>
      <c r="I218" s="14"/>
      <c r="J218" s="15"/>
      <c r="K218" s="6"/>
      <c r="L218" s="6"/>
      <c r="M218" s="6"/>
    </row>
    <row r="219" spans="1:13">
      <c r="A219" s="6"/>
      <c r="B219" s="6"/>
      <c r="C219" s="6"/>
      <c r="D219" s="6"/>
      <c r="E219" s="6"/>
      <c r="F219" s="6"/>
      <c r="G219" s="6"/>
      <c r="H219" s="14"/>
      <c r="I219" s="14"/>
      <c r="J219" s="15"/>
      <c r="K219" s="6"/>
      <c r="L219" s="6"/>
      <c r="M219" s="6"/>
    </row>
    <row r="220" spans="1:13">
      <c r="A220" s="6"/>
      <c r="B220" s="6"/>
      <c r="C220" s="6"/>
      <c r="D220" s="6"/>
      <c r="E220" s="6"/>
      <c r="F220" s="6"/>
      <c r="G220" s="6"/>
      <c r="H220" s="14"/>
      <c r="I220" s="14"/>
      <c r="J220" s="15"/>
      <c r="K220" s="6"/>
      <c r="L220" s="6"/>
      <c r="M220" s="6"/>
    </row>
    <row r="221" spans="1:13">
      <c r="A221" s="6"/>
      <c r="B221" s="6"/>
      <c r="C221" s="6"/>
      <c r="D221" s="6"/>
      <c r="E221" s="6"/>
      <c r="F221" s="6"/>
      <c r="G221" s="6"/>
      <c r="H221" s="14"/>
      <c r="I221" s="14"/>
      <c r="J221" s="15"/>
      <c r="K221" s="6"/>
      <c r="L221" s="6"/>
      <c r="M221" s="6"/>
    </row>
    <row r="222" spans="1:13">
      <c r="A222" s="6"/>
      <c r="B222" s="6"/>
      <c r="C222" s="6"/>
      <c r="D222" s="6"/>
      <c r="E222" s="6"/>
      <c r="F222" s="6"/>
      <c r="G222" s="6"/>
      <c r="H222" s="14"/>
      <c r="I222" s="14"/>
      <c r="J222" s="15"/>
      <c r="K222" s="6"/>
      <c r="L222" s="6"/>
      <c r="M222" s="6"/>
    </row>
    <row r="223" spans="1:13">
      <c r="A223" s="6"/>
      <c r="B223" s="6"/>
      <c r="C223" s="6"/>
      <c r="D223" s="6"/>
      <c r="E223" s="6"/>
      <c r="F223" s="6"/>
      <c r="G223" s="6"/>
      <c r="H223" s="14"/>
      <c r="I223" s="14"/>
      <c r="J223" s="15"/>
      <c r="K223" s="6"/>
      <c r="L223" s="6"/>
      <c r="M223" s="6"/>
    </row>
    <row r="224" spans="1:13">
      <c r="A224" s="6"/>
      <c r="B224" s="6"/>
      <c r="C224" s="6"/>
      <c r="D224" s="6"/>
      <c r="E224" s="6"/>
      <c r="F224" s="6"/>
      <c r="G224" s="6"/>
      <c r="H224" s="14"/>
      <c r="I224" s="14"/>
      <c r="J224" s="15"/>
      <c r="K224" s="6"/>
      <c r="L224" s="6"/>
      <c r="M224" s="6"/>
    </row>
    <row r="225" spans="1:13">
      <c r="A225" s="6"/>
      <c r="B225" s="6"/>
      <c r="C225" s="6"/>
      <c r="D225" s="6"/>
      <c r="E225" s="6"/>
      <c r="F225" s="6"/>
      <c r="G225" s="6"/>
      <c r="H225" s="14"/>
      <c r="I225" s="14"/>
      <c r="J225" s="15"/>
      <c r="K225" s="6"/>
      <c r="L225" s="6"/>
      <c r="M225" s="6"/>
    </row>
    <row r="226" spans="1:13">
      <c r="A226" s="6"/>
      <c r="B226" s="6"/>
      <c r="C226" s="6"/>
      <c r="D226" s="6"/>
      <c r="E226" s="6"/>
      <c r="F226" s="6"/>
      <c r="G226" s="6"/>
      <c r="H226" s="14"/>
      <c r="I226" s="14"/>
      <c r="J226" s="15"/>
      <c r="K226" s="6"/>
      <c r="L226" s="6"/>
      <c r="M226" s="6"/>
    </row>
    <row r="227" spans="1:13">
      <c r="A227" s="6"/>
      <c r="B227" s="6"/>
      <c r="C227" s="6"/>
      <c r="D227" s="6"/>
      <c r="E227" s="6"/>
      <c r="F227" s="6"/>
      <c r="G227" s="6"/>
      <c r="H227" s="14"/>
      <c r="I227" s="14"/>
      <c r="J227" s="15"/>
      <c r="K227" s="6"/>
      <c r="L227" s="6"/>
      <c r="M227" s="6"/>
    </row>
    <row r="228" spans="1:13">
      <c r="A228" s="6"/>
      <c r="B228" s="6"/>
      <c r="C228" s="6"/>
      <c r="D228" s="6"/>
      <c r="E228" s="6"/>
      <c r="F228" s="6"/>
      <c r="G228" s="6"/>
      <c r="H228" s="14"/>
      <c r="I228" s="14"/>
      <c r="J228" s="15"/>
      <c r="K228" s="6"/>
      <c r="L228" s="6"/>
      <c r="M228" s="6"/>
    </row>
    <row r="229" spans="1:13">
      <c r="A229" s="6"/>
      <c r="B229" s="6"/>
      <c r="C229" s="6"/>
      <c r="D229" s="6"/>
      <c r="E229" s="6"/>
      <c r="F229" s="6"/>
      <c r="G229" s="6"/>
      <c r="H229" s="14"/>
      <c r="I229" s="14"/>
      <c r="J229" s="15"/>
      <c r="K229" s="6"/>
      <c r="L229" s="6"/>
      <c r="M229" s="6"/>
    </row>
    <row r="230" spans="1:13">
      <c r="A230" s="6"/>
      <c r="B230" s="6"/>
      <c r="C230" s="6"/>
      <c r="D230" s="6"/>
      <c r="E230" s="6"/>
      <c r="F230" s="6"/>
      <c r="G230" s="6"/>
      <c r="H230" s="14"/>
      <c r="I230" s="14"/>
      <c r="J230" s="15"/>
      <c r="K230" s="6"/>
      <c r="L230" s="6"/>
      <c r="M230" s="6"/>
    </row>
    <row r="231" spans="1:13">
      <c r="A231" s="6"/>
      <c r="B231" s="6"/>
      <c r="C231" s="6"/>
      <c r="D231" s="6"/>
      <c r="E231" s="6"/>
      <c r="F231" s="6"/>
      <c r="G231" s="6"/>
      <c r="H231" s="14"/>
      <c r="I231" s="14"/>
      <c r="J231" s="15"/>
      <c r="K231" s="6"/>
      <c r="L231" s="6"/>
      <c r="M231" s="6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59999389629810485"/>
  </sheetPr>
  <dimension ref="A1:Q287"/>
  <sheetViews>
    <sheetView workbookViewId="0">
      <pane ySplit="1" topLeftCell="A2" activePane="bottomLeft" state="frozen"/>
      <selection pane="bottomLeft" activeCell="G27" sqref="G27"/>
    </sheetView>
  </sheetViews>
  <sheetFormatPr defaultRowHeight="12.75"/>
  <cols>
    <col min="1" max="1" width="6.7109375" style="1" bestFit="1" customWidth="1"/>
    <col min="2" max="3" width="19" style="1" bestFit="1" customWidth="1"/>
    <col min="4" max="5" width="18.42578125" style="1" bestFit="1" customWidth="1"/>
    <col min="6" max="6" width="21.5703125" style="1" bestFit="1" customWidth="1"/>
    <col min="7" max="7" width="32" style="1" bestFit="1" customWidth="1"/>
    <col min="8" max="8" width="13.85546875" style="13" bestFit="1" customWidth="1"/>
    <col min="9" max="9" width="19" style="13" bestFit="1" customWidth="1"/>
    <col min="10" max="10" width="13.85546875" style="13" bestFit="1" customWidth="1"/>
    <col min="11" max="11" width="13.5703125" style="12" bestFit="1" customWidth="1"/>
    <col min="12" max="14" width="11.28515625" style="1" bestFit="1" customWidth="1"/>
    <col min="15" max="15" width="32" style="1" bestFit="1" customWidth="1"/>
    <col min="16" max="16" width="11.28515625" style="1" bestFit="1" customWidth="1"/>
    <col min="17" max="17" width="27.85546875" style="1" bestFit="1" customWidth="1"/>
    <col min="18" max="252" width="9.140625" style="1"/>
    <col min="253" max="269" width="13.85546875" style="1" customWidth="1"/>
    <col min="270" max="508" width="9.140625" style="1"/>
    <col min="509" max="525" width="13.85546875" style="1" customWidth="1"/>
    <col min="526" max="764" width="9.140625" style="1"/>
    <col min="765" max="781" width="13.85546875" style="1" customWidth="1"/>
    <col min="782" max="1020" width="9.140625" style="1"/>
    <col min="1021" max="1037" width="13.85546875" style="1" customWidth="1"/>
    <col min="1038" max="1276" width="9.140625" style="1"/>
    <col min="1277" max="1293" width="13.85546875" style="1" customWidth="1"/>
    <col min="1294" max="1532" width="9.140625" style="1"/>
    <col min="1533" max="1549" width="13.85546875" style="1" customWidth="1"/>
    <col min="1550" max="1788" width="9.140625" style="1"/>
    <col min="1789" max="1805" width="13.85546875" style="1" customWidth="1"/>
    <col min="1806" max="2044" width="9.140625" style="1"/>
    <col min="2045" max="2061" width="13.85546875" style="1" customWidth="1"/>
    <col min="2062" max="2300" width="9.140625" style="1"/>
    <col min="2301" max="2317" width="13.85546875" style="1" customWidth="1"/>
    <col min="2318" max="2556" width="9.140625" style="1"/>
    <col min="2557" max="2573" width="13.85546875" style="1" customWidth="1"/>
    <col min="2574" max="2812" width="9.140625" style="1"/>
    <col min="2813" max="2829" width="13.85546875" style="1" customWidth="1"/>
    <col min="2830" max="3068" width="9.140625" style="1"/>
    <col min="3069" max="3085" width="13.85546875" style="1" customWidth="1"/>
    <col min="3086" max="3324" width="9.140625" style="1"/>
    <col min="3325" max="3341" width="13.85546875" style="1" customWidth="1"/>
    <col min="3342" max="3580" width="9.140625" style="1"/>
    <col min="3581" max="3597" width="13.85546875" style="1" customWidth="1"/>
    <col min="3598" max="3836" width="9.140625" style="1"/>
    <col min="3837" max="3853" width="13.85546875" style="1" customWidth="1"/>
    <col min="3854" max="4092" width="9.140625" style="1"/>
    <col min="4093" max="4109" width="13.85546875" style="1" customWidth="1"/>
    <col min="4110" max="4348" width="9.140625" style="1"/>
    <col min="4349" max="4365" width="13.85546875" style="1" customWidth="1"/>
    <col min="4366" max="4604" width="9.140625" style="1"/>
    <col min="4605" max="4621" width="13.85546875" style="1" customWidth="1"/>
    <col min="4622" max="4860" width="9.140625" style="1"/>
    <col min="4861" max="4877" width="13.85546875" style="1" customWidth="1"/>
    <col min="4878" max="5116" width="9.140625" style="1"/>
    <col min="5117" max="5133" width="13.85546875" style="1" customWidth="1"/>
    <col min="5134" max="5372" width="9.140625" style="1"/>
    <col min="5373" max="5389" width="13.85546875" style="1" customWidth="1"/>
    <col min="5390" max="5628" width="9.140625" style="1"/>
    <col min="5629" max="5645" width="13.85546875" style="1" customWidth="1"/>
    <col min="5646" max="5884" width="9.140625" style="1"/>
    <col min="5885" max="5901" width="13.85546875" style="1" customWidth="1"/>
    <col min="5902" max="6140" width="9.140625" style="1"/>
    <col min="6141" max="6157" width="13.85546875" style="1" customWidth="1"/>
    <col min="6158" max="6396" width="9.140625" style="1"/>
    <col min="6397" max="6413" width="13.85546875" style="1" customWidth="1"/>
    <col min="6414" max="6652" width="9.140625" style="1"/>
    <col min="6653" max="6669" width="13.85546875" style="1" customWidth="1"/>
    <col min="6670" max="6908" width="9.140625" style="1"/>
    <col min="6909" max="6925" width="13.85546875" style="1" customWidth="1"/>
    <col min="6926" max="7164" width="9.140625" style="1"/>
    <col min="7165" max="7181" width="13.85546875" style="1" customWidth="1"/>
    <col min="7182" max="7420" width="9.140625" style="1"/>
    <col min="7421" max="7437" width="13.85546875" style="1" customWidth="1"/>
    <col min="7438" max="7676" width="9.140625" style="1"/>
    <col min="7677" max="7693" width="13.85546875" style="1" customWidth="1"/>
    <col min="7694" max="7932" width="9.140625" style="1"/>
    <col min="7933" max="7949" width="13.85546875" style="1" customWidth="1"/>
    <col min="7950" max="8188" width="9.140625" style="1"/>
    <col min="8189" max="8205" width="13.85546875" style="1" customWidth="1"/>
    <col min="8206" max="8444" width="9.140625" style="1"/>
    <col min="8445" max="8461" width="13.85546875" style="1" customWidth="1"/>
    <col min="8462" max="8700" width="9.140625" style="1"/>
    <col min="8701" max="8717" width="13.85546875" style="1" customWidth="1"/>
    <col min="8718" max="8956" width="9.140625" style="1"/>
    <col min="8957" max="8973" width="13.85546875" style="1" customWidth="1"/>
    <col min="8974" max="9212" width="9.140625" style="1"/>
    <col min="9213" max="9229" width="13.85546875" style="1" customWidth="1"/>
    <col min="9230" max="9468" width="9.140625" style="1"/>
    <col min="9469" max="9485" width="13.85546875" style="1" customWidth="1"/>
    <col min="9486" max="9724" width="9.140625" style="1"/>
    <col min="9725" max="9741" width="13.85546875" style="1" customWidth="1"/>
    <col min="9742" max="9980" width="9.140625" style="1"/>
    <col min="9981" max="9997" width="13.85546875" style="1" customWidth="1"/>
    <col min="9998" max="10236" width="9.140625" style="1"/>
    <col min="10237" max="10253" width="13.85546875" style="1" customWidth="1"/>
    <col min="10254" max="10492" width="9.140625" style="1"/>
    <col min="10493" max="10509" width="13.85546875" style="1" customWidth="1"/>
    <col min="10510" max="10748" width="9.140625" style="1"/>
    <col min="10749" max="10765" width="13.85546875" style="1" customWidth="1"/>
    <col min="10766" max="11004" width="9.140625" style="1"/>
    <col min="11005" max="11021" width="13.85546875" style="1" customWidth="1"/>
    <col min="11022" max="11260" width="9.140625" style="1"/>
    <col min="11261" max="11277" width="13.85546875" style="1" customWidth="1"/>
    <col min="11278" max="11516" width="9.140625" style="1"/>
    <col min="11517" max="11533" width="13.85546875" style="1" customWidth="1"/>
    <col min="11534" max="11772" width="9.140625" style="1"/>
    <col min="11773" max="11789" width="13.85546875" style="1" customWidth="1"/>
    <col min="11790" max="12028" width="9.140625" style="1"/>
    <col min="12029" max="12045" width="13.85546875" style="1" customWidth="1"/>
    <col min="12046" max="12284" width="9.140625" style="1"/>
    <col min="12285" max="12301" width="13.85546875" style="1" customWidth="1"/>
    <col min="12302" max="12540" width="9.140625" style="1"/>
    <col min="12541" max="12557" width="13.85546875" style="1" customWidth="1"/>
    <col min="12558" max="12796" width="9.140625" style="1"/>
    <col min="12797" max="12813" width="13.85546875" style="1" customWidth="1"/>
    <col min="12814" max="13052" width="9.140625" style="1"/>
    <col min="13053" max="13069" width="13.85546875" style="1" customWidth="1"/>
    <col min="13070" max="13308" width="9.140625" style="1"/>
    <col min="13309" max="13325" width="13.85546875" style="1" customWidth="1"/>
    <col min="13326" max="13564" width="9.140625" style="1"/>
    <col min="13565" max="13581" width="13.85546875" style="1" customWidth="1"/>
    <col min="13582" max="13820" width="9.140625" style="1"/>
    <col min="13821" max="13837" width="13.85546875" style="1" customWidth="1"/>
    <col min="13838" max="14076" width="9.140625" style="1"/>
    <col min="14077" max="14093" width="13.85546875" style="1" customWidth="1"/>
    <col min="14094" max="14332" width="9.140625" style="1"/>
    <col min="14333" max="14349" width="13.85546875" style="1" customWidth="1"/>
    <col min="14350" max="14588" width="9.140625" style="1"/>
    <col min="14589" max="14605" width="13.85546875" style="1" customWidth="1"/>
    <col min="14606" max="14844" width="9.140625" style="1"/>
    <col min="14845" max="14861" width="13.85546875" style="1" customWidth="1"/>
    <col min="14862" max="15100" width="9.140625" style="1"/>
    <col min="15101" max="15117" width="13.85546875" style="1" customWidth="1"/>
    <col min="15118" max="15356" width="9.140625" style="1"/>
    <col min="15357" max="15373" width="13.85546875" style="1" customWidth="1"/>
    <col min="15374" max="15612" width="9.140625" style="1"/>
    <col min="15613" max="15629" width="13.85546875" style="1" customWidth="1"/>
    <col min="15630" max="15868" width="9.140625" style="1"/>
    <col min="15869" max="15885" width="13.85546875" style="1" customWidth="1"/>
    <col min="15886" max="16124" width="9.140625" style="1"/>
    <col min="16125" max="16141" width="13.85546875" style="1" customWidth="1"/>
    <col min="16142" max="16381" width="9.140625" style="1"/>
    <col min="16382" max="16384" width="9.140625" style="1" customWidth="1"/>
  </cols>
  <sheetData>
    <row r="1" spans="1:17" s="10" customFormat="1" ht="17.25">
      <c r="A1" s="212" t="s">
        <v>0</v>
      </c>
      <c r="B1" s="212" t="s">
        <v>3</v>
      </c>
      <c r="C1" s="212" t="s">
        <v>4</v>
      </c>
      <c r="D1" s="212" t="s">
        <v>10</v>
      </c>
      <c r="E1" s="212" t="s">
        <v>11</v>
      </c>
      <c r="F1" s="212" t="s">
        <v>12</v>
      </c>
      <c r="G1" s="212" t="s">
        <v>7</v>
      </c>
      <c r="H1" s="212" t="s">
        <v>13</v>
      </c>
      <c r="I1" s="212" t="s">
        <v>14</v>
      </c>
      <c r="J1" s="212" t="s">
        <v>15</v>
      </c>
      <c r="K1" s="212" t="s">
        <v>16</v>
      </c>
      <c r="L1" s="212" t="s">
        <v>2</v>
      </c>
      <c r="M1" s="220" t="s">
        <v>233</v>
      </c>
      <c r="N1" s="212" t="s">
        <v>6</v>
      </c>
      <c r="O1" s="212" t="s">
        <v>1</v>
      </c>
      <c r="P1" s="212" t="s">
        <v>17</v>
      </c>
      <c r="Q1" s="212" t="s">
        <v>8</v>
      </c>
    </row>
    <row r="2" spans="1:17" s="10" customFormat="1" ht="17.25">
      <c r="A2" s="212"/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20"/>
      <c r="N2" s="212"/>
      <c r="O2" s="212"/>
      <c r="P2" s="212"/>
      <c r="Q2" s="212"/>
    </row>
    <row r="3" spans="1:17" s="10" customFormat="1" ht="17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20"/>
      <c r="N3" s="212"/>
      <c r="O3" s="212"/>
      <c r="P3" s="212"/>
      <c r="Q3" s="212"/>
    </row>
    <row r="4" spans="1:17" s="10" customFormat="1" ht="17.25">
      <c r="A4" s="212"/>
      <c r="B4" s="212"/>
      <c r="C4" s="212"/>
      <c r="D4" s="212"/>
      <c r="E4" s="212"/>
      <c r="F4" s="212"/>
      <c r="G4" s="212"/>
      <c r="H4" s="212"/>
      <c r="I4" s="212"/>
      <c r="J4" s="212"/>
      <c r="K4" s="212"/>
      <c r="L4" s="212"/>
      <c r="M4" s="220"/>
      <c r="N4" s="212"/>
      <c r="O4" s="212"/>
      <c r="P4" s="212"/>
      <c r="Q4" s="212"/>
    </row>
    <row r="5" spans="1:17" s="10" customFormat="1" ht="17.25">
      <c r="A5" s="212"/>
      <c r="B5" s="212"/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20"/>
      <c r="N5" s="212"/>
      <c r="O5" s="212"/>
      <c r="P5" s="212"/>
      <c r="Q5" s="212"/>
    </row>
    <row r="6" spans="1:17" s="10" customFormat="1" ht="17.25">
      <c r="A6" s="212"/>
      <c r="B6" s="212"/>
      <c r="C6" s="212"/>
      <c r="D6" s="212"/>
      <c r="E6" s="212"/>
      <c r="F6" s="212"/>
      <c r="G6" s="212"/>
      <c r="H6" s="212"/>
      <c r="I6" s="212"/>
      <c r="J6" s="212"/>
      <c r="K6" s="212"/>
      <c r="L6" s="212"/>
      <c r="M6" s="220"/>
      <c r="N6" s="212"/>
      <c r="O6" s="212"/>
      <c r="P6" s="212"/>
      <c r="Q6" s="212"/>
    </row>
    <row r="7" spans="1:17" s="10" customFormat="1" ht="17.25">
      <c r="A7" s="212"/>
      <c r="B7" s="212"/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20"/>
      <c r="N7" s="212"/>
      <c r="O7" s="212"/>
      <c r="P7" s="212"/>
      <c r="Q7" s="212"/>
    </row>
    <row r="8" spans="1:17" s="10" customFormat="1" ht="17.25">
      <c r="A8" s="212"/>
      <c r="B8" s="212"/>
      <c r="C8" s="212"/>
      <c r="D8" s="212"/>
      <c r="E8" s="212"/>
      <c r="F8" s="212"/>
      <c r="G8" s="212"/>
      <c r="H8" s="212"/>
      <c r="I8" s="212"/>
      <c r="J8" s="212"/>
      <c r="K8" s="212"/>
      <c r="L8" s="212"/>
      <c r="M8" s="220"/>
      <c r="N8" s="212"/>
      <c r="O8" s="212"/>
      <c r="P8" s="212"/>
      <c r="Q8" s="212"/>
    </row>
    <row r="9" spans="1:17" s="10" customFormat="1" ht="17.25">
      <c r="A9" s="212"/>
      <c r="B9" s="212"/>
      <c r="C9" s="212"/>
      <c r="D9" s="212"/>
      <c r="E9" s="212"/>
      <c r="F9" s="212"/>
      <c r="G9" s="212"/>
      <c r="H9" s="212"/>
      <c r="I9" s="212"/>
      <c r="J9" s="212"/>
      <c r="K9" s="212"/>
      <c r="L9" s="212"/>
      <c r="M9" s="220"/>
      <c r="N9" s="212"/>
      <c r="O9" s="212"/>
      <c r="P9" s="212"/>
      <c r="Q9" s="212"/>
    </row>
    <row r="10" spans="1:17" s="10" customFormat="1" ht="17.25">
      <c r="A10" s="212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20"/>
      <c r="N10" s="212"/>
      <c r="O10" s="212"/>
      <c r="P10" s="212"/>
      <c r="Q10" s="212"/>
    </row>
    <row r="11" spans="1:17" s="10" customFormat="1" ht="17.25">
      <c r="A11" s="212"/>
      <c r="B11" s="212"/>
      <c r="C11" s="212"/>
      <c r="D11" s="212"/>
      <c r="E11" s="212"/>
      <c r="F11" s="212"/>
      <c r="G11" s="212"/>
      <c r="H11" s="212"/>
      <c r="I11" s="212"/>
      <c r="J11" s="212"/>
      <c r="K11" s="212"/>
      <c r="L11" s="212"/>
      <c r="M11" s="220"/>
      <c r="N11" s="212"/>
      <c r="O11" s="212"/>
      <c r="P11" s="212"/>
      <c r="Q11" s="212"/>
    </row>
    <row r="12" spans="1:17" s="10" customFormat="1" ht="17.25">
      <c r="A12" s="212"/>
      <c r="B12" s="212"/>
      <c r="C12" s="212"/>
      <c r="D12" s="212"/>
      <c r="E12" s="212"/>
      <c r="F12" s="212"/>
      <c r="G12" s="212"/>
      <c r="H12" s="212"/>
      <c r="I12" s="212"/>
      <c r="J12" s="212"/>
      <c r="K12" s="212"/>
      <c r="L12" s="212"/>
      <c r="M12" s="220"/>
      <c r="N12" s="212"/>
      <c r="O12" s="212"/>
      <c r="P12" s="212"/>
      <c r="Q12" s="212"/>
    </row>
    <row r="13" spans="1:17" s="10" customFormat="1" ht="17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2"/>
      <c r="M13" s="220"/>
      <c r="N13" s="212"/>
      <c r="O13" s="212"/>
      <c r="P13" s="212"/>
      <c r="Q13" s="212"/>
    </row>
    <row r="14" spans="1:17" s="10" customFormat="1" ht="17.25">
      <c r="A14" s="212"/>
      <c r="B14" s="212"/>
      <c r="C14" s="212"/>
      <c r="D14" s="212"/>
      <c r="E14" s="212"/>
      <c r="F14" s="212"/>
      <c r="G14" s="212"/>
      <c r="H14" s="212"/>
      <c r="I14" s="212"/>
      <c r="J14" s="212"/>
      <c r="K14" s="212"/>
      <c r="L14" s="212"/>
      <c r="M14" s="220"/>
      <c r="N14" s="212"/>
      <c r="O14" s="212"/>
      <c r="P14" s="212"/>
      <c r="Q14" s="212"/>
    </row>
    <row r="15" spans="1:17" s="10" customFormat="1" ht="17.25">
      <c r="A15" s="212"/>
      <c r="B15" s="212"/>
      <c r="C15" s="212"/>
      <c r="D15" s="212"/>
      <c r="E15" s="212"/>
      <c r="F15" s="212"/>
      <c r="G15" s="212"/>
      <c r="H15" s="212"/>
      <c r="I15" s="212"/>
      <c r="J15" s="212"/>
      <c r="K15" s="212"/>
      <c r="L15" s="212"/>
      <c r="M15" s="220"/>
      <c r="N15" s="212"/>
      <c r="O15" s="212"/>
      <c r="P15" s="212"/>
      <c r="Q15" s="212"/>
    </row>
    <row r="16" spans="1:17" s="10" customFormat="1" ht="17.25">
      <c r="A16" s="212"/>
      <c r="B16" s="212"/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20"/>
      <c r="N16" s="212"/>
      <c r="O16" s="212"/>
      <c r="P16" s="212"/>
      <c r="Q16" s="212"/>
    </row>
    <row r="17" spans="1:17" s="10" customFormat="1" ht="17.25">
      <c r="A17" s="212"/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20"/>
      <c r="N17" s="212"/>
      <c r="O17" s="212"/>
      <c r="P17" s="212"/>
      <c r="Q17" s="212"/>
    </row>
    <row r="18" spans="1:17" s="10" customFormat="1" ht="17.25">
      <c r="A18" s="212"/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20"/>
      <c r="N18" s="212"/>
      <c r="O18" s="212"/>
      <c r="P18" s="212"/>
      <c r="Q18" s="212"/>
    </row>
    <row r="19" spans="1:17" s="10" customFormat="1" ht="17.25">
      <c r="A19" s="212"/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20"/>
      <c r="N19" s="212"/>
      <c r="O19" s="212"/>
      <c r="P19" s="212"/>
      <c r="Q19" s="212"/>
    </row>
    <row r="20" spans="1:17" s="10" customFormat="1" ht="17.25">
      <c r="A20" s="212"/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20"/>
      <c r="N20" s="212"/>
      <c r="O20" s="212"/>
      <c r="P20" s="212"/>
      <c r="Q20" s="212"/>
    </row>
    <row r="21" spans="1:17" s="10" customFormat="1" ht="17.25">
      <c r="A21" s="212"/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20"/>
      <c r="N21" s="212"/>
      <c r="O21" s="212"/>
      <c r="P21" s="212"/>
      <c r="Q21" s="212"/>
    </row>
    <row r="22" spans="1:17" s="10" customFormat="1" ht="17.25">
      <c r="A22" s="212"/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20"/>
      <c r="N22" s="212"/>
      <c r="O22" s="212"/>
      <c r="P22" s="212"/>
      <c r="Q22" s="212"/>
    </row>
    <row r="23" spans="1:17" s="10" customFormat="1" ht="17.25">
      <c r="A23" s="212"/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20"/>
      <c r="N23" s="212"/>
      <c r="O23" s="212"/>
      <c r="P23" s="212"/>
      <c r="Q23" s="212"/>
    </row>
    <row r="24" spans="1:17" s="10" customFormat="1" ht="17.25">
      <c r="A24" s="212"/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20"/>
      <c r="N24" s="212"/>
      <c r="O24" s="212"/>
      <c r="P24" s="212"/>
      <c r="Q24" s="212"/>
    </row>
    <row r="25" spans="1:17" s="10" customFormat="1" ht="17.25">
      <c r="A25" s="212"/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20"/>
      <c r="N25" s="212"/>
      <c r="O25" s="212"/>
      <c r="P25" s="212"/>
      <c r="Q25" s="212"/>
    </row>
    <row r="26" spans="1:17" s="10" customFormat="1" ht="17.25">
      <c r="A26" s="212"/>
      <c r="B26" s="212"/>
      <c r="C26" s="212"/>
      <c r="D26" s="212"/>
      <c r="E26" s="212"/>
      <c r="F26" s="212"/>
      <c r="G26" s="212"/>
      <c r="H26" s="212"/>
      <c r="I26" s="212"/>
      <c r="J26" s="212"/>
      <c r="K26" s="212"/>
      <c r="L26" s="212"/>
      <c r="M26" s="220"/>
      <c r="N26" s="212"/>
      <c r="O26" s="212"/>
      <c r="P26" s="212"/>
      <c r="Q26" s="212"/>
    </row>
    <row r="27" spans="1:17" s="10" customFormat="1" ht="17.25">
      <c r="A27" s="212"/>
      <c r="B27" s="212"/>
      <c r="C27" s="212"/>
      <c r="D27" s="212"/>
      <c r="E27" s="212"/>
      <c r="F27" s="212"/>
      <c r="G27" s="212"/>
      <c r="H27" s="212"/>
      <c r="I27" s="212"/>
      <c r="J27" s="212"/>
      <c r="K27" s="212"/>
      <c r="L27" s="212"/>
      <c r="M27" s="220"/>
      <c r="N27" s="212"/>
      <c r="O27" s="212"/>
      <c r="P27" s="212"/>
      <c r="Q27" s="212"/>
    </row>
    <row r="28" spans="1:17" s="10" customFormat="1" ht="17.25">
      <c r="A28" s="212"/>
      <c r="B28" s="212"/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20"/>
      <c r="N28" s="212"/>
      <c r="O28" s="212"/>
      <c r="P28" s="212"/>
      <c r="Q28" s="212"/>
    </row>
    <row r="29" spans="1:17" s="10" customFormat="1" ht="17.25">
      <c r="A29" s="212"/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20"/>
      <c r="N29" s="212"/>
      <c r="O29" s="212"/>
      <c r="P29" s="212"/>
      <c r="Q29" s="212"/>
    </row>
    <row r="30" spans="1:17" s="10" customFormat="1" ht="17.25">
      <c r="A30" s="212"/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20"/>
      <c r="N30" s="212"/>
      <c r="O30" s="212"/>
      <c r="P30" s="212"/>
      <c r="Q30" s="212"/>
    </row>
    <row r="31" spans="1:17" s="10" customFormat="1" ht="17.25">
      <c r="A31" s="212"/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20"/>
      <c r="N31" s="212"/>
      <c r="O31" s="212"/>
      <c r="P31" s="212"/>
      <c r="Q31" s="212"/>
    </row>
    <row r="32" spans="1:17" s="10" customFormat="1" ht="17.25">
      <c r="A32" s="212"/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20"/>
      <c r="N32" s="212"/>
      <c r="O32" s="212"/>
      <c r="P32" s="212"/>
      <c r="Q32" s="212"/>
    </row>
    <row r="33" spans="1:17" s="10" customFormat="1" ht="17.25">
      <c r="A33" s="212"/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20"/>
      <c r="N33" s="212"/>
      <c r="O33" s="212"/>
      <c r="P33" s="212"/>
      <c r="Q33" s="212"/>
    </row>
    <row r="34" spans="1:17" s="10" customFormat="1" ht="17.25">
      <c r="A34" s="212"/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20"/>
      <c r="N34" s="212"/>
      <c r="O34" s="212"/>
      <c r="P34" s="212"/>
      <c r="Q34" s="212"/>
    </row>
    <row r="35" spans="1:17" s="10" customFormat="1" ht="17.25">
      <c r="A35" s="212"/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20"/>
      <c r="N35" s="212"/>
      <c r="O35" s="212"/>
      <c r="P35" s="212"/>
      <c r="Q35" s="212"/>
    </row>
    <row r="36" spans="1:17" s="10" customFormat="1" ht="17.25">
      <c r="A36" s="212"/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20"/>
      <c r="N36" s="212"/>
      <c r="O36" s="212"/>
      <c r="P36" s="212"/>
      <c r="Q36" s="212"/>
    </row>
    <row r="37" spans="1:17" s="10" customFormat="1" ht="17.25">
      <c r="A37" s="212"/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20"/>
      <c r="N37" s="212"/>
      <c r="O37" s="212"/>
      <c r="P37" s="212"/>
      <c r="Q37" s="212"/>
    </row>
    <row r="38" spans="1:17" s="10" customFormat="1" ht="17.25">
      <c r="A38" s="212"/>
      <c r="B38" s="212"/>
      <c r="C38" s="212"/>
      <c r="D38" s="212"/>
      <c r="E38" s="212"/>
      <c r="F38" s="212"/>
      <c r="G38" s="212"/>
      <c r="H38" s="212"/>
      <c r="I38" s="212"/>
      <c r="J38" s="212"/>
      <c r="K38" s="212"/>
      <c r="L38" s="212"/>
      <c r="M38" s="220"/>
      <c r="N38" s="212"/>
      <c r="O38" s="212"/>
      <c r="P38" s="212"/>
      <c r="Q38" s="212"/>
    </row>
    <row r="39" spans="1:17" s="10" customFormat="1" ht="17.25">
      <c r="A39" s="212"/>
      <c r="B39" s="212"/>
      <c r="C39" s="212"/>
      <c r="D39" s="212"/>
      <c r="E39" s="212"/>
      <c r="F39" s="212"/>
      <c r="G39" s="212"/>
      <c r="H39" s="212"/>
      <c r="I39" s="212"/>
      <c r="J39" s="212"/>
      <c r="K39" s="212"/>
      <c r="L39" s="212"/>
      <c r="M39" s="220"/>
      <c r="N39" s="212"/>
      <c r="O39" s="212"/>
      <c r="P39" s="212"/>
      <c r="Q39" s="212"/>
    </row>
    <row r="40" spans="1:17" s="10" customFormat="1" ht="17.25">
      <c r="A40" s="212"/>
      <c r="B40" s="212"/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20"/>
      <c r="N40" s="212"/>
      <c r="O40" s="212"/>
      <c r="P40" s="212"/>
      <c r="Q40" s="212"/>
    </row>
    <row r="41" spans="1:17" s="10" customFormat="1" ht="17.25">
      <c r="A41" s="212"/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20"/>
      <c r="N41" s="212"/>
      <c r="O41" s="212"/>
      <c r="P41" s="212"/>
      <c r="Q41" s="212"/>
    </row>
    <row r="42" spans="1:17" s="10" customFormat="1" ht="17.25">
      <c r="A42" s="212"/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20"/>
      <c r="N42" s="212"/>
      <c r="O42" s="212"/>
      <c r="P42" s="212"/>
      <c r="Q42" s="212"/>
    </row>
    <row r="43" spans="1:17" s="10" customFormat="1" ht="17.25">
      <c r="A43" s="212"/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20"/>
      <c r="N43" s="212"/>
      <c r="O43" s="212"/>
      <c r="P43" s="212"/>
      <c r="Q43" s="212"/>
    </row>
    <row r="44" spans="1:17" s="10" customFormat="1" ht="17.25">
      <c r="A44" s="212"/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20"/>
      <c r="N44" s="212"/>
      <c r="O44" s="212"/>
      <c r="P44" s="212"/>
      <c r="Q44" s="212"/>
    </row>
    <row r="45" spans="1:17" s="10" customFormat="1" ht="17.25">
      <c r="A45" s="212"/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20"/>
      <c r="N45" s="212"/>
      <c r="O45" s="212"/>
      <c r="P45" s="212"/>
      <c r="Q45" s="212"/>
    </row>
    <row r="46" spans="1:17" s="10" customFormat="1" ht="17.25">
      <c r="A46" s="212"/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20"/>
      <c r="N46" s="212"/>
      <c r="O46" s="212"/>
      <c r="P46" s="212"/>
      <c r="Q46" s="212"/>
    </row>
    <row r="47" spans="1:17" s="10" customFormat="1" ht="17.25">
      <c r="A47" s="212"/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20"/>
      <c r="N47" s="212"/>
      <c r="O47" s="212"/>
      <c r="P47" s="212"/>
      <c r="Q47" s="212"/>
    </row>
    <row r="48" spans="1:17" s="10" customFormat="1" ht="17.25">
      <c r="A48" s="212"/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20"/>
      <c r="N48" s="212"/>
      <c r="O48" s="212"/>
      <c r="P48" s="212"/>
      <c r="Q48" s="212"/>
    </row>
    <row r="49" spans="1:17" s="10" customFormat="1" ht="17.25">
      <c r="A49" s="212"/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20"/>
      <c r="N49" s="212"/>
      <c r="O49" s="212"/>
      <c r="P49" s="212"/>
      <c r="Q49" s="212"/>
    </row>
    <row r="50" spans="1:17" s="10" customFormat="1" ht="17.25">
      <c r="A50" s="212"/>
      <c r="B50" s="212"/>
      <c r="C50" s="212"/>
      <c r="D50" s="212"/>
      <c r="E50" s="212"/>
      <c r="F50" s="212"/>
      <c r="G50" s="212"/>
      <c r="H50" s="212"/>
      <c r="I50" s="212"/>
      <c r="J50" s="212"/>
      <c r="K50" s="212"/>
      <c r="L50" s="212"/>
      <c r="M50" s="220"/>
      <c r="N50" s="212"/>
      <c r="O50" s="212"/>
      <c r="P50" s="212"/>
      <c r="Q50" s="212"/>
    </row>
    <row r="51" spans="1:17" s="10" customFormat="1" ht="17.25">
      <c r="A51" s="212"/>
      <c r="B51" s="212"/>
      <c r="C51" s="212"/>
      <c r="D51" s="212"/>
      <c r="E51" s="212"/>
      <c r="F51" s="212"/>
      <c r="G51" s="212"/>
      <c r="H51" s="212"/>
      <c r="I51" s="212"/>
      <c r="J51" s="212"/>
      <c r="K51" s="212"/>
      <c r="L51" s="212"/>
      <c r="M51" s="220"/>
      <c r="N51" s="212"/>
      <c r="O51" s="212"/>
      <c r="P51" s="212"/>
      <c r="Q51" s="212"/>
    </row>
    <row r="52" spans="1:17" s="10" customFormat="1" ht="17.25">
      <c r="A52" s="212"/>
      <c r="B52" s="212"/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20"/>
      <c r="N52" s="212"/>
      <c r="O52" s="212"/>
      <c r="P52" s="212"/>
      <c r="Q52" s="212"/>
    </row>
    <row r="53" spans="1:17" s="10" customFormat="1" ht="17.25">
      <c r="A53" s="212"/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20"/>
      <c r="N53" s="212"/>
      <c r="O53" s="212"/>
      <c r="P53" s="212"/>
      <c r="Q53" s="212"/>
    </row>
    <row r="54" spans="1:17" s="10" customFormat="1" ht="17.25">
      <c r="A54" s="212"/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20"/>
      <c r="N54" s="212"/>
      <c r="O54" s="212"/>
      <c r="P54" s="212"/>
      <c r="Q54" s="212"/>
    </row>
    <row r="55" spans="1:17" s="10" customFormat="1" ht="17.25">
      <c r="A55" s="212"/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20"/>
      <c r="N55" s="212"/>
      <c r="O55" s="212"/>
      <c r="P55" s="212"/>
      <c r="Q55" s="212"/>
    </row>
    <row r="56" spans="1:17" s="10" customFormat="1" ht="17.25">
      <c r="A56" s="212"/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20"/>
      <c r="N56" s="212"/>
      <c r="O56" s="212"/>
      <c r="P56" s="212"/>
      <c r="Q56" s="212"/>
    </row>
    <row r="57" spans="1:17" s="10" customFormat="1" ht="17.25">
      <c r="A57" s="212"/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20"/>
      <c r="N57" s="212"/>
      <c r="O57" s="212"/>
      <c r="P57" s="212"/>
      <c r="Q57" s="212"/>
    </row>
    <row r="58" spans="1:17" s="10" customFormat="1" ht="17.25">
      <c r="A58" s="212"/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20"/>
      <c r="N58" s="212"/>
      <c r="O58" s="212"/>
      <c r="P58" s="212"/>
      <c r="Q58" s="212"/>
    </row>
    <row r="59" spans="1:17" s="10" customFormat="1" ht="17.25">
      <c r="A59" s="212"/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20"/>
      <c r="N59" s="212"/>
      <c r="O59" s="212"/>
      <c r="P59" s="212"/>
      <c r="Q59" s="212"/>
    </row>
    <row r="60" spans="1:17" s="10" customFormat="1" ht="17.25">
      <c r="A60" s="212"/>
      <c r="B60" s="212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20"/>
      <c r="N60" s="212"/>
      <c r="O60" s="212"/>
      <c r="P60" s="212"/>
      <c r="Q60" s="212"/>
    </row>
    <row r="61" spans="1:17" s="10" customFormat="1" ht="17.25">
      <c r="A61" s="212"/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20"/>
      <c r="N61" s="212"/>
      <c r="O61" s="212"/>
      <c r="P61" s="212"/>
      <c r="Q61" s="212"/>
    </row>
    <row r="62" spans="1:17" s="10" customFormat="1" ht="17.25">
      <c r="A62" s="212"/>
      <c r="B62" s="212"/>
      <c r="C62" s="212"/>
      <c r="D62" s="212"/>
      <c r="E62" s="212"/>
      <c r="F62" s="212"/>
      <c r="G62" s="212"/>
      <c r="H62" s="212"/>
      <c r="I62" s="212"/>
      <c r="J62" s="212"/>
      <c r="K62" s="212"/>
      <c r="L62" s="212"/>
      <c r="M62" s="220"/>
      <c r="N62" s="212"/>
      <c r="O62" s="212"/>
      <c r="P62" s="212"/>
      <c r="Q62" s="212"/>
    </row>
    <row r="63" spans="1:17" s="10" customFormat="1" ht="17.25">
      <c r="A63" s="212"/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20"/>
      <c r="N63" s="212"/>
      <c r="O63" s="212"/>
      <c r="P63" s="212"/>
      <c r="Q63" s="212"/>
    </row>
    <row r="64" spans="1:17" s="10" customFormat="1" ht="17.25">
      <c r="A64" s="212"/>
      <c r="B64" s="212"/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20"/>
      <c r="N64" s="212"/>
      <c r="O64" s="212"/>
      <c r="P64" s="212"/>
      <c r="Q64" s="212"/>
    </row>
    <row r="65" spans="1:17" s="10" customFormat="1" ht="17.25">
      <c r="A65" s="212"/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20"/>
      <c r="N65" s="212"/>
      <c r="O65" s="212"/>
      <c r="P65" s="212"/>
      <c r="Q65" s="212"/>
    </row>
    <row r="66" spans="1:17" s="10" customFormat="1" ht="17.25">
      <c r="A66" s="212"/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20"/>
      <c r="N66" s="212"/>
      <c r="O66" s="212"/>
      <c r="P66" s="212"/>
      <c r="Q66" s="212"/>
    </row>
    <row r="67" spans="1:17" s="10" customFormat="1" ht="17.25">
      <c r="A67" s="212"/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20"/>
      <c r="N67" s="212"/>
      <c r="O67" s="212"/>
      <c r="P67" s="212"/>
      <c r="Q67" s="212"/>
    </row>
    <row r="68" spans="1:17" s="10" customFormat="1" ht="17.25">
      <c r="A68" s="212"/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20"/>
      <c r="N68" s="212"/>
      <c r="O68" s="212"/>
      <c r="P68" s="212"/>
      <c r="Q68" s="212"/>
    </row>
    <row r="69" spans="1:17" s="10" customFormat="1" ht="17.25">
      <c r="A69" s="212"/>
      <c r="B69" s="212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20"/>
      <c r="N69" s="212"/>
      <c r="O69" s="212"/>
      <c r="P69" s="212"/>
      <c r="Q69" s="212"/>
    </row>
    <row r="70" spans="1:17" s="10" customFormat="1" ht="17.25">
      <c r="A70" s="212"/>
      <c r="B70" s="212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20"/>
      <c r="N70" s="212"/>
      <c r="O70" s="212"/>
      <c r="P70" s="212"/>
      <c r="Q70" s="212"/>
    </row>
    <row r="71" spans="1:17" s="10" customFormat="1" ht="17.25">
      <c r="A71" s="212"/>
      <c r="B71" s="212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20"/>
      <c r="N71" s="212"/>
      <c r="O71" s="212"/>
      <c r="P71" s="212"/>
      <c r="Q71" s="212"/>
    </row>
    <row r="72" spans="1:17" s="10" customFormat="1" ht="17.25">
      <c r="A72" s="212"/>
      <c r="B72" s="212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20"/>
      <c r="N72" s="212"/>
      <c r="O72" s="212"/>
      <c r="P72" s="212"/>
      <c r="Q72" s="212"/>
    </row>
    <row r="73" spans="1:17" s="10" customFormat="1" ht="17.25">
      <c r="A73" s="212"/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20"/>
      <c r="N73" s="212"/>
      <c r="O73" s="212"/>
      <c r="P73" s="212"/>
      <c r="Q73" s="212"/>
    </row>
    <row r="74" spans="1:17" s="10" customFormat="1" ht="17.25">
      <c r="A74" s="212"/>
      <c r="B74" s="212"/>
      <c r="C74" s="212"/>
      <c r="D74" s="212"/>
      <c r="E74" s="212"/>
      <c r="F74" s="212"/>
      <c r="G74" s="212"/>
      <c r="H74" s="212"/>
      <c r="I74" s="212"/>
      <c r="J74" s="212"/>
      <c r="K74" s="212"/>
      <c r="L74" s="212"/>
      <c r="M74" s="220"/>
      <c r="N74" s="212"/>
      <c r="O74" s="212"/>
      <c r="P74" s="212"/>
      <c r="Q74" s="212"/>
    </row>
    <row r="75" spans="1:17" s="10" customFormat="1" ht="17.25">
      <c r="A75" s="212"/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20"/>
      <c r="N75" s="212"/>
      <c r="O75" s="212"/>
      <c r="P75" s="212"/>
      <c r="Q75" s="212"/>
    </row>
    <row r="76" spans="1:17" s="10" customFormat="1" ht="17.25">
      <c r="A76" s="212"/>
      <c r="B76" s="212"/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20"/>
      <c r="N76" s="212"/>
      <c r="O76" s="212"/>
      <c r="P76" s="212"/>
      <c r="Q76" s="212"/>
    </row>
    <row r="77" spans="1:17" s="10" customFormat="1" ht="17.25">
      <c r="A77" s="212"/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20"/>
      <c r="N77" s="212"/>
      <c r="O77" s="212"/>
      <c r="P77" s="212"/>
      <c r="Q77" s="212"/>
    </row>
    <row r="78" spans="1:17" s="10" customFormat="1" ht="17.25">
      <c r="A78" s="212"/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20"/>
      <c r="N78" s="212"/>
      <c r="O78" s="212"/>
      <c r="P78" s="212"/>
      <c r="Q78" s="212"/>
    </row>
    <row r="79" spans="1:17" s="10" customFormat="1" ht="17.25">
      <c r="A79" s="212"/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20"/>
      <c r="N79" s="212"/>
      <c r="O79" s="212"/>
      <c r="P79" s="212"/>
      <c r="Q79" s="212"/>
    </row>
    <row r="80" spans="1:17" s="10" customFormat="1" ht="17.25">
      <c r="A80" s="212"/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20"/>
      <c r="N80" s="212"/>
      <c r="O80" s="212"/>
      <c r="P80" s="212"/>
      <c r="Q80" s="212"/>
    </row>
    <row r="81" spans="1:17" s="10" customFormat="1" ht="17.25">
      <c r="A81" s="212"/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20"/>
      <c r="N81" s="212"/>
      <c r="O81" s="212"/>
      <c r="P81" s="212"/>
      <c r="Q81" s="212"/>
    </row>
    <row r="82" spans="1:17" s="10" customFormat="1" ht="17.25">
      <c r="A82" s="212"/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20"/>
      <c r="N82" s="212"/>
      <c r="O82" s="212"/>
      <c r="P82" s="212"/>
      <c r="Q82" s="212"/>
    </row>
    <row r="83" spans="1:17" s="10" customFormat="1" ht="17.25">
      <c r="A83" s="212"/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20"/>
      <c r="N83" s="212"/>
      <c r="O83" s="212"/>
      <c r="P83" s="212"/>
      <c r="Q83" s="212"/>
    </row>
    <row r="84" spans="1:17" s="10" customFormat="1" ht="17.25">
      <c r="A84" s="212"/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20"/>
      <c r="N84" s="212"/>
      <c r="O84" s="212"/>
      <c r="P84" s="212"/>
      <c r="Q84" s="212"/>
    </row>
    <row r="85" spans="1:17" s="10" customFormat="1" ht="17.25">
      <c r="A85" s="212"/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20"/>
      <c r="N85" s="212"/>
      <c r="O85" s="212"/>
      <c r="P85" s="212"/>
      <c r="Q85" s="212"/>
    </row>
    <row r="86" spans="1:17" s="10" customFormat="1" ht="17.25">
      <c r="A86" s="212"/>
      <c r="B86" s="212"/>
      <c r="C86" s="212"/>
      <c r="D86" s="212"/>
      <c r="E86" s="212"/>
      <c r="F86" s="212"/>
      <c r="G86" s="212"/>
      <c r="H86" s="212"/>
      <c r="I86" s="212"/>
      <c r="J86" s="212"/>
      <c r="K86" s="212"/>
      <c r="L86" s="212"/>
      <c r="M86" s="220"/>
      <c r="N86" s="212"/>
      <c r="O86" s="212"/>
      <c r="P86" s="212"/>
      <c r="Q86" s="212"/>
    </row>
    <row r="87" spans="1:17" s="10" customFormat="1" ht="17.25">
      <c r="A87" s="212"/>
      <c r="B87" s="212"/>
      <c r="C87" s="212"/>
      <c r="D87" s="212"/>
      <c r="E87" s="212"/>
      <c r="F87" s="212"/>
      <c r="G87" s="212"/>
      <c r="H87" s="212"/>
      <c r="I87" s="212"/>
      <c r="J87" s="212"/>
      <c r="K87" s="212"/>
      <c r="L87" s="212"/>
      <c r="M87" s="220"/>
      <c r="N87" s="212"/>
      <c r="O87" s="212"/>
      <c r="P87" s="212"/>
      <c r="Q87" s="212"/>
    </row>
    <row r="88" spans="1:17" s="10" customFormat="1" ht="17.25">
      <c r="A88" s="212"/>
      <c r="B88" s="212"/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20"/>
      <c r="N88" s="212"/>
      <c r="O88" s="212"/>
      <c r="P88" s="212"/>
      <c r="Q88" s="212"/>
    </row>
    <row r="89" spans="1:17" s="10" customFormat="1" ht="17.25">
      <c r="A89" s="212"/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20"/>
      <c r="N89" s="212"/>
      <c r="O89" s="212"/>
      <c r="P89" s="212"/>
      <c r="Q89" s="212"/>
    </row>
    <row r="90" spans="1:17" s="10" customFormat="1" ht="17.25">
      <c r="A90" s="212"/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20"/>
      <c r="N90" s="212"/>
      <c r="O90" s="212"/>
      <c r="P90" s="212"/>
      <c r="Q90" s="212"/>
    </row>
    <row r="91" spans="1:17" s="10" customFormat="1" ht="17.25">
      <c r="A91" s="212"/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20"/>
      <c r="N91" s="212"/>
      <c r="O91" s="212"/>
      <c r="P91" s="212"/>
      <c r="Q91" s="212"/>
    </row>
    <row r="92" spans="1:17" s="10" customFormat="1" ht="17.25">
      <c r="A92" s="212"/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20"/>
      <c r="N92" s="212"/>
      <c r="O92" s="212"/>
      <c r="P92" s="212"/>
      <c r="Q92" s="212"/>
    </row>
    <row r="93" spans="1:17" s="10" customFormat="1" ht="17.25">
      <c r="A93" s="212"/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20"/>
      <c r="N93" s="212"/>
      <c r="O93" s="212"/>
      <c r="P93" s="212"/>
      <c r="Q93" s="212"/>
    </row>
    <row r="94" spans="1:17" s="10" customFormat="1" ht="17.25">
      <c r="A94" s="212"/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20"/>
      <c r="N94" s="212"/>
      <c r="O94" s="212"/>
      <c r="P94" s="212"/>
      <c r="Q94" s="212"/>
    </row>
    <row r="95" spans="1:17" s="10" customFormat="1" ht="17.25">
      <c r="A95" s="212"/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20"/>
      <c r="N95" s="212"/>
      <c r="O95" s="212"/>
      <c r="P95" s="212"/>
      <c r="Q95" s="212"/>
    </row>
    <row r="96" spans="1:17" s="10" customFormat="1" ht="17.25">
      <c r="A96" s="212"/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20"/>
      <c r="N96" s="212"/>
      <c r="O96" s="212"/>
      <c r="P96" s="212"/>
      <c r="Q96" s="212"/>
    </row>
    <row r="97" spans="1:17" s="10" customFormat="1" ht="17.25">
      <c r="A97" s="212"/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20"/>
      <c r="N97" s="212"/>
      <c r="O97" s="212"/>
      <c r="P97" s="212"/>
      <c r="Q97" s="212"/>
    </row>
    <row r="98" spans="1:17" s="10" customFormat="1" ht="17.25">
      <c r="A98" s="212"/>
      <c r="B98" s="212"/>
      <c r="C98" s="212"/>
      <c r="D98" s="212"/>
      <c r="E98" s="212"/>
      <c r="F98" s="212"/>
      <c r="G98" s="212"/>
      <c r="H98" s="212"/>
      <c r="I98" s="212"/>
      <c r="J98" s="212"/>
      <c r="K98" s="212"/>
      <c r="L98" s="212"/>
      <c r="M98" s="220"/>
      <c r="N98" s="212"/>
      <c r="O98" s="212"/>
      <c r="P98" s="212"/>
      <c r="Q98" s="212"/>
    </row>
    <row r="99" spans="1:17" s="10" customFormat="1" ht="17.25">
      <c r="A99" s="212"/>
      <c r="B99" s="212"/>
      <c r="C99" s="212"/>
      <c r="D99" s="212"/>
      <c r="E99" s="212"/>
      <c r="F99" s="212"/>
      <c r="G99" s="212"/>
      <c r="H99" s="212"/>
      <c r="I99" s="212"/>
      <c r="J99" s="212"/>
      <c r="K99" s="212"/>
      <c r="L99" s="212"/>
      <c r="M99" s="220"/>
      <c r="N99" s="212"/>
      <c r="O99" s="212"/>
      <c r="P99" s="212"/>
      <c r="Q99" s="212"/>
    </row>
    <row r="100" spans="1:17" s="10" customFormat="1" ht="17.25">
      <c r="A100" s="212"/>
      <c r="B100" s="212"/>
      <c r="C100" s="212"/>
      <c r="D100" s="212"/>
      <c r="E100" s="212"/>
      <c r="F100" s="212"/>
      <c r="G100" s="212"/>
      <c r="H100" s="212"/>
      <c r="I100" s="212"/>
      <c r="J100" s="212"/>
      <c r="K100" s="212"/>
      <c r="L100" s="212"/>
      <c r="M100" s="220"/>
      <c r="N100" s="212"/>
      <c r="O100" s="212"/>
      <c r="P100" s="212"/>
      <c r="Q100" s="212"/>
    </row>
    <row r="101" spans="1:17" s="10" customFormat="1" ht="17.25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20"/>
      <c r="N101" s="212"/>
      <c r="O101" s="212"/>
      <c r="P101" s="212"/>
      <c r="Q101" s="212"/>
    </row>
    <row r="102" spans="1:17" s="10" customFormat="1" ht="17.25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20"/>
      <c r="N102" s="212"/>
      <c r="O102" s="212"/>
      <c r="P102" s="212"/>
      <c r="Q102" s="212"/>
    </row>
    <row r="103" spans="1:17" s="10" customFormat="1" ht="17.25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20"/>
      <c r="N103" s="212"/>
      <c r="O103" s="212"/>
      <c r="P103" s="212"/>
      <c r="Q103" s="212"/>
    </row>
    <row r="104" spans="1:17" s="10" customFormat="1" ht="17.25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20"/>
      <c r="N104" s="212"/>
      <c r="O104" s="212"/>
      <c r="P104" s="212"/>
      <c r="Q104" s="212"/>
    </row>
    <row r="105" spans="1:17" s="10" customFormat="1" ht="17.25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20"/>
      <c r="N105" s="212"/>
      <c r="O105" s="212"/>
      <c r="P105" s="212"/>
      <c r="Q105" s="212"/>
    </row>
    <row r="106" spans="1:17" s="10" customFormat="1" ht="17.25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20"/>
      <c r="N106" s="212"/>
      <c r="O106" s="212"/>
      <c r="P106" s="212"/>
      <c r="Q106" s="212"/>
    </row>
    <row r="107" spans="1:17" s="10" customFormat="1" ht="17.25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20"/>
      <c r="N107" s="212"/>
      <c r="O107" s="212"/>
      <c r="P107" s="212"/>
      <c r="Q107" s="212"/>
    </row>
    <row r="108" spans="1:17" s="10" customFormat="1" ht="17.25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20"/>
      <c r="N108" s="212"/>
      <c r="O108" s="212"/>
      <c r="P108" s="212"/>
      <c r="Q108" s="212"/>
    </row>
    <row r="109" spans="1:17" s="10" customFormat="1" ht="17.25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20"/>
      <c r="N109" s="212"/>
      <c r="O109" s="212"/>
      <c r="P109" s="212"/>
      <c r="Q109" s="212"/>
    </row>
    <row r="110" spans="1:17" s="10" customFormat="1" ht="17.25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20"/>
      <c r="N110" s="212"/>
      <c r="O110" s="212"/>
      <c r="P110" s="212"/>
      <c r="Q110" s="212"/>
    </row>
    <row r="111" spans="1:17" s="10" customFormat="1" ht="17.25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20"/>
      <c r="N111" s="212"/>
      <c r="O111" s="212"/>
      <c r="P111" s="212"/>
      <c r="Q111" s="212"/>
    </row>
    <row r="112" spans="1:17" s="10" customFormat="1" ht="17.25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20"/>
      <c r="N112" s="212"/>
      <c r="O112" s="212"/>
      <c r="P112" s="212"/>
      <c r="Q112" s="212"/>
    </row>
    <row r="113" spans="1:17" s="10" customFormat="1" ht="17.25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20"/>
      <c r="N113" s="212"/>
      <c r="O113" s="212"/>
      <c r="P113" s="212"/>
      <c r="Q113" s="212"/>
    </row>
    <row r="114" spans="1:17" s="10" customFormat="1" ht="17.25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20"/>
      <c r="N114" s="212"/>
      <c r="O114" s="212"/>
      <c r="P114" s="212"/>
      <c r="Q114" s="212"/>
    </row>
    <row r="115" spans="1:17" s="10" customFormat="1" ht="17.25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20"/>
      <c r="N115" s="212"/>
      <c r="O115" s="212"/>
      <c r="P115" s="212"/>
      <c r="Q115" s="212"/>
    </row>
    <row r="116" spans="1:17" s="10" customFormat="1" ht="17.25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20"/>
      <c r="N116" s="212"/>
      <c r="O116" s="212"/>
      <c r="P116" s="212"/>
      <c r="Q116" s="212"/>
    </row>
    <row r="117" spans="1:17" s="10" customFormat="1" ht="17.25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20"/>
      <c r="N117" s="212"/>
      <c r="O117" s="212"/>
      <c r="P117" s="212"/>
      <c r="Q117" s="212"/>
    </row>
    <row r="118" spans="1:17" s="10" customFormat="1" ht="17.25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20"/>
      <c r="N118" s="212"/>
      <c r="O118" s="212"/>
      <c r="P118" s="212"/>
      <c r="Q118" s="212"/>
    </row>
    <row r="119" spans="1:17" s="10" customFormat="1" ht="17.25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20"/>
      <c r="N119" s="212"/>
      <c r="O119" s="212"/>
      <c r="P119" s="212"/>
      <c r="Q119" s="212"/>
    </row>
    <row r="120" spans="1:17" s="10" customFormat="1" ht="17.25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20"/>
      <c r="N120" s="212"/>
      <c r="O120" s="212"/>
      <c r="P120" s="212"/>
      <c r="Q120" s="212"/>
    </row>
    <row r="121" spans="1:17" s="10" customFormat="1" ht="17.25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20"/>
      <c r="N121" s="212"/>
      <c r="O121" s="212"/>
      <c r="P121" s="212"/>
      <c r="Q121" s="212"/>
    </row>
    <row r="122" spans="1:17" s="10" customFormat="1" ht="17.25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20"/>
      <c r="N122" s="212"/>
      <c r="O122" s="212"/>
      <c r="P122" s="212"/>
      <c r="Q122" s="212"/>
    </row>
    <row r="123" spans="1:17" s="10" customFormat="1" ht="17.25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20"/>
      <c r="N123" s="212"/>
      <c r="O123" s="212"/>
      <c r="P123" s="212"/>
      <c r="Q123" s="212"/>
    </row>
    <row r="124" spans="1:17" s="10" customFormat="1" ht="17.25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20"/>
      <c r="N124" s="212"/>
      <c r="O124" s="212"/>
      <c r="P124" s="212"/>
      <c r="Q124" s="212"/>
    </row>
    <row r="125" spans="1:17" s="10" customFormat="1" ht="17.25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20"/>
      <c r="N125" s="212"/>
      <c r="O125" s="212"/>
      <c r="P125" s="212"/>
      <c r="Q125" s="212"/>
    </row>
    <row r="126" spans="1:17" s="10" customFormat="1" ht="17.25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20"/>
      <c r="N126" s="212"/>
      <c r="O126" s="212"/>
      <c r="P126" s="212"/>
      <c r="Q126" s="212"/>
    </row>
    <row r="127" spans="1:17" s="10" customFormat="1" ht="17.25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20"/>
      <c r="N127" s="212"/>
      <c r="O127" s="212"/>
      <c r="P127" s="212"/>
      <c r="Q127" s="212"/>
    </row>
    <row r="128" spans="1:17" s="10" customFormat="1" ht="17.25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20"/>
      <c r="N128" s="212"/>
      <c r="O128" s="212"/>
      <c r="P128" s="212"/>
      <c r="Q128" s="212"/>
    </row>
    <row r="129" spans="1:17" s="10" customFormat="1" ht="17.25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20"/>
      <c r="N129" s="212"/>
      <c r="O129" s="212"/>
      <c r="P129" s="212"/>
      <c r="Q129" s="212"/>
    </row>
    <row r="130" spans="1:17" s="10" customFormat="1" ht="17.25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20"/>
      <c r="N130" s="212"/>
      <c r="O130" s="212"/>
      <c r="P130" s="212"/>
      <c r="Q130" s="212"/>
    </row>
    <row r="131" spans="1:17" s="10" customFormat="1" ht="17.25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20"/>
      <c r="N131" s="212"/>
      <c r="O131" s="212"/>
      <c r="P131" s="212"/>
      <c r="Q131" s="212"/>
    </row>
    <row r="132" spans="1:17" s="10" customFormat="1" ht="17.25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20"/>
      <c r="N132" s="212"/>
      <c r="O132" s="212"/>
      <c r="P132" s="212"/>
      <c r="Q132" s="212"/>
    </row>
    <row r="133" spans="1:17" s="10" customFormat="1" ht="17.25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20"/>
      <c r="N133" s="212"/>
      <c r="O133" s="212"/>
      <c r="P133" s="212"/>
      <c r="Q133" s="212"/>
    </row>
    <row r="134" spans="1:17" s="10" customFormat="1" ht="17.25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20"/>
      <c r="N134" s="212"/>
      <c r="O134" s="212"/>
      <c r="P134" s="212"/>
      <c r="Q134" s="212"/>
    </row>
    <row r="135" spans="1:17" s="10" customFormat="1" ht="17.25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20"/>
      <c r="N135" s="212"/>
      <c r="O135" s="212"/>
      <c r="P135" s="212"/>
      <c r="Q135" s="212"/>
    </row>
    <row r="136" spans="1:17" s="10" customFormat="1" ht="17.25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20"/>
      <c r="N136" s="212"/>
      <c r="O136" s="212"/>
      <c r="P136" s="212"/>
      <c r="Q136" s="212"/>
    </row>
    <row r="137" spans="1:17" s="10" customFormat="1" ht="17.25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20"/>
      <c r="N137" s="212"/>
      <c r="O137" s="212"/>
      <c r="P137" s="212"/>
      <c r="Q137" s="212"/>
    </row>
    <row r="138" spans="1:17" s="10" customFormat="1" ht="17.25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20"/>
      <c r="N138" s="212"/>
      <c r="O138" s="212"/>
      <c r="P138" s="212"/>
      <c r="Q138" s="212"/>
    </row>
    <row r="139" spans="1:17" s="10" customFormat="1" ht="17.25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20"/>
      <c r="N139" s="212"/>
      <c r="O139" s="212"/>
      <c r="P139" s="212"/>
      <c r="Q139" s="212"/>
    </row>
    <row r="140" spans="1:17" s="10" customFormat="1" ht="17.25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20"/>
      <c r="N140" s="212"/>
      <c r="O140" s="212"/>
      <c r="P140" s="212"/>
      <c r="Q140" s="212"/>
    </row>
    <row r="141" spans="1:17" s="10" customFormat="1" ht="17.25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20"/>
      <c r="N141" s="212"/>
      <c r="O141" s="212"/>
      <c r="P141" s="212"/>
      <c r="Q141" s="212"/>
    </row>
    <row r="142" spans="1:17" s="10" customFormat="1" ht="17.25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20"/>
      <c r="N142" s="212"/>
      <c r="O142" s="212"/>
      <c r="P142" s="212"/>
      <c r="Q142" s="212"/>
    </row>
    <row r="143" spans="1:17" s="10" customFormat="1" ht="17.25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20"/>
      <c r="N143" s="212"/>
      <c r="O143" s="212"/>
      <c r="P143" s="212"/>
      <c r="Q143" s="212"/>
    </row>
    <row r="144" spans="1:17" s="10" customFormat="1" ht="17.25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20"/>
      <c r="N144" s="212"/>
      <c r="O144" s="212"/>
      <c r="P144" s="212"/>
      <c r="Q144" s="212"/>
    </row>
    <row r="145" spans="1:17" s="11" customFormat="1">
      <c r="A145" s="213" t="s">
        <v>835</v>
      </c>
      <c r="B145" s="213" t="s">
        <v>252</v>
      </c>
      <c r="C145" s="213" t="s">
        <v>252</v>
      </c>
      <c r="D145" s="213" t="s">
        <v>465</v>
      </c>
      <c r="E145" s="213" t="s">
        <v>466</v>
      </c>
      <c r="F145" s="213" t="s">
        <v>253</v>
      </c>
      <c r="G145" s="213" t="s">
        <v>27</v>
      </c>
      <c r="H145" s="215">
        <v>125</v>
      </c>
      <c r="I145" s="215">
        <v>0</v>
      </c>
      <c r="J145" s="215">
        <v>125</v>
      </c>
      <c r="K145" s="215" t="s">
        <v>31</v>
      </c>
      <c r="L145" s="213" t="s">
        <v>28</v>
      </c>
      <c r="M145" s="213" t="s">
        <v>26</v>
      </c>
      <c r="N145" s="213" t="s">
        <v>9</v>
      </c>
      <c r="O145" s="213" t="s">
        <v>27</v>
      </c>
      <c r="P145" s="213" t="s">
        <v>29</v>
      </c>
      <c r="Q145" s="213" t="s">
        <v>694</v>
      </c>
    </row>
    <row r="146" spans="1:17" s="11" customFormat="1">
      <c r="A146" s="213" t="s">
        <v>836</v>
      </c>
      <c r="B146" s="213" t="s">
        <v>254</v>
      </c>
      <c r="C146" s="213" t="s">
        <v>254</v>
      </c>
      <c r="D146" s="213" t="s">
        <v>467</v>
      </c>
      <c r="E146" s="213" t="s">
        <v>468</v>
      </c>
      <c r="F146" s="213" t="s">
        <v>255</v>
      </c>
      <c r="G146" s="213" t="s">
        <v>27</v>
      </c>
      <c r="H146" s="215">
        <v>125</v>
      </c>
      <c r="I146" s="215">
        <v>0</v>
      </c>
      <c r="J146" s="215">
        <v>125</v>
      </c>
      <c r="K146" s="215" t="s">
        <v>31</v>
      </c>
      <c r="L146" s="213" t="s">
        <v>28</v>
      </c>
      <c r="M146" s="213" t="s">
        <v>26</v>
      </c>
      <c r="N146" s="213" t="s">
        <v>9</v>
      </c>
      <c r="O146" s="213" t="s">
        <v>27</v>
      </c>
      <c r="P146" s="213" t="s">
        <v>30</v>
      </c>
      <c r="Q146" s="213" t="s">
        <v>695</v>
      </c>
    </row>
    <row r="147" spans="1:17" s="11" customFormat="1">
      <c r="A147" s="213" t="s">
        <v>837</v>
      </c>
      <c r="B147" s="213" t="s">
        <v>256</v>
      </c>
      <c r="C147" s="213" t="s">
        <v>256</v>
      </c>
      <c r="D147" s="213" t="s">
        <v>469</v>
      </c>
      <c r="E147" s="213" t="s">
        <v>470</v>
      </c>
      <c r="F147" s="213" t="s">
        <v>257</v>
      </c>
      <c r="G147" s="213" t="s">
        <v>27</v>
      </c>
      <c r="H147" s="215">
        <v>125</v>
      </c>
      <c r="I147" s="215">
        <v>0</v>
      </c>
      <c r="J147" s="215">
        <v>125</v>
      </c>
      <c r="K147" s="215" t="s">
        <v>31</v>
      </c>
      <c r="L147" s="213" t="s">
        <v>28</v>
      </c>
      <c r="M147" s="213" t="s">
        <v>26</v>
      </c>
      <c r="N147" s="213" t="s">
        <v>9</v>
      </c>
      <c r="O147" s="213" t="s">
        <v>27</v>
      </c>
      <c r="P147" s="213" t="s">
        <v>30</v>
      </c>
      <c r="Q147" s="213" t="s">
        <v>696</v>
      </c>
    </row>
    <row r="148" spans="1:17" s="11" customFormat="1">
      <c r="A148" s="213" t="s">
        <v>838</v>
      </c>
      <c r="B148" s="213" t="s">
        <v>258</v>
      </c>
      <c r="C148" s="213" t="s">
        <v>258</v>
      </c>
      <c r="D148" s="213" t="s">
        <v>471</v>
      </c>
      <c r="E148" s="213" t="s">
        <v>472</v>
      </c>
      <c r="F148" s="213" t="s">
        <v>259</v>
      </c>
      <c r="G148" s="213" t="s">
        <v>27</v>
      </c>
      <c r="H148" s="215">
        <v>125</v>
      </c>
      <c r="I148" s="215">
        <v>0</v>
      </c>
      <c r="J148" s="215">
        <v>125</v>
      </c>
      <c r="K148" s="215" t="s">
        <v>31</v>
      </c>
      <c r="L148" s="213" t="s">
        <v>28</v>
      </c>
      <c r="M148" s="213" t="s">
        <v>26</v>
      </c>
      <c r="N148" s="213" t="s">
        <v>9</v>
      </c>
      <c r="O148" s="213" t="s">
        <v>27</v>
      </c>
      <c r="P148" s="213" t="s">
        <v>29</v>
      </c>
      <c r="Q148" s="213" t="s">
        <v>697</v>
      </c>
    </row>
    <row r="149" spans="1:17" s="11" customFormat="1">
      <c r="A149" s="213" t="s">
        <v>839</v>
      </c>
      <c r="B149" s="213" t="s">
        <v>260</v>
      </c>
      <c r="C149" s="213" t="s">
        <v>260</v>
      </c>
      <c r="D149" s="213" t="s">
        <v>473</v>
      </c>
      <c r="E149" s="213" t="s">
        <v>474</v>
      </c>
      <c r="F149" s="213" t="s">
        <v>261</v>
      </c>
      <c r="G149" s="213" t="s">
        <v>27</v>
      </c>
      <c r="H149" s="215">
        <v>125</v>
      </c>
      <c r="I149" s="215">
        <v>0</v>
      </c>
      <c r="J149" s="215">
        <v>125</v>
      </c>
      <c r="K149" s="215" t="s">
        <v>31</v>
      </c>
      <c r="L149" s="213" t="s">
        <v>28</v>
      </c>
      <c r="M149" s="213" t="s">
        <v>26</v>
      </c>
      <c r="N149" s="213" t="s">
        <v>9</v>
      </c>
      <c r="O149" s="213" t="s">
        <v>27</v>
      </c>
      <c r="P149" s="213" t="s">
        <v>29</v>
      </c>
      <c r="Q149" s="213" t="s">
        <v>698</v>
      </c>
    </row>
    <row r="150" spans="1:17" s="11" customFormat="1">
      <c r="A150" s="213" t="s">
        <v>840</v>
      </c>
      <c r="B150" s="213" t="s">
        <v>262</v>
      </c>
      <c r="C150" s="213" t="s">
        <v>262</v>
      </c>
      <c r="D150" s="213" t="s">
        <v>475</v>
      </c>
      <c r="E150" s="213" t="s">
        <v>476</v>
      </c>
      <c r="F150" s="213" t="s">
        <v>263</v>
      </c>
      <c r="G150" s="213" t="s">
        <v>27</v>
      </c>
      <c r="H150" s="215">
        <v>125</v>
      </c>
      <c r="I150" s="215">
        <v>0</v>
      </c>
      <c r="J150" s="215">
        <v>125</v>
      </c>
      <c r="K150" s="215" t="s">
        <v>31</v>
      </c>
      <c r="L150" s="213" t="s">
        <v>28</v>
      </c>
      <c r="M150" s="213" t="s">
        <v>26</v>
      </c>
      <c r="N150" s="213" t="s">
        <v>9</v>
      </c>
      <c r="O150" s="213" t="s">
        <v>27</v>
      </c>
      <c r="P150" s="213" t="s">
        <v>30</v>
      </c>
      <c r="Q150" s="213" t="s">
        <v>699</v>
      </c>
    </row>
    <row r="151" spans="1:17" s="11" customFormat="1">
      <c r="A151" s="213" t="s">
        <v>841</v>
      </c>
      <c r="B151" s="213" t="s">
        <v>264</v>
      </c>
      <c r="C151" s="213" t="s">
        <v>264</v>
      </c>
      <c r="D151" s="213" t="s">
        <v>477</v>
      </c>
      <c r="E151" s="213" t="s">
        <v>478</v>
      </c>
      <c r="F151" s="213" t="s">
        <v>265</v>
      </c>
      <c r="G151" s="213" t="s">
        <v>27</v>
      </c>
      <c r="H151" s="215">
        <v>125</v>
      </c>
      <c r="I151" s="215">
        <v>0</v>
      </c>
      <c r="J151" s="215">
        <v>125</v>
      </c>
      <c r="K151" s="215" t="s">
        <v>31</v>
      </c>
      <c r="L151" s="213" t="s">
        <v>28</v>
      </c>
      <c r="M151" s="213" t="s">
        <v>26</v>
      </c>
      <c r="N151" s="213" t="s">
        <v>9</v>
      </c>
      <c r="O151" s="213" t="s">
        <v>27</v>
      </c>
      <c r="P151" s="213" t="s">
        <v>29</v>
      </c>
      <c r="Q151" s="213" t="s">
        <v>700</v>
      </c>
    </row>
    <row r="152" spans="1:17" s="11" customFormat="1">
      <c r="A152" s="213" t="s">
        <v>842</v>
      </c>
      <c r="B152" s="213" t="s">
        <v>266</v>
      </c>
      <c r="C152" s="213" t="s">
        <v>266</v>
      </c>
      <c r="D152" s="213" t="s">
        <v>479</v>
      </c>
      <c r="E152" s="213" t="s">
        <v>478</v>
      </c>
      <c r="F152" s="213" t="s">
        <v>267</v>
      </c>
      <c r="G152" s="213" t="s">
        <v>27</v>
      </c>
      <c r="H152" s="215">
        <v>125</v>
      </c>
      <c r="I152" s="215">
        <v>0</v>
      </c>
      <c r="J152" s="215">
        <v>125</v>
      </c>
      <c r="K152" s="215" t="s">
        <v>31</v>
      </c>
      <c r="L152" s="213" t="s">
        <v>28</v>
      </c>
      <c r="M152" s="213" t="s">
        <v>26</v>
      </c>
      <c r="N152" s="213" t="s">
        <v>9</v>
      </c>
      <c r="O152" s="213" t="s">
        <v>27</v>
      </c>
      <c r="P152" s="213" t="s">
        <v>29</v>
      </c>
      <c r="Q152" s="213" t="s">
        <v>701</v>
      </c>
    </row>
    <row r="153" spans="1:17" s="11" customFormat="1">
      <c r="A153" s="213" t="s">
        <v>843</v>
      </c>
      <c r="B153" s="213" t="s">
        <v>268</v>
      </c>
      <c r="C153" s="213" t="s">
        <v>268</v>
      </c>
      <c r="D153" s="213" t="s">
        <v>480</v>
      </c>
      <c r="E153" s="213" t="s">
        <v>481</v>
      </c>
      <c r="F153" s="213" t="s">
        <v>269</v>
      </c>
      <c r="G153" s="213" t="s">
        <v>27</v>
      </c>
      <c r="H153" s="215">
        <v>125</v>
      </c>
      <c r="I153" s="215">
        <v>0</v>
      </c>
      <c r="J153" s="215">
        <v>125</v>
      </c>
      <c r="K153" s="215" t="s">
        <v>31</v>
      </c>
      <c r="L153" s="213" t="s">
        <v>28</v>
      </c>
      <c r="M153" s="213" t="s">
        <v>26</v>
      </c>
      <c r="N153" s="213" t="s">
        <v>9</v>
      </c>
      <c r="O153" s="213" t="s">
        <v>27</v>
      </c>
      <c r="P153" s="213" t="s">
        <v>29</v>
      </c>
      <c r="Q153" s="213" t="s">
        <v>702</v>
      </c>
    </row>
    <row r="154" spans="1:17" s="11" customFormat="1">
      <c r="A154" s="213" t="s">
        <v>844</v>
      </c>
      <c r="B154" s="213" t="s">
        <v>270</v>
      </c>
      <c r="C154" s="213" t="s">
        <v>270</v>
      </c>
      <c r="D154" s="213" t="s">
        <v>482</v>
      </c>
      <c r="E154" s="213" t="s">
        <v>483</v>
      </c>
      <c r="F154" s="213" t="s">
        <v>271</v>
      </c>
      <c r="G154" s="213" t="s">
        <v>27</v>
      </c>
      <c r="H154" s="215">
        <v>125</v>
      </c>
      <c r="I154" s="215">
        <v>0</v>
      </c>
      <c r="J154" s="215">
        <v>125</v>
      </c>
      <c r="K154" s="215" t="s">
        <v>31</v>
      </c>
      <c r="L154" s="213" t="s">
        <v>28</v>
      </c>
      <c r="M154" s="213" t="s">
        <v>26</v>
      </c>
      <c r="N154" s="213" t="s">
        <v>9</v>
      </c>
      <c r="O154" s="213" t="s">
        <v>27</v>
      </c>
      <c r="P154" s="213" t="s">
        <v>30</v>
      </c>
      <c r="Q154" s="213" t="s">
        <v>703</v>
      </c>
    </row>
    <row r="155" spans="1:17" s="11" customFormat="1">
      <c r="A155" s="213" t="s">
        <v>845</v>
      </c>
      <c r="B155" s="213" t="s">
        <v>272</v>
      </c>
      <c r="C155" s="213" t="s">
        <v>272</v>
      </c>
      <c r="D155" s="213" t="s">
        <v>484</v>
      </c>
      <c r="E155" s="213" t="s">
        <v>485</v>
      </c>
      <c r="F155" s="213" t="s">
        <v>273</v>
      </c>
      <c r="G155" s="213" t="s">
        <v>27</v>
      </c>
      <c r="H155" s="215">
        <v>125</v>
      </c>
      <c r="I155" s="215">
        <v>0</v>
      </c>
      <c r="J155" s="215">
        <v>125</v>
      </c>
      <c r="K155" s="215" t="s">
        <v>31</v>
      </c>
      <c r="L155" s="213" t="s">
        <v>28</v>
      </c>
      <c r="M155" s="213" t="s">
        <v>26</v>
      </c>
      <c r="N155" s="213" t="s">
        <v>9</v>
      </c>
      <c r="O155" s="213" t="s">
        <v>27</v>
      </c>
      <c r="P155" s="213" t="s">
        <v>30</v>
      </c>
      <c r="Q155" s="213" t="s">
        <v>704</v>
      </c>
    </row>
    <row r="156" spans="1:17" s="11" customFormat="1">
      <c r="A156" s="213" t="s">
        <v>846</v>
      </c>
      <c r="B156" s="213" t="s">
        <v>274</v>
      </c>
      <c r="C156" s="213" t="s">
        <v>274</v>
      </c>
      <c r="D156" s="213" t="s">
        <v>486</v>
      </c>
      <c r="E156" s="213" t="s">
        <v>487</v>
      </c>
      <c r="F156" s="213" t="s">
        <v>275</v>
      </c>
      <c r="G156" s="213" t="s">
        <v>27</v>
      </c>
      <c r="H156" s="215">
        <v>125</v>
      </c>
      <c r="I156" s="215">
        <v>0</v>
      </c>
      <c r="J156" s="215">
        <v>125</v>
      </c>
      <c r="K156" s="215" t="s">
        <v>31</v>
      </c>
      <c r="L156" s="213" t="s">
        <v>28</v>
      </c>
      <c r="M156" s="213" t="s">
        <v>26</v>
      </c>
      <c r="N156" s="213" t="s">
        <v>9</v>
      </c>
      <c r="O156" s="213" t="s">
        <v>27</v>
      </c>
      <c r="P156" s="213" t="s">
        <v>29</v>
      </c>
      <c r="Q156" s="213" t="s">
        <v>705</v>
      </c>
    </row>
    <row r="157" spans="1:17" s="11" customFormat="1">
      <c r="A157" s="213" t="s">
        <v>847</v>
      </c>
      <c r="B157" s="213" t="s">
        <v>276</v>
      </c>
      <c r="C157" s="213" t="s">
        <v>276</v>
      </c>
      <c r="D157" s="213" t="s">
        <v>488</v>
      </c>
      <c r="E157" s="213" t="s">
        <v>489</v>
      </c>
      <c r="F157" s="213" t="s">
        <v>277</v>
      </c>
      <c r="G157" s="213" t="s">
        <v>27</v>
      </c>
      <c r="H157" s="215">
        <v>125</v>
      </c>
      <c r="I157" s="215">
        <v>0</v>
      </c>
      <c r="J157" s="215">
        <v>125</v>
      </c>
      <c r="K157" s="215" t="s">
        <v>31</v>
      </c>
      <c r="L157" s="213" t="s">
        <v>28</v>
      </c>
      <c r="M157" s="213" t="s">
        <v>26</v>
      </c>
      <c r="N157" s="213" t="s">
        <v>9</v>
      </c>
      <c r="O157" s="213" t="s">
        <v>27</v>
      </c>
      <c r="P157" s="213" t="s">
        <v>29</v>
      </c>
      <c r="Q157" s="213" t="s">
        <v>706</v>
      </c>
    </row>
    <row r="158" spans="1:17" s="11" customFormat="1">
      <c r="A158" s="213" t="s">
        <v>848</v>
      </c>
      <c r="B158" s="213" t="s">
        <v>278</v>
      </c>
      <c r="C158" s="213" t="s">
        <v>278</v>
      </c>
      <c r="D158" s="213" t="s">
        <v>490</v>
      </c>
      <c r="E158" s="213" t="s">
        <v>491</v>
      </c>
      <c r="F158" s="213" t="s">
        <v>279</v>
      </c>
      <c r="G158" s="213" t="s">
        <v>27</v>
      </c>
      <c r="H158" s="215">
        <v>125</v>
      </c>
      <c r="I158" s="215">
        <v>0</v>
      </c>
      <c r="J158" s="215">
        <v>125</v>
      </c>
      <c r="K158" s="215" t="s">
        <v>31</v>
      </c>
      <c r="L158" s="213" t="s">
        <v>28</v>
      </c>
      <c r="M158" s="213" t="s">
        <v>26</v>
      </c>
      <c r="N158" s="213" t="s">
        <v>9</v>
      </c>
      <c r="O158" s="213" t="s">
        <v>27</v>
      </c>
      <c r="P158" s="213" t="s">
        <v>29</v>
      </c>
      <c r="Q158" s="213" t="s">
        <v>707</v>
      </c>
    </row>
    <row r="159" spans="1:17" s="11" customFormat="1">
      <c r="A159" s="213" t="s">
        <v>849</v>
      </c>
      <c r="B159" s="213" t="s">
        <v>280</v>
      </c>
      <c r="C159" s="213" t="s">
        <v>280</v>
      </c>
      <c r="D159" s="213" t="s">
        <v>492</v>
      </c>
      <c r="E159" s="213" t="s">
        <v>493</v>
      </c>
      <c r="F159" s="213" t="s">
        <v>281</v>
      </c>
      <c r="G159" s="213" t="s">
        <v>27</v>
      </c>
      <c r="H159" s="215">
        <v>125</v>
      </c>
      <c r="I159" s="215">
        <v>0</v>
      </c>
      <c r="J159" s="215">
        <v>125</v>
      </c>
      <c r="K159" s="215" t="s">
        <v>31</v>
      </c>
      <c r="L159" s="213" t="s">
        <v>28</v>
      </c>
      <c r="M159" s="213" t="s">
        <v>26</v>
      </c>
      <c r="N159" s="213" t="s">
        <v>9</v>
      </c>
      <c r="O159" s="213" t="s">
        <v>27</v>
      </c>
      <c r="P159" s="213" t="s">
        <v>30</v>
      </c>
      <c r="Q159" s="213" t="s">
        <v>708</v>
      </c>
    </row>
    <row r="160" spans="1:17" s="11" customFormat="1">
      <c r="A160" s="213" t="s">
        <v>850</v>
      </c>
      <c r="B160" s="213" t="s">
        <v>282</v>
      </c>
      <c r="C160" s="213" t="s">
        <v>282</v>
      </c>
      <c r="D160" s="213" t="s">
        <v>494</v>
      </c>
      <c r="E160" s="213" t="s">
        <v>495</v>
      </c>
      <c r="F160" s="213" t="s">
        <v>283</v>
      </c>
      <c r="G160" s="213" t="s">
        <v>27</v>
      </c>
      <c r="H160" s="215">
        <v>125</v>
      </c>
      <c r="I160" s="215">
        <v>0</v>
      </c>
      <c r="J160" s="215">
        <v>125</v>
      </c>
      <c r="K160" s="215" t="s">
        <v>31</v>
      </c>
      <c r="L160" s="213" t="s">
        <v>28</v>
      </c>
      <c r="M160" s="213" t="s">
        <v>26</v>
      </c>
      <c r="N160" s="213" t="s">
        <v>9</v>
      </c>
      <c r="O160" s="213" t="s">
        <v>27</v>
      </c>
      <c r="P160" s="213" t="s">
        <v>30</v>
      </c>
      <c r="Q160" s="213" t="s">
        <v>709</v>
      </c>
    </row>
    <row r="161" spans="1:17" s="11" customFormat="1">
      <c r="A161" s="213" t="s">
        <v>851</v>
      </c>
      <c r="B161" s="213" t="s">
        <v>284</v>
      </c>
      <c r="C161" s="213" t="s">
        <v>284</v>
      </c>
      <c r="D161" s="213" t="s">
        <v>496</v>
      </c>
      <c r="E161" s="213" t="s">
        <v>497</v>
      </c>
      <c r="F161" s="213" t="s">
        <v>285</v>
      </c>
      <c r="G161" s="213" t="s">
        <v>27</v>
      </c>
      <c r="H161" s="215">
        <v>125</v>
      </c>
      <c r="I161" s="215">
        <v>0</v>
      </c>
      <c r="J161" s="215">
        <v>125</v>
      </c>
      <c r="K161" s="215" t="s">
        <v>31</v>
      </c>
      <c r="L161" s="213" t="s">
        <v>28</v>
      </c>
      <c r="M161" s="213" t="s">
        <v>26</v>
      </c>
      <c r="N161" s="213" t="s">
        <v>9</v>
      </c>
      <c r="O161" s="213" t="s">
        <v>27</v>
      </c>
      <c r="P161" s="213" t="s">
        <v>29</v>
      </c>
      <c r="Q161" s="213" t="s">
        <v>710</v>
      </c>
    </row>
    <row r="162" spans="1:17" s="11" customFormat="1">
      <c r="A162" s="213" t="s">
        <v>852</v>
      </c>
      <c r="B162" s="213" t="s">
        <v>286</v>
      </c>
      <c r="C162" s="213" t="s">
        <v>286</v>
      </c>
      <c r="D162" s="213" t="s">
        <v>498</v>
      </c>
      <c r="E162" s="213" t="s">
        <v>499</v>
      </c>
      <c r="F162" s="213" t="s">
        <v>287</v>
      </c>
      <c r="G162" s="213" t="s">
        <v>27</v>
      </c>
      <c r="H162" s="215">
        <v>125</v>
      </c>
      <c r="I162" s="215">
        <v>0</v>
      </c>
      <c r="J162" s="215">
        <v>125</v>
      </c>
      <c r="K162" s="215" t="s">
        <v>31</v>
      </c>
      <c r="L162" s="213" t="s">
        <v>28</v>
      </c>
      <c r="M162" s="213" t="s">
        <v>26</v>
      </c>
      <c r="N162" s="213" t="s">
        <v>9</v>
      </c>
      <c r="O162" s="213" t="s">
        <v>27</v>
      </c>
      <c r="P162" s="213" t="s">
        <v>29</v>
      </c>
      <c r="Q162" s="213" t="s">
        <v>711</v>
      </c>
    </row>
    <row r="163" spans="1:17" s="11" customFormat="1">
      <c r="A163" s="213" t="s">
        <v>853</v>
      </c>
      <c r="B163" s="213" t="s">
        <v>288</v>
      </c>
      <c r="C163" s="213" t="s">
        <v>288</v>
      </c>
      <c r="D163" s="213" t="s">
        <v>500</v>
      </c>
      <c r="E163" s="213" t="s">
        <v>501</v>
      </c>
      <c r="F163" s="213" t="s">
        <v>289</v>
      </c>
      <c r="G163" s="213" t="s">
        <v>27</v>
      </c>
      <c r="H163" s="215">
        <v>125</v>
      </c>
      <c r="I163" s="215">
        <v>0</v>
      </c>
      <c r="J163" s="215">
        <v>125</v>
      </c>
      <c r="K163" s="215" t="s">
        <v>31</v>
      </c>
      <c r="L163" s="213" t="s">
        <v>28</v>
      </c>
      <c r="M163" s="213" t="s">
        <v>26</v>
      </c>
      <c r="N163" s="213" t="s">
        <v>9</v>
      </c>
      <c r="O163" s="213" t="s">
        <v>27</v>
      </c>
      <c r="P163" s="213" t="s">
        <v>30</v>
      </c>
      <c r="Q163" s="213" t="s">
        <v>712</v>
      </c>
    </row>
    <row r="164" spans="1:17">
      <c r="A164" s="213" t="s">
        <v>854</v>
      </c>
      <c r="B164" s="213" t="s">
        <v>290</v>
      </c>
      <c r="C164" s="213" t="s">
        <v>290</v>
      </c>
      <c r="D164" s="213" t="s">
        <v>502</v>
      </c>
      <c r="E164" s="213" t="s">
        <v>503</v>
      </c>
      <c r="F164" s="213" t="s">
        <v>291</v>
      </c>
      <c r="G164" s="213" t="s">
        <v>27</v>
      </c>
      <c r="H164" s="215">
        <v>125</v>
      </c>
      <c r="I164" s="215">
        <v>0</v>
      </c>
      <c r="J164" s="215">
        <v>125</v>
      </c>
      <c r="K164" s="215" t="s">
        <v>31</v>
      </c>
      <c r="L164" s="213" t="s">
        <v>28</v>
      </c>
      <c r="M164" s="213" t="s">
        <v>26</v>
      </c>
      <c r="N164" s="213" t="s">
        <v>9</v>
      </c>
      <c r="O164" s="213" t="s">
        <v>27</v>
      </c>
      <c r="P164" s="213" t="s">
        <v>30</v>
      </c>
      <c r="Q164" s="213" t="s">
        <v>713</v>
      </c>
    </row>
    <row r="165" spans="1:17">
      <c r="A165" s="213" t="s">
        <v>855</v>
      </c>
      <c r="B165" s="213" t="s">
        <v>292</v>
      </c>
      <c r="C165" s="213" t="s">
        <v>292</v>
      </c>
      <c r="D165" s="213" t="s">
        <v>504</v>
      </c>
      <c r="E165" s="213" t="s">
        <v>505</v>
      </c>
      <c r="F165" s="213" t="s">
        <v>293</v>
      </c>
      <c r="G165" s="213" t="s">
        <v>27</v>
      </c>
      <c r="H165" s="215">
        <v>125</v>
      </c>
      <c r="I165" s="215">
        <v>0</v>
      </c>
      <c r="J165" s="215">
        <v>125</v>
      </c>
      <c r="K165" s="215" t="s">
        <v>31</v>
      </c>
      <c r="L165" s="213" t="s">
        <v>28</v>
      </c>
      <c r="M165" s="213" t="s">
        <v>26</v>
      </c>
      <c r="N165" s="213" t="s">
        <v>9</v>
      </c>
      <c r="O165" s="213" t="s">
        <v>27</v>
      </c>
      <c r="P165" s="213" t="s">
        <v>29</v>
      </c>
      <c r="Q165" s="213" t="s">
        <v>714</v>
      </c>
    </row>
    <row r="166" spans="1:17">
      <c r="A166" s="213" t="s">
        <v>856</v>
      </c>
      <c r="B166" s="213" t="s">
        <v>294</v>
      </c>
      <c r="C166" s="213" t="s">
        <v>294</v>
      </c>
      <c r="D166" s="213" t="s">
        <v>506</v>
      </c>
      <c r="E166" s="213" t="s">
        <v>505</v>
      </c>
      <c r="F166" s="213" t="s">
        <v>293</v>
      </c>
      <c r="G166" s="213" t="s">
        <v>27</v>
      </c>
      <c r="H166" s="215">
        <v>125</v>
      </c>
      <c r="I166" s="215">
        <v>0</v>
      </c>
      <c r="J166" s="215">
        <v>125</v>
      </c>
      <c r="K166" s="215" t="s">
        <v>31</v>
      </c>
      <c r="L166" s="213" t="s">
        <v>28</v>
      </c>
      <c r="M166" s="213" t="s">
        <v>26</v>
      </c>
      <c r="N166" s="213" t="s">
        <v>9</v>
      </c>
      <c r="O166" s="213" t="s">
        <v>27</v>
      </c>
      <c r="P166" s="213" t="s">
        <v>30</v>
      </c>
      <c r="Q166" s="213" t="s">
        <v>715</v>
      </c>
    </row>
    <row r="167" spans="1:17">
      <c r="A167" s="213" t="s">
        <v>857</v>
      </c>
      <c r="B167" s="213" t="s">
        <v>234</v>
      </c>
      <c r="C167" s="213" t="s">
        <v>234</v>
      </c>
      <c r="D167" s="213" t="s">
        <v>507</v>
      </c>
      <c r="E167" s="213" t="s">
        <v>508</v>
      </c>
      <c r="F167" s="213" t="s">
        <v>235</v>
      </c>
      <c r="G167" s="213" t="s">
        <v>27</v>
      </c>
      <c r="H167" s="215">
        <v>125</v>
      </c>
      <c r="I167" s="215">
        <v>0</v>
      </c>
      <c r="J167" s="215">
        <v>125</v>
      </c>
      <c r="K167" s="215" t="s">
        <v>31</v>
      </c>
      <c r="L167" s="213" t="s">
        <v>28</v>
      </c>
      <c r="M167" s="213" t="s">
        <v>26</v>
      </c>
      <c r="N167" s="213" t="s">
        <v>9</v>
      </c>
      <c r="O167" s="213" t="s">
        <v>27</v>
      </c>
      <c r="P167" s="213" t="s">
        <v>30</v>
      </c>
      <c r="Q167" s="213" t="s">
        <v>716</v>
      </c>
    </row>
    <row r="168" spans="1:17">
      <c r="A168" s="213" t="s">
        <v>858</v>
      </c>
      <c r="B168" s="213" t="s">
        <v>236</v>
      </c>
      <c r="C168" s="213" t="s">
        <v>236</v>
      </c>
      <c r="D168" s="213" t="s">
        <v>509</v>
      </c>
      <c r="E168" s="213" t="s">
        <v>510</v>
      </c>
      <c r="F168" s="213" t="s">
        <v>237</v>
      </c>
      <c r="G168" s="213" t="s">
        <v>27</v>
      </c>
      <c r="H168" s="215">
        <v>125</v>
      </c>
      <c r="I168" s="215">
        <v>0</v>
      </c>
      <c r="J168" s="215">
        <v>125</v>
      </c>
      <c r="K168" s="215" t="s">
        <v>31</v>
      </c>
      <c r="L168" s="213" t="s">
        <v>28</v>
      </c>
      <c r="M168" s="213" t="s">
        <v>26</v>
      </c>
      <c r="N168" s="213" t="s">
        <v>9</v>
      </c>
      <c r="O168" s="213" t="s">
        <v>27</v>
      </c>
      <c r="P168" s="213" t="s">
        <v>29</v>
      </c>
      <c r="Q168" s="213" t="s">
        <v>717</v>
      </c>
    </row>
    <row r="169" spans="1:17">
      <c r="A169" s="213" t="s">
        <v>859</v>
      </c>
      <c r="B169" s="213" t="s">
        <v>238</v>
      </c>
      <c r="C169" s="213" t="s">
        <v>238</v>
      </c>
      <c r="D169" s="213" t="s">
        <v>511</v>
      </c>
      <c r="E169" s="213" t="s">
        <v>512</v>
      </c>
      <c r="F169" s="213" t="s">
        <v>239</v>
      </c>
      <c r="G169" s="213" t="s">
        <v>27</v>
      </c>
      <c r="H169" s="215">
        <v>125</v>
      </c>
      <c r="I169" s="215">
        <v>0</v>
      </c>
      <c r="J169" s="215">
        <v>125</v>
      </c>
      <c r="K169" s="215" t="s">
        <v>31</v>
      </c>
      <c r="L169" s="213" t="s">
        <v>28</v>
      </c>
      <c r="M169" s="213" t="s">
        <v>26</v>
      </c>
      <c r="N169" s="213" t="s">
        <v>9</v>
      </c>
      <c r="O169" s="213" t="s">
        <v>27</v>
      </c>
      <c r="P169" s="213" t="s">
        <v>30</v>
      </c>
      <c r="Q169" s="213" t="s">
        <v>718</v>
      </c>
    </row>
    <row r="170" spans="1:17">
      <c r="A170" s="213" t="s">
        <v>860</v>
      </c>
      <c r="B170" s="213" t="s">
        <v>240</v>
      </c>
      <c r="C170" s="213" t="s">
        <v>240</v>
      </c>
      <c r="D170" s="213" t="s">
        <v>513</v>
      </c>
      <c r="E170" s="213" t="s">
        <v>514</v>
      </c>
      <c r="F170" s="213" t="s">
        <v>241</v>
      </c>
      <c r="G170" s="213" t="s">
        <v>27</v>
      </c>
      <c r="H170" s="215">
        <v>125</v>
      </c>
      <c r="I170" s="215">
        <v>0</v>
      </c>
      <c r="J170" s="215">
        <v>125</v>
      </c>
      <c r="K170" s="215" t="s">
        <v>31</v>
      </c>
      <c r="L170" s="213" t="s">
        <v>28</v>
      </c>
      <c r="M170" s="213" t="s">
        <v>26</v>
      </c>
      <c r="N170" s="213" t="s">
        <v>9</v>
      </c>
      <c r="O170" s="213" t="s">
        <v>27</v>
      </c>
      <c r="P170" s="213" t="s">
        <v>30</v>
      </c>
      <c r="Q170" s="213" t="s">
        <v>719</v>
      </c>
    </row>
    <row r="171" spans="1:17">
      <c r="A171" s="213" t="s">
        <v>861</v>
      </c>
      <c r="B171" s="213" t="s">
        <v>242</v>
      </c>
      <c r="C171" s="213" t="s">
        <v>242</v>
      </c>
      <c r="D171" s="213" t="s">
        <v>515</v>
      </c>
      <c r="E171" s="213" t="s">
        <v>516</v>
      </c>
      <c r="F171" s="213" t="s">
        <v>243</v>
      </c>
      <c r="G171" s="213" t="s">
        <v>27</v>
      </c>
      <c r="H171" s="215">
        <v>125</v>
      </c>
      <c r="I171" s="215">
        <v>0</v>
      </c>
      <c r="J171" s="215">
        <v>125</v>
      </c>
      <c r="K171" s="215" t="s">
        <v>31</v>
      </c>
      <c r="L171" s="213" t="s">
        <v>28</v>
      </c>
      <c r="M171" s="213" t="s">
        <v>26</v>
      </c>
      <c r="N171" s="213" t="s">
        <v>9</v>
      </c>
      <c r="O171" s="213" t="s">
        <v>27</v>
      </c>
      <c r="P171" s="213" t="s">
        <v>29</v>
      </c>
      <c r="Q171" s="213" t="s">
        <v>720</v>
      </c>
    </row>
    <row r="172" spans="1:17">
      <c r="A172" s="213" t="s">
        <v>862</v>
      </c>
      <c r="B172" s="213" t="s">
        <v>244</v>
      </c>
      <c r="C172" s="213" t="s">
        <v>244</v>
      </c>
      <c r="D172" s="213" t="s">
        <v>517</v>
      </c>
      <c r="E172" s="213" t="s">
        <v>518</v>
      </c>
      <c r="F172" s="213" t="s">
        <v>245</v>
      </c>
      <c r="G172" s="213" t="s">
        <v>27</v>
      </c>
      <c r="H172" s="215">
        <v>125</v>
      </c>
      <c r="I172" s="215">
        <v>0</v>
      </c>
      <c r="J172" s="215">
        <v>125</v>
      </c>
      <c r="K172" s="215" t="s">
        <v>31</v>
      </c>
      <c r="L172" s="213" t="s">
        <v>28</v>
      </c>
      <c r="M172" s="213" t="s">
        <v>26</v>
      </c>
      <c r="N172" s="213" t="s">
        <v>9</v>
      </c>
      <c r="O172" s="213" t="s">
        <v>27</v>
      </c>
      <c r="P172" s="213" t="s">
        <v>30</v>
      </c>
      <c r="Q172" s="213" t="s">
        <v>721</v>
      </c>
    </row>
    <row r="173" spans="1:17">
      <c r="A173" s="213" t="s">
        <v>863</v>
      </c>
      <c r="B173" s="213" t="s">
        <v>246</v>
      </c>
      <c r="C173" s="213" t="s">
        <v>246</v>
      </c>
      <c r="D173" s="213" t="s">
        <v>519</v>
      </c>
      <c r="E173" s="213" t="s">
        <v>520</v>
      </c>
      <c r="F173" s="213" t="s">
        <v>247</v>
      </c>
      <c r="G173" s="213" t="s">
        <v>27</v>
      </c>
      <c r="H173" s="215">
        <v>125</v>
      </c>
      <c r="I173" s="215">
        <v>0</v>
      </c>
      <c r="J173" s="215">
        <v>125</v>
      </c>
      <c r="K173" s="215" t="s">
        <v>31</v>
      </c>
      <c r="L173" s="213" t="s">
        <v>28</v>
      </c>
      <c r="M173" s="213" t="s">
        <v>26</v>
      </c>
      <c r="N173" s="213" t="s">
        <v>9</v>
      </c>
      <c r="O173" s="213" t="s">
        <v>27</v>
      </c>
      <c r="P173" s="213" t="s">
        <v>30</v>
      </c>
      <c r="Q173" s="213" t="s">
        <v>722</v>
      </c>
    </row>
    <row r="174" spans="1:17">
      <c r="A174" s="213" t="s">
        <v>864</v>
      </c>
      <c r="B174" s="213" t="s">
        <v>248</v>
      </c>
      <c r="C174" s="213" t="s">
        <v>248</v>
      </c>
      <c r="D174" s="213" t="s">
        <v>521</v>
      </c>
      <c r="E174" s="213" t="s">
        <v>522</v>
      </c>
      <c r="F174" s="213" t="s">
        <v>249</v>
      </c>
      <c r="G174" s="213" t="s">
        <v>27</v>
      </c>
      <c r="H174" s="215">
        <v>125</v>
      </c>
      <c r="I174" s="215">
        <v>0</v>
      </c>
      <c r="J174" s="215">
        <v>125</v>
      </c>
      <c r="K174" s="215" t="s">
        <v>31</v>
      </c>
      <c r="L174" s="213" t="s">
        <v>28</v>
      </c>
      <c r="M174" s="213" t="s">
        <v>26</v>
      </c>
      <c r="N174" s="213" t="s">
        <v>9</v>
      </c>
      <c r="O174" s="213" t="s">
        <v>27</v>
      </c>
      <c r="P174" s="213" t="s">
        <v>30</v>
      </c>
      <c r="Q174" s="213" t="s">
        <v>723</v>
      </c>
    </row>
    <row r="175" spans="1:17">
      <c r="A175" s="213" t="s">
        <v>865</v>
      </c>
      <c r="B175" s="213" t="s">
        <v>250</v>
      </c>
      <c r="C175" s="213" t="s">
        <v>250</v>
      </c>
      <c r="D175" s="213" t="s">
        <v>523</v>
      </c>
      <c r="E175" s="213" t="s">
        <v>524</v>
      </c>
      <c r="F175" s="213" t="s">
        <v>251</v>
      </c>
      <c r="G175" s="213" t="s">
        <v>27</v>
      </c>
      <c r="H175" s="215">
        <v>125</v>
      </c>
      <c r="I175" s="215">
        <v>0</v>
      </c>
      <c r="J175" s="215">
        <v>125</v>
      </c>
      <c r="K175" s="215" t="s">
        <v>31</v>
      </c>
      <c r="L175" s="213" t="s">
        <v>28</v>
      </c>
      <c r="M175" s="213" t="s">
        <v>26</v>
      </c>
      <c r="N175" s="213" t="s">
        <v>9</v>
      </c>
      <c r="O175" s="213" t="s">
        <v>27</v>
      </c>
      <c r="P175" s="213" t="s">
        <v>30</v>
      </c>
      <c r="Q175" s="213" t="s">
        <v>724</v>
      </c>
    </row>
    <row r="176" spans="1:17">
      <c r="A176" s="213" t="s">
        <v>866</v>
      </c>
      <c r="B176" s="213" t="s">
        <v>327</v>
      </c>
      <c r="C176" s="213" t="s">
        <v>327</v>
      </c>
      <c r="D176" s="213" t="s">
        <v>682</v>
      </c>
      <c r="E176" s="213" t="s">
        <v>683</v>
      </c>
      <c r="F176" s="213" t="s">
        <v>328</v>
      </c>
      <c r="G176" s="213" t="s">
        <v>27</v>
      </c>
      <c r="H176" s="215">
        <v>50</v>
      </c>
      <c r="I176" s="215">
        <v>0</v>
      </c>
      <c r="J176" s="215">
        <v>50</v>
      </c>
      <c r="K176" s="215" t="s">
        <v>31</v>
      </c>
      <c r="L176" s="213" t="s">
        <v>28</v>
      </c>
      <c r="M176" s="213" t="s">
        <v>26</v>
      </c>
      <c r="N176" s="213" t="s">
        <v>9</v>
      </c>
      <c r="O176" s="213" t="s">
        <v>27</v>
      </c>
      <c r="P176" s="213" t="s">
        <v>30</v>
      </c>
      <c r="Q176" s="213" t="s">
        <v>827</v>
      </c>
    </row>
    <row r="177" spans="1:17">
      <c r="A177" s="213" t="s">
        <v>867</v>
      </c>
      <c r="B177" s="213" t="s">
        <v>329</v>
      </c>
      <c r="C177" s="213" t="s">
        <v>329</v>
      </c>
      <c r="D177" s="213" t="s">
        <v>684</v>
      </c>
      <c r="E177" s="213" t="s">
        <v>685</v>
      </c>
      <c r="F177" s="213" t="s">
        <v>330</v>
      </c>
      <c r="G177" s="213" t="s">
        <v>27</v>
      </c>
      <c r="H177" s="215">
        <v>50</v>
      </c>
      <c r="I177" s="215">
        <v>0</v>
      </c>
      <c r="J177" s="215">
        <v>50</v>
      </c>
      <c r="K177" s="215" t="s">
        <v>31</v>
      </c>
      <c r="L177" s="213" t="s">
        <v>28</v>
      </c>
      <c r="M177" s="213" t="s">
        <v>26</v>
      </c>
      <c r="N177" s="213" t="s">
        <v>9</v>
      </c>
      <c r="O177" s="213" t="s">
        <v>27</v>
      </c>
      <c r="P177" s="213" t="s">
        <v>30</v>
      </c>
      <c r="Q177" s="213" t="s">
        <v>828</v>
      </c>
    </row>
    <row r="178" spans="1:17">
      <c r="A178" s="213" t="s">
        <v>868</v>
      </c>
      <c r="B178" s="213" t="s">
        <v>331</v>
      </c>
      <c r="C178" s="213" t="s">
        <v>331</v>
      </c>
      <c r="D178" s="213" t="s">
        <v>686</v>
      </c>
      <c r="E178" s="213" t="s">
        <v>683</v>
      </c>
      <c r="F178" s="213" t="s">
        <v>328</v>
      </c>
      <c r="G178" s="213" t="s">
        <v>27</v>
      </c>
      <c r="H178" s="215">
        <v>50</v>
      </c>
      <c r="I178" s="215">
        <v>0</v>
      </c>
      <c r="J178" s="215">
        <v>50</v>
      </c>
      <c r="K178" s="215" t="s">
        <v>31</v>
      </c>
      <c r="L178" s="213" t="s">
        <v>28</v>
      </c>
      <c r="M178" s="213" t="s">
        <v>26</v>
      </c>
      <c r="N178" s="213" t="s">
        <v>9</v>
      </c>
      <c r="O178" s="213" t="s">
        <v>27</v>
      </c>
      <c r="P178" s="213" t="s">
        <v>30</v>
      </c>
      <c r="Q178" s="213" t="s">
        <v>829</v>
      </c>
    </row>
    <row r="179" spans="1:17">
      <c r="A179" s="213" t="s">
        <v>869</v>
      </c>
      <c r="B179" s="213" t="s">
        <v>332</v>
      </c>
      <c r="C179" s="213" t="s">
        <v>332</v>
      </c>
      <c r="D179" s="213" t="s">
        <v>687</v>
      </c>
      <c r="E179" s="213" t="s">
        <v>688</v>
      </c>
      <c r="F179" s="213" t="s">
        <v>333</v>
      </c>
      <c r="G179" s="213" t="s">
        <v>27</v>
      </c>
      <c r="H179" s="215">
        <v>50</v>
      </c>
      <c r="I179" s="215">
        <v>0</v>
      </c>
      <c r="J179" s="215">
        <v>50</v>
      </c>
      <c r="K179" s="215" t="s">
        <v>31</v>
      </c>
      <c r="L179" s="213" t="s">
        <v>28</v>
      </c>
      <c r="M179" s="213" t="s">
        <v>26</v>
      </c>
      <c r="N179" s="213" t="s">
        <v>9</v>
      </c>
      <c r="O179" s="213" t="s">
        <v>27</v>
      </c>
      <c r="P179" s="213" t="s">
        <v>30</v>
      </c>
      <c r="Q179" s="213" t="s">
        <v>830</v>
      </c>
    </row>
    <row r="180" spans="1:17">
      <c r="A180" s="213" t="s">
        <v>870</v>
      </c>
      <c r="B180" s="213" t="s">
        <v>334</v>
      </c>
      <c r="C180" s="213" t="s">
        <v>334</v>
      </c>
      <c r="D180" s="213" t="s">
        <v>689</v>
      </c>
      <c r="E180" s="213" t="s">
        <v>688</v>
      </c>
      <c r="F180" s="213" t="s">
        <v>335</v>
      </c>
      <c r="G180" s="213" t="s">
        <v>27</v>
      </c>
      <c r="H180" s="215">
        <v>50</v>
      </c>
      <c r="I180" s="215">
        <v>0</v>
      </c>
      <c r="J180" s="215">
        <v>50</v>
      </c>
      <c r="K180" s="215" t="s">
        <v>31</v>
      </c>
      <c r="L180" s="213" t="s">
        <v>28</v>
      </c>
      <c r="M180" s="213" t="s">
        <v>26</v>
      </c>
      <c r="N180" s="213" t="s">
        <v>9</v>
      </c>
      <c r="O180" s="213" t="s">
        <v>27</v>
      </c>
      <c r="P180" s="213" t="s">
        <v>29</v>
      </c>
      <c r="Q180" s="213" t="s">
        <v>831</v>
      </c>
    </row>
    <row r="181" spans="1:17">
      <c r="A181" s="213" t="s">
        <v>871</v>
      </c>
      <c r="B181" s="213" t="s">
        <v>345</v>
      </c>
      <c r="C181" s="213" t="s">
        <v>345</v>
      </c>
      <c r="D181" s="213" t="s">
        <v>525</v>
      </c>
      <c r="E181" s="213" t="s">
        <v>526</v>
      </c>
      <c r="F181" s="213" t="s">
        <v>346</v>
      </c>
      <c r="G181" s="213" t="s">
        <v>27</v>
      </c>
      <c r="H181" s="215">
        <v>50</v>
      </c>
      <c r="I181" s="215">
        <v>0</v>
      </c>
      <c r="J181" s="215">
        <v>50</v>
      </c>
      <c r="K181" s="215" t="s">
        <v>31</v>
      </c>
      <c r="L181" s="213" t="s">
        <v>28</v>
      </c>
      <c r="M181" s="213" t="s">
        <v>25</v>
      </c>
      <c r="N181" s="213" t="s">
        <v>9</v>
      </c>
      <c r="O181" s="213" t="s">
        <v>27</v>
      </c>
      <c r="P181" s="213" t="s">
        <v>32</v>
      </c>
      <c r="Q181" s="213" t="s">
        <v>725</v>
      </c>
    </row>
    <row r="182" spans="1:17">
      <c r="A182" s="213" t="s">
        <v>872</v>
      </c>
      <c r="B182" s="213" t="s">
        <v>347</v>
      </c>
      <c r="C182" s="213" t="s">
        <v>347</v>
      </c>
      <c r="D182" s="213" t="s">
        <v>527</v>
      </c>
      <c r="E182" s="213" t="s">
        <v>528</v>
      </c>
      <c r="F182" s="213" t="s">
        <v>348</v>
      </c>
      <c r="G182" s="213" t="s">
        <v>27</v>
      </c>
      <c r="H182" s="215">
        <v>50</v>
      </c>
      <c r="I182" s="215">
        <v>0</v>
      </c>
      <c r="J182" s="215">
        <v>50</v>
      </c>
      <c r="K182" s="215" t="s">
        <v>31</v>
      </c>
      <c r="L182" s="213" t="s">
        <v>28</v>
      </c>
      <c r="M182" s="213" t="s">
        <v>25</v>
      </c>
      <c r="N182" s="213" t="s">
        <v>9</v>
      </c>
      <c r="O182" s="213" t="s">
        <v>27</v>
      </c>
      <c r="P182" s="213" t="s">
        <v>32</v>
      </c>
      <c r="Q182" s="213" t="s">
        <v>726</v>
      </c>
    </row>
    <row r="183" spans="1:17">
      <c r="A183" s="213" t="s">
        <v>873</v>
      </c>
      <c r="B183" s="213" t="s">
        <v>349</v>
      </c>
      <c r="C183" s="213" t="s">
        <v>349</v>
      </c>
      <c r="D183" s="213" t="s">
        <v>529</v>
      </c>
      <c r="E183" s="213" t="s">
        <v>528</v>
      </c>
      <c r="F183" s="213" t="s">
        <v>348</v>
      </c>
      <c r="G183" s="213" t="s">
        <v>27</v>
      </c>
      <c r="H183" s="215">
        <v>50</v>
      </c>
      <c r="I183" s="215">
        <v>0</v>
      </c>
      <c r="J183" s="215">
        <v>50</v>
      </c>
      <c r="K183" s="215" t="s">
        <v>31</v>
      </c>
      <c r="L183" s="213" t="s">
        <v>28</v>
      </c>
      <c r="M183" s="213" t="s">
        <v>25</v>
      </c>
      <c r="N183" s="213" t="s">
        <v>9</v>
      </c>
      <c r="O183" s="213" t="s">
        <v>27</v>
      </c>
      <c r="P183" s="213" t="s">
        <v>32</v>
      </c>
      <c r="Q183" s="213" t="s">
        <v>727</v>
      </c>
    </row>
    <row r="184" spans="1:17">
      <c r="A184" s="213" t="s">
        <v>874</v>
      </c>
      <c r="B184" s="213" t="s">
        <v>350</v>
      </c>
      <c r="C184" s="213" t="s">
        <v>350</v>
      </c>
      <c r="D184" s="213" t="s">
        <v>530</v>
      </c>
      <c r="E184" s="213" t="s">
        <v>528</v>
      </c>
      <c r="F184" s="213" t="s">
        <v>348</v>
      </c>
      <c r="G184" s="213" t="s">
        <v>27</v>
      </c>
      <c r="H184" s="215">
        <v>50</v>
      </c>
      <c r="I184" s="215">
        <v>0</v>
      </c>
      <c r="J184" s="215">
        <v>50</v>
      </c>
      <c r="K184" s="215" t="s">
        <v>31</v>
      </c>
      <c r="L184" s="213" t="s">
        <v>28</v>
      </c>
      <c r="M184" s="213" t="s">
        <v>25</v>
      </c>
      <c r="N184" s="213" t="s">
        <v>9</v>
      </c>
      <c r="O184" s="213" t="s">
        <v>27</v>
      </c>
      <c r="P184" s="213" t="s">
        <v>32</v>
      </c>
      <c r="Q184" s="213" t="s">
        <v>728</v>
      </c>
    </row>
    <row r="185" spans="1:17">
      <c r="A185" s="213" t="s">
        <v>875</v>
      </c>
      <c r="B185" s="213" t="s">
        <v>351</v>
      </c>
      <c r="C185" s="213" t="s">
        <v>351</v>
      </c>
      <c r="D185" s="213" t="s">
        <v>531</v>
      </c>
      <c r="E185" s="213" t="s">
        <v>528</v>
      </c>
      <c r="F185" s="213" t="s">
        <v>348</v>
      </c>
      <c r="G185" s="213" t="s">
        <v>27</v>
      </c>
      <c r="H185" s="215">
        <v>50</v>
      </c>
      <c r="I185" s="215">
        <v>0</v>
      </c>
      <c r="J185" s="215">
        <v>50</v>
      </c>
      <c r="K185" s="215" t="s">
        <v>31</v>
      </c>
      <c r="L185" s="213" t="s">
        <v>28</v>
      </c>
      <c r="M185" s="213" t="s">
        <v>25</v>
      </c>
      <c r="N185" s="213" t="s">
        <v>9</v>
      </c>
      <c r="O185" s="213" t="s">
        <v>27</v>
      </c>
      <c r="P185" s="213" t="s">
        <v>32</v>
      </c>
      <c r="Q185" s="213" t="s">
        <v>729</v>
      </c>
    </row>
    <row r="186" spans="1:17">
      <c r="A186" s="213" t="s">
        <v>876</v>
      </c>
      <c r="B186" s="213" t="s">
        <v>352</v>
      </c>
      <c r="C186" s="213" t="s">
        <v>352</v>
      </c>
      <c r="D186" s="213" t="s">
        <v>532</v>
      </c>
      <c r="E186" s="213" t="s">
        <v>533</v>
      </c>
      <c r="F186" s="213" t="s">
        <v>353</v>
      </c>
      <c r="G186" s="213" t="s">
        <v>27</v>
      </c>
      <c r="H186" s="215">
        <v>50</v>
      </c>
      <c r="I186" s="215">
        <v>0</v>
      </c>
      <c r="J186" s="215">
        <v>50</v>
      </c>
      <c r="K186" s="215" t="s">
        <v>31</v>
      </c>
      <c r="L186" s="213" t="s">
        <v>28</v>
      </c>
      <c r="M186" s="213" t="s">
        <v>25</v>
      </c>
      <c r="N186" s="213" t="s">
        <v>9</v>
      </c>
      <c r="O186" s="213" t="s">
        <v>27</v>
      </c>
      <c r="P186" s="213" t="s">
        <v>32</v>
      </c>
      <c r="Q186" s="213" t="s">
        <v>730</v>
      </c>
    </row>
    <row r="187" spans="1:17">
      <c r="A187" s="213" t="s">
        <v>877</v>
      </c>
      <c r="B187" s="213" t="s">
        <v>354</v>
      </c>
      <c r="C187" s="213" t="s">
        <v>354</v>
      </c>
      <c r="D187" s="213" t="s">
        <v>534</v>
      </c>
      <c r="E187" s="213" t="s">
        <v>533</v>
      </c>
      <c r="F187" s="213" t="s">
        <v>353</v>
      </c>
      <c r="G187" s="213" t="s">
        <v>27</v>
      </c>
      <c r="H187" s="215">
        <v>50</v>
      </c>
      <c r="I187" s="215">
        <v>0</v>
      </c>
      <c r="J187" s="215">
        <v>50</v>
      </c>
      <c r="K187" s="215" t="s">
        <v>31</v>
      </c>
      <c r="L187" s="213" t="s">
        <v>28</v>
      </c>
      <c r="M187" s="213" t="s">
        <v>25</v>
      </c>
      <c r="N187" s="213" t="s">
        <v>9</v>
      </c>
      <c r="O187" s="213" t="s">
        <v>27</v>
      </c>
      <c r="P187" s="213" t="s">
        <v>32</v>
      </c>
      <c r="Q187" s="213" t="s">
        <v>731</v>
      </c>
    </row>
    <row r="188" spans="1:17">
      <c r="A188" s="213" t="s">
        <v>878</v>
      </c>
      <c r="B188" s="213" t="s">
        <v>355</v>
      </c>
      <c r="C188" s="213" t="s">
        <v>355</v>
      </c>
      <c r="D188" s="213" t="s">
        <v>535</v>
      </c>
      <c r="E188" s="213" t="s">
        <v>536</v>
      </c>
      <c r="F188" s="213" t="s">
        <v>356</v>
      </c>
      <c r="G188" s="213" t="s">
        <v>27</v>
      </c>
      <c r="H188" s="215">
        <v>50</v>
      </c>
      <c r="I188" s="215">
        <v>0</v>
      </c>
      <c r="J188" s="215">
        <v>50</v>
      </c>
      <c r="K188" s="215" t="s">
        <v>31</v>
      </c>
      <c r="L188" s="213" t="s">
        <v>28</v>
      </c>
      <c r="M188" s="213" t="s">
        <v>25</v>
      </c>
      <c r="N188" s="213" t="s">
        <v>9</v>
      </c>
      <c r="O188" s="213" t="s">
        <v>27</v>
      </c>
      <c r="P188" s="213" t="s">
        <v>32</v>
      </c>
      <c r="Q188" s="213" t="s">
        <v>732</v>
      </c>
    </row>
    <row r="189" spans="1:17">
      <c r="A189" s="213" t="s">
        <v>879</v>
      </c>
      <c r="B189" s="213" t="s">
        <v>357</v>
      </c>
      <c r="C189" s="213" t="s">
        <v>357</v>
      </c>
      <c r="D189" s="213" t="s">
        <v>537</v>
      </c>
      <c r="E189" s="213" t="s">
        <v>536</v>
      </c>
      <c r="F189" s="213" t="s">
        <v>356</v>
      </c>
      <c r="G189" s="213" t="s">
        <v>27</v>
      </c>
      <c r="H189" s="215">
        <v>50</v>
      </c>
      <c r="I189" s="215">
        <v>0</v>
      </c>
      <c r="J189" s="215">
        <v>50</v>
      </c>
      <c r="K189" s="215" t="s">
        <v>31</v>
      </c>
      <c r="L189" s="213" t="s">
        <v>28</v>
      </c>
      <c r="M189" s="213" t="s">
        <v>25</v>
      </c>
      <c r="N189" s="213" t="s">
        <v>9</v>
      </c>
      <c r="O189" s="213" t="s">
        <v>27</v>
      </c>
      <c r="P189" s="213" t="s">
        <v>32</v>
      </c>
      <c r="Q189" s="213" t="s">
        <v>733</v>
      </c>
    </row>
    <row r="190" spans="1:17">
      <c r="A190" s="213" t="s">
        <v>880</v>
      </c>
      <c r="B190" s="213" t="s">
        <v>358</v>
      </c>
      <c r="C190" s="213" t="s">
        <v>358</v>
      </c>
      <c r="D190" s="213" t="s">
        <v>538</v>
      </c>
      <c r="E190" s="213" t="s">
        <v>536</v>
      </c>
      <c r="F190" s="213" t="s">
        <v>356</v>
      </c>
      <c r="G190" s="213" t="s">
        <v>27</v>
      </c>
      <c r="H190" s="215">
        <v>50</v>
      </c>
      <c r="I190" s="215">
        <v>0</v>
      </c>
      <c r="J190" s="215">
        <v>50</v>
      </c>
      <c r="K190" s="215" t="s">
        <v>31</v>
      </c>
      <c r="L190" s="213" t="s">
        <v>28</v>
      </c>
      <c r="M190" s="213" t="s">
        <v>25</v>
      </c>
      <c r="N190" s="213" t="s">
        <v>9</v>
      </c>
      <c r="O190" s="213" t="s">
        <v>27</v>
      </c>
      <c r="P190" s="213" t="s">
        <v>32</v>
      </c>
      <c r="Q190" s="213" t="s">
        <v>734</v>
      </c>
    </row>
    <row r="191" spans="1:17">
      <c r="A191" s="213" t="s">
        <v>881</v>
      </c>
      <c r="B191" s="213" t="s">
        <v>359</v>
      </c>
      <c r="C191" s="213" t="s">
        <v>359</v>
      </c>
      <c r="D191" s="213" t="s">
        <v>539</v>
      </c>
      <c r="E191" s="213" t="s">
        <v>540</v>
      </c>
      <c r="F191" s="213" t="s">
        <v>356</v>
      </c>
      <c r="G191" s="213" t="s">
        <v>27</v>
      </c>
      <c r="H191" s="215">
        <v>50</v>
      </c>
      <c r="I191" s="215">
        <v>0</v>
      </c>
      <c r="J191" s="215">
        <v>50</v>
      </c>
      <c r="K191" s="215" t="s">
        <v>31</v>
      </c>
      <c r="L191" s="213" t="s">
        <v>28</v>
      </c>
      <c r="M191" s="213" t="s">
        <v>25</v>
      </c>
      <c r="N191" s="213" t="s">
        <v>9</v>
      </c>
      <c r="O191" s="213" t="s">
        <v>27</v>
      </c>
      <c r="P191" s="213" t="s">
        <v>32</v>
      </c>
      <c r="Q191" s="213" t="s">
        <v>735</v>
      </c>
    </row>
    <row r="192" spans="1:17">
      <c r="A192" s="213" t="s">
        <v>882</v>
      </c>
      <c r="B192" s="213" t="s">
        <v>360</v>
      </c>
      <c r="C192" s="213" t="s">
        <v>360</v>
      </c>
      <c r="D192" s="213" t="s">
        <v>541</v>
      </c>
      <c r="E192" s="213" t="s">
        <v>542</v>
      </c>
      <c r="F192" s="213" t="s">
        <v>361</v>
      </c>
      <c r="G192" s="213" t="s">
        <v>27</v>
      </c>
      <c r="H192" s="215">
        <v>50</v>
      </c>
      <c r="I192" s="215">
        <v>0</v>
      </c>
      <c r="J192" s="215">
        <v>50</v>
      </c>
      <c r="K192" s="215" t="s">
        <v>31</v>
      </c>
      <c r="L192" s="213" t="s">
        <v>28</v>
      </c>
      <c r="M192" s="213" t="s">
        <v>25</v>
      </c>
      <c r="N192" s="213" t="s">
        <v>9</v>
      </c>
      <c r="O192" s="213" t="s">
        <v>27</v>
      </c>
      <c r="P192" s="213" t="s">
        <v>32</v>
      </c>
      <c r="Q192" s="213" t="s">
        <v>736</v>
      </c>
    </row>
    <row r="193" spans="1:17">
      <c r="A193" s="213" t="s">
        <v>883</v>
      </c>
      <c r="B193" s="213" t="s">
        <v>362</v>
      </c>
      <c r="C193" s="213" t="s">
        <v>362</v>
      </c>
      <c r="D193" s="213" t="s">
        <v>543</v>
      </c>
      <c r="E193" s="213" t="s">
        <v>542</v>
      </c>
      <c r="F193" s="213" t="s">
        <v>361</v>
      </c>
      <c r="G193" s="213" t="s">
        <v>27</v>
      </c>
      <c r="H193" s="215">
        <v>50</v>
      </c>
      <c r="I193" s="215">
        <v>0</v>
      </c>
      <c r="J193" s="215">
        <v>50</v>
      </c>
      <c r="K193" s="215" t="s">
        <v>31</v>
      </c>
      <c r="L193" s="213" t="s">
        <v>28</v>
      </c>
      <c r="M193" s="213" t="s">
        <v>25</v>
      </c>
      <c r="N193" s="213" t="s">
        <v>9</v>
      </c>
      <c r="O193" s="213" t="s">
        <v>27</v>
      </c>
      <c r="P193" s="213" t="s">
        <v>32</v>
      </c>
      <c r="Q193" s="213" t="s">
        <v>737</v>
      </c>
    </row>
    <row r="194" spans="1:17">
      <c r="A194" s="213" t="s">
        <v>884</v>
      </c>
      <c r="B194" s="213" t="s">
        <v>363</v>
      </c>
      <c r="C194" s="213" t="s">
        <v>363</v>
      </c>
      <c r="D194" s="213" t="s">
        <v>544</v>
      </c>
      <c r="E194" s="213" t="s">
        <v>542</v>
      </c>
      <c r="F194" s="213" t="s">
        <v>361</v>
      </c>
      <c r="G194" s="213" t="s">
        <v>27</v>
      </c>
      <c r="H194" s="215">
        <v>50</v>
      </c>
      <c r="I194" s="215">
        <v>0</v>
      </c>
      <c r="J194" s="215">
        <v>50</v>
      </c>
      <c r="K194" s="215" t="s">
        <v>31</v>
      </c>
      <c r="L194" s="213" t="s">
        <v>28</v>
      </c>
      <c r="M194" s="213" t="s">
        <v>25</v>
      </c>
      <c r="N194" s="213" t="s">
        <v>9</v>
      </c>
      <c r="O194" s="213" t="s">
        <v>27</v>
      </c>
      <c r="P194" s="213" t="s">
        <v>32</v>
      </c>
      <c r="Q194" s="213" t="s">
        <v>738</v>
      </c>
    </row>
    <row r="195" spans="1:17">
      <c r="A195" s="213" t="s">
        <v>885</v>
      </c>
      <c r="B195" s="213" t="s">
        <v>364</v>
      </c>
      <c r="C195" s="213" t="s">
        <v>364</v>
      </c>
      <c r="D195" s="213" t="s">
        <v>545</v>
      </c>
      <c r="E195" s="213" t="s">
        <v>542</v>
      </c>
      <c r="F195" s="213" t="s">
        <v>361</v>
      </c>
      <c r="G195" s="213" t="s">
        <v>27</v>
      </c>
      <c r="H195" s="215">
        <v>50</v>
      </c>
      <c r="I195" s="215">
        <v>0</v>
      </c>
      <c r="J195" s="215">
        <v>50</v>
      </c>
      <c r="K195" s="215" t="s">
        <v>31</v>
      </c>
      <c r="L195" s="213" t="s">
        <v>28</v>
      </c>
      <c r="M195" s="213" t="s">
        <v>25</v>
      </c>
      <c r="N195" s="213" t="s">
        <v>9</v>
      </c>
      <c r="O195" s="213" t="s">
        <v>27</v>
      </c>
      <c r="P195" s="213" t="s">
        <v>32</v>
      </c>
      <c r="Q195" s="213" t="s">
        <v>739</v>
      </c>
    </row>
    <row r="196" spans="1:17">
      <c r="A196" s="213" t="s">
        <v>886</v>
      </c>
      <c r="B196" s="213" t="s">
        <v>365</v>
      </c>
      <c r="C196" s="213" t="s">
        <v>365</v>
      </c>
      <c r="D196" s="213" t="s">
        <v>546</v>
      </c>
      <c r="E196" s="213" t="s">
        <v>542</v>
      </c>
      <c r="F196" s="213" t="s">
        <v>366</v>
      </c>
      <c r="G196" s="213" t="s">
        <v>27</v>
      </c>
      <c r="H196" s="215">
        <v>50</v>
      </c>
      <c r="I196" s="215">
        <v>0</v>
      </c>
      <c r="J196" s="215">
        <v>50</v>
      </c>
      <c r="K196" s="215" t="s">
        <v>31</v>
      </c>
      <c r="L196" s="213" t="s">
        <v>28</v>
      </c>
      <c r="M196" s="213" t="s">
        <v>25</v>
      </c>
      <c r="N196" s="213" t="s">
        <v>9</v>
      </c>
      <c r="O196" s="213" t="s">
        <v>27</v>
      </c>
      <c r="P196" s="213" t="s">
        <v>32</v>
      </c>
      <c r="Q196" s="213" t="s">
        <v>740</v>
      </c>
    </row>
    <row r="197" spans="1:17">
      <c r="A197" s="213" t="s">
        <v>887</v>
      </c>
      <c r="B197" s="213" t="s">
        <v>367</v>
      </c>
      <c r="C197" s="213" t="s">
        <v>367</v>
      </c>
      <c r="D197" s="213" t="s">
        <v>547</v>
      </c>
      <c r="E197" s="213" t="s">
        <v>548</v>
      </c>
      <c r="F197" s="213" t="s">
        <v>368</v>
      </c>
      <c r="G197" s="213" t="s">
        <v>27</v>
      </c>
      <c r="H197" s="215">
        <v>50</v>
      </c>
      <c r="I197" s="215">
        <v>0</v>
      </c>
      <c r="J197" s="215">
        <v>50</v>
      </c>
      <c r="K197" s="215" t="s">
        <v>31</v>
      </c>
      <c r="L197" s="213" t="s">
        <v>28</v>
      </c>
      <c r="M197" s="213" t="s">
        <v>25</v>
      </c>
      <c r="N197" s="213" t="s">
        <v>9</v>
      </c>
      <c r="O197" s="213" t="s">
        <v>27</v>
      </c>
      <c r="P197" s="213" t="s">
        <v>32</v>
      </c>
      <c r="Q197" s="213" t="s">
        <v>741</v>
      </c>
    </row>
    <row r="198" spans="1:17">
      <c r="A198" s="213" t="s">
        <v>888</v>
      </c>
      <c r="B198" s="213" t="s">
        <v>369</v>
      </c>
      <c r="C198" s="213" t="s">
        <v>369</v>
      </c>
      <c r="D198" s="213" t="s">
        <v>549</v>
      </c>
      <c r="E198" s="213" t="s">
        <v>550</v>
      </c>
      <c r="F198" s="213" t="s">
        <v>370</v>
      </c>
      <c r="G198" s="213" t="s">
        <v>27</v>
      </c>
      <c r="H198" s="215">
        <v>50</v>
      </c>
      <c r="I198" s="215">
        <v>0</v>
      </c>
      <c r="J198" s="215">
        <v>50</v>
      </c>
      <c r="K198" s="215" t="s">
        <v>31</v>
      </c>
      <c r="L198" s="213" t="s">
        <v>28</v>
      </c>
      <c r="M198" s="213" t="s">
        <v>25</v>
      </c>
      <c r="N198" s="213" t="s">
        <v>9</v>
      </c>
      <c r="O198" s="213" t="s">
        <v>27</v>
      </c>
      <c r="P198" s="213" t="s">
        <v>32</v>
      </c>
      <c r="Q198" s="213" t="s">
        <v>742</v>
      </c>
    </row>
    <row r="199" spans="1:17">
      <c r="A199" s="213" t="s">
        <v>889</v>
      </c>
      <c r="B199" s="213" t="s">
        <v>371</v>
      </c>
      <c r="C199" s="213" t="s">
        <v>371</v>
      </c>
      <c r="D199" s="213" t="s">
        <v>551</v>
      </c>
      <c r="E199" s="213" t="s">
        <v>550</v>
      </c>
      <c r="F199" s="213" t="s">
        <v>370</v>
      </c>
      <c r="G199" s="213" t="s">
        <v>27</v>
      </c>
      <c r="H199" s="215">
        <v>50</v>
      </c>
      <c r="I199" s="215">
        <v>0</v>
      </c>
      <c r="J199" s="215">
        <v>50</v>
      </c>
      <c r="K199" s="215" t="s">
        <v>31</v>
      </c>
      <c r="L199" s="213" t="s">
        <v>28</v>
      </c>
      <c r="M199" s="213" t="s">
        <v>25</v>
      </c>
      <c r="N199" s="213" t="s">
        <v>9</v>
      </c>
      <c r="O199" s="213" t="s">
        <v>27</v>
      </c>
      <c r="P199" s="213" t="s">
        <v>32</v>
      </c>
      <c r="Q199" s="213" t="s">
        <v>743</v>
      </c>
    </row>
    <row r="200" spans="1:17">
      <c r="A200" s="213" t="s">
        <v>890</v>
      </c>
      <c r="B200" s="213" t="s">
        <v>372</v>
      </c>
      <c r="C200" s="213" t="s">
        <v>372</v>
      </c>
      <c r="D200" s="213" t="s">
        <v>552</v>
      </c>
      <c r="E200" s="213" t="s">
        <v>550</v>
      </c>
      <c r="F200" s="213" t="s">
        <v>370</v>
      </c>
      <c r="G200" s="213" t="s">
        <v>27</v>
      </c>
      <c r="H200" s="215">
        <v>50</v>
      </c>
      <c r="I200" s="215">
        <v>0</v>
      </c>
      <c r="J200" s="215">
        <v>50</v>
      </c>
      <c r="K200" s="215" t="s">
        <v>31</v>
      </c>
      <c r="L200" s="213" t="s">
        <v>28</v>
      </c>
      <c r="M200" s="213" t="s">
        <v>25</v>
      </c>
      <c r="N200" s="213" t="s">
        <v>9</v>
      </c>
      <c r="O200" s="213" t="s">
        <v>27</v>
      </c>
      <c r="P200" s="213" t="s">
        <v>32</v>
      </c>
      <c r="Q200" s="213" t="s">
        <v>744</v>
      </c>
    </row>
    <row r="201" spans="1:17">
      <c r="A201" s="213" t="s">
        <v>891</v>
      </c>
      <c r="B201" s="213" t="s">
        <v>373</v>
      </c>
      <c r="C201" s="213" t="s">
        <v>373</v>
      </c>
      <c r="D201" s="213" t="s">
        <v>553</v>
      </c>
      <c r="E201" s="213" t="s">
        <v>550</v>
      </c>
      <c r="F201" s="213" t="s">
        <v>370</v>
      </c>
      <c r="G201" s="213" t="s">
        <v>27</v>
      </c>
      <c r="H201" s="215">
        <v>50</v>
      </c>
      <c r="I201" s="215">
        <v>0</v>
      </c>
      <c r="J201" s="215">
        <v>50</v>
      </c>
      <c r="K201" s="215" t="s">
        <v>31</v>
      </c>
      <c r="L201" s="213" t="s">
        <v>28</v>
      </c>
      <c r="M201" s="213" t="s">
        <v>25</v>
      </c>
      <c r="N201" s="213" t="s">
        <v>9</v>
      </c>
      <c r="O201" s="213" t="s">
        <v>27</v>
      </c>
      <c r="P201" s="213" t="s">
        <v>32</v>
      </c>
      <c r="Q201" s="213" t="s">
        <v>745</v>
      </c>
    </row>
    <row r="202" spans="1:17">
      <c r="A202" s="213" t="s">
        <v>892</v>
      </c>
      <c r="B202" s="213" t="s">
        <v>374</v>
      </c>
      <c r="C202" s="213" t="s">
        <v>374</v>
      </c>
      <c r="D202" s="213" t="s">
        <v>554</v>
      </c>
      <c r="E202" s="213" t="s">
        <v>555</v>
      </c>
      <c r="F202" s="213" t="s">
        <v>375</v>
      </c>
      <c r="G202" s="213" t="s">
        <v>27</v>
      </c>
      <c r="H202" s="215">
        <v>50</v>
      </c>
      <c r="I202" s="215">
        <v>0</v>
      </c>
      <c r="J202" s="215">
        <v>50</v>
      </c>
      <c r="K202" s="215" t="s">
        <v>31</v>
      </c>
      <c r="L202" s="213" t="s">
        <v>28</v>
      </c>
      <c r="M202" s="213" t="s">
        <v>25</v>
      </c>
      <c r="N202" s="213" t="s">
        <v>9</v>
      </c>
      <c r="O202" s="213" t="s">
        <v>27</v>
      </c>
      <c r="P202" s="213" t="s">
        <v>32</v>
      </c>
      <c r="Q202" s="213" t="s">
        <v>746</v>
      </c>
    </row>
    <row r="203" spans="1:17">
      <c r="A203" s="213" t="s">
        <v>893</v>
      </c>
      <c r="B203" s="213" t="s">
        <v>376</v>
      </c>
      <c r="C203" s="213" t="s">
        <v>376</v>
      </c>
      <c r="D203" s="213" t="s">
        <v>556</v>
      </c>
      <c r="E203" s="213" t="s">
        <v>555</v>
      </c>
      <c r="F203" s="213" t="s">
        <v>377</v>
      </c>
      <c r="G203" s="213" t="s">
        <v>27</v>
      </c>
      <c r="H203" s="215">
        <v>50</v>
      </c>
      <c r="I203" s="215">
        <v>0</v>
      </c>
      <c r="J203" s="215">
        <v>50</v>
      </c>
      <c r="K203" s="215" t="s">
        <v>31</v>
      </c>
      <c r="L203" s="213" t="s">
        <v>28</v>
      </c>
      <c r="M203" s="213" t="s">
        <v>25</v>
      </c>
      <c r="N203" s="213" t="s">
        <v>9</v>
      </c>
      <c r="O203" s="213" t="s">
        <v>27</v>
      </c>
      <c r="P203" s="213" t="s">
        <v>32</v>
      </c>
      <c r="Q203" s="213" t="s">
        <v>747</v>
      </c>
    </row>
    <row r="204" spans="1:17">
      <c r="A204" s="213" t="s">
        <v>894</v>
      </c>
      <c r="B204" s="213" t="s">
        <v>378</v>
      </c>
      <c r="C204" s="213" t="s">
        <v>378</v>
      </c>
      <c r="D204" s="213" t="s">
        <v>557</v>
      </c>
      <c r="E204" s="213" t="s">
        <v>555</v>
      </c>
      <c r="F204" s="213" t="s">
        <v>375</v>
      </c>
      <c r="G204" s="213" t="s">
        <v>27</v>
      </c>
      <c r="H204" s="215">
        <v>50</v>
      </c>
      <c r="I204" s="215">
        <v>0</v>
      </c>
      <c r="J204" s="215">
        <v>50</v>
      </c>
      <c r="K204" s="215" t="s">
        <v>31</v>
      </c>
      <c r="L204" s="213" t="s">
        <v>28</v>
      </c>
      <c r="M204" s="213" t="s">
        <v>25</v>
      </c>
      <c r="N204" s="213" t="s">
        <v>9</v>
      </c>
      <c r="O204" s="213" t="s">
        <v>27</v>
      </c>
      <c r="P204" s="213" t="s">
        <v>32</v>
      </c>
      <c r="Q204" s="213" t="s">
        <v>748</v>
      </c>
    </row>
    <row r="205" spans="1:17">
      <c r="A205" s="213" t="s">
        <v>895</v>
      </c>
      <c r="B205" s="213" t="s">
        <v>379</v>
      </c>
      <c r="C205" s="213" t="s">
        <v>379</v>
      </c>
      <c r="D205" s="213" t="s">
        <v>558</v>
      </c>
      <c r="E205" s="213" t="s">
        <v>555</v>
      </c>
      <c r="F205" s="213" t="s">
        <v>375</v>
      </c>
      <c r="G205" s="213" t="s">
        <v>27</v>
      </c>
      <c r="H205" s="215">
        <v>50</v>
      </c>
      <c r="I205" s="215">
        <v>0</v>
      </c>
      <c r="J205" s="215">
        <v>50</v>
      </c>
      <c r="K205" s="215" t="s">
        <v>31</v>
      </c>
      <c r="L205" s="213" t="s">
        <v>28</v>
      </c>
      <c r="M205" s="213" t="s">
        <v>25</v>
      </c>
      <c r="N205" s="213" t="s">
        <v>9</v>
      </c>
      <c r="O205" s="213" t="s">
        <v>27</v>
      </c>
      <c r="P205" s="213" t="s">
        <v>32</v>
      </c>
      <c r="Q205" s="213" t="s">
        <v>749</v>
      </c>
    </row>
    <row r="206" spans="1:17">
      <c r="A206" s="213" t="s">
        <v>896</v>
      </c>
      <c r="B206" s="213" t="s">
        <v>380</v>
      </c>
      <c r="C206" s="213" t="s">
        <v>380</v>
      </c>
      <c r="D206" s="213" t="s">
        <v>559</v>
      </c>
      <c r="E206" s="213" t="s">
        <v>560</v>
      </c>
      <c r="F206" s="213" t="s">
        <v>381</v>
      </c>
      <c r="G206" s="213" t="s">
        <v>27</v>
      </c>
      <c r="H206" s="215">
        <v>50</v>
      </c>
      <c r="I206" s="215">
        <v>0</v>
      </c>
      <c r="J206" s="215">
        <v>50</v>
      </c>
      <c r="K206" s="215" t="s">
        <v>31</v>
      </c>
      <c r="L206" s="213" t="s">
        <v>28</v>
      </c>
      <c r="M206" s="213" t="s">
        <v>25</v>
      </c>
      <c r="N206" s="213" t="s">
        <v>9</v>
      </c>
      <c r="O206" s="213" t="s">
        <v>27</v>
      </c>
      <c r="P206" s="213" t="s">
        <v>32</v>
      </c>
      <c r="Q206" s="213" t="s">
        <v>750</v>
      </c>
    </row>
    <row r="207" spans="1:17">
      <c r="A207" s="213" t="s">
        <v>897</v>
      </c>
      <c r="B207" s="213" t="s">
        <v>382</v>
      </c>
      <c r="C207" s="213" t="s">
        <v>382</v>
      </c>
      <c r="D207" s="213" t="s">
        <v>561</v>
      </c>
      <c r="E207" s="213" t="s">
        <v>560</v>
      </c>
      <c r="F207" s="213" t="s">
        <v>381</v>
      </c>
      <c r="G207" s="213" t="s">
        <v>27</v>
      </c>
      <c r="H207" s="215">
        <v>50</v>
      </c>
      <c r="I207" s="215">
        <v>0</v>
      </c>
      <c r="J207" s="215">
        <v>50</v>
      </c>
      <c r="K207" s="215" t="s">
        <v>31</v>
      </c>
      <c r="L207" s="213" t="s">
        <v>28</v>
      </c>
      <c r="M207" s="213" t="s">
        <v>25</v>
      </c>
      <c r="N207" s="213" t="s">
        <v>9</v>
      </c>
      <c r="O207" s="213" t="s">
        <v>27</v>
      </c>
      <c r="P207" s="213" t="s">
        <v>32</v>
      </c>
      <c r="Q207" s="213" t="s">
        <v>751</v>
      </c>
    </row>
    <row r="208" spans="1:17">
      <c r="A208" s="213" t="s">
        <v>898</v>
      </c>
      <c r="B208" s="213" t="s">
        <v>383</v>
      </c>
      <c r="C208" s="213" t="s">
        <v>383</v>
      </c>
      <c r="D208" s="213" t="s">
        <v>562</v>
      </c>
      <c r="E208" s="213" t="s">
        <v>560</v>
      </c>
      <c r="F208" s="213" t="s">
        <v>384</v>
      </c>
      <c r="G208" s="213" t="s">
        <v>27</v>
      </c>
      <c r="H208" s="215">
        <v>50</v>
      </c>
      <c r="I208" s="215">
        <v>0</v>
      </c>
      <c r="J208" s="215">
        <v>50</v>
      </c>
      <c r="K208" s="215" t="s">
        <v>31</v>
      </c>
      <c r="L208" s="213" t="s">
        <v>28</v>
      </c>
      <c r="M208" s="213" t="s">
        <v>25</v>
      </c>
      <c r="N208" s="213" t="s">
        <v>9</v>
      </c>
      <c r="O208" s="213" t="s">
        <v>27</v>
      </c>
      <c r="P208" s="213" t="s">
        <v>32</v>
      </c>
      <c r="Q208" s="213" t="s">
        <v>752</v>
      </c>
    </row>
    <row r="209" spans="1:17">
      <c r="A209" s="213" t="s">
        <v>899</v>
      </c>
      <c r="B209" s="213" t="s">
        <v>385</v>
      </c>
      <c r="C209" s="213" t="s">
        <v>385</v>
      </c>
      <c r="D209" s="213" t="s">
        <v>563</v>
      </c>
      <c r="E209" s="213" t="s">
        <v>560</v>
      </c>
      <c r="F209" s="213" t="s">
        <v>381</v>
      </c>
      <c r="G209" s="213" t="s">
        <v>27</v>
      </c>
      <c r="H209" s="215">
        <v>50</v>
      </c>
      <c r="I209" s="215">
        <v>0</v>
      </c>
      <c r="J209" s="215">
        <v>50</v>
      </c>
      <c r="K209" s="215" t="s">
        <v>31</v>
      </c>
      <c r="L209" s="213" t="s">
        <v>28</v>
      </c>
      <c r="M209" s="213" t="s">
        <v>25</v>
      </c>
      <c r="N209" s="213" t="s">
        <v>9</v>
      </c>
      <c r="O209" s="213" t="s">
        <v>27</v>
      </c>
      <c r="P209" s="213" t="s">
        <v>32</v>
      </c>
      <c r="Q209" s="213" t="s">
        <v>753</v>
      </c>
    </row>
    <row r="210" spans="1:17">
      <c r="A210" s="213" t="s">
        <v>900</v>
      </c>
      <c r="B210" s="213" t="s">
        <v>386</v>
      </c>
      <c r="C210" s="213" t="s">
        <v>386</v>
      </c>
      <c r="D210" s="213" t="s">
        <v>564</v>
      </c>
      <c r="E210" s="213" t="s">
        <v>565</v>
      </c>
      <c r="F210" s="213" t="s">
        <v>387</v>
      </c>
      <c r="G210" s="213" t="s">
        <v>27</v>
      </c>
      <c r="H210" s="215">
        <v>50</v>
      </c>
      <c r="I210" s="215">
        <v>0</v>
      </c>
      <c r="J210" s="215">
        <v>50</v>
      </c>
      <c r="K210" s="215" t="s">
        <v>31</v>
      </c>
      <c r="L210" s="213" t="s">
        <v>28</v>
      </c>
      <c r="M210" s="213" t="s">
        <v>25</v>
      </c>
      <c r="N210" s="213" t="s">
        <v>9</v>
      </c>
      <c r="O210" s="213" t="s">
        <v>27</v>
      </c>
      <c r="P210" s="213" t="s">
        <v>32</v>
      </c>
      <c r="Q210" s="213" t="s">
        <v>754</v>
      </c>
    </row>
    <row r="211" spans="1:17">
      <c r="A211" s="213" t="s">
        <v>901</v>
      </c>
      <c r="B211" s="213" t="s">
        <v>388</v>
      </c>
      <c r="C211" s="213" t="s">
        <v>388</v>
      </c>
      <c r="D211" s="213" t="s">
        <v>566</v>
      </c>
      <c r="E211" s="213" t="s">
        <v>565</v>
      </c>
      <c r="F211" s="213" t="s">
        <v>387</v>
      </c>
      <c r="G211" s="213" t="s">
        <v>27</v>
      </c>
      <c r="H211" s="215">
        <v>50</v>
      </c>
      <c r="I211" s="215">
        <v>0</v>
      </c>
      <c r="J211" s="215">
        <v>50</v>
      </c>
      <c r="K211" s="215" t="s">
        <v>31</v>
      </c>
      <c r="L211" s="213" t="s">
        <v>28</v>
      </c>
      <c r="M211" s="213" t="s">
        <v>25</v>
      </c>
      <c r="N211" s="213" t="s">
        <v>9</v>
      </c>
      <c r="O211" s="213" t="s">
        <v>27</v>
      </c>
      <c r="P211" s="213" t="s">
        <v>32</v>
      </c>
      <c r="Q211" s="213" t="s">
        <v>755</v>
      </c>
    </row>
    <row r="212" spans="1:17">
      <c r="A212" s="213" t="s">
        <v>902</v>
      </c>
      <c r="B212" s="213" t="s">
        <v>389</v>
      </c>
      <c r="C212" s="213" t="s">
        <v>389</v>
      </c>
      <c r="D212" s="213" t="s">
        <v>567</v>
      </c>
      <c r="E212" s="213" t="s">
        <v>565</v>
      </c>
      <c r="F212" s="213" t="s">
        <v>387</v>
      </c>
      <c r="G212" s="213" t="s">
        <v>27</v>
      </c>
      <c r="H212" s="215">
        <v>50</v>
      </c>
      <c r="I212" s="215">
        <v>0</v>
      </c>
      <c r="J212" s="215">
        <v>50</v>
      </c>
      <c r="K212" s="215" t="s">
        <v>31</v>
      </c>
      <c r="L212" s="213" t="s">
        <v>28</v>
      </c>
      <c r="M212" s="213" t="s">
        <v>25</v>
      </c>
      <c r="N212" s="213" t="s">
        <v>9</v>
      </c>
      <c r="O212" s="213" t="s">
        <v>27</v>
      </c>
      <c r="P212" s="213" t="s">
        <v>32</v>
      </c>
      <c r="Q212" s="213" t="s">
        <v>756</v>
      </c>
    </row>
    <row r="213" spans="1:17">
      <c r="A213" s="213" t="s">
        <v>903</v>
      </c>
      <c r="B213" s="213" t="s">
        <v>390</v>
      </c>
      <c r="C213" s="213" t="s">
        <v>390</v>
      </c>
      <c r="D213" s="213" t="s">
        <v>568</v>
      </c>
      <c r="E213" s="213" t="s">
        <v>569</v>
      </c>
      <c r="F213" s="213" t="s">
        <v>391</v>
      </c>
      <c r="G213" s="213" t="s">
        <v>27</v>
      </c>
      <c r="H213" s="215">
        <v>50</v>
      </c>
      <c r="I213" s="215">
        <v>0</v>
      </c>
      <c r="J213" s="215">
        <v>50</v>
      </c>
      <c r="K213" s="215" t="s">
        <v>31</v>
      </c>
      <c r="L213" s="213" t="s">
        <v>28</v>
      </c>
      <c r="M213" s="213" t="s">
        <v>25</v>
      </c>
      <c r="N213" s="213" t="s">
        <v>9</v>
      </c>
      <c r="O213" s="213" t="s">
        <v>27</v>
      </c>
      <c r="P213" s="213" t="s">
        <v>32</v>
      </c>
      <c r="Q213" s="213" t="s">
        <v>757</v>
      </c>
    </row>
    <row r="214" spans="1:17">
      <c r="A214" s="213" t="s">
        <v>904</v>
      </c>
      <c r="B214" s="213" t="s">
        <v>392</v>
      </c>
      <c r="C214" s="213" t="s">
        <v>392</v>
      </c>
      <c r="D214" s="213" t="s">
        <v>570</v>
      </c>
      <c r="E214" s="213" t="s">
        <v>571</v>
      </c>
      <c r="F214" s="213" t="s">
        <v>393</v>
      </c>
      <c r="G214" s="213" t="s">
        <v>27</v>
      </c>
      <c r="H214" s="215">
        <v>50</v>
      </c>
      <c r="I214" s="215">
        <v>0</v>
      </c>
      <c r="J214" s="215">
        <v>50</v>
      </c>
      <c r="K214" s="215" t="s">
        <v>31</v>
      </c>
      <c r="L214" s="213" t="s">
        <v>28</v>
      </c>
      <c r="M214" s="213" t="s">
        <v>25</v>
      </c>
      <c r="N214" s="213" t="s">
        <v>9</v>
      </c>
      <c r="O214" s="213" t="s">
        <v>27</v>
      </c>
      <c r="P214" s="213" t="s">
        <v>32</v>
      </c>
      <c r="Q214" s="213" t="s">
        <v>758</v>
      </c>
    </row>
    <row r="215" spans="1:17">
      <c r="A215" s="213" t="s">
        <v>905</v>
      </c>
      <c r="B215" s="213" t="s">
        <v>394</v>
      </c>
      <c r="C215" s="213" t="s">
        <v>394</v>
      </c>
      <c r="D215" s="213" t="s">
        <v>572</v>
      </c>
      <c r="E215" s="213" t="s">
        <v>565</v>
      </c>
      <c r="F215" s="213" t="s">
        <v>387</v>
      </c>
      <c r="G215" s="213" t="s">
        <v>27</v>
      </c>
      <c r="H215" s="215">
        <v>50</v>
      </c>
      <c r="I215" s="215">
        <v>0</v>
      </c>
      <c r="J215" s="215">
        <v>50</v>
      </c>
      <c r="K215" s="215" t="s">
        <v>31</v>
      </c>
      <c r="L215" s="213" t="s">
        <v>28</v>
      </c>
      <c r="M215" s="213" t="s">
        <v>25</v>
      </c>
      <c r="N215" s="213" t="s">
        <v>9</v>
      </c>
      <c r="O215" s="213" t="s">
        <v>27</v>
      </c>
      <c r="P215" s="213" t="s">
        <v>32</v>
      </c>
      <c r="Q215" s="213" t="s">
        <v>759</v>
      </c>
    </row>
    <row r="216" spans="1:17">
      <c r="A216" s="213" t="s">
        <v>906</v>
      </c>
      <c r="B216" s="213" t="s">
        <v>395</v>
      </c>
      <c r="C216" s="213" t="s">
        <v>395</v>
      </c>
      <c r="D216" s="213" t="s">
        <v>573</v>
      </c>
      <c r="E216" s="213" t="s">
        <v>565</v>
      </c>
      <c r="F216" s="213" t="s">
        <v>387</v>
      </c>
      <c r="G216" s="213" t="s">
        <v>27</v>
      </c>
      <c r="H216" s="215">
        <v>50</v>
      </c>
      <c r="I216" s="215">
        <v>0</v>
      </c>
      <c r="J216" s="215">
        <v>50</v>
      </c>
      <c r="K216" s="215" t="s">
        <v>31</v>
      </c>
      <c r="L216" s="213" t="s">
        <v>28</v>
      </c>
      <c r="M216" s="213" t="s">
        <v>25</v>
      </c>
      <c r="N216" s="213" t="s">
        <v>9</v>
      </c>
      <c r="O216" s="213" t="s">
        <v>27</v>
      </c>
      <c r="P216" s="213" t="s">
        <v>32</v>
      </c>
      <c r="Q216" s="213" t="s">
        <v>760</v>
      </c>
    </row>
    <row r="217" spans="1:17">
      <c r="A217" s="213" t="s">
        <v>907</v>
      </c>
      <c r="B217" s="213" t="s">
        <v>396</v>
      </c>
      <c r="C217" s="213" t="s">
        <v>396</v>
      </c>
      <c r="D217" s="213" t="s">
        <v>574</v>
      </c>
      <c r="E217" s="213" t="s">
        <v>575</v>
      </c>
      <c r="F217" s="213" t="s">
        <v>397</v>
      </c>
      <c r="G217" s="213" t="s">
        <v>27</v>
      </c>
      <c r="H217" s="215">
        <v>50</v>
      </c>
      <c r="I217" s="215">
        <v>0</v>
      </c>
      <c r="J217" s="215">
        <v>50</v>
      </c>
      <c r="K217" s="215" t="s">
        <v>31</v>
      </c>
      <c r="L217" s="213" t="s">
        <v>28</v>
      </c>
      <c r="M217" s="213" t="s">
        <v>25</v>
      </c>
      <c r="N217" s="213" t="s">
        <v>9</v>
      </c>
      <c r="O217" s="213" t="s">
        <v>27</v>
      </c>
      <c r="P217" s="213" t="s">
        <v>32</v>
      </c>
      <c r="Q217" s="213" t="s">
        <v>761</v>
      </c>
    </row>
    <row r="218" spans="1:17">
      <c r="A218" s="213" t="s">
        <v>908</v>
      </c>
      <c r="B218" s="213" t="s">
        <v>398</v>
      </c>
      <c r="C218" s="213" t="s">
        <v>398</v>
      </c>
      <c r="D218" s="213" t="s">
        <v>576</v>
      </c>
      <c r="E218" s="213" t="s">
        <v>577</v>
      </c>
      <c r="F218" s="213" t="s">
        <v>397</v>
      </c>
      <c r="G218" s="213" t="s">
        <v>27</v>
      </c>
      <c r="H218" s="215">
        <v>50</v>
      </c>
      <c r="I218" s="215">
        <v>0</v>
      </c>
      <c r="J218" s="215">
        <v>50</v>
      </c>
      <c r="K218" s="215" t="s">
        <v>31</v>
      </c>
      <c r="L218" s="213" t="s">
        <v>28</v>
      </c>
      <c r="M218" s="213" t="s">
        <v>25</v>
      </c>
      <c r="N218" s="213" t="s">
        <v>9</v>
      </c>
      <c r="O218" s="213" t="s">
        <v>27</v>
      </c>
      <c r="P218" s="213" t="s">
        <v>32</v>
      </c>
      <c r="Q218" s="213" t="s">
        <v>762</v>
      </c>
    </row>
    <row r="219" spans="1:17">
      <c r="A219" s="213" t="s">
        <v>909</v>
      </c>
      <c r="B219" s="213" t="s">
        <v>399</v>
      </c>
      <c r="C219" s="213" t="s">
        <v>399</v>
      </c>
      <c r="D219" s="213" t="s">
        <v>578</v>
      </c>
      <c r="E219" s="213" t="s">
        <v>575</v>
      </c>
      <c r="F219" s="213" t="s">
        <v>397</v>
      </c>
      <c r="G219" s="213" t="s">
        <v>27</v>
      </c>
      <c r="H219" s="215">
        <v>50</v>
      </c>
      <c r="I219" s="215">
        <v>0</v>
      </c>
      <c r="J219" s="215">
        <v>50</v>
      </c>
      <c r="K219" s="215" t="s">
        <v>31</v>
      </c>
      <c r="L219" s="213" t="s">
        <v>28</v>
      </c>
      <c r="M219" s="213" t="s">
        <v>25</v>
      </c>
      <c r="N219" s="213" t="s">
        <v>9</v>
      </c>
      <c r="O219" s="213" t="s">
        <v>27</v>
      </c>
      <c r="P219" s="213" t="s">
        <v>32</v>
      </c>
      <c r="Q219" s="213" t="s">
        <v>763</v>
      </c>
    </row>
    <row r="220" spans="1:17">
      <c r="A220" s="213" t="s">
        <v>910</v>
      </c>
      <c r="B220" s="213" t="s">
        <v>400</v>
      </c>
      <c r="C220" s="213" t="s">
        <v>400</v>
      </c>
      <c r="D220" s="213" t="s">
        <v>579</v>
      </c>
      <c r="E220" s="213" t="s">
        <v>577</v>
      </c>
      <c r="F220" s="213" t="s">
        <v>397</v>
      </c>
      <c r="G220" s="213" t="s">
        <v>27</v>
      </c>
      <c r="H220" s="215">
        <v>50</v>
      </c>
      <c r="I220" s="215">
        <v>0</v>
      </c>
      <c r="J220" s="215">
        <v>50</v>
      </c>
      <c r="K220" s="215" t="s">
        <v>31</v>
      </c>
      <c r="L220" s="213" t="s">
        <v>28</v>
      </c>
      <c r="M220" s="213" t="s">
        <v>25</v>
      </c>
      <c r="N220" s="213" t="s">
        <v>9</v>
      </c>
      <c r="O220" s="213" t="s">
        <v>27</v>
      </c>
      <c r="P220" s="213" t="s">
        <v>32</v>
      </c>
      <c r="Q220" s="213" t="s">
        <v>764</v>
      </c>
    </row>
    <row r="221" spans="1:17">
      <c r="A221" s="213" t="s">
        <v>911</v>
      </c>
      <c r="B221" s="213" t="s">
        <v>401</v>
      </c>
      <c r="C221" s="213" t="s">
        <v>401</v>
      </c>
      <c r="D221" s="213" t="s">
        <v>580</v>
      </c>
      <c r="E221" s="213" t="s">
        <v>577</v>
      </c>
      <c r="F221" s="213" t="s">
        <v>397</v>
      </c>
      <c r="G221" s="213" t="s">
        <v>27</v>
      </c>
      <c r="H221" s="215">
        <v>50</v>
      </c>
      <c r="I221" s="215">
        <v>0</v>
      </c>
      <c r="J221" s="215">
        <v>50</v>
      </c>
      <c r="K221" s="215" t="s">
        <v>31</v>
      </c>
      <c r="L221" s="213" t="s">
        <v>28</v>
      </c>
      <c r="M221" s="213" t="s">
        <v>25</v>
      </c>
      <c r="N221" s="213" t="s">
        <v>9</v>
      </c>
      <c r="O221" s="213" t="s">
        <v>27</v>
      </c>
      <c r="P221" s="213" t="s">
        <v>32</v>
      </c>
      <c r="Q221" s="213" t="s">
        <v>765</v>
      </c>
    </row>
    <row r="222" spans="1:17">
      <c r="A222" s="213" t="s">
        <v>912</v>
      </c>
      <c r="B222" s="213" t="s">
        <v>402</v>
      </c>
      <c r="C222" s="213" t="s">
        <v>402</v>
      </c>
      <c r="D222" s="213" t="s">
        <v>581</v>
      </c>
      <c r="E222" s="213" t="s">
        <v>582</v>
      </c>
      <c r="F222" s="213" t="s">
        <v>403</v>
      </c>
      <c r="G222" s="213" t="s">
        <v>27</v>
      </c>
      <c r="H222" s="215">
        <v>50</v>
      </c>
      <c r="I222" s="215">
        <v>0</v>
      </c>
      <c r="J222" s="215">
        <v>50</v>
      </c>
      <c r="K222" s="215" t="s">
        <v>31</v>
      </c>
      <c r="L222" s="213" t="s">
        <v>28</v>
      </c>
      <c r="M222" s="213" t="s">
        <v>25</v>
      </c>
      <c r="N222" s="213" t="s">
        <v>9</v>
      </c>
      <c r="O222" s="213" t="s">
        <v>27</v>
      </c>
      <c r="P222" s="213" t="s">
        <v>32</v>
      </c>
      <c r="Q222" s="213" t="s">
        <v>766</v>
      </c>
    </row>
    <row r="223" spans="1:17">
      <c r="A223" s="213" t="s">
        <v>913</v>
      </c>
      <c r="B223" s="213" t="s">
        <v>404</v>
      </c>
      <c r="C223" s="213" t="s">
        <v>404</v>
      </c>
      <c r="D223" s="213" t="s">
        <v>583</v>
      </c>
      <c r="E223" s="213" t="s">
        <v>582</v>
      </c>
      <c r="F223" s="213" t="s">
        <v>403</v>
      </c>
      <c r="G223" s="213" t="s">
        <v>27</v>
      </c>
      <c r="H223" s="215">
        <v>50</v>
      </c>
      <c r="I223" s="215">
        <v>0</v>
      </c>
      <c r="J223" s="215">
        <v>50</v>
      </c>
      <c r="K223" s="215" t="s">
        <v>31</v>
      </c>
      <c r="L223" s="213" t="s">
        <v>28</v>
      </c>
      <c r="M223" s="213" t="s">
        <v>25</v>
      </c>
      <c r="N223" s="213" t="s">
        <v>9</v>
      </c>
      <c r="O223" s="213" t="s">
        <v>27</v>
      </c>
      <c r="P223" s="213" t="s">
        <v>32</v>
      </c>
      <c r="Q223" s="213" t="s">
        <v>767</v>
      </c>
    </row>
    <row r="224" spans="1:17">
      <c r="A224" s="213" t="s">
        <v>914</v>
      </c>
      <c r="B224" s="213" t="s">
        <v>405</v>
      </c>
      <c r="C224" s="213" t="s">
        <v>405</v>
      </c>
      <c r="D224" s="213" t="s">
        <v>584</v>
      </c>
      <c r="E224" s="213" t="s">
        <v>582</v>
      </c>
      <c r="F224" s="213" t="s">
        <v>406</v>
      </c>
      <c r="G224" s="213" t="s">
        <v>27</v>
      </c>
      <c r="H224" s="215">
        <v>50</v>
      </c>
      <c r="I224" s="215">
        <v>0</v>
      </c>
      <c r="J224" s="215">
        <v>50</v>
      </c>
      <c r="K224" s="215" t="s">
        <v>31</v>
      </c>
      <c r="L224" s="213" t="s">
        <v>28</v>
      </c>
      <c r="M224" s="213" t="s">
        <v>25</v>
      </c>
      <c r="N224" s="213" t="s">
        <v>9</v>
      </c>
      <c r="O224" s="213" t="s">
        <v>27</v>
      </c>
      <c r="P224" s="213" t="s">
        <v>32</v>
      </c>
      <c r="Q224" s="213" t="s">
        <v>768</v>
      </c>
    </row>
    <row r="225" spans="1:17">
      <c r="A225" s="213" t="s">
        <v>915</v>
      </c>
      <c r="B225" s="213" t="s">
        <v>407</v>
      </c>
      <c r="C225" s="213" t="s">
        <v>407</v>
      </c>
      <c r="D225" s="213" t="s">
        <v>585</v>
      </c>
      <c r="E225" s="213" t="s">
        <v>582</v>
      </c>
      <c r="F225" s="213" t="s">
        <v>406</v>
      </c>
      <c r="G225" s="213" t="s">
        <v>27</v>
      </c>
      <c r="H225" s="215">
        <v>50</v>
      </c>
      <c r="I225" s="215">
        <v>0</v>
      </c>
      <c r="J225" s="215">
        <v>50</v>
      </c>
      <c r="K225" s="215" t="s">
        <v>31</v>
      </c>
      <c r="L225" s="213" t="s">
        <v>28</v>
      </c>
      <c r="M225" s="213" t="s">
        <v>25</v>
      </c>
      <c r="N225" s="213" t="s">
        <v>9</v>
      </c>
      <c r="O225" s="213" t="s">
        <v>27</v>
      </c>
      <c r="P225" s="213" t="s">
        <v>32</v>
      </c>
      <c r="Q225" s="213" t="s">
        <v>769</v>
      </c>
    </row>
    <row r="226" spans="1:17">
      <c r="A226" s="213" t="s">
        <v>916</v>
      </c>
      <c r="B226" s="213" t="s">
        <v>408</v>
      </c>
      <c r="C226" s="213" t="s">
        <v>408</v>
      </c>
      <c r="D226" s="213" t="s">
        <v>586</v>
      </c>
      <c r="E226" s="213" t="s">
        <v>582</v>
      </c>
      <c r="F226" s="213" t="s">
        <v>406</v>
      </c>
      <c r="G226" s="213" t="s">
        <v>27</v>
      </c>
      <c r="H226" s="215">
        <v>50</v>
      </c>
      <c r="I226" s="215">
        <v>0</v>
      </c>
      <c r="J226" s="215">
        <v>50</v>
      </c>
      <c r="K226" s="215" t="s">
        <v>31</v>
      </c>
      <c r="L226" s="213" t="s">
        <v>28</v>
      </c>
      <c r="M226" s="213" t="s">
        <v>25</v>
      </c>
      <c r="N226" s="213" t="s">
        <v>9</v>
      </c>
      <c r="O226" s="213" t="s">
        <v>27</v>
      </c>
      <c r="P226" s="213" t="s">
        <v>32</v>
      </c>
      <c r="Q226" s="213" t="s">
        <v>770</v>
      </c>
    </row>
    <row r="227" spans="1:17">
      <c r="A227" s="213" t="s">
        <v>917</v>
      </c>
      <c r="B227" s="213" t="s">
        <v>409</v>
      </c>
      <c r="C227" s="213" t="s">
        <v>409</v>
      </c>
      <c r="D227" s="213" t="s">
        <v>587</v>
      </c>
      <c r="E227" s="213" t="s">
        <v>588</v>
      </c>
      <c r="F227" s="213" t="s">
        <v>410</v>
      </c>
      <c r="G227" s="213" t="s">
        <v>27</v>
      </c>
      <c r="H227" s="215">
        <v>50</v>
      </c>
      <c r="I227" s="215">
        <v>0</v>
      </c>
      <c r="J227" s="215">
        <v>50</v>
      </c>
      <c r="K227" s="215" t="s">
        <v>31</v>
      </c>
      <c r="L227" s="213" t="s">
        <v>28</v>
      </c>
      <c r="M227" s="213" t="s">
        <v>25</v>
      </c>
      <c r="N227" s="213" t="s">
        <v>9</v>
      </c>
      <c r="O227" s="213" t="s">
        <v>27</v>
      </c>
      <c r="P227" s="213" t="s">
        <v>32</v>
      </c>
      <c r="Q227" s="213" t="s">
        <v>771</v>
      </c>
    </row>
    <row r="228" spans="1:17">
      <c r="A228" s="213" t="s">
        <v>918</v>
      </c>
      <c r="B228" s="213" t="s">
        <v>411</v>
      </c>
      <c r="C228" s="213" t="s">
        <v>411</v>
      </c>
      <c r="D228" s="213" t="s">
        <v>589</v>
      </c>
      <c r="E228" s="213" t="s">
        <v>590</v>
      </c>
      <c r="F228" s="213" t="s">
        <v>412</v>
      </c>
      <c r="G228" s="213" t="s">
        <v>27</v>
      </c>
      <c r="H228" s="215">
        <v>50</v>
      </c>
      <c r="I228" s="215">
        <v>0</v>
      </c>
      <c r="J228" s="215">
        <v>50</v>
      </c>
      <c r="K228" s="215" t="s">
        <v>31</v>
      </c>
      <c r="L228" s="213" t="s">
        <v>28</v>
      </c>
      <c r="M228" s="213" t="s">
        <v>25</v>
      </c>
      <c r="N228" s="213" t="s">
        <v>9</v>
      </c>
      <c r="O228" s="213" t="s">
        <v>27</v>
      </c>
      <c r="P228" s="213" t="s">
        <v>32</v>
      </c>
      <c r="Q228" s="213" t="s">
        <v>772</v>
      </c>
    </row>
    <row r="229" spans="1:17">
      <c r="A229" s="213" t="s">
        <v>919</v>
      </c>
      <c r="B229" s="213" t="s">
        <v>413</v>
      </c>
      <c r="C229" s="213" t="s">
        <v>413</v>
      </c>
      <c r="D229" s="213" t="s">
        <v>591</v>
      </c>
      <c r="E229" s="213" t="s">
        <v>588</v>
      </c>
      <c r="F229" s="213" t="s">
        <v>410</v>
      </c>
      <c r="G229" s="213" t="s">
        <v>27</v>
      </c>
      <c r="H229" s="215">
        <v>50</v>
      </c>
      <c r="I229" s="215">
        <v>0</v>
      </c>
      <c r="J229" s="215">
        <v>50</v>
      </c>
      <c r="K229" s="215" t="s">
        <v>31</v>
      </c>
      <c r="L229" s="213" t="s">
        <v>28</v>
      </c>
      <c r="M229" s="213" t="s">
        <v>25</v>
      </c>
      <c r="N229" s="213" t="s">
        <v>9</v>
      </c>
      <c r="O229" s="213" t="s">
        <v>27</v>
      </c>
      <c r="P229" s="213" t="s">
        <v>32</v>
      </c>
      <c r="Q229" s="213" t="s">
        <v>773</v>
      </c>
    </row>
    <row r="230" spans="1:17">
      <c r="A230" s="213" t="s">
        <v>920</v>
      </c>
      <c r="B230" s="213" t="s">
        <v>414</v>
      </c>
      <c r="C230" s="213" t="s">
        <v>414</v>
      </c>
      <c r="D230" s="213" t="s">
        <v>592</v>
      </c>
      <c r="E230" s="213" t="s">
        <v>593</v>
      </c>
      <c r="F230" s="213" t="s">
        <v>410</v>
      </c>
      <c r="G230" s="213" t="s">
        <v>27</v>
      </c>
      <c r="H230" s="215">
        <v>50</v>
      </c>
      <c r="I230" s="215">
        <v>0</v>
      </c>
      <c r="J230" s="215">
        <v>50</v>
      </c>
      <c r="K230" s="215" t="s">
        <v>31</v>
      </c>
      <c r="L230" s="213" t="s">
        <v>28</v>
      </c>
      <c r="M230" s="213" t="s">
        <v>25</v>
      </c>
      <c r="N230" s="213" t="s">
        <v>9</v>
      </c>
      <c r="O230" s="213" t="s">
        <v>27</v>
      </c>
      <c r="P230" s="213" t="s">
        <v>32</v>
      </c>
      <c r="Q230" s="213" t="s">
        <v>774</v>
      </c>
    </row>
    <row r="231" spans="1:17">
      <c r="A231" s="213" t="s">
        <v>921</v>
      </c>
      <c r="B231" s="213" t="s">
        <v>415</v>
      </c>
      <c r="C231" s="213" t="s">
        <v>415</v>
      </c>
      <c r="D231" s="213" t="s">
        <v>594</v>
      </c>
      <c r="E231" s="213" t="s">
        <v>595</v>
      </c>
      <c r="F231" s="213" t="s">
        <v>416</v>
      </c>
      <c r="G231" s="213" t="s">
        <v>27</v>
      </c>
      <c r="H231" s="215">
        <v>50</v>
      </c>
      <c r="I231" s="215">
        <v>0</v>
      </c>
      <c r="J231" s="215">
        <v>50</v>
      </c>
      <c r="K231" s="215" t="s">
        <v>31</v>
      </c>
      <c r="L231" s="213" t="s">
        <v>28</v>
      </c>
      <c r="M231" s="213" t="s">
        <v>25</v>
      </c>
      <c r="N231" s="213" t="s">
        <v>9</v>
      </c>
      <c r="O231" s="213" t="s">
        <v>27</v>
      </c>
      <c r="P231" s="213" t="s">
        <v>32</v>
      </c>
      <c r="Q231" s="213" t="s">
        <v>775</v>
      </c>
    </row>
    <row r="232" spans="1:17">
      <c r="A232" s="213" t="s">
        <v>922</v>
      </c>
      <c r="B232" s="213" t="s">
        <v>417</v>
      </c>
      <c r="C232" s="213" t="s">
        <v>417</v>
      </c>
      <c r="D232" s="213" t="s">
        <v>596</v>
      </c>
      <c r="E232" s="213" t="s">
        <v>597</v>
      </c>
      <c r="F232" s="213" t="s">
        <v>418</v>
      </c>
      <c r="G232" s="213" t="s">
        <v>27</v>
      </c>
      <c r="H232" s="215">
        <v>50</v>
      </c>
      <c r="I232" s="215">
        <v>0</v>
      </c>
      <c r="J232" s="215">
        <v>50</v>
      </c>
      <c r="K232" s="215" t="s">
        <v>31</v>
      </c>
      <c r="L232" s="213" t="s">
        <v>28</v>
      </c>
      <c r="M232" s="213" t="s">
        <v>25</v>
      </c>
      <c r="N232" s="213" t="s">
        <v>9</v>
      </c>
      <c r="O232" s="213" t="s">
        <v>27</v>
      </c>
      <c r="P232" s="213" t="s">
        <v>32</v>
      </c>
      <c r="Q232" s="213" t="s">
        <v>776</v>
      </c>
    </row>
    <row r="233" spans="1:17">
      <c r="A233" s="213" t="s">
        <v>923</v>
      </c>
      <c r="B233" s="213" t="s">
        <v>419</v>
      </c>
      <c r="C233" s="213" t="s">
        <v>419</v>
      </c>
      <c r="D233" s="213" t="s">
        <v>598</v>
      </c>
      <c r="E233" s="213" t="s">
        <v>599</v>
      </c>
      <c r="F233" s="213" t="s">
        <v>418</v>
      </c>
      <c r="G233" s="213" t="s">
        <v>27</v>
      </c>
      <c r="H233" s="215">
        <v>50</v>
      </c>
      <c r="I233" s="215">
        <v>0</v>
      </c>
      <c r="J233" s="215">
        <v>50</v>
      </c>
      <c r="K233" s="215" t="s">
        <v>31</v>
      </c>
      <c r="L233" s="213" t="s">
        <v>28</v>
      </c>
      <c r="M233" s="213" t="s">
        <v>25</v>
      </c>
      <c r="N233" s="213" t="s">
        <v>9</v>
      </c>
      <c r="O233" s="213" t="s">
        <v>27</v>
      </c>
      <c r="P233" s="213" t="s">
        <v>32</v>
      </c>
      <c r="Q233" s="213" t="s">
        <v>777</v>
      </c>
    </row>
    <row r="234" spans="1:17">
      <c r="A234" s="213" t="s">
        <v>924</v>
      </c>
      <c r="B234" s="213" t="s">
        <v>420</v>
      </c>
      <c r="C234" s="213" t="s">
        <v>420</v>
      </c>
      <c r="D234" s="213" t="s">
        <v>600</v>
      </c>
      <c r="E234" s="213" t="s">
        <v>601</v>
      </c>
      <c r="F234" s="213" t="s">
        <v>418</v>
      </c>
      <c r="G234" s="213" t="s">
        <v>27</v>
      </c>
      <c r="H234" s="215">
        <v>50</v>
      </c>
      <c r="I234" s="215">
        <v>0</v>
      </c>
      <c r="J234" s="215">
        <v>50</v>
      </c>
      <c r="K234" s="215" t="s">
        <v>31</v>
      </c>
      <c r="L234" s="213" t="s">
        <v>28</v>
      </c>
      <c r="M234" s="213" t="s">
        <v>25</v>
      </c>
      <c r="N234" s="213" t="s">
        <v>9</v>
      </c>
      <c r="O234" s="213" t="s">
        <v>27</v>
      </c>
      <c r="P234" s="213" t="s">
        <v>32</v>
      </c>
      <c r="Q234" s="213" t="s">
        <v>778</v>
      </c>
    </row>
    <row r="235" spans="1:17">
      <c r="A235" s="213" t="s">
        <v>925</v>
      </c>
      <c r="B235" s="213" t="s">
        <v>421</v>
      </c>
      <c r="C235" s="213" t="s">
        <v>421</v>
      </c>
      <c r="D235" s="213" t="s">
        <v>602</v>
      </c>
      <c r="E235" s="213" t="s">
        <v>603</v>
      </c>
      <c r="F235" s="213" t="s">
        <v>422</v>
      </c>
      <c r="G235" s="213" t="s">
        <v>27</v>
      </c>
      <c r="H235" s="215">
        <v>50</v>
      </c>
      <c r="I235" s="215">
        <v>0</v>
      </c>
      <c r="J235" s="215">
        <v>50</v>
      </c>
      <c r="K235" s="215" t="s">
        <v>31</v>
      </c>
      <c r="L235" s="213" t="s">
        <v>28</v>
      </c>
      <c r="M235" s="213" t="s">
        <v>25</v>
      </c>
      <c r="N235" s="213" t="s">
        <v>9</v>
      </c>
      <c r="O235" s="213" t="s">
        <v>27</v>
      </c>
      <c r="P235" s="213" t="s">
        <v>32</v>
      </c>
      <c r="Q235" s="213" t="s">
        <v>779</v>
      </c>
    </row>
    <row r="236" spans="1:17">
      <c r="A236" s="213" t="s">
        <v>926</v>
      </c>
      <c r="B236" s="213" t="s">
        <v>423</v>
      </c>
      <c r="C236" s="213" t="s">
        <v>423</v>
      </c>
      <c r="D236" s="213" t="s">
        <v>604</v>
      </c>
      <c r="E236" s="213" t="s">
        <v>605</v>
      </c>
      <c r="F236" s="213" t="s">
        <v>424</v>
      </c>
      <c r="G236" s="213" t="s">
        <v>27</v>
      </c>
      <c r="H236" s="215">
        <v>50</v>
      </c>
      <c r="I236" s="215">
        <v>0</v>
      </c>
      <c r="J236" s="215">
        <v>50</v>
      </c>
      <c r="K236" s="215" t="s">
        <v>31</v>
      </c>
      <c r="L236" s="213" t="s">
        <v>28</v>
      </c>
      <c r="M236" s="213" t="s">
        <v>25</v>
      </c>
      <c r="N236" s="213" t="s">
        <v>9</v>
      </c>
      <c r="O236" s="213" t="s">
        <v>27</v>
      </c>
      <c r="P236" s="213" t="s">
        <v>32</v>
      </c>
      <c r="Q236" s="213" t="s">
        <v>780</v>
      </c>
    </row>
    <row r="237" spans="1:17">
      <c r="A237" s="213" t="s">
        <v>927</v>
      </c>
      <c r="B237" s="213" t="s">
        <v>425</v>
      </c>
      <c r="C237" s="213" t="s">
        <v>425</v>
      </c>
      <c r="D237" s="213" t="s">
        <v>606</v>
      </c>
      <c r="E237" s="213" t="s">
        <v>607</v>
      </c>
      <c r="F237" s="213" t="s">
        <v>426</v>
      </c>
      <c r="G237" s="213" t="s">
        <v>27</v>
      </c>
      <c r="H237" s="215">
        <v>50</v>
      </c>
      <c r="I237" s="215">
        <v>0</v>
      </c>
      <c r="J237" s="215">
        <v>50</v>
      </c>
      <c r="K237" s="215" t="s">
        <v>31</v>
      </c>
      <c r="L237" s="213" t="s">
        <v>28</v>
      </c>
      <c r="M237" s="213" t="s">
        <v>25</v>
      </c>
      <c r="N237" s="213" t="s">
        <v>9</v>
      </c>
      <c r="O237" s="213" t="s">
        <v>27</v>
      </c>
      <c r="P237" s="213" t="s">
        <v>32</v>
      </c>
      <c r="Q237" s="213" t="s">
        <v>781</v>
      </c>
    </row>
    <row r="238" spans="1:17">
      <c r="A238" s="213" t="s">
        <v>928</v>
      </c>
      <c r="B238" s="213" t="s">
        <v>427</v>
      </c>
      <c r="C238" s="213" t="s">
        <v>427</v>
      </c>
      <c r="D238" s="213" t="s">
        <v>608</v>
      </c>
      <c r="E238" s="213" t="s">
        <v>609</v>
      </c>
      <c r="F238" s="213" t="s">
        <v>424</v>
      </c>
      <c r="G238" s="213" t="s">
        <v>27</v>
      </c>
      <c r="H238" s="215">
        <v>50</v>
      </c>
      <c r="I238" s="215">
        <v>0</v>
      </c>
      <c r="J238" s="215">
        <v>50</v>
      </c>
      <c r="K238" s="215" t="s">
        <v>31</v>
      </c>
      <c r="L238" s="213" t="s">
        <v>28</v>
      </c>
      <c r="M238" s="213" t="s">
        <v>25</v>
      </c>
      <c r="N238" s="213" t="s">
        <v>9</v>
      </c>
      <c r="O238" s="213" t="s">
        <v>27</v>
      </c>
      <c r="P238" s="213" t="s">
        <v>32</v>
      </c>
      <c r="Q238" s="213" t="s">
        <v>782</v>
      </c>
    </row>
    <row r="239" spans="1:17">
      <c r="A239" s="213" t="s">
        <v>929</v>
      </c>
      <c r="B239" s="213" t="s">
        <v>428</v>
      </c>
      <c r="C239" s="213" t="s">
        <v>428</v>
      </c>
      <c r="D239" s="213" t="s">
        <v>610</v>
      </c>
      <c r="E239" s="213" t="s">
        <v>607</v>
      </c>
      <c r="F239" s="213" t="s">
        <v>429</v>
      </c>
      <c r="G239" s="213" t="s">
        <v>27</v>
      </c>
      <c r="H239" s="215">
        <v>50</v>
      </c>
      <c r="I239" s="215">
        <v>0</v>
      </c>
      <c r="J239" s="215">
        <v>50</v>
      </c>
      <c r="K239" s="215" t="s">
        <v>31</v>
      </c>
      <c r="L239" s="213" t="s">
        <v>28</v>
      </c>
      <c r="M239" s="213" t="s">
        <v>25</v>
      </c>
      <c r="N239" s="213" t="s">
        <v>9</v>
      </c>
      <c r="O239" s="213" t="s">
        <v>27</v>
      </c>
      <c r="P239" s="213" t="s">
        <v>32</v>
      </c>
      <c r="Q239" s="213" t="s">
        <v>783</v>
      </c>
    </row>
    <row r="240" spans="1:17">
      <c r="A240" s="213" t="s">
        <v>930</v>
      </c>
      <c r="B240" s="213" t="s">
        <v>430</v>
      </c>
      <c r="C240" s="213" t="s">
        <v>430</v>
      </c>
      <c r="D240" s="213" t="s">
        <v>611</v>
      </c>
      <c r="E240" s="213" t="s">
        <v>612</v>
      </c>
      <c r="F240" s="213" t="s">
        <v>424</v>
      </c>
      <c r="G240" s="213" t="s">
        <v>27</v>
      </c>
      <c r="H240" s="215">
        <v>50</v>
      </c>
      <c r="I240" s="215">
        <v>0</v>
      </c>
      <c r="J240" s="215">
        <v>50</v>
      </c>
      <c r="K240" s="215" t="s">
        <v>31</v>
      </c>
      <c r="L240" s="213" t="s">
        <v>28</v>
      </c>
      <c r="M240" s="213" t="s">
        <v>25</v>
      </c>
      <c r="N240" s="213" t="s">
        <v>9</v>
      </c>
      <c r="O240" s="213" t="s">
        <v>27</v>
      </c>
      <c r="P240" s="213" t="s">
        <v>32</v>
      </c>
      <c r="Q240" s="213" t="s">
        <v>784</v>
      </c>
    </row>
    <row r="241" spans="1:17">
      <c r="A241" s="213" t="s">
        <v>931</v>
      </c>
      <c r="B241" s="213" t="s">
        <v>431</v>
      </c>
      <c r="C241" s="213" t="s">
        <v>431</v>
      </c>
      <c r="D241" s="213" t="s">
        <v>613</v>
      </c>
      <c r="E241" s="213" t="s">
        <v>614</v>
      </c>
      <c r="F241" s="213" t="s">
        <v>432</v>
      </c>
      <c r="G241" s="213" t="s">
        <v>27</v>
      </c>
      <c r="H241" s="215">
        <v>50</v>
      </c>
      <c r="I241" s="215">
        <v>0</v>
      </c>
      <c r="J241" s="215">
        <v>50</v>
      </c>
      <c r="K241" s="215" t="s">
        <v>31</v>
      </c>
      <c r="L241" s="213" t="s">
        <v>28</v>
      </c>
      <c r="M241" s="213" t="s">
        <v>25</v>
      </c>
      <c r="N241" s="213" t="s">
        <v>9</v>
      </c>
      <c r="O241" s="213" t="s">
        <v>27</v>
      </c>
      <c r="P241" s="213" t="s">
        <v>32</v>
      </c>
      <c r="Q241" s="213" t="s">
        <v>785</v>
      </c>
    </row>
    <row r="242" spans="1:17">
      <c r="A242" s="213" t="s">
        <v>932</v>
      </c>
      <c r="B242" s="213" t="s">
        <v>433</v>
      </c>
      <c r="C242" s="213" t="s">
        <v>433</v>
      </c>
      <c r="D242" s="213" t="s">
        <v>614</v>
      </c>
      <c r="E242" s="213" t="s">
        <v>432</v>
      </c>
      <c r="F242" s="213" t="s">
        <v>434</v>
      </c>
      <c r="G242" s="213" t="s">
        <v>27</v>
      </c>
      <c r="H242" s="215">
        <v>50</v>
      </c>
      <c r="I242" s="215">
        <v>0</v>
      </c>
      <c r="J242" s="215">
        <v>50</v>
      </c>
      <c r="K242" s="215" t="s">
        <v>31</v>
      </c>
      <c r="L242" s="213" t="s">
        <v>28</v>
      </c>
      <c r="M242" s="213" t="s">
        <v>25</v>
      </c>
      <c r="N242" s="213" t="s">
        <v>9</v>
      </c>
      <c r="O242" s="213" t="s">
        <v>27</v>
      </c>
      <c r="P242" s="213" t="s">
        <v>32</v>
      </c>
      <c r="Q242" s="213" t="s">
        <v>786</v>
      </c>
    </row>
    <row r="243" spans="1:17">
      <c r="A243" s="213" t="s">
        <v>933</v>
      </c>
      <c r="B243" s="213" t="s">
        <v>435</v>
      </c>
      <c r="C243" s="213" t="s">
        <v>435</v>
      </c>
      <c r="D243" s="213" t="s">
        <v>615</v>
      </c>
      <c r="E243" s="213" t="s">
        <v>432</v>
      </c>
      <c r="F243" s="213" t="s">
        <v>436</v>
      </c>
      <c r="G243" s="213" t="s">
        <v>27</v>
      </c>
      <c r="H243" s="215">
        <v>50</v>
      </c>
      <c r="I243" s="215">
        <v>0</v>
      </c>
      <c r="J243" s="215">
        <v>50</v>
      </c>
      <c r="K243" s="215" t="s">
        <v>31</v>
      </c>
      <c r="L243" s="213" t="s">
        <v>28</v>
      </c>
      <c r="M243" s="213" t="s">
        <v>25</v>
      </c>
      <c r="N243" s="213" t="s">
        <v>9</v>
      </c>
      <c r="O243" s="213" t="s">
        <v>27</v>
      </c>
      <c r="P243" s="213" t="s">
        <v>32</v>
      </c>
      <c r="Q243" s="213" t="s">
        <v>787</v>
      </c>
    </row>
    <row r="244" spans="1:17">
      <c r="A244" s="213" t="s">
        <v>934</v>
      </c>
      <c r="B244" s="213" t="s">
        <v>437</v>
      </c>
      <c r="C244" s="213" t="s">
        <v>437</v>
      </c>
      <c r="D244" s="213" t="s">
        <v>616</v>
      </c>
      <c r="E244" s="213" t="s">
        <v>617</v>
      </c>
      <c r="F244" s="213" t="s">
        <v>438</v>
      </c>
      <c r="G244" s="213" t="s">
        <v>27</v>
      </c>
      <c r="H244" s="215">
        <v>50</v>
      </c>
      <c r="I244" s="215">
        <v>0</v>
      </c>
      <c r="J244" s="215">
        <v>50</v>
      </c>
      <c r="K244" s="215" t="s">
        <v>31</v>
      </c>
      <c r="L244" s="213" t="s">
        <v>28</v>
      </c>
      <c r="M244" s="213" t="s">
        <v>25</v>
      </c>
      <c r="N244" s="213" t="s">
        <v>9</v>
      </c>
      <c r="O244" s="213" t="s">
        <v>27</v>
      </c>
      <c r="P244" s="213" t="s">
        <v>32</v>
      </c>
      <c r="Q244" s="213" t="s">
        <v>788</v>
      </c>
    </row>
    <row r="245" spans="1:17">
      <c r="A245" s="213" t="s">
        <v>935</v>
      </c>
      <c r="B245" s="213" t="s">
        <v>439</v>
      </c>
      <c r="C245" s="213" t="s">
        <v>439</v>
      </c>
      <c r="D245" s="213" t="s">
        <v>618</v>
      </c>
      <c r="E245" s="213" t="s">
        <v>619</v>
      </c>
      <c r="F245" s="213" t="s">
        <v>440</v>
      </c>
      <c r="G245" s="213" t="s">
        <v>27</v>
      </c>
      <c r="H245" s="215">
        <v>50</v>
      </c>
      <c r="I245" s="215">
        <v>0</v>
      </c>
      <c r="J245" s="215">
        <v>50</v>
      </c>
      <c r="K245" s="215" t="s">
        <v>31</v>
      </c>
      <c r="L245" s="213" t="s">
        <v>28</v>
      </c>
      <c r="M245" s="213" t="s">
        <v>25</v>
      </c>
      <c r="N245" s="213" t="s">
        <v>9</v>
      </c>
      <c r="O245" s="213" t="s">
        <v>27</v>
      </c>
      <c r="P245" s="213" t="s">
        <v>32</v>
      </c>
      <c r="Q245" s="213" t="s">
        <v>789</v>
      </c>
    </row>
    <row r="246" spans="1:17">
      <c r="A246" s="213" t="s">
        <v>936</v>
      </c>
      <c r="B246" s="213" t="s">
        <v>441</v>
      </c>
      <c r="C246" s="213" t="s">
        <v>441</v>
      </c>
      <c r="D246" s="213" t="s">
        <v>620</v>
      </c>
      <c r="E246" s="213" t="s">
        <v>617</v>
      </c>
      <c r="F246" s="213" t="s">
        <v>438</v>
      </c>
      <c r="G246" s="213" t="s">
        <v>27</v>
      </c>
      <c r="H246" s="215">
        <v>50</v>
      </c>
      <c r="I246" s="215">
        <v>0</v>
      </c>
      <c r="J246" s="215">
        <v>50</v>
      </c>
      <c r="K246" s="215" t="s">
        <v>31</v>
      </c>
      <c r="L246" s="213" t="s">
        <v>28</v>
      </c>
      <c r="M246" s="213" t="s">
        <v>25</v>
      </c>
      <c r="N246" s="213" t="s">
        <v>9</v>
      </c>
      <c r="O246" s="213" t="s">
        <v>27</v>
      </c>
      <c r="P246" s="213" t="s">
        <v>32</v>
      </c>
      <c r="Q246" s="213" t="s">
        <v>790</v>
      </c>
    </row>
    <row r="247" spans="1:17">
      <c r="A247" s="213" t="s">
        <v>937</v>
      </c>
      <c r="B247" s="213" t="s">
        <v>442</v>
      </c>
      <c r="C247" s="213" t="s">
        <v>442</v>
      </c>
      <c r="D247" s="213" t="s">
        <v>621</v>
      </c>
      <c r="E247" s="213" t="s">
        <v>617</v>
      </c>
      <c r="F247" s="213" t="s">
        <v>443</v>
      </c>
      <c r="G247" s="213" t="s">
        <v>27</v>
      </c>
      <c r="H247" s="215">
        <v>50</v>
      </c>
      <c r="I247" s="215">
        <v>0</v>
      </c>
      <c r="J247" s="215">
        <v>50</v>
      </c>
      <c r="K247" s="215" t="s">
        <v>31</v>
      </c>
      <c r="L247" s="213" t="s">
        <v>28</v>
      </c>
      <c r="M247" s="213" t="s">
        <v>25</v>
      </c>
      <c r="N247" s="213" t="s">
        <v>9</v>
      </c>
      <c r="O247" s="213" t="s">
        <v>27</v>
      </c>
      <c r="P247" s="213" t="s">
        <v>32</v>
      </c>
      <c r="Q247" s="213" t="s">
        <v>791</v>
      </c>
    </row>
    <row r="248" spans="1:17">
      <c r="A248" s="213" t="s">
        <v>938</v>
      </c>
      <c r="B248" s="213" t="s">
        <v>444</v>
      </c>
      <c r="C248" s="213" t="s">
        <v>444</v>
      </c>
      <c r="D248" s="213" t="s">
        <v>622</v>
      </c>
      <c r="E248" s="213" t="s">
        <v>617</v>
      </c>
      <c r="F248" s="213" t="s">
        <v>438</v>
      </c>
      <c r="G248" s="213" t="s">
        <v>27</v>
      </c>
      <c r="H248" s="215">
        <v>50</v>
      </c>
      <c r="I248" s="215">
        <v>0</v>
      </c>
      <c r="J248" s="215">
        <v>50</v>
      </c>
      <c r="K248" s="215" t="s">
        <v>31</v>
      </c>
      <c r="L248" s="213" t="s">
        <v>28</v>
      </c>
      <c r="M248" s="213" t="s">
        <v>25</v>
      </c>
      <c r="N248" s="213" t="s">
        <v>9</v>
      </c>
      <c r="O248" s="213" t="s">
        <v>27</v>
      </c>
      <c r="P248" s="213" t="s">
        <v>32</v>
      </c>
      <c r="Q248" s="213" t="s">
        <v>792</v>
      </c>
    </row>
    <row r="249" spans="1:17">
      <c r="A249" s="213" t="s">
        <v>939</v>
      </c>
      <c r="B249" s="213" t="s">
        <v>445</v>
      </c>
      <c r="C249" s="213" t="s">
        <v>445</v>
      </c>
      <c r="D249" s="213" t="s">
        <v>623</v>
      </c>
      <c r="E249" s="213" t="s">
        <v>624</v>
      </c>
      <c r="F249" s="213" t="s">
        <v>446</v>
      </c>
      <c r="G249" s="213" t="s">
        <v>27</v>
      </c>
      <c r="H249" s="215">
        <v>50</v>
      </c>
      <c r="I249" s="215">
        <v>0</v>
      </c>
      <c r="J249" s="215">
        <v>50</v>
      </c>
      <c r="K249" s="215" t="s">
        <v>31</v>
      </c>
      <c r="L249" s="213" t="s">
        <v>28</v>
      </c>
      <c r="M249" s="213" t="s">
        <v>25</v>
      </c>
      <c r="N249" s="213" t="s">
        <v>9</v>
      </c>
      <c r="O249" s="213" t="s">
        <v>27</v>
      </c>
      <c r="P249" s="213" t="s">
        <v>32</v>
      </c>
      <c r="Q249" s="213" t="s">
        <v>793</v>
      </c>
    </row>
    <row r="250" spans="1:17">
      <c r="A250" s="213" t="s">
        <v>940</v>
      </c>
      <c r="B250" s="213" t="s">
        <v>447</v>
      </c>
      <c r="C250" s="213" t="s">
        <v>447</v>
      </c>
      <c r="D250" s="213" t="s">
        <v>625</v>
      </c>
      <c r="E250" s="213" t="s">
        <v>624</v>
      </c>
      <c r="F250" s="213" t="s">
        <v>446</v>
      </c>
      <c r="G250" s="213" t="s">
        <v>27</v>
      </c>
      <c r="H250" s="215">
        <v>50</v>
      </c>
      <c r="I250" s="215">
        <v>0</v>
      </c>
      <c r="J250" s="215">
        <v>50</v>
      </c>
      <c r="K250" s="215" t="s">
        <v>31</v>
      </c>
      <c r="L250" s="213" t="s">
        <v>28</v>
      </c>
      <c r="M250" s="213" t="s">
        <v>25</v>
      </c>
      <c r="N250" s="213" t="s">
        <v>9</v>
      </c>
      <c r="O250" s="213" t="s">
        <v>27</v>
      </c>
      <c r="P250" s="213" t="s">
        <v>32</v>
      </c>
      <c r="Q250" s="213" t="s">
        <v>794</v>
      </c>
    </row>
    <row r="251" spans="1:17">
      <c r="A251" s="213" t="s">
        <v>941</v>
      </c>
      <c r="B251" s="213" t="s">
        <v>448</v>
      </c>
      <c r="C251" s="213" t="s">
        <v>448</v>
      </c>
      <c r="D251" s="213" t="s">
        <v>626</v>
      </c>
      <c r="E251" s="213" t="s">
        <v>624</v>
      </c>
      <c r="F251" s="213" t="s">
        <v>446</v>
      </c>
      <c r="G251" s="213" t="s">
        <v>27</v>
      </c>
      <c r="H251" s="215">
        <v>50</v>
      </c>
      <c r="I251" s="215">
        <v>0</v>
      </c>
      <c r="J251" s="215">
        <v>50</v>
      </c>
      <c r="K251" s="215" t="s">
        <v>31</v>
      </c>
      <c r="L251" s="213" t="s">
        <v>28</v>
      </c>
      <c r="M251" s="213" t="s">
        <v>25</v>
      </c>
      <c r="N251" s="213" t="s">
        <v>9</v>
      </c>
      <c r="O251" s="213" t="s">
        <v>27</v>
      </c>
      <c r="P251" s="213" t="s">
        <v>32</v>
      </c>
      <c r="Q251" s="213" t="s">
        <v>795</v>
      </c>
    </row>
    <row r="252" spans="1:17">
      <c r="A252" s="213" t="s">
        <v>942</v>
      </c>
      <c r="B252" s="213" t="s">
        <v>449</v>
      </c>
      <c r="C252" s="213" t="s">
        <v>449</v>
      </c>
      <c r="D252" s="213" t="s">
        <v>627</v>
      </c>
      <c r="E252" s="213" t="s">
        <v>628</v>
      </c>
      <c r="F252" s="213" t="s">
        <v>450</v>
      </c>
      <c r="G252" s="213" t="s">
        <v>27</v>
      </c>
      <c r="H252" s="215">
        <v>50</v>
      </c>
      <c r="I252" s="215">
        <v>0</v>
      </c>
      <c r="J252" s="215">
        <v>50</v>
      </c>
      <c r="K252" s="215" t="s">
        <v>31</v>
      </c>
      <c r="L252" s="213" t="s">
        <v>28</v>
      </c>
      <c r="M252" s="213" t="s">
        <v>25</v>
      </c>
      <c r="N252" s="213" t="s">
        <v>9</v>
      </c>
      <c r="O252" s="213" t="s">
        <v>27</v>
      </c>
      <c r="P252" s="213" t="s">
        <v>32</v>
      </c>
      <c r="Q252" s="213" t="s">
        <v>796</v>
      </c>
    </row>
    <row r="253" spans="1:17">
      <c r="A253" s="213" t="s">
        <v>943</v>
      </c>
      <c r="B253" s="213" t="s">
        <v>451</v>
      </c>
      <c r="C253" s="213" t="s">
        <v>451</v>
      </c>
      <c r="D253" s="213" t="s">
        <v>629</v>
      </c>
      <c r="E253" s="213" t="s">
        <v>630</v>
      </c>
      <c r="F253" s="213" t="s">
        <v>452</v>
      </c>
      <c r="G253" s="213" t="s">
        <v>27</v>
      </c>
      <c r="H253" s="215">
        <v>50</v>
      </c>
      <c r="I253" s="215">
        <v>0</v>
      </c>
      <c r="J253" s="215">
        <v>50</v>
      </c>
      <c r="K253" s="215" t="s">
        <v>31</v>
      </c>
      <c r="L253" s="213" t="s">
        <v>28</v>
      </c>
      <c r="M253" s="213" t="s">
        <v>25</v>
      </c>
      <c r="N253" s="213" t="s">
        <v>9</v>
      </c>
      <c r="O253" s="213" t="s">
        <v>27</v>
      </c>
      <c r="P253" s="213" t="s">
        <v>32</v>
      </c>
      <c r="Q253" s="213" t="s">
        <v>797</v>
      </c>
    </row>
    <row r="254" spans="1:17">
      <c r="A254" s="213" t="s">
        <v>944</v>
      </c>
      <c r="B254" s="213" t="s">
        <v>453</v>
      </c>
      <c r="C254" s="213" t="s">
        <v>453</v>
      </c>
      <c r="D254" s="213" t="s">
        <v>631</v>
      </c>
      <c r="E254" s="213" t="s">
        <v>632</v>
      </c>
      <c r="F254" s="213" t="s">
        <v>454</v>
      </c>
      <c r="G254" s="213" t="s">
        <v>27</v>
      </c>
      <c r="H254" s="215">
        <v>50</v>
      </c>
      <c r="I254" s="215">
        <v>0</v>
      </c>
      <c r="J254" s="215">
        <v>50</v>
      </c>
      <c r="K254" s="215" t="s">
        <v>31</v>
      </c>
      <c r="L254" s="213" t="s">
        <v>28</v>
      </c>
      <c r="M254" s="213" t="s">
        <v>25</v>
      </c>
      <c r="N254" s="213" t="s">
        <v>9</v>
      </c>
      <c r="O254" s="213" t="s">
        <v>27</v>
      </c>
      <c r="P254" s="213" t="s">
        <v>32</v>
      </c>
      <c r="Q254" s="213" t="s">
        <v>798</v>
      </c>
    </row>
    <row r="255" spans="1:17">
      <c r="A255" s="213" t="s">
        <v>945</v>
      </c>
      <c r="B255" s="213" t="s">
        <v>455</v>
      </c>
      <c r="C255" s="213" t="s">
        <v>455</v>
      </c>
      <c r="D255" s="213" t="s">
        <v>633</v>
      </c>
      <c r="E255" s="213" t="s">
        <v>630</v>
      </c>
      <c r="F255" s="213" t="s">
        <v>452</v>
      </c>
      <c r="G255" s="213" t="s">
        <v>27</v>
      </c>
      <c r="H255" s="215">
        <v>50</v>
      </c>
      <c r="I255" s="215">
        <v>0</v>
      </c>
      <c r="J255" s="215">
        <v>50</v>
      </c>
      <c r="K255" s="215" t="s">
        <v>31</v>
      </c>
      <c r="L255" s="213" t="s">
        <v>28</v>
      </c>
      <c r="M255" s="213" t="s">
        <v>25</v>
      </c>
      <c r="N255" s="213" t="s">
        <v>9</v>
      </c>
      <c r="O255" s="213" t="s">
        <v>27</v>
      </c>
      <c r="P255" s="213" t="s">
        <v>32</v>
      </c>
      <c r="Q255" s="213" t="s">
        <v>799</v>
      </c>
    </row>
    <row r="256" spans="1:17">
      <c r="A256" s="213" t="s">
        <v>946</v>
      </c>
      <c r="B256" s="213" t="s">
        <v>456</v>
      </c>
      <c r="C256" s="213" t="s">
        <v>456</v>
      </c>
      <c r="D256" s="213" t="s">
        <v>634</v>
      </c>
      <c r="E256" s="213" t="s">
        <v>630</v>
      </c>
      <c r="F256" s="213" t="s">
        <v>452</v>
      </c>
      <c r="G256" s="213" t="s">
        <v>27</v>
      </c>
      <c r="H256" s="215">
        <v>50</v>
      </c>
      <c r="I256" s="215">
        <v>0</v>
      </c>
      <c r="J256" s="215">
        <v>50</v>
      </c>
      <c r="K256" s="215" t="s">
        <v>31</v>
      </c>
      <c r="L256" s="213" t="s">
        <v>28</v>
      </c>
      <c r="M256" s="213" t="s">
        <v>25</v>
      </c>
      <c r="N256" s="213" t="s">
        <v>9</v>
      </c>
      <c r="O256" s="213" t="s">
        <v>27</v>
      </c>
      <c r="P256" s="213" t="s">
        <v>32</v>
      </c>
      <c r="Q256" s="213" t="s">
        <v>800</v>
      </c>
    </row>
    <row r="257" spans="1:17">
      <c r="A257" s="213" t="s">
        <v>947</v>
      </c>
      <c r="B257" s="213" t="s">
        <v>457</v>
      </c>
      <c r="C257" s="213" t="s">
        <v>457</v>
      </c>
      <c r="D257" s="213" t="s">
        <v>635</v>
      </c>
      <c r="E257" s="213" t="s">
        <v>636</v>
      </c>
      <c r="F257" s="213" t="s">
        <v>458</v>
      </c>
      <c r="G257" s="213" t="s">
        <v>27</v>
      </c>
      <c r="H257" s="215">
        <v>50</v>
      </c>
      <c r="I257" s="215">
        <v>0</v>
      </c>
      <c r="J257" s="215">
        <v>50</v>
      </c>
      <c r="K257" s="215" t="s">
        <v>31</v>
      </c>
      <c r="L257" s="213" t="s">
        <v>28</v>
      </c>
      <c r="M257" s="213" t="s">
        <v>25</v>
      </c>
      <c r="N257" s="213" t="s">
        <v>9</v>
      </c>
      <c r="O257" s="213" t="s">
        <v>27</v>
      </c>
      <c r="P257" s="213" t="s">
        <v>32</v>
      </c>
      <c r="Q257" s="213" t="s">
        <v>801</v>
      </c>
    </row>
    <row r="258" spans="1:17">
      <c r="A258" s="213" t="s">
        <v>948</v>
      </c>
      <c r="B258" s="213" t="s">
        <v>459</v>
      </c>
      <c r="C258" s="213" t="s">
        <v>459</v>
      </c>
      <c r="D258" s="213" t="s">
        <v>637</v>
      </c>
      <c r="E258" s="213" t="s">
        <v>638</v>
      </c>
      <c r="F258" s="213" t="s">
        <v>460</v>
      </c>
      <c r="G258" s="213" t="s">
        <v>27</v>
      </c>
      <c r="H258" s="215">
        <v>50</v>
      </c>
      <c r="I258" s="215">
        <v>0</v>
      </c>
      <c r="J258" s="215">
        <v>50</v>
      </c>
      <c r="K258" s="215" t="s">
        <v>31</v>
      </c>
      <c r="L258" s="213" t="s">
        <v>28</v>
      </c>
      <c r="M258" s="213" t="s">
        <v>25</v>
      </c>
      <c r="N258" s="213" t="s">
        <v>9</v>
      </c>
      <c r="O258" s="213" t="s">
        <v>27</v>
      </c>
      <c r="P258" s="213" t="s">
        <v>32</v>
      </c>
      <c r="Q258" s="213" t="s">
        <v>802</v>
      </c>
    </row>
    <row r="259" spans="1:17">
      <c r="A259" s="213" t="s">
        <v>949</v>
      </c>
      <c r="B259" s="213" t="s">
        <v>461</v>
      </c>
      <c r="C259" s="213" t="s">
        <v>461</v>
      </c>
      <c r="D259" s="213" t="s">
        <v>639</v>
      </c>
      <c r="E259" s="213" t="s">
        <v>640</v>
      </c>
      <c r="F259" s="213" t="s">
        <v>462</v>
      </c>
      <c r="G259" s="213" t="s">
        <v>27</v>
      </c>
      <c r="H259" s="215">
        <v>50</v>
      </c>
      <c r="I259" s="215">
        <v>0</v>
      </c>
      <c r="J259" s="215">
        <v>50</v>
      </c>
      <c r="K259" s="215" t="s">
        <v>31</v>
      </c>
      <c r="L259" s="213" t="s">
        <v>28</v>
      </c>
      <c r="M259" s="213" t="s">
        <v>25</v>
      </c>
      <c r="N259" s="213" t="s">
        <v>9</v>
      </c>
      <c r="O259" s="213" t="s">
        <v>27</v>
      </c>
      <c r="P259" s="213" t="s">
        <v>32</v>
      </c>
      <c r="Q259" s="213" t="s">
        <v>803</v>
      </c>
    </row>
    <row r="260" spans="1:17">
      <c r="A260" s="213" t="s">
        <v>950</v>
      </c>
      <c r="B260" s="213" t="s">
        <v>463</v>
      </c>
      <c r="C260" s="213" t="s">
        <v>463</v>
      </c>
      <c r="D260" s="213" t="s">
        <v>641</v>
      </c>
      <c r="E260" s="213" t="s">
        <v>642</v>
      </c>
      <c r="F260" s="213" t="s">
        <v>454</v>
      </c>
      <c r="G260" s="213" t="s">
        <v>27</v>
      </c>
      <c r="H260" s="215">
        <v>50</v>
      </c>
      <c r="I260" s="215">
        <v>0</v>
      </c>
      <c r="J260" s="215">
        <v>50</v>
      </c>
      <c r="K260" s="215" t="s">
        <v>31</v>
      </c>
      <c r="L260" s="213" t="s">
        <v>28</v>
      </c>
      <c r="M260" s="213" t="s">
        <v>25</v>
      </c>
      <c r="N260" s="213" t="s">
        <v>9</v>
      </c>
      <c r="O260" s="213" t="s">
        <v>27</v>
      </c>
      <c r="P260" s="213" t="s">
        <v>32</v>
      </c>
      <c r="Q260" s="213" t="s">
        <v>804</v>
      </c>
    </row>
    <row r="261" spans="1:17">
      <c r="A261" s="213" t="s">
        <v>951</v>
      </c>
      <c r="B261" s="213" t="s">
        <v>464</v>
      </c>
      <c r="C261" s="213" t="s">
        <v>464</v>
      </c>
      <c r="D261" s="213" t="s">
        <v>643</v>
      </c>
      <c r="E261" s="213" t="s">
        <v>642</v>
      </c>
      <c r="F261" s="213" t="s">
        <v>454</v>
      </c>
      <c r="G261" s="213" t="s">
        <v>27</v>
      </c>
      <c r="H261" s="215">
        <v>50</v>
      </c>
      <c r="I261" s="215">
        <v>0</v>
      </c>
      <c r="J261" s="215">
        <v>50</v>
      </c>
      <c r="K261" s="215" t="s">
        <v>31</v>
      </c>
      <c r="L261" s="213" t="s">
        <v>28</v>
      </c>
      <c r="M261" s="213" t="s">
        <v>25</v>
      </c>
      <c r="N261" s="213" t="s">
        <v>9</v>
      </c>
      <c r="O261" s="213" t="s">
        <v>27</v>
      </c>
      <c r="P261" s="213" t="s">
        <v>32</v>
      </c>
      <c r="Q261" s="213" t="s">
        <v>805</v>
      </c>
    </row>
    <row r="262" spans="1:17">
      <c r="A262" s="213" t="s">
        <v>952</v>
      </c>
      <c r="B262" s="213" t="s">
        <v>295</v>
      </c>
      <c r="C262" s="213" t="s">
        <v>295</v>
      </c>
      <c r="D262" s="213" t="s">
        <v>644</v>
      </c>
      <c r="E262" s="213" t="s">
        <v>645</v>
      </c>
      <c r="F262" s="213" t="s">
        <v>296</v>
      </c>
      <c r="G262" s="213" t="s">
        <v>27</v>
      </c>
      <c r="H262" s="215">
        <v>50</v>
      </c>
      <c r="I262" s="215">
        <v>0</v>
      </c>
      <c r="J262" s="215">
        <v>50</v>
      </c>
      <c r="K262" s="215" t="s">
        <v>31</v>
      </c>
      <c r="L262" s="213" t="s">
        <v>28</v>
      </c>
      <c r="M262" s="213" t="s">
        <v>25</v>
      </c>
      <c r="N262" s="213" t="s">
        <v>9</v>
      </c>
      <c r="O262" s="213" t="s">
        <v>27</v>
      </c>
      <c r="P262" s="213" t="s">
        <v>32</v>
      </c>
      <c r="Q262" s="213" t="s">
        <v>806</v>
      </c>
    </row>
    <row r="263" spans="1:17">
      <c r="A263" s="213" t="s">
        <v>953</v>
      </c>
      <c r="B263" s="213" t="s">
        <v>297</v>
      </c>
      <c r="C263" s="213" t="s">
        <v>297</v>
      </c>
      <c r="D263" s="213" t="s">
        <v>646</v>
      </c>
      <c r="E263" s="213" t="s">
        <v>647</v>
      </c>
      <c r="F263" s="213" t="s">
        <v>298</v>
      </c>
      <c r="G263" s="213" t="s">
        <v>27</v>
      </c>
      <c r="H263" s="215" t="s">
        <v>976</v>
      </c>
      <c r="I263" s="215">
        <v>0</v>
      </c>
      <c r="J263" s="215">
        <v>50</v>
      </c>
      <c r="K263" s="215" t="s">
        <v>31</v>
      </c>
      <c r="L263" s="213" t="s">
        <v>28</v>
      </c>
      <c r="M263" s="213" t="s">
        <v>25</v>
      </c>
      <c r="N263" s="213" t="s">
        <v>9</v>
      </c>
      <c r="O263" s="213" t="s">
        <v>27</v>
      </c>
      <c r="P263" s="213" t="s">
        <v>32</v>
      </c>
      <c r="Q263" s="213" t="s">
        <v>807</v>
      </c>
    </row>
    <row r="264" spans="1:17">
      <c r="A264" s="213" t="s">
        <v>954</v>
      </c>
      <c r="B264" s="213" t="s">
        <v>299</v>
      </c>
      <c r="C264" s="213" t="s">
        <v>299</v>
      </c>
      <c r="D264" s="213" t="s">
        <v>648</v>
      </c>
      <c r="E264" s="213" t="s">
        <v>649</v>
      </c>
      <c r="F264" s="213" t="s">
        <v>300</v>
      </c>
      <c r="G264" s="213" t="s">
        <v>27</v>
      </c>
      <c r="H264" s="215">
        <v>50</v>
      </c>
      <c r="I264" s="215">
        <v>0</v>
      </c>
      <c r="J264" s="215">
        <v>50</v>
      </c>
      <c r="K264" s="215" t="s">
        <v>31</v>
      </c>
      <c r="L264" s="213" t="s">
        <v>28</v>
      </c>
      <c r="M264" s="213" t="s">
        <v>25</v>
      </c>
      <c r="N264" s="213" t="s">
        <v>9</v>
      </c>
      <c r="O264" s="213" t="s">
        <v>27</v>
      </c>
      <c r="P264" s="213" t="s">
        <v>32</v>
      </c>
      <c r="Q264" s="213" t="s">
        <v>808</v>
      </c>
    </row>
    <row r="265" spans="1:17">
      <c r="A265" s="213" t="s">
        <v>955</v>
      </c>
      <c r="B265" s="213" t="s">
        <v>301</v>
      </c>
      <c r="C265" s="213" t="s">
        <v>301</v>
      </c>
      <c r="D265" s="213" t="s">
        <v>650</v>
      </c>
      <c r="E265" s="213" t="s">
        <v>651</v>
      </c>
      <c r="F265" s="213" t="s">
        <v>302</v>
      </c>
      <c r="G265" s="213" t="s">
        <v>27</v>
      </c>
      <c r="H265" s="215">
        <v>50</v>
      </c>
      <c r="I265" s="215">
        <v>0</v>
      </c>
      <c r="J265" s="215">
        <v>50</v>
      </c>
      <c r="K265" s="215" t="s">
        <v>31</v>
      </c>
      <c r="L265" s="213" t="s">
        <v>28</v>
      </c>
      <c r="M265" s="213" t="s">
        <v>25</v>
      </c>
      <c r="N265" s="213" t="s">
        <v>9</v>
      </c>
      <c r="O265" s="213" t="s">
        <v>27</v>
      </c>
      <c r="P265" s="213" t="s">
        <v>32</v>
      </c>
      <c r="Q265" s="213" t="s">
        <v>809</v>
      </c>
    </row>
    <row r="266" spans="1:17">
      <c r="A266" s="213" t="s">
        <v>956</v>
      </c>
      <c r="B266" s="213" t="s">
        <v>303</v>
      </c>
      <c r="C266" s="213" t="s">
        <v>303</v>
      </c>
      <c r="D266" s="213" t="s">
        <v>652</v>
      </c>
      <c r="E266" s="213" t="s">
        <v>653</v>
      </c>
      <c r="F266" s="213" t="s">
        <v>304</v>
      </c>
      <c r="G266" s="213" t="s">
        <v>27</v>
      </c>
      <c r="H266" s="215">
        <v>50</v>
      </c>
      <c r="I266" s="215">
        <v>0</v>
      </c>
      <c r="J266" s="215">
        <v>50</v>
      </c>
      <c r="K266" s="215" t="s">
        <v>31</v>
      </c>
      <c r="L266" s="213" t="s">
        <v>28</v>
      </c>
      <c r="M266" s="213" t="s">
        <v>25</v>
      </c>
      <c r="N266" s="213" t="s">
        <v>9</v>
      </c>
      <c r="O266" s="213" t="s">
        <v>27</v>
      </c>
      <c r="P266" s="213" t="s">
        <v>32</v>
      </c>
      <c r="Q266" s="213" t="s">
        <v>810</v>
      </c>
    </row>
    <row r="267" spans="1:17">
      <c r="A267" s="213" t="s">
        <v>957</v>
      </c>
      <c r="B267" s="213" t="s">
        <v>305</v>
      </c>
      <c r="C267" s="213" t="s">
        <v>305</v>
      </c>
      <c r="D267" s="213" t="s">
        <v>654</v>
      </c>
      <c r="E267" s="213" t="s">
        <v>655</v>
      </c>
      <c r="F267" s="213" t="s">
        <v>306</v>
      </c>
      <c r="G267" s="213" t="s">
        <v>27</v>
      </c>
      <c r="H267" s="215">
        <v>50</v>
      </c>
      <c r="I267" s="215">
        <v>0</v>
      </c>
      <c r="J267" s="215">
        <v>50</v>
      </c>
      <c r="K267" s="215" t="s">
        <v>31</v>
      </c>
      <c r="L267" s="213" t="s">
        <v>28</v>
      </c>
      <c r="M267" s="213" t="s">
        <v>25</v>
      </c>
      <c r="N267" s="213" t="s">
        <v>9</v>
      </c>
      <c r="O267" s="213" t="s">
        <v>27</v>
      </c>
      <c r="P267" s="213" t="s">
        <v>32</v>
      </c>
      <c r="Q267" s="213" t="s">
        <v>811</v>
      </c>
    </row>
    <row r="268" spans="1:17">
      <c r="A268" s="213" t="s">
        <v>958</v>
      </c>
      <c r="B268" s="213" t="s">
        <v>307</v>
      </c>
      <c r="C268" s="213" t="s">
        <v>307</v>
      </c>
      <c r="D268" s="213" t="s">
        <v>656</v>
      </c>
      <c r="E268" s="213" t="s">
        <v>655</v>
      </c>
      <c r="F268" s="213" t="s">
        <v>306</v>
      </c>
      <c r="G268" s="213" t="s">
        <v>27</v>
      </c>
      <c r="H268" s="215">
        <v>50</v>
      </c>
      <c r="I268" s="215">
        <v>0</v>
      </c>
      <c r="J268" s="215">
        <v>50</v>
      </c>
      <c r="K268" s="215" t="s">
        <v>31</v>
      </c>
      <c r="L268" s="213" t="s">
        <v>28</v>
      </c>
      <c r="M268" s="213" t="s">
        <v>25</v>
      </c>
      <c r="N268" s="213" t="s">
        <v>9</v>
      </c>
      <c r="O268" s="213" t="s">
        <v>27</v>
      </c>
      <c r="P268" s="213" t="s">
        <v>32</v>
      </c>
      <c r="Q268" s="213" t="s">
        <v>812</v>
      </c>
    </row>
    <row r="269" spans="1:17">
      <c r="A269" s="207" t="s">
        <v>959</v>
      </c>
      <c r="B269" s="207" t="s">
        <v>308</v>
      </c>
      <c r="C269" s="207" t="s">
        <v>308</v>
      </c>
      <c r="D269" s="207" t="s">
        <v>657</v>
      </c>
      <c r="E269" s="207" t="s">
        <v>658</v>
      </c>
      <c r="F269" s="207" t="s">
        <v>309</v>
      </c>
      <c r="G269" s="207" t="s">
        <v>27</v>
      </c>
      <c r="H269" s="208">
        <v>50</v>
      </c>
      <c r="I269" s="208">
        <v>0</v>
      </c>
      <c r="J269" s="208">
        <v>50</v>
      </c>
      <c r="K269" s="208" t="s">
        <v>31</v>
      </c>
      <c r="L269" s="207" t="s">
        <v>28</v>
      </c>
      <c r="M269" s="209" t="s">
        <v>25</v>
      </c>
      <c r="N269" s="207" t="s">
        <v>9</v>
      </c>
      <c r="O269" s="207" t="s">
        <v>27</v>
      </c>
      <c r="P269" s="1" t="s">
        <v>32</v>
      </c>
      <c r="Q269" s="1" t="s">
        <v>813</v>
      </c>
    </row>
    <row r="270" spans="1:17">
      <c r="A270" s="207" t="s">
        <v>960</v>
      </c>
      <c r="B270" s="207" t="s">
        <v>310</v>
      </c>
      <c r="C270" s="207" t="s">
        <v>310</v>
      </c>
      <c r="D270" s="207" t="s">
        <v>659</v>
      </c>
      <c r="E270" s="207" t="s">
        <v>660</v>
      </c>
      <c r="F270" s="207" t="s">
        <v>311</v>
      </c>
      <c r="G270" s="207" t="s">
        <v>27</v>
      </c>
      <c r="H270" s="208">
        <v>50</v>
      </c>
      <c r="I270" s="208">
        <v>0</v>
      </c>
      <c r="J270" s="208">
        <v>50</v>
      </c>
      <c r="K270" s="208" t="s">
        <v>31</v>
      </c>
      <c r="L270" s="207" t="s">
        <v>28</v>
      </c>
      <c r="M270" s="209" t="s">
        <v>25</v>
      </c>
      <c r="N270" s="207" t="s">
        <v>9</v>
      </c>
      <c r="O270" s="207" t="s">
        <v>27</v>
      </c>
      <c r="P270" s="1" t="s">
        <v>32</v>
      </c>
      <c r="Q270" s="1" t="s">
        <v>814</v>
      </c>
    </row>
    <row r="271" spans="1:17">
      <c r="A271" s="207" t="s">
        <v>961</v>
      </c>
      <c r="B271" s="207" t="s">
        <v>312</v>
      </c>
      <c r="C271" s="207" t="s">
        <v>312</v>
      </c>
      <c r="D271" s="207" t="s">
        <v>661</v>
      </c>
      <c r="E271" s="207" t="s">
        <v>662</v>
      </c>
      <c r="F271" s="207" t="s">
        <v>313</v>
      </c>
      <c r="G271" s="207" t="s">
        <v>27</v>
      </c>
      <c r="H271" s="208">
        <v>50</v>
      </c>
      <c r="I271" s="208">
        <v>0</v>
      </c>
      <c r="J271" s="208">
        <v>50</v>
      </c>
      <c r="K271" s="208" t="s">
        <v>31</v>
      </c>
      <c r="L271" s="207" t="s">
        <v>28</v>
      </c>
      <c r="M271" s="209" t="s">
        <v>25</v>
      </c>
      <c r="N271" s="207" t="s">
        <v>9</v>
      </c>
      <c r="O271" s="207" t="s">
        <v>27</v>
      </c>
      <c r="P271" s="1" t="s">
        <v>32</v>
      </c>
      <c r="Q271" s="1" t="s">
        <v>815</v>
      </c>
    </row>
    <row r="272" spans="1:17">
      <c r="A272" s="207" t="s">
        <v>962</v>
      </c>
      <c r="B272" s="207" t="s">
        <v>314</v>
      </c>
      <c r="C272" s="207" t="s">
        <v>314</v>
      </c>
      <c r="D272" s="207" t="s">
        <v>663</v>
      </c>
      <c r="E272" s="207" t="s">
        <v>664</v>
      </c>
      <c r="F272" s="207" t="s">
        <v>315</v>
      </c>
      <c r="G272" s="207" t="s">
        <v>27</v>
      </c>
      <c r="H272" s="208">
        <v>50</v>
      </c>
      <c r="I272" s="208">
        <v>0</v>
      </c>
      <c r="J272" s="208">
        <v>50</v>
      </c>
      <c r="K272" s="208" t="s">
        <v>31</v>
      </c>
      <c r="L272" s="207" t="s">
        <v>28</v>
      </c>
      <c r="M272" s="209" t="s">
        <v>25</v>
      </c>
      <c r="N272" s="207" t="s">
        <v>9</v>
      </c>
      <c r="O272" s="207" t="s">
        <v>27</v>
      </c>
      <c r="P272" s="1" t="s">
        <v>32</v>
      </c>
      <c r="Q272" s="1" t="s">
        <v>816</v>
      </c>
    </row>
    <row r="273" spans="1:17">
      <c r="A273" s="207" t="s">
        <v>963</v>
      </c>
      <c r="B273" s="207" t="s">
        <v>316</v>
      </c>
      <c r="C273" s="207" t="s">
        <v>316</v>
      </c>
      <c r="D273" s="207" t="s">
        <v>665</v>
      </c>
      <c r="E273" s="207" t="s">
        <v>666</v>
      </c>
      <c r="F273" s="207" t="s">
        <v>317</v>
      </c>
      <c r="G273" s="207" t="s">
        <v>27</v>
      </c>
      <c r="H273" s="208">
        <v>50</v>
      </c>
      <c r="I273" s="208">
        <v>0</v>
      </c>
      <c r="J273" s="208">
        <v>50</v>
      </c>
      <c r="K273" s="208" t="s">
        <v>31</v>
      </c>
      <c r="L273" s="207" t="s">
        <v>28</v>
      </c>
      <c r="M273" s="209" t="s">
        <v>25</v>
      </c>
      <c r="N273" s="207" t="s">
        <v>9</v>
      </c>
      <c r="O273" s="207" t="s">
        <v>27</v>
      </c>
      <c r="P273" s="1" t="s">
        <v>32</v>
      </c>
      <c r="Q273" s="1" t="s">
        <v>817</v>
      </c>
    </row>
    <row r="274" spans="1:17">
      <c r="A274" s="207" t="s">
        <v>964</v>
      </c>
      <c r="B274" s="207" t="s">
        <v>318</v>
      </c>
      <c r="C274" s="207" t="s">
        <v>318</v>
      </c>
      <c r="D274" s="207" t="s">
        <v>667</v>
      </c>
      <c r="E274" s="207" t="s">
        <v>668</v>
      </c>
      <c r="F274" s="207" t="s">
        <v>319</v>
      </c>
      <c r="G274" s="207" t="s">
        <v>27</v>
      </c>
      <c r="H274" s="208">
        <v>50</v>
      </c>
      <c r="I274" s="208">
        <v>0</v>
      </c>
      <c r="J274" s="208">
        <v>50</v>
      </c>
      <c r="K274" s="208" t="s">
        <v>31</v>
      </c>
      <c r="L274" s="207" t="s">
        <v>28</v>
      </c>
      <c r="M274" s="209" t="s">
        <v>25</v>
      </c>
      <c r="N274" s="207" t="s">
        <v>9</v>
      </c>
      <c r="O274" s="207" t="s">
        <v>27</v>
      </c>
      <c r="P274" s="1" t="s">
        <v>32</v>
      </c>
      <c r="Q274" s="1" t="s">
        <v>818</v>
      </c>
    </row>
    <row r="275" spans="1:17">
      <c r="A275" s="207" t="s">
        <v>965</v>
      </c>
      <c r="B275" s="207" t="s">
        <v>320</v>
      </c>
      <c r="C275" s="207" t="s">
        <v>320</v>
      </c>
      <c r="D275" s="207" t="s">
        <v>669</v>
      </c>
      <c r="E275" s="207" t="s">
        <v>670</v>
      </c>
      <c r="F275" s="207" t="s">
        <v>321</v>
      </c>
      <c r="G275" s="207" t="s">
        <v>27</v>
      </c>
      <c r="H275" s="208">
        <v>50</v>
      </c>
      <c r="I275" s="208">
        <v>0</v>
      </c>
      <c r="J275" s="208">
        <v>50</v>
      </c>
      <c r="K275" s="208" t="s">
        <v>31</v>
      </c>
      <c r="L275" s="207" t="s">
        <v>28</v>
      </c>
      <c r="M275" s="209" t="s">
        <v>25</v>
      </c>
      <c r="N275" s="207" t="s">
        <v>9</v>
      </c>
      <c r="O275" s="207" t="s">
        <v>27</v>
      </c>
      <c r="P275" s="1" t="s">
        <v>32</v>
      </c>
      <c r="Q275" s="1" t="s">
        <v>819</v>
      </c>
    </row>
    <row r="276" spans="1:17">
      <c r="A276" s="207" t="s">
        <v>966</v>
      </c>
      <c r="B276" s="207" t="s">
        <v>336</v>
      </c>
      <c r="C276" s="207" t="s">
        <v>336</v>
      </c>
      <c r="D276" s="207" t="s">
        <v>690</v>
      </c>
      <c r="E276" s="207" t="s">
        <v>691</v>
      </c>
      <c r="F276" s="207" t="s">
        <v>315</v>
      </c>
      <c r="G276" s="207" t="s">
        <v>27</v>
      </c>
      <c r="H276" s="208">
        <v>50</v>
      </c>
      <c r="I276" s="208">
        <v>0</v>
      </c>
      <c r="J276" s="208">
        <v>50</v>
      </c>
      <c r="K276" s="208" t="s">
        <v>31</v>
      </c>
      <c r="L276" s="207" t="s">
        <v>28</v>
      </c>
      <c r="M276" s="209" t="s">
        <v>26</v>
      </c>
      <c r="N276" s="207" t="s">
        <v>9</v>
      </c>
      <c r="O276" s="207" t="s">
        <v>27</v>
      </c>
      <c r="P276" s="1" t="s">
        <v>30</v>
      </c>
      <c r="Q276" s="1" t="s">
        <v>832</v>
      </c>
    </row>
    <row r="277" spans="1:17">
      <c r="A277" s="207" t="s">
        <v>967</v>
      </c>
      <c r="B277" s="207" t="s">
        <v>337</v>
      </c>
      <c r="C277" s="207" t="s">
        <v>337</v>
      </c>
      <c r="D277" s="207" t="s">
        <v>692</v>
      </c>
      <c r="E277" s="207" t="s">
        <v>693</v>
      </c>
      <c r="F277" s="207" t="s">
        <v>315</v>
      </c>
      <c r="G277" s="207" t="s">
        <v>27</v>
      </c>
      <c r="H277" s="208">
        <v>50</v>
      </c>
      <c r="I277" s="208">
        <v>0</v>
      </c>
      <c r="J277" s="208">
        <v>50</v>
      </c>
      <c r="K277" s="208" t="s">
        <v>31</v>
      </c>
      <c r="L277" s="207" t="s">
        <v>28</v>
      </c>
      <c r="M277" s="209" t="s">
        <v>26</v>
      </c>
      <c r="N277" s="207" t="s">
        <v>9</v>
      </c>
      <c r="O277" s="207" t="s">
        <v>27</v>
      </c>
      <c r="P277" s="1" t="s">
        <v>29</v>
      </c>
      <c r="Q277" s="1" t="s">
        <v>833</v>
      </c>
    </row>
    <row r="278" spans="1:17">
      <c r="A278" s="207" t="s">
        <v>968</v>
      </c>
      <c r="B278" s="207" t="s">
        <v>338</v>
      </c>
      <c r="C278" s="207" t="s">
        <v>338</v>
      </c>
      <c r="D278" s="207" t="s">
        <v>671</v>
      </c>
      <c r="E278" s="207" t="s">
        <v>672</v>
      </c>
      <c r="F278" s="207" t="s">
        <v>339</v>
      </c>
      <c r="G278" s="207" t="s">
        <v>27</v>
      </c>
      <c r="H278" s="208">
        <v>50</v>
      </c>
      <c r="I278" s="208">
        <v>0</v>
      </c>
      <c r="J278" s="208">
        <v>50</v>
      </c>
      <c r="K278" s="208" t="s">
        <v>31</v>
      </c>
      <c r="L278" s="207" t="s">
        <v>28</v>
      </c>
      <c r="M278" s="209" t="s">
        <v>26</v>
      </c>
      <c r="N278" s="207" t="s">
        <v>9</v>
      </c>
      <c r="O278" s="207" t="s">
        <v>27</v>
      </c>
      <c r="P278" s="1" t="s">
        <v>30</v>
      </c>
      <c r="Q278" s="1" t="s">
        <v>820</v>
      </c>
    </row>
    <row r="279" spans="1:17">
      <c r="A279" s="207" t="s">
        <v>969</v>
      </c>
      <c r="B279" s="207" t="s">
        <v>340</v>
      </c>
      <c r="C279" s="207" t="s">
        <v>340</v>
      </c>
      <c r="D279" s="207" t="s">
        <v>673</v>
      </c>
      <c r="E279" s="207" t="s">
        <v>672</v>
      </c>
      <c r="F279" s="207" t="s">
        <v>341</v>
      </c>
      <c r="G279" s="207" t="s">
        <v>27</v>
      </c>
      <c r="H279" s="208">
        <v>50</v>
      </c>
      <c r="I279" s="208">
        <v>0</v>
      </c>
      <c r="J279" s="208">
        <v>50</v>
      </c>
      <c r="K279" s="208" t="s">
        <v>31</v>
      </c>
      <c r="L279" s="207" t="s">
        <v>28</v>
      </c>
      <c r="M279" s="209" t="s">
        <v>26</v>
      </c>
      <c r="N279" s="207" t="s">
        <v>9</v>
      </c>
      <c r="O279" s="207" t="s">
        <v>27</v>
      </c>
      <c r="P279" s="1" t="s">
        <v>30</v>
      </c>
      <c r="Q279" s="1" t="s">
        <v>821</v>
      </c>
    </row>
    <row r="280" spans="1:17">
      <c r="A280" s="207" t="s">
        <v>970</v>
      </c>
      <c r="B280" s="207" t="s">
        <v>342</v>
      </c>
      <c r="C280" s="207" t="s">
        <v>342</v>
      </c>
      <c r="D280" s="207" t="s">
        <v>674</v>
      </c>
      <c r="E280" s="207" t="s">
        <v>675</v>
      </c>
      <c r="F280" s="207" t="s">
        <v>343</v>
      </c>
      <c r="G280" s="207" t="s">
        <v>27</v>
      </c>
      <c r="H280" s="208">
        <v>50</v>
      </c>
      <c r="I280" s="208">
        <v>0</v>
      </c>
      <c r="J280" s="208">
        <v>50</v>
      </c>
      <c r="K280" s="208" t="s">
        <v>31</v>
      </c>
      <c r="L280" s="207" t="s">
        <v>28</v>
      </c>
      <c r="M280" s="209" t="s">
        <v>26</v>
      </c>
      <c r="N280" s="207" t="s">
        <v>9</v>
      </c>
      <c r="O280" s="207" t="s">
        <v>27</v>
      </c>
      <c r="P280" s="1" t="s">
        <v>30</v>
      </c>
      <c r="Q280" s="1" t="s">
        <v>822</v>
      </c>
    </row>
    <row r="281" spans="1:17">
      <c r="A281" s="207" t="s">
        <v>971</v>
      </c>
      <c r="B281" s="207" t="s">
        <v>344</v>
      </c>
      <c r="C281" s="207" t="s">
        <v>344</v>
      </c>
      <c r="D281" s="207" t="s">
        <v>676</v>
      </c>
      <c r="E281" s="207" t="s">
        <v>675</v>
      </c>
      <c r="F281" s="207" t="s">
        <v>343</v>
      </c>
      <c r="G281" s="207" t="s">
        <v>27</v>
      </c>
      <c r="H281" s="208">
        <v>50</v>
      </c>
      <c r="I281" s="208">
        <v>0</v>
      </c>
      <c r="J281" s="208">
        <v>50</v>
      </c>
      <c r="K281" s="208" t="s">
        <v>31</v>
      </c>
      <c r="L281" s="207" t="s">
        <v>28</v>
      </c>
      <c r="M281" s="209" t="s">
        <v>26</v>
      </c>
      <c r="N281" s="207" t="s">
        <v>9</v>
      </c>
      <c r="O281" s="207" t="s">
        <v>27</v>
      </c>
      <c r="P281" s="1" t="s">
        <v>30</v>
      </c>
      <c r="Q281" s="1" t="s">
        <v>823</v>
      </c>
    </row>
    <row r="282" spans="1:17">
      <c r="A282" s="207" t="s">
        <v>972</v>
      </c>
      <c r="B282" s="207" t="s">
        <v>322</v>
      </c>
      <c r="C282" s="207" t="s">
        <v>322</v>
      </c>
      <c r="D282" s="207" t="s">
        <v>677</v>
      </c>
      <c r="E282" s="207" t="s">
        <v>678</v>
      </c>
      <c r="F282" s="207" t="s">
        <v>323</v>
      </c>
      <c r="G282" s="207" t="s">
        <v>27</v>
      </c>
      <c r="H282" s="208">
        <v>50</v>
      </c>
      <c r="I282" s="208">
        <v>0</v>
      </c>
      <c r="J282" s="208">
        <v>50</v>
      </c>
      <c r="K282" s="208" t="s">
        <v>31</v>
      </c>
      <c r="L282" s="207" t="s">
        <v>28</v>
      </c>
      <c r="M282" s="209" t="s">
        <v>26</v>
      </c>
      <c r="N282" s="207" t="s">
        <v>9</v>
      </c>
      <c r="O282" s="207" t="s">
        <v>27</v>
      </c>
      <c r="P282" s="1" t="s">
        <v>30</v>
      </c>
      <c r="Q282" s="1" t="s">
        <v>824</v>
      </c>
    </row>
    <row r="283" spans="1:17">
      <c r="A283" s="207" t="s">
        <v>973</v>
      </c>
      <c r="B283" s="207" t="s">
        <v>324</v>
      </c>
      <c r="C283" s="207" t="s">
        <v>324</v>
      </c>
      <c r="D283" s="207" t="s">
        <v>679</v>
      </c>
      <c r="E283" s="207" t="s">
        <v>678</v>
      </c>
      <c r="F283" s="207" t="s">
        <v>323</v>
      </c>
      <c r="G283" s="207" t="s">
        <v>27</v>
      </c>
      <c r="H283" s="208">
        <v>50</v>
      </c>
      <c r="I283" s="208">
        <v>0</v>
      </c>
      <c r="J283" s="208">
        <v>50</v>
      </c>
      <c r="K283" s="208" t="s">
        <v>31</v>
      </c>
      <c r="L283" s="207" t="s">
        <v>28</v>
      </c>
      <c r="M283" s="209" t="s">
        <v>26</v>
      </c>
      <c r="N283" s="207" t="s">
        <v>9</v>
      </c>
      <c r="O283" s="207" t="s">
        <v>27</v>
      </c>
      <c r="P283" s="1" t="s">
        <v>30</v>
      </c>
      <c r="Q283" s="1" t="s">
        <v>825</v>
      </c>
    </row>
    <row r="284" spans="1:17">
      <c r="A284" s="207" t="s">
        <v>974</v>
      </c>
      <c r="B284" s="207" t="s">
        <v>325</v>
      </c>
      <c r="C284" s="207" t="s">
        <v>325</v>
      </c>
      <c r="D284" s="207" t="s">
        <v>680</v>
      </c>
      <c r="E284" s="207" t="s">
        <v>681</v>
      </c>
      <c r="F284" s="207" t="s">
        <v>326</v>
      </c>
      <c r="G284" s="207" t="s">
        <v>27</v>
      </c>
      <c r="H284" s="208">
        <v>50</v>
      </c>
      <c r="I284" s="208">
        <v>0</v>
      </c>
      <c r="J284" s="208">
        <v>50</v>
      </c>
      <c r="K284" s="208" t="s">
        <v>31</v>
      </c>
      <c r="L284" s="207" t="s">
        <v>28</v>
      </c>
      <c r="M284" s="209" t="s">
        <v>26</v>
      </c>
      <c r="N284" s="207" t="s">
        <v>9</v>
      </c>
      <c r="O284" s="207" t="s">
        <v>27</v>
      </c>
      <c r="P284" s="1" t="s">
        <v>30</v>
      </c>
      <c r="Q284" s="1" t="s">
        <v>826</v>
      </c>
    </row>
    <row r="285" spans="1:17">
      <c r="A285" s="207"/>
      <c r="B285" s="207"/>
      <c r="C285" s="207"/>
      <c r="D285" s="207"/>
      <c r="E285" s="207"/>
      <c r="F285" s="207"/>
      <c r="G285" s="207"/>
      <c r="H285" s="208"/>
      <c r="I285" s="208"/>
      <c r="J285" s="208"/>
      <c r="K285" s="208"/>
      <c r="L285" s="207"/>
      <c r="M285" s="209"/>
      <c r="N285" s="207"/>
      <c r="O285" s="207"/>
    </row>
    <row r="286" spans="1:17">
      <c r="A286" s="207"/>
      <c r="B286" s="207"/>
      <c r="C286" s="207"/>
      <c r="D286" s="207"/>
      <c r="E286" s="207"/>
      <c r="F286" s="207"/>
      <c r="G286" s="207"/>
      <c r="H286" s="208"/>
      <c r="I286" s="208"/>
      <c r="J286" s="208"/>
      <c r="K286" s="208"/>
      <c r="L286" s="207"/>
      <c r="M286" s="209"/>
      <c r="N286" s="207"/>
      <c r="O286" s="207"/>
    </row>
    <row r="287" spans="1:17">
      <c r="A287" s="196"/>
      <c r="B287" s="196"/>
      <c r="C287" s="196"/>
      <c r="D287" s="196"/>
      <c r="E287" s="196"/>
      <c r="F287" s="196"/>
      <c r="G287" s="196"/>
      <c r="H287" s="197"/>
      <c r="I287" s="197"/>
      <c r="J287" s="197"/>
      <c r="K287" s="197"/>
      <c r="L287" s="196"/>
      <c r="M287" s="202"/>
      <c r="N287" s="196"/>
      <c r="O287" s="196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  <outlinePr summaryBelow="0" summaryRight="0"/>
    <pageSetUpPr autoPageBreaks="0" fitToPage="1"/>
  </sheetPr>
  <dimension ref="A1:AX1993"/>
  <sheetViews>
    <sheetView topLeftCell="P1" zoomScale="85" zoomScaleNormal="85" workbookViewId="0">
      <pane ySplit="1" topLeftCell="A1048524" activePane="bottomLeft" state="frozen"/>
      <selection pane="bottomLeft" activeCell="AF1048565" sqref="AF1048565"/>
    </sheetView>
  </sheetViews>
  <sheetFormatPr defaultColWidth="9.140625" defaultRowHeight="12.75"/>
  <cols>
    <col min="1" max="1" width="7" style="1" bestFit="1" customWidth="1"/>
    <col min="2" max="2" width="35.42578125" style="1" bestFit="1" customWidth="1"/>
    <col min="3" max="3" width="17.5703125" style="1" bestFit="1" customWidth="1"/>
    <col min="4" max="4" width="11.85546875" style="1" bestFit="1" customWidth="1"/>
    <col min="5" max="6" width="19" style="1" bestFit="1" customWidth="1"/>
    <col min="7" max="7" width="18.5703125" style="1" bestFit="1" customWidth="1"/>
    <col min="8" max="8" width="23.85546875" style="1" bestFit="1" customWidth="1"/>
    <col min="9" max="9" width="17.28515625" style="1" bestFit="1" customWidth="1"/>
    <col min="10" max="10" width="11.85546875" style="1" bestFit="1" customWidth="1"/>
    <col min="11" max="11" width="17.28515625" style="1" bestFit="1" customWidth="1"/>
    <col min="12" max="12" width="22.7109375" style="1" bestFit="1" customWidth="1"/>
    <col min="13" max="13" width="37.42578125" style="20" bestFit="1" customWidth="1"/>
    <col min="14" max="15" width="22.7109375" style="1" bestFit="1" customWidth="1"/>
    <col min="16" max="16" width="11.85546875" style="1" bestFit="1" customWidth="1"/>
    <col min="17" max="17" width="7.85546875" style="1" bestFit="1" customWidth="1"/>
    <col min="18" max="18" width="8" style="1" bestFit="1" customWidth="1"/>
    <col min="19" max="19" width="11.85546875" style="1" bestFit="1" customWidth="1"/>
    <col min="20" max="21" width="17.28515625" style="1" bestFit="1" customWidth="1"/>
    <col min="22" max="22" width="11.85546875" style="13" bestFit="1" customWidth="1"/>
    <col min="23" max="24" width="14.5703125" style="13" bestFit="1" customWidth="1"/>
    <col min="25" max="25" width="17" style="1" bestFit="1" customWidth="1"/>
    <col min="26" max="26" width="11.85546875" style="1" bestFit="1" customWidth="1"/>
    <col min="27" max="27" width="11.7109375" style="1" bestFit="1" customWidth="1"/>
    <col min="28" max="28" width="18.5703125" style="1" bestFit="1" customWidth="1"/>
    <col min="29" max="33" width="17.28515625" style="1" bestFit="1" customWidth="1"/>
    <col min="34" max="35" width="11.85546875" style="1" bestFit="1" customWidth="1"/>
    <col min="36" max="36" width="23.85546875" style="1" bestFit="1" customWidth="1"/>
    <col min="37" max="45" width="17.28515625" style="1" bestFit="1" customWidth="1"/>
    <col min="46" max="47" width="14.5703125" style="1" bestFit="1" customWidth="1"/>
    <col min="48" max="48" width="44.7109375" style="1" bestFit="1" customWidth="1"/>
    <col min="49" max="49" width="28" style="1" bestFit="1" customWidth="1"/>
    <col min="50" max="50" width="17.28515625" style="1" bestFit="1" customWidth="1"/>
    <col min="51" max="52" width="10" style="1" bestFit="1" customWidth="1"/>
    <col min="53" max="16384" width="9.140625" style="1"/>
  </cols>
  <sheetData>
    <row r="1" spans="1:50" s="10" customFormat="1" ht="15">
      <c r="A1" s="212" t="s">
        <v>0</v>
      </c>
      <c r="B1" s="212" t="s">
        <v>33</v>
      </c>
      <c r="C1" s="212" t="s">
        <v>1</v>
      </c>
      <c r="D1" s="212" t="s">
        <v>2</v>
      </c>
      <c r="E1" s="212" t="s">
        <v>3</v>
      </c>
      <c r="F1" s="212" t="s">
        <v>4</v>
      </c>
      <c r="G1" s="212" t="s">
        <v>34</v>
      </c>
      <c r="H1" s="212" t="s">
        <v>35</v>
      </c>
      <c r="I1" s="212" t="s">
        <v>36</v>
      </c>
      <c r="J1" s="212" t="s">
        <v>5</v>
      </c>
      <c r="K1" s="212" t="s">
        <v>6</v>
      </c>
      <c r="L1" s="212" t="s">
        <v>37</v>
      </c>
      <c r="M1" s="212" t="s">
        <v>38</v>
      </c>
      <c r="N1" s="212" t="s">
        <v>39</v>
      </c>
      <c r="O1" s="212" t="s">
        <v>40</v>
      </c>
      <c r="P1" s="212" t="s">
        <v>41</v>
      </c>
      <c r="Q1" s="212" t="s">
        <v>42</v>
      </c>
      <c r="R1" s="212" t="s">
        <v>43</v>
      </c>
      <c r="S1" s="212" t="s">
        <v>44</v>
      </c>
      <c r="T1" s="212" t="s">
        <v>45</v>
      </c>
      <c r="U1" s="212" t="s">
        <v>46</v>
      </c>
      <c r="V1" s="212" t="s">
        <v>47</v>
      </c>
      <c r="W1" s="212" t="s">
        <v>48</v>
      </c>
      <c r="X1" s="212" t="s">
        <v>49</v>
      </c>
      <c r="Y1" s="212" t="s">
        <v>50</v>
      </c>
      <c r="Z1" s="212" t="s">
        <v>51</v>
      </c>
      <c r="AA1" s="212" t="s">
        <v>52</v>
      </c>
      <c r="AB1" s="212" t="s">
        <v>53</v>
      </c>
      <c r="AC1" s="212" t="s">
        <v>54</v>
      </c>
      <c r="AD1" s="212" t="s">
        <v>55</v>
      </c>
      <c r="AE1" s="212" t="s">
        <v>56</v>
      </c>
      <c r="AF1" s="212" t="s">
        <v>57</v>
      </c>
      <c r="AG1" s="212" t="s">
        <v>58</v>
      </c>
      <c r="AH1" s="212" t="s">
        <v>59</v>
      </c>
      <c r="AI1" s="212" t="s">
        <v>60</v>
      </c>
      <c r="AJ1" s="212" t="s">
        <v>7</v>
      </c>
      <c r="AK1" s="212" t="s">
        <v>61</v>
      </c>
      <c r="AL1" s="212" t="s">
        <v>62</v>
      </c>
      <c r="AM1" s="212" t="s">
        <v>63</v>
      </c>
      <c r="AN1" s="212" t="s">
        <v>64</v>
      </c>
      <c r="AO1" s="212" t="s">
        <v>65</v>
      </c>
      <c r="AP1" s="212" t="s">
        <v>66</v>
      </c>
      <c r="AQ1" s="212" t="s">
        <v>67</v>
      </c>
      <c r="AR1" s="212" t="s">
        <v>68</v>
      </c>
      <c r="AS1" s="212" t="s">
        <v>69</v>
      </c>
      <c r="AT1" s="212" t="s">
        <v>70</v>
      </c>
      <c r="AU1" s="212" t="s">
        <v>71</v>
      </c>
      <c r="AV1" s="212" t="s">
        <v>72</v>
      </c>
      <c r="AW1" s="212" t="s">
        <v>8</v>
      </c>
      <c r="AX1" s="212" t="s">
        <v>108</v>
      </c>
    </row>
    <row r="2" spans="1:50" s="11" customFormat="1">
      <c r="A2" s="213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5"/>
      <c r="Q2" s="213"/>
      <c r="R2" s="213"/>
      <c r="S2" s="215"/>
      <c r="T2" s="213"/>
      <c r="U2" s="213"/>
      <c r="V2" s="215"/>
      <c r="W2" s="215"/>
      <c r="X2" s="215"/>
      <c r="Y2" s="213"/>
      <c r="Z2" s="215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3"/>
    </row>
    <row r="3" spans="1:50" s="11" customFormat="1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5"/>
      <c r="Q3" s="213"/>
      <c r="R3" s="213"/>
      <c r="S3" s="215"/>
      <c r="T3" s="213"/>
      <c r="U3" s="213"/>
      <c r="V3" s="215"/>
      <c r="W3" s="215"/>
      <c r="X3" s="215"/>
      <c r="Y3" s="213"/>
      <c r="Z3" s="215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</row>
    <row r="4" spans="1:50" s="11" customFormat="1">
      <c r="A4" s="213"/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5"/>
      <c r="Q4" s="213"/>
      <c r="R4" s="213"/>
      <c r="S4" s="215"/>
      <c r="T4" s="213"/>
      <c r="U4" s="213"/>
      <c r="V4" s="215"/>
      <c r="W4" s="215"/>
      <c r="X4" s="215"/>
      <c r="Y4" s="213"/>
      <c r="Z4" s="215"/>
      <c r="AA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  <c r="AN4" s="213"/>
      <c r="AO4" s="213"/>
      <c r="AP4" s="213"/>
      <c r="AQ4" s="213"/>
      <c r="AR4" s="213"/>
      <c r="AS4" s="213"/>
      <c r="AT4" s="213"/>
      <c r="AU4" s="213"/>
      <c r="AV4" s="213"/>
      <c r="AW4" s="213"/>
      <c r="AX4" s="213"/>
    </row>
    <row r="5" spans="1:50" s="11" customFormat="1">
      <c r="A5" s="213"/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5"/>
      <c r="Q5" s="213"/>
      <c r="R5" s="213"/>
      <c r="S5" s="215"/>
      <c r="T5" s="213"/>
      <c r="U5" s="213"/>
      <c r="V5" s="215"/>
      <c r="W5" s="215"/>
      <c r="X5" s="215"/>
      <c r="Y5" s="213"/>
      <c r="Z5" s="215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  <c r="AQ5" s="213"/>
      <c r="AR5" s="213"/>
      <c r="AS5" s="213"/>
      <c r="AT5" s="213"/>
      <c r="AU5" s="213"/>
      <c r="AV5" s="213"/>
      <c r="AW5" s="213"/>
      <c r="AX5" s="213"/>
    </row>
    <row r="6" spans="1:50" s="11" customFormat="1">
      <c r="A6" s="213"/>
      <c r="B6" s="213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5"/>
      <c r="Q6" s="213"/>
      <c r="R6" s="213"/>
      <c r="S6" s="215"/>
      <c r="T6" s="213"/>
      <c r="U6" s="213"/>
      <c r="V6" s="215"/>
      <c r="W6" s="215"/>
      <c r="X6" s="215"/>
      <c r="Y6" s="213"/>
      <c r="Z6" s="215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3"/>
      <c r="AP6" s="213"/>
      <c r="AQ6" s="213"/>
      <c r="AR6" s="213"/>
      <c r="AS6" s="213"/>
      <c r="AT6" s="213"/>
      <c r="AU6" s="213"/>
      <c r="AV6" s="213"/>
      <c r="AW6" s="213"/>
      <c r="AX6" s="213"/>
    </row>
    <row r="7" spans="1:50" s="11" customFormat="1">
      <c r="A7" s="213"/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5"/>
      <c r="Q7" s="213"/>
      <c r="R7" s="213"/>
      <c r="S7" s="215"/>
      <c r="T7" s="213"/>
      <c r="U7" s="213"/>
      <c r="V7" s="215"/>
      <c r="W7" s="215"/>
      <c r="X7" s="215"/>
      <c r="Y7" s="213"/>
      <c r="Z7" s="215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  <c r="AQ7" s="213"/>
      <c r="AR7" s="213"/>
      <c r="AS7" s="213"/>
      <c r="AT7" s="213"/>
      <c r="AU7" s="213"/>
      <c r="AV7" s="213"/>
      <c r="AW7" s="213"/>
      <c r="AX7" s="213"/>
    </row>
    <row r="8" spans="1:50" s="11" customFormat="1">
      <c r="A8" s="213"/>
      <c r="B8" s="213"/>
      <c r="C8" s="213"/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5"/>
      <c r="Q8" s="213"/>
      <c r="R8" s="213"/>
      <c r="S8" s="215"/>
      <c r="T8" s="213"/>
      <c r="U8" s="213"/>
      <c r="V8" s="215"/>
      <c r="W8" s="215"/>
      <c r="X8" s="215"/>
      <c r="Y8" s="213"/>
      <c r="Z8" s="215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</row>
    <row r="9" spans="1:50" s="11" customFormat="1">
      <c r="A9" s="213"/>
      <c r="B9" s="213"/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13"/>
      <c r="P9" s="215"/>
      <c r="Q9" s="213"/>
      <c r="R9" s="213"/>
      <c r="S9" s="215"/>
      <c r="T9" s="213"/>
      <c r="U9" s="213"/>
      <c r="V9" s="215"/>
      <c r="W9" s="215"/>
      <c r="X9" s="215"/>
      <c r="Y9" s="213"/>
      <c r="Z9" s="215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</row>
    <row r="10" spans="1:50" s="11" customFormat="1">
      <c r="A10" s="213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5"/>
      <c r="Q10" s="213"/>
      <c r="R10" s="213"/>
      <c r="S10" s="215"/>
      <c r="T10" s="213"/>
      <c r="U10" s="213"/>
      <c r="V10" s="215"/>
      <c r="W10" s="215"/>
      <c r="X10" s="215"/>
      <c r="Y10" s="213"/>
      <c r="Z10" s="215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</row>
    <row r="11" spans="1:50" s="11" customForma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5"/>
      <c r="Q11" s="213"/>
      <c r="R11" s="213"/>
      <c r="S11" s="215"/>
      <c r="T11" s="213"/>
      <c r="U11" s="213"/>
      <c r="V11" s="215"/>
      <c r="W11" s="215"/>
      <c r="X11" s="215"/>
      <c r="Y11" s="213"/>
      <c r="Z11" s="215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</row>
    <row r="12" spans="1:50" s="11" customFormat="1">
      <c r="A12" s="213"/>
      <c r="B12" s="213"/>
      <c r="C12" s="213"/>
      <c r="D12" s="213"/>
      <c r="E12" s="213"/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5"/>
      <c r="Q12" s="213"/>
      <c r="R12" s="213"/>
      <c r="S12" s="215"/>
      <c r="T12" s="213"/>
      <c r="U12" s="213"/>
      <c r="V12" s="215"/>
      <c r="W12" s="215"/>
      <c r="X12" s="215"/>
      <c r="Y12" s="213"/>
      <c r="Z12" s="215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</row>
    <row r="13" spans="1:50" s="11" customFormat="1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5"/>
      <c r="Q13" s="213"/>
      <c r="R13" s="213"/>
      <c r="S13" s="215"/>
      <c r="T13" s="213"/>
      <c r="U13" s="213"/>
      <c r="V13" s="215"/>
      <c r="W13" s="215"/>
      <c r="X13" s="215"/>
      <c r="Y13" s="213"/>
      <c r="Z13" s="215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  <c r="AV13" s="213"/>
      <c r="AW13" s="213"/>
      <c r="AX13" s="213"/>
    </row>
    <row r="14" spans="1:50" s="11" customForma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5"/>
      <c r="Q14" s="213"/>
      <c r="R14" s="213"/>
      <c r="S14" s="215"/>
      <c r="T14" s="213"/>
      <c r="U14" s="213"/>
      <c r="V14" s="215"/>
      <c r="W14" s="215"/>
      <c r="X14" s="215"/>
      <c r="Y14" s="213"/>
      <c r="Z14" s="215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</row>
    <row r="15" spans="1:50" s="11" customForma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5"/>
      <c r="Q15" s="213"/>
      <c r="R15" s="213"/>
      <c r="S15" s="215"/>
      <c r="T15" s="213"/>
      <c r="U15" s="213"/>
      <c r="V15" s="215"/>
      <c r="W15" s="215"/>
      <c r="X15" s="215"/>
      <c r="Y15" s="213"/>
      <c r="Z15" s="215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</row>
    <row r="16" spans="1:50" s="11" customForma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5"/>
      <c r="Q16" s="213"/>
      <c r="R16" s="213"/>
      <c r="S16" s="215"/>
      <c r="T16" s="213"/>
      <c r="U16" s="213"/>
      <c r="V16" s="215"/>
      <c r="W16" s="215"/>
      <c r="X16" s="215"/>
      <c r="Y16" s="213"/>
      <c r="Z16" s="215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</row>
    <row r="17" spans="1:50" s="11" customForma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5"/>
      <c r="Q17" s="213"/>
      <c r="R17" s="213"/>
      <c r="S17" s="215"/>
      <c r="T17" s="213"/>
      <c r="U17" s="213"/>
      <c r="V17" s="215"/>
      <c r="W17" s="215"/>
      <c r="X17" s="215"/>
      <c r="Y17" s="213"/>
      <c r="Z17" s="215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</row>
    <row r="18" spans="1:50" s="11" customForma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5"/>
      <c r="Q18" s="213"/>
      <c r="R18" s="213"/>
      <c r="S18" s="215"/>
      <c r="T18" s="213"/>
      <c r="U18" s="213"/>
      <c r="V18" s="215"/>
      <c r="W18" s="215"/>
      <c r="X18" s="215"/>
      <c r="Y18" s="213"/>
      <c r="Z18" s="215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</row>
    <row r="19" spans="1:50" s="11" customForma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5"/>
      <c r="Q19" s="213"/>
      <c r="R19" s="213"/>
      <c r="S19" s="215"/>
      <c r="T19" s="213"/>
      <c r="U19" s="213"/>
      <c r="V19" s="215"/>
      <c r="W19" s="215"/>
      <c r="X19" s="215"/>
      <c r="Y19" s="213"/>
      <c r="Z19" s="215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13"/>
      <c r="AW19" s="213"/>
      <c r="AX19" s="213"/>
    </row>
    <row r="20" spans="1:50" s="11" customForma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5"/>
      <c r="Q20" s="213"/>
      <c r="R20" s="213"/>
      <c r="S20" s="215"/>
      <c r="T20" s="213"/>
      <c r="U20" s="213"/>
      <c r="V20" s="215"/>
      <c r="W20" s="215"/>
      <c r="X20" s="215"/>
      <c r="Y20" s="213"/>
      <c r="Z20" s="215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</row>
    <row r="21" spans="1:50" s="11" customForma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5"/>
      <c r="Q21" s="213"/>
      <c r="R21" s="213"/>
      <c r="S21" s="215"/>
      <c r="T21" s="213"/>
      <c r="U21" s="213"/>
      <c r="V21" s="215"/>
      <c r="W21" s="215"/>
      <c r="X21" s="215"/>
      <c r="Y21" s="213"/>
      <c r="Z21" s="215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</row>
    <row r="22" spans="1:50" s="11" customForma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5"/>
      <c r="Q22" s="213"/>
      <c r="R22" s="213"/>
      <c r="S22" s="215"/>
      <c r="T22" s="213"/>
      <c r="U22" s="213"/>
      <c r="V22" s="215"/>
      <c r="W22" s="215"/>
      <c r="X22" s="215"/>
      <c r="Y22" s="213"/>
      <c r="Z22" s="215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</row>
    <row r="23" spans="1:50" s="11" customForma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5"/>
      <c r="Q23" s="213"/>
      <c r="R23" s="213"/>
      <c r="S23" s="215"/>
      <c r="T23" s="213"/>
      <c r="U23" s="213"/>
      <c r="V23" s="215"/>
      <c r="W23" s="215"/>
      <c r="X23" s="215"/>
      <c r="Y23" s="213"/>
      <c r="Z23" s="215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</row>
    <row r="24" spans="1:50" s="11" customForma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5"/>
      <c r="Q24" s="213"/>
      <c r="R24" s="213"/>
      <c r="S24" s="215"/>
      <c r="T24" s="213"/>
      <c r="U24" s="213"/>
      <c r="V24" s="215"/>
      <c r="W24" s="215"/>
      <c r="X24" s="215"/>
      <c r="Y24" s="213"/>
      <c r="Z24" s="215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</row>
    <row r="25" spans="1:50" s="11" customForma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5"/>
      <c r="Q25" s="213"/>
      <c r="R25" s="213"/>
      <c r="S25" s="215"/>
      <c r="T25" s="213"/>
      <c r="U25" s="213"/>
      <c r="V25" s="215"/>
      <c r="W25" s="215"/>
      <c r="X25" s="215"/>
      <c r="Y25" s="213"/>
      <c r="Z25" s="215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</row>
    <row r="26" spans="1:50" s="11" customForma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5"/>
      <c r="Q26" s="213"/>
      <c r="R26" s="213"/>
      <c r="S26" s="215"/>
      <c r="T26" s="213"/>
      <c r="U26" s="213"/>
      <c r="V26" s="215"/>
      <c r="W26" s="215"/>
      <c r="X26" s="215"/>
      <c r="Y26" s="213"/>
      <c r="Z26" s="215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</row>
    <row r="27" spans="1:50" s="11" customForma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5"/>
      <c r="Q27" s="213"/>
      <c r="R27" s="213"/>
      <c r="S27" s="215"/>
      <c r="T27" s="213"/>
      <c r="U27" s="213"/>
      <c r="V27" s="215"/>
      <c r="W27" s="215"/>
      <c r="X27" s="215"/>
      <c r="Y27" s="213"/>
      <c r="Z27" s="215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  <c r="AX27" s="213"/>
    </row>
    <row r="28" spans="1:50" s="11" customForma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5"/>
      <c r="Q28" s="213"/>
      <c r="R28" s="213"/>
      <c r="S28" s="215"/>
      <c r="T28" s="213"/>
      <c r="U28" s="213"/>
      <c r="V28" s="215"/>
      <c r="W28" s="215"/>
      <c r="X28" s="215"/>
      <c r="Y28" s="213"/>
      <c r="Z28" s="215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</row>
    <row r="29" spans="1:50" s="11" customForma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5"/>
      <c r="Q29" s="213"/>
      <c r="R29" s="213"/>
      <c r="S29" s="215"/>
      <c r="T29" s="213"/>
      <c r="U29" s="213"/>
      <c r="V29" s="215"/>
      <c r="W29" s="215"/>
      <c r="X29" s="215"/>
      <c r="Y29" s="213"/>
      <c r="Z29" s="215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  <c r="AX29" s="213"/>
    </row>
    <row r="30" spans="1:50" s="11" customForma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5"/>
      <c r="Q30" s="213"/>
      <c r="R30" s="213"/>
      <c r="S30" s="215"/>
      <c r="T30" s="213"/>
      <c r="U30" s="213"/>
      <c r="V30" s="215"/>
      <c r="W30" s="215"/>
      <c r="X30" s="215"/>
      <c r="Y30" s="213"/>
      <c r="Z30" s="215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</row>
    <row r="31" spans="1:50" s="11" customForma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5"/>
      <c r="Q31" s="213"/>
      <c r="R31" s="213"/>
      <c r="S31" s="215"/>
      <c r="T31" s="213"/>
      <c r="U31" s="213"/>
      <c r="V31" s="215"/>
      <c r="W31" s="215"/>
      <c r="X31" s="215"/>
      <c r="Y31" s="213"/>
      <c r="Z31" s="215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213"/>
      <c r="AW31" s="213"/>
      <c r="AX31" s="213"/>
    </row>
    <row r="32" spans="1:50" s="11" customForma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5"/>
      <c r="Q32" s="213"/>
      <c r="R32" s="213"/>
      <c r="S32" s="215"/>
      <c r="T32" s="213"/>
      <c r="U32" s="213"/>
      <c r="V32" s="215"/>
      <c r="W32" s="215"/>
      <c r="X32" s="215"/>
      <c r="Y32" s="213"/>
      <c r="Z32" s="215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</row>
    <row r="33" spans="1:50" s="11" customForma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5"/>
      <c r="Q33" s="213"/>
      <c r="R33" s="213"/>
      <c r="S33" s="215"/>
      <c r="T33" s="213"/>
      <c r="U33" s="213"/>
      <c r="V33" s="215"/>
      <c r="W33" s="215"/>
      <c r="X33" s="215"/>
      <c r="Y33" s="213"/>
      <c r="Z33" s="215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213"/>
      <c r="AW33" s="213"/>
      <c r="AX33" s="213"/>
    </row>
    <row r="34" spans="1:50" s="11" customForma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5"/>
      <c r="Q34" s="213"/>
      <c r="R34" s="213"/>
      <c r="S34" s="215"/>
      <c r="T34" s="213"/>
      <c r="U34" s="213"/>
      <c r="V34" s="215"/>
      <c r="W34" s="215"/>
      <c r="X34" s="215"/>
      <c r="Y34" s="213"/>
      <c r="Z34" s="215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</row>
    <row r="35" spans="1:50" s="11" customForma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5"/>
      <c r="Q35" s="213"/>
      <c r="R35" s="213"/>
      <c r="S35" s="215"/>
      <c r="T35" s="213"/>
      <c r="U35" s="213"/>
      <c r="V35" s="215"/>
      <c r="W35" s="215"/>
      <c r="X35" s="215"/>
      <c r="Y35" s="213"/>
      <c r="Z35" s="215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13"/>
      <c r="AW35" s="213"/>
      <c r="AX35" s="213"/>
    </row>
    <row r="36" spans="1:50" s="11" customForma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5"/>
      <c r="Q36" s="213"/>
      <c r="R36" s="213"/>
      <c r="S36" s="215"/>
      <c r="T36" s="213"/>
      <c r="U36" s="213"/>
      <c r="V36" s="215"/>
      <c r="W36" s="215"/>
      <c r="X36" s="215"/>
      <c r="Y36" s="213"/>
      <c r="Z36" s="215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</row>
    <row r="37" spans="1:50" s="11" customForma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5"/>
      <c r="Q37" s="213"/>
      <c r="R37" s="213"/>
      <c r="S37" s="215"/>
      <c r="T37" s="213"/>
      <c r="U37" s="213"/>
      <c r="V37" s="215"/>
      <c r="W37" s="215"/>
      <c r="X37" s="215"/>
      <c r="Y37" s="213"/>
      <c r="Z37" s="215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</row>
    <row r="38" spans="1:50" s="11" customForma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5"/>
      <c r="Q38" s="213"/>
      <c r="R38" s="213"/>
      <c r="S38" s="215"/>
      <c r="T38" s="213"/>
      <c r="U38" s="213"/>
      <c r="V38" s="215"/>
      <c r="W38" s="215"/>
      <c r="X38" s="215"/>
      <c r="Y38" s="213"/>
      <c r="Z38" s="215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</row>
    <row r="39" spans="1:50" s="11" customForma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5"/>
      <c r="Q39" s="213"/>
      <c r="R39" s="213"/>
      <c r="S39" s="215"/>
      <c r="T39" s="213"/>
      <c r="U39" s="213"/>
      <c r="V39" s="215"/>
      <c r="W39" s="215"/>
      <c r="X39" s="215"/>
      <c r="Y39" s="213"/>
      <c r="Z39" s="215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</row>
    <row r="40" spans="1:50" s="11" customForma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5"/>
      <c r="Q40" s="213"/>
      <c r="R40" s="213"/>
      <c r="S40" s="215"/>
      <c r="T40" s="213"/>
      <c r="U40" s="213"/>
      <c r="V40" s="215"/>
      <c r="W40" s="215"/>
      <c r="X40" s="215"/>
      <c r="Y40" s="213"/>
      <c r="Z40" s="215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</row>
    <row r="41" spans="1:50" s="11" customForma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5"/>
      <c r="Q41" s="213"/>
      <c r="R41" s="213"/>
      <c r="S41" s="215"/>
      <c r="T41" s="213"/>
      <c r="U41" s="213"/>
      <c r="V41" s="215"/>
      <c r="W41" s="215"/>
      <c r="X41" s="215"/>
      <c r="Y41" s="213"/>
      <c r="Z41" s="215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213"/>
      <c r="AU41" s="213"/>
      <c r="AV41" s="213"/>
      <c r="AW41" s="213"/>
      <c r="AX41" s="213"/>
    </row>
    <row r="42" spans="1:50" s="11" customForma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5"/>
      <c r="Q42" s="213"/>
      <c r="R42" s="213"/>
      <c r="S42" s="215"/>
      <c r="T42" s="213"/>
      <c r="U42" s="213"/>
      <c r="V42" s="215"/>
      <c r="W42" s="215"/>
      <c r="X42" s="215"/>
      <c r="Y42" s="213"/>
      <c r="Z42" s="215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  <c r="AT42" s="213"/>
      <c r="AU42" s="213"/>
      <c r="AV42" s="213"/>
      <c r="AW42" s="213"/>
      <c r="AX42" s="213"/>
    </row>
    <row r="43" spans="1:50" s="11" customForma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5"/>
      <c r="Q43" s="213"/>
      <c r="R43" s="213"/>
      <c r="S43" s="215"/>
      <c r="T43" s="213"/>
      <c r="U43" s="213"/>
      <c r="V43" s="215"/>
      <c r="W43" s="215"/>
      <c r="X43" s="215"/>
      <c r="Y43" s="213"/>
      <c r="Z43" s="215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213"/>
      <c r="AQ43" s="213"/>
      <c r="AR43" s="213"/>
      <c r="AS43" s="213"/>
      <c r="AT43" s="213"/>
      <c r="AU43" s="213"/>
      <c r="AV43" s="213"/>
      <c r="AW43" s="213"/>
      <c r="AX43" s="213"/>
    </row>
    <row r="44" spans="1:50" s="11" customForma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5"/>
      <c r="Q44" s="213"/>
      <c r="R44" s="213"/>
      <c r="S44" s="215"/>
      <c r="T44" s="213"/>
      <c r="U44" s="213"/>
      <c r="V44" s="215"/>
      <c r="W44" s="215"/>
      <c r="X44" s="215"/>
      <c r="Y44" s="213"/>
      <c r="Z44" s="215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13"/>
      <c r="AW44" s="213"/>
      <c r="AX44" s="213"/>
    </row>
    <row r="45" spans="1:50" s="11" customForma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5"/>
      <c r="Q45" s="213"/>
      <c r="R45" s="213"/>
      <c r="S45" s="215"/>
      <c r="T45" s="213"/>
      <c r="U45" s="213"/>
      <c r="V45" s="215"/>
      <c r="W45" s="215"/>
      <c r="X45" s="215"/>
      <c r="Y45" s="213"/>
      <c r="Z45" s="215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  <c r="AQ45" s="213"/>
      <c r="AR45" s="213"/>
      <c r="AS45" s="213"/>
      <c r="AT45" s="213"/>
      <c r="AU45" s="213"/>
      <c r="AV45" s="213"/>
      <c r="AW45" s="213"/>
      <c r="AX45" s="213"/>
    </row>
    <row r="46" spans="1:50" s="11" customForma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5"/>
      <c r="Q46" s="213"/>
      <c r="R46" s="213"/>
      <c r="S46" s="215"/>
      <c r="T46" s="213"/>
      <c r="U46" s="213"/>
      <c r="V46" s="215"/>
      <c r="W46" s="215"/>
      <c r="X46" s="215"/>
      <c r="Y46" s="213"/>
      <c r="Z46" s="215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213"/>
      <c r="AW46" s="213"/>
      <c r="AX46" s="213"/>
    </row>
    <row r="47" spans="1:50" s="11" customForma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5"/>
      <c r="Q47" s="213"/>
      <c r="R47" s="213"/>
      <c r="S47" s="215"/>
      <c r="T47" s="213"/>
      <c r="U47" s="213"/>
      <c r="V47" s="215"/>
      <c r="W47" s="215"/>
      <c r="X47" s="215"/>
      <c r="Y47" s="213"/>
      <c r="Z47" s="215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213"/>
      <c r="AQ47" s="213"/>
      <c r="AR47" s="213"/>
      <c r="AS47" s="213"/>
      <c r="AT47" s="213"/>
      <c r="AU47" s="213"/>
      <c r="AV47" s="213"/>
      <c r="AW47" s="213"/>
      <c r="AX47" s="213"/>
    </row>
    <row r="48" spans="1:50" s="11" customForma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5"/>
      <c r="Q48" s="213"/>
      <c r="R48" s="213"/>
      <c r="S48" s="215"/>
      <c r="T48" s="213"/>
      <c r="U48" s="213"/>
      <c r="V48" s="215"/>
      <c r="W48" s="215"/>
      <c r="X48" s="215"/>
      <c r="Y48" s="213"/>
      <c r="Z48" s="215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  <c r="AT48" s="213"/>
      <c r="AU48" s="213"/>
      <c r="AV48" s="213"/>
      <c r="AW48" s="213"/>
      <c r="AX48" s="213"/>
    </row>
    <row r="49" spans="1:50" s="11" customForma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5"/>
      <c r="Q49" s="213"/>
      <c r="R49" s="213"/>
      <c r="S49" s="215"/>
      <c r="T49" s="213"/>
      <c r="U49" s="213"/>
      <c r="V49" s="215"/>
      <c r="W49" s="215"/>
      <c r="X49" s="215"/>
      <c r="Y49" s="213"/>
      <c r="Z49" s="215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213"/>
      <c r="AQ49" s="213"/>
      <c r="AR49" s="213"/>
      <c r="AS49" s="213"/>
      <c r="AT49" s="213"/>
      <c r="AU49" s="213"/>
      <c r="AV49" s="213"/>
      <c r="AW49" s="213"/>
      <c r="AX49" s="213"/>
    </row>
    <row r="50" spans="1:50" s="11" customForma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5"/>
      <c r="Q50" s="213"/>
      <c r="R50" s="213"/>
      <c r="S50" s="215"/>
      <c r="T50" s="213"/>
      <c r="U50" s="213"/>
      <c r="V50" s="215"/>
      <c r="W50" s="215"/>
      <c r="X50" s="215"/>
      <c r="Y50" s="213"/>
      <c r="Z50" s="215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213"/>
      <c r="AQ50" s="213"/>
      <c r="AR50" s="213"/>
      <c r="AS50" s="213"/>
      <c r="AT50" s="213"/>
      <c r="AU50" s="213"/>
      <c r="AV50" s="213"/>
      <c r="AW50" s="213"/>
      <c r="AX50" s="213"/>
    </row>
    <row r="51" spans="1:50" s="11" customForma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5"/>
      <c r="Q51" s="213"/>
      <c r="R51" s="213"/>
      <c r="S51" s="215"/>
      <c r="T51" s="213"/>
      <c r="U51" s="213"/>
      <c r="V51" s="215"/>
      <c r="W51" s="215"/>
      <c r="X51" s="215"/>
      <c r="Y51" s="213"/>
      <c r="Z51" s="215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  <c r="AT51" s="213"/>
      <c r="AU51" s="213"/>
      <c r="AV51" s="213"/>
      <c r="AW51" s="213"/>
      <c r="AX51" s="213"/>
    </row>
    <row r="52" spans="1:50" s="11" customForma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5"/>
      <c r="Q52" s="213"/>
      <c r="R52" s="213"/>
      <c r="S52" s="215"/>
      <c r="T52" s="213"/>
      <c r="U52" s="213"/>
      <c r="V52" s="215"/>
      <c r="W52" s="215"/>
      <c r="X52" s="215"/>
      <c r="Y52" s="213"/>
      <c r="Z52" s="215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  <c r="AN52" s="213"/>
      <c r="AO52" s="213"/>
      <c r="AP52" s="213"/>
      <c r="AQ52" s="213"/>
      <c r="AR52" s="213"/>
      <c r="AS52" s="213"/>
      <c r="AT52" s="213"/>
      <c r="AU52" s="213"/>
      <c r="AV52" s="213"/>
      <c r="AW52" s="213"/>
      <c r="AX52" s="213"/>
    </row>
    <row r="53" spans="1:50" s="11" customForma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5"/>
      <c r="Q53" s="213"/>
      <c r="R53" s="213"/>
      <c r="S53" s="215"/>
      <c r="T53" s="213"/>
      <c r="U53" s="213"/>
      <c r="V53" s="215"/>
      <c r="W53" s="215"/>
      <c r="X53" s="215"/>
      <c r="Y53" s="213"/>
      <c r="Z53" s="215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  <c r="AT53" s="213"/>
      <c r="AU53" s="213"/>
      <c r="AV53" s="213"/>
      <c r="AW53" s="213"/>
      <c r="AX53" s="213"/>
    </row>
    <row r="54" spans="1:50" s="11" customForma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5"/>
      <c r="Q54" s="213"/>
      <c r="R54" s="213"/>
      <c r="S54" s="215"/>
      <c r="T54" s="213"/>
      <c r="U54" s="213"/>
      <c r="V54" s="215"/>
      <c r="W54" s="215"/>
      <c r="X54" s="215"/>
      <c r="Y54" s="213"/>
      <c r="Z54" s="215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  <c r="AV54" s="213"/>
      <c r="AW54" s="213"/>
      <c r="AX54" s="213"/>
    </row>
    <row r="55" spans="1:50" s="11" customForma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5"/>
      <c r="Q55" s="213"/>
      <c r="R55" s="213"/>
      <c r="S55" s="215"/>
      <c r="T55" s="213"/>
      <c r="U55" s="213"/>
      <c r="V55" s="215"/>
      <c r="W55" s="215"/>
      <c r="X55" s="215"/>
      <c r="Y55" s="213"/>
      <c r="Z55" s="215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  <c r="AN55" s="213"/>
      <c r="AO55" s="213"/>
      <c r="AP55" s="213"/>
      <c r="AQ55" s="213"/>
      <c r="AR55" s="213"/>
      <c r="AS55" s="213"/>
      <c r="AT55" s="213"/>
      <c r="AU55" s="213"/>
      <c r="AV55" s="213"/>
      <c r="AW55" s="213"/>
      <c r="AX55" s="213"/>
    </row>
    <row r="56" spans="1:50" s="11" customForma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5"/>
      <c r="Q56" s="213"/>
      <c r="R56" s="213"/>
      <c r="S56" s="215"/>
      <c r="T56" s="213"/>
      <c r="U56" s="213"/>
      <c r="V56" s="215"/>
      <c r="W56" s="215"/>
      <c r="X56" s="215"/>
      <c r="Y56" s="213"/>
      <c r="Z56" s="215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  <c r="AN56" s="213"/>
      <c r="AO56" s="213"/>
      <c r="AP56" s="213"/>
      <c r="AQ56" s="213"/>
      <c r="AR56" s="213"/>
      <c r="AS56" s="213"/>
      <c r="AT56" s="213"/>
      <c r="AU56" s="213"/>
      <c r="AV56" s="213"/>
      <c r="AW56" s="213"/>
      <c r="AX56" s="213"/>
    </row>
    <row r="57" spans="1:50" s="11" customForma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5"/>
      <c r="Q57" s="213"/>
      <c r="R57" s="213"/>
      <c r="S57" s="215"/>
      <c r="T57" s="213"/>
      <c r="U57" s="213"/>
      <c r="V57" s="215"/>
      <c r="W57" s="215"/>
      <c r="X57" s="215"/>
      <c r="Y57" s="213"/>
      <c r="Z57" s="215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  <c r="AN57" s="213"/>
      <c r="AO57" s="213"/>
      <c r="AP57" s="213"/>
      <c r="AQ57" s="213"/>
      <c r="AR57" s="213"/>
      <c r="AS57" s="213"/>
      <c r="AT57" s="213"/>
      <c r="AU57" s="213"/>
      <c r="AV57" s="213"/>
      <c r="AW57" s="213"/>
      <c r="AX57" s="213"/>
    </row>
    <row r="58" spans="1:50" s="11" customForma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5"/>
      <c r="Q58" s="213"/>
      <c r="R58" s="213"/>
      <c r="S58" s="215"/>
      <c r="T58" s="213"/>
      <c r="U58" s="213"/>
      <c r="V58" s="215"/>
      <c r="W58" s="215"/>
      <c r="X58" s="215"/>
      <c r="Y58" s="213"/>
      <c r="Z58" s="215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  <c r="AN58" s="213"/>
      <c r="AO58" s="213"/>
      <c r="AP58" s="213"/>
      <c r="AQ58" s="213"/>
      <c r="AR58" s="213"/>
      <c r="AS58" s="213"/>
      <c r="AT58" s="213"/>
      <c r="AU58" s="213"/>
      <c r="AV58" s="213"/>
      <c r="AW58" s="213"/>
      <c r="AX58" s="213"/>
    </row>
    <row r="59" spans="1:50" s="11" customForma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5"/>
      <c r="Q59" s="213"/>
      <c r="R59" s="213"/>
      <c r="S59" s="215"/>
      <c r="T59" s="213"/>
      <c r="U59" s="213"/>
      <c r="V59" s="215"/>
      <c r="W59" s="215"/>
      <c r="X59" s="215"/>
      <c r="Y59" s="213"/>
      <c r="Z59" s="215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</row>
    <row r="60" spans="1:50" s="11" customForma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5"/>
      <c r="Q60" s="213"/>
      <c r="R60" s="213"/>
      <c r="S60" s="215"/>
      <c r="T60" s="213"/>
      <c r="U60" s="213"/>
      <c r="V60" s="215"/>
      <c r="W60" s="215"/>
      <c r="X60" s="215"/>
      <c r="Y60" s="213"/>
      <c r="Z60" s="215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213"/>
      <c r="AQ60" s="213"/>
      <c r="AR60" s="213"/>
      <c r="AS60" s="213"/>
      <c r="AT60" s="213"/>
      <c r="AU60" s="213"/>
      <c r="AV60" s="213"/>
      <c r="AW60" s="213"/>
      <c r="AX60" s="213"/>
    </row>
    <row r="61" spans="1:50" s="11" customForma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5"/>
      <c r="Q61" s="213"/>
      <c r="R61" s="213"/>
      <c r="S61" s="215"/>
      <c r="T61" s="213"/>
      <c r="U61" s="213"/>
      <c r="V61" s="215"/>
      <c r="W61" s="215"/>
      <c r="X61" s="215"/>
      <c r="Y61" s="213"/>
      <c r="Z61" s="215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213"/>
      <c r="AQ61" s="213"/>
      <c r="AR61" s="213"/>
      <c r="AS61" s="213"/>
      <c r="AT61" s="213"/>
      <c r="AU61" s="213"/>
      <c r="AV61" s="213"/>
      <c r="AW61" s="213"/>
      <c r="AX61" s="213"/>
    </row>
    <row r="62" spans="1:50" s="11" customForma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5"/>
      <c r="Q62" s="213"/>
      <c r="R62" s="213"/>
      <c r="S62" s="215"/>
      <c r="T62" s="213"/>
      <c r="U62" s="213"/>
      <c r="V62" s="215"/>
      <c r="W62" s="215"/>
      <c r="X62" s="215"/>
      <c r="Y62" s="213"/>
      <c r="Z62" s="215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  <c r="AN62" s="213"/>
      <c r="AO62" s="213"/>
      <c r="AP62" s="213"/>
      <c r="AQ62" s="213"/>
      <c r="AR62" s="213"/>
      <c r="AS62" s="213"/>
      <c r="AT62" s="213"/>
      <c r="AU62" s="213"/>
      <c r="AV62" s="213"/>
      <c r="AW62" s="213"/>
      <c r="AX62" s="213"/>
    </row>
    <row r="63" spans="1:50" s="11" customForma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5"/>
      <c r="Q63" s="213"/>
      <c r="R63" s="213"/>
      <c r="S63" s="215"/>
      <c r="T63" s="213"/>
      <c r="U63" s="213"/>
      <c r="V63" s="215"/>
      <c r="W63" s="215"/>
      <c r="X63" s="215"/>
      <c r="Y63" s="213"/>
      <c r="Z63" s="215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  <c r="AN63" s="213"/>
      <c r="AO63" s="213"/>
      <c r="AP63" s="213"/>
      <c r="AQ63" s="213"/>
      <c r="AR63" s="213"/>
      <c r="AS63" s="213"/>
      <c r="AT63" s="213"/>
      <c r="AU63" s="213"/>
      <c r="AV63" s="213"/>
      <c r="AW63" s="213"/>
      <c r="AX63" s="213"/>
    </row>
    <row r="64" spans="1:50" s="11" customForma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5"/>
      <c r="Q64" s="213"/>
      <c r="R64" s="213"/>
      <c r="S64" s="215"/>
      <c r="T64" s="213"/>
      <c r="U64" s="213"/>
      <c r="V64" s="215"/>
      <c r="W64" s="215"/>
      <c r="X64" s="215"/>
      <c r="Y64" s="213"/>
      <c r="Z64" s="215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  <c r="AN64" s="213"/>
      <c r="AO64" s="213"/>
      <c r="AP64" s="213"/>
      <c r="AQ64" s="213"/>
      <c r="AR64" s="213"/>
      <c r="AS64" s="213"/>
      <c r="AT64" s="213"/>
      <c r="AU64" s="213"/>
      <c r="AV64" s="213"/>
      <c r="AW64" s="213"/>
      <c r="AX64" s="213"/>
    </row>
    <row r="65" spans="1:50" s="11" customForma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5"/>
      <c r="Q65" s="213"/>
      <c r="R65" s="213"/>
      <c r="S65" s="215"/>
      <c r="T65" s="213"/>
      <c r="U65" s="213"/>
      <c r="V65" s="215"/>
      <c r="W65" s="215"/>
      <c r="X65" s="215"/>
      <c r="Y65" s="213"/>
      <c r="Z65" s="215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  <c r="AN65" s="213"/>
      <c r="AO65" s="213"/>
      <c r="AP65" s="213"/>
      <c r="AQ65" s="213"/>
      <c r="AR65" s="213"/>
      <c r="AS65" s="213"/>
      <c r="AT65" s="213"/>
      <c r="AU65" s="213"/>
      <c r="AV65" s="213"/>
      <c r="AW65" s="213"/>
      <c r="AX65" s="213"/>
    </row>
    <row r="66" spans="1:50" s="11" customForma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5"/>
      <c r="Q66" s="213"/>
      <c r="R66" s="213"/>
      <c r="S66" s="215"/>
      <c r="T66" s="213"/>
      <c r="U66" s="213"/>
      <c r="V66" s="215"/>
      <c r="W66" s="215"/>
      <c r="X66" s="215"/>
      <c r="Y66" s="213"/>
      <c r="Z66" s="215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213"/>
      <c r="AQ66" s="213"/>
      <c r="AR66" s="213"/>
      <c r="AS66" s="213"/>
      <c r="AT66" s="213"/>
      <c r="AU66" s="213"/>
      <c r="AV66" s="213"/>
      <c r="AW66" s="213"/>
      <c r="AX66" s="213"/>
    </row>
    <row r="67" spans="1:50" s="11" customForma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5"/>
      <c r="Q67" s="213"/>
      <c r="R67" s="213"/>
      <c r="S67" s="215"/>
      <c r="T67" s="213"/>
      <c r="U67" s="213"/>
      <c r="V67" s="215"/>
      <c r="W67" s="215"/>
      <c r="X67" s="215"/>
      <c r="Y67" s="213"/>
      <c r="Z67" s="215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  <c r="AN67" s="213"/>
      <c r="AO67" s="213"/>
      <c r="AP67" s="213"/>
      <c r="AQ67" s="213"/>
      <c r="AR67" s="213"/>
      <c r="AS67" s="213"/>
      <c r="AT67" s="213"/>
      <c r="AU67" s="213"/>
      <c r="AV67" s="213"/>
      <c r="AW67" s="213"/>
      <c r="AX67" s="213"/>
    </row>
    <row r="68" spans="1:50" s="11" customForma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5"/>
      <c r="Q68" s="213"/>
      <c r="R68" s="213"/>
      <c r="S68" s="215"/>
      <c r="T68" s="213"/>
      <c r="U68" s="213"/>
      <c r="V68" s="215"/>
      <c r="W68" s="215"/>
      <c r="X68" s="215"/>
      <c r="Y68" s="213"/>
      <c r="Z68" s="215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  <c r="AN68" s="213"/>
      <c r="AO68" s="213"/>
      <c r="AP68" s="213"/>
      <c r="AQ68" s="213"/>
      <c r="AR68" s="213"/>
      <c r="AS68" s="213"/>
      <c r="AT68" s="213"/>
      <c r="AU68" s="213"/>
      <c r="AV68" s="213"/>
      <c r="AW68" s="213"/>
      <c r="AX68" s="213"/>
    </row>
    <row r="69" spans="1:50" s="11" customForma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5"/>
      <c r="Q69" s="213"/>
      <c r="R69" s="213"/>
      <c r="S69" s="215"/>
      <c r="T69" s="213"/>
      <c r="U69" s="213"/>
      <c r="V69" s="215"/>
      <c r="W69" s="215"/>
      <c r="X69" s="215"/>
      <c r="Y69" s="213"/>
      <c r="Z69" s="215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  <c r="AN69" s="213"/>
      <c r="AO69" s="213"/>
      <c r="AP69" s="213"/>
      <c r="AQ69" s="213"/>
      <c r="AR69" s="213"/>
      <c r="AS69" s="213"/>
      <c r="AT69" s="213"/>
      <c r="AU69" s="213"/>
      <c r="AV69" s="213"/>
      <c r="AW69" s="213"/>
      <c r="AX69" s="213"/>
    </row>
    <row r="70" spans="1:50" s="11" customForma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5"/>
      <c r="Q70" s="213"/>
      <c r="R70" s="213"/>
      <c r="S70" s="215"/>
      <c r="T70" s="213"/>
      <c r="U70" s="213"/>
      <c r="V70" s="215"/>
      <c r="W70" s="215"/>
      <c r="X70" s="215"/>
      <c r="Y70" s="213"/>
      <c r="Z70" s="215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  <c r="AN70" s="213"/>
      <c r="AO70" s="213"/>
      <c r="AP70" s="213"/>
      <c r="AQ70" s="213"/>
      <c r="AR70" s="213"/>
      <c r="AS70" s="213"/>
      <c r="AT70" s="213"/>
      <c r="AU70" s="213"/>
      <c r="AV70" s="213"/>
      <c r="AW70" s="213"/>
      <c r="AX70" s="213"/>
    </row>
    <row r="71" spans="1:50" s="11" customForma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5"/>
      <c r="Q71" s="213"/>
      <c r="R71" s="213"/>
      <c r="S71" s="215"/>
      <c r="T71" s="213"/>
      <c r="U71" s="213"/>
      <c r="V71" s="215"/>
      <c r="W71" s="215"/>
      <c r="X71" s="215"/>
      <c r="Y71" s="213"/>
      <c r="Z71" s="215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  <c r="AN71" s="213"/>
      <c r="AO71" s="213"/>
      <c r="AP71" s="213"/>
      <c r="AQ71" s="213"/>
      <c r="AR71" s="213"/>
      <c r="AS71" s="213"/>
      <c r="AT71" s="213"/>
      <c r="AU71" s="213"/>
      <c r="AV71" s="213"/>
      <c r="AW71" s="213"/>
      <c r="AX71" s="213"/>
    </row>
    <row r="72" spans="1:50" s="11" customForma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5"/>
      <c r="Q72" s="213"/>
      <c r="R72" s="213"/>
      <c r="S72" s="215"/>
      <c r="T72" s="213"/>
      <c r="U72" s="213"/>
      <c r="V72" s="215"/>
      <c r="W72" s="215"/>
      <c r="X72" s="215"/>
      <c r="Y72" s="213"/>
      <c r="Z72" s="215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  <c r="AN72" s="213"/>
      <c r="AO72" s="213"/>
      <c r="AP72" s="213"/>
      <c r="AQ72" s="213"/>
      <c r="AR72" s="213"/>
      <c r="AS72" s="213"/>
      <c r="AT72" s="213"/>
      <c r="AU72" s="213"/>
      <c r="AV72" s="213"/>
      <c r="AW72" s="213"/>
      <c r="AX72" s="213"/>
    </row>
    <row r="73" spans="1:50" s="11" customForma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5"/>
      <c r="Q73" s="213"/>
      <c r="R73" s="213"/>
      <c r="S73" s="215"/>
      <c r="T73" s="213"/>
      <c r="U73" s="213"/>
      <c r="V73" s="215"/>
      <c r="W73" s="215"/>
      <c r="X73" s="215"/>
      <c r="Y73" s="213"/>
      <c r="Z73" s="215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</row>
    <row r="74" spans="1:50" s="11" customForma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5"/>
      <c r="Q74" s="213"/>
      <c r="R74" s="213"/>
      <c r="S74" s="215"/>
      <c r="T74" s="213"/>
      <c r="U74" s="213"/>
      <c r="V74" s="215"/>
      <c r="W74" s="215"/>
      <c r="X74" s="215"/>
      <c r="Y74" s="213"/>
      <c r="Z74" s="215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</row>
    <row r="75" spans="1:50" s="11" customForma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5"/>
      <c r="Q75" s="213"/>
      <c r="R75" s="213"/>
      <c r="S75" s="215"/>
      <c r="T75" s="213"/>
      <c r="U75" s="213"/>
      <c r="V75" s="215"/>
      <c r="W75" s="215"/>
      <c r="X75" s="215"/>
      <c r="Y75" s="213"/>
      <c r="Z75" s="215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</row>
    <row r="76" spans="1:50" s="11" customForma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5"/>
      <c r="Q76" s="213"/>
      <c r="R76" s="213"/>
      <c r="S76" s="215"/>
      <c r="T76" s="213"/>
      <c r="U76" s="213"/>
      <c r="V76" s="215"/>
      <c r="W76" s="215"/>
      <c r="X76" s="215"/>
      <c r="Y76" s="213"/>
      <c r="Z76" s="215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</row>
    <row r="77" spans="1:50" s="11" customForma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5"/>
      <c r="Q77" s="213"/>
      <c r="R77" s="213"/>
      <c r="S77" s="215"/>
      <c r="T77" s="213"/>
      <c r="U77" s="213"/>
      <c r="V77" s="215"/>
      <c r="W77" s="215"/>
      <c r="X77" s="215"/>
      <c r="Y77" s="213"/>
      <c r="Z77" s="215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  <c r="AN77" s="213"/>
      <c r="AO77" s="213"/>
      <c r="AP77" s="213"/>
      <c r="AQ77" s="213"/>
      <c r="AR77" s="213"/>
      <c r="AS77" s="213"/>
      <c r="AT77" s="213"/>
      <c r="AU77" s="213"/>
      <c r="AV77" s="213"/>
      <c r="AW77" s="213"/>
      <c r="AX77" s="213"/>
    </row>
    <row r="78" spans="1:50" s="11" customForma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5"/>
      <c r="Q78" s="213"/>
      <c r="R78" s="213"/>
      <c r="S78" s="215"/>
      <c r="T78" s="213"/>
      <c r="U78" s="213"/>
      <c r="V78" s="215"/>
      <c r="W78" s="215"/>
      <c r="X78" s="215"/>
      <c r="Y78" s="213"/>
      <c r="Z78" s="215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  <c r="AN78" s="213"/>
      <c r="AO78" s="213"/>
      <c r="AP78" s="213"/>
      <c r="AQ78" s="213"/>
      <c r="AR78" s="213"/>
      <c r="AS78" s="213"/>
      <c r="AT78" s="213"/>
      <c r="AU78" s="213"/>
      <c r="AV78" s="213"/>
      <c r="AW78" s="213"/>
      <c r="AX78" s="213"/>
    </row>
    <row r="79" spans="1:50" s="11" customForma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5"/>
      <c r="Q79" s="213"/>
      <c r="R79" s="213"/>
      <c r="S79" s="215"/>
      <c r="T79" s="213"/>
      <c r="U79" s="213"/>
      <c r="V79" s="215"/>
      <c r="W79" s="215"/>
      <c r="X79" s="215"/>
      <c r="Y79" s="213"/>
      <c r="Z79" s="215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213"/>
      <c r="AW79" s="213"/>
      <c r="AX79" s="213"/>
    </row>
    <row r="80" spans="1:50" s="11" customForma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5"/>
      <c r="Q80" s="213"/>
      <c r="R80" s="213"/>
      <c r="S80" s="215"/>
      <c r="T80" s="213"/>
      <c r="U80" s="213"/>
      <c r="V80" s="215"/>
      <c r="W80" s="215"/>
      <c r="X80" s="215"/>
      <c r="Y80" s="213"/>
      <c r="Z80" s="215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  <c r="AN80" s="213"/>
      <c r="AO80" s="213"/>
      <c r="AP80" s="213"/>
      <c r="AQ80" s="213"/>
      <c r="AR80" s="213"/>
      <c r="AS80" s="213"/>
      <c r="AT80" s="213"/>
      <c r="AU80" s="213"/>
      <c r="AV80" s="213"/>
      <c r="AW80" s="213"/>
      <c r="AX80" s="213"/>
    </row>
    <row r="81" spans="1:50" s="11" customForma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5"/>
      <c r="Q81" s="213"/>
      <c r="R81" s="213"/>
      <c r="S81" s="215"/>
      <c r="T81" s="213"/>
      <c r="U81" s="213"/>
      <c r="V81" s="215"/>
      <c r="W81" s="215"/>
      <c r="X81" s="215"/>
      <c r="Y81" s="213"/>
      <c r="Z81" s="215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AO81" s="213"/>
      <c r="AP81" s="213"/>
      <c r="AQ81" s="213"/>
      <c r="AR81" s="213"/>
      <c r="AS81" s="213"/>
      <c r="AT81" s="213"/>
      <c r="AU81" s="213"/>
      <c r="AV81" s="213"/>
      <c r="AW81" s="213"/>
      <c r="AX81" s="213"/>
    </row>
    <row r="82" spans="1:50" s="11" customForma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5"/>
      <c r="Q82" s="213"/>
      <c r="R82" s="213"/>
      <c r="S82" s="215"/>
      <c r="T82" s="213"/>
      <c r="U82" s="213"/>
      <c r="V82" s="215"/>
      <c r="W82" s="215"/>
      <c r="X82" s="215"/>
      <c r="Y82" s="213"/>
      <c r="Z82" s="215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  <c r="AN82" s="213"/>
      <c r="AO82" s="213"/>
      <c r="AP82" s="213"/>
      <c r="AQ82" s="213"/>
      <c r="AR82" s="213"/>
      <c r="AS82" s="213"/>
      <c r="AT82" s="213"/>
      <c r="AU82" s="213"/>
      <c r="AV82" s="213"/>
      <c r="AW82" s="213"/>
      <c r="AX82" s="213"/>
    </row>
    <row r="83" spans="1:50" s="11" customForma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5"/>
      <c r="Q83" s="213"/>
      <c r="R83" s="213"/>
      <c r="S83" s="215"/>
      <c r="T83" s="213"/>
      <c r="U83" s="213"/>
      <c r="V83" s="215"/>
      <c r="W83" s="215"/>
      <c r="X83" s="215"/>
      <c r="Y83" s="213"/>
      <c r="Z83" s="215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  <c r="AN83" s="213"/>
      <c r="AO83" s="213"/>
      <c r="AP83" s="213"/>
      <c r="AQ83" s="213"/>
      <c r="AR83" s="213"/>
      <c r="AS83" s="213"/>
      <c r="AT83" s="213"/>
      <c r="AU83" s="213"/>
      <c r="AV83" s="213"/>
      <c r="AW83" s="213"/>
      <c r="AX83" s="213"/>
    </row>
    <row r="84" spans="1:50" s="11" customForma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5"/>
      <c r="Q84" s="213"/>
      <c r="R84" s="213"/>
      <c r="S84" s="215"/>
      <c r="T84" s="213"/>
      <c r="U84" s="213"/>
      <c r="V84" s="215"/>
      <c r="W84" s="215"/>
      <c r="X84" s="215"/>
      <c r="Y84" s="213"/>
      <c r="Z84" s="215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  <c r="AN84" s="213"/>
      <c r="AO84" s="213"/>
      <c r="AP84" s="213"/>
      <c r="AQ84" s="213"/>
      <c r="AR84" s="213"/>
      <c r="AS84" s="213"/>
      <c r="AT84" s="213"/>
      <c r="AU84" s="213"/>
      <c r="AV84" s="213"/>
      <c r="AW84" s="213"/>
      <c r="AX84" s="213"/>
    </row>
    <row r="85" spans="1:50" s="11" customForma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5"/>
      <c r="Q85" s="213"/>
      <c r="R85" s="213"/>
      <c r="S85" s="215"/>
      <c r="T85" s="213"/>
      <c r="U85" s="213"/>
      <c r="V85" s="215"/>
      <c r="W85" s="215"/>
      <c r="X85" s="215"/>
      <c r="Y85" s="213"/>
      <c r="Z85" s="215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13"/>
      <c r="AP85" s="213"/>
      <c r="AQ85" s="213"/>
      <c r="AR85" s="213"/>
      <c r="AS85" s="213"/>
      <c r="AT85" s="213"/>
      <c r="AU85" s="213"/>
      <c r="AV85" s="213"/>
      <c r="AW85" s="213"/>
      <c r="AX85" s="213"/>
    </row>
    <row r="86" spans="1:50" s="11" customForma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5"/>
      <c r="Q86" s="213"/>
      <c r="R86" s="213"/>
      <c r="S86" s="215"/>
      <c r="T86" s="213"/>
      <c r="U86" s="213"/>
      <c r="V86" s="215"/>
      <c r="W86" s="215"/>
      <c r="X86" s="215"/>
      <c r="Y86" s="213"/>
      <c r="Z86" s="215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213"/>
      <c r="AQ86" s="213"/>
      <c r="AR86" s="213"/>
      <c r="AS86" s="213"/>
      <c r="AT86" s="213"/>
      <c r="AU86" s="213"/>
      <c r="AV86" s="213"/>
      <c r="AW86" s="213"/>
      <c r="AX86" s="213"/>
    </row>
    <row r="87" spans="1:50" s="11" customForma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5"/>
      <c r="Q87" s="213"/>
      <c r="R87" s="213"/>
      <c r="S87" s="215"/>
      <c r="T87" s="213"/>
      <c r="U87" s="213"/>
      <c r="V87" s="215"/>
      <c r="W87" s="215"/>
      <c r="X87" s="215"/>
      <c r="Y87" s="213"/>
      <c r="Z87" s="215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</row>
    <row r="88" spans="1:50" s="11" customForma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5"/>
      <c r="Q88" s="213"/>
      <c r="R88" s="213"/>
      <c r="S88" s="215"/>
      <c r="T88" s="213"/>
      <c r="U88" s="213"/>
      <c r="V88" s="215"/>
      <c r="W88" s="215"/>
      <c r="X88" s="215"/>
      <c r="Y88" s="213"/>
      <c r="Z88" s="215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  <c r="AN88" s="213"/>
      <c r="AO88" s="213"/>
      <c r="AP88" s="213"/>
      <c r="AQ88" s="213"/>
      <c r="AR88" s="213"/>
      <c r="AS88" s="213"/>
      <c r="AT88" s="213"/>
      <c r="AU88" s="213"/>
      <c r="AV88" s="213"/>
      <c r="AW88" s="213"/>
      <c r="AX88" s="213"/>
    </row>
    <row r="89" spans="1:50" s="11" customForma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5"/>
      <c r="Q89" s="213"/>
      <c r="R89" s="213"/>
      <c r="S89" s="215"/>
      <c r="T89" s="213"/>
      <c r="U89" s="213"/>
      <c r="V89" s="215"/>
      <c r="W89" s="215"/>
      <c r="X89" s="215"/>
      <c r="Y89" s="213"/>
      <c r="Z89" s="215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</row>
    <row r="90" spans="1:50" s="11" customForma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5"/>
      <c r="Q90" s="213"/>
      <c r="R90" s="213"/>
      <c r="S90" s="215"/>
      <c r="T90" s="213"/>
      <c r="U90" s="213"/>
      <c r="V90" s="215"/>
      <c r="W90" s="215"/>
      <c r="X90" s="215"/>
      <c r="Y90" s="213"/>
      <c r="Z90" s="215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</row>
    <row r="91" spans="1:50" s="11" customForma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5"/>
      <c r="Q91" s="213"/>
      <c r="R91" s="213"/>
      <c r="S91" s="215"/>
      <c r="T91" s="213"/>
      <c r="U91" s="213"/>
      <c r="V91" s="215"/>
      <c r="W91" s="215"/>
      <c r="X91" s="215"/>
      <c r="Y91" s="213"/>
      <c r="Z91" s="215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</row>
    <row r="92" spans="1:50" s="11" customForma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5"/>
      <c r="Q92" s="213"/>
      <c r="R92" s="213"/>
      <c r="S92" s="215"/>
      <c r="T92" s="213"/>
      <c r="U92" s="213"/>
      <c r="V92" s="215"/>
      <c r="W92" s="215"/>
      <c r="X92" s="215"/>
      <c r="Y92" s="213"/>
      <c r="Z92" s="215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</row>
    <row r="93" spans="1:50" s="11" customForma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5"/>
      <c r="Q93" s="213"/>
      <c r="R93" s="213"/>
      <c r="S93" s="215"/>
      <c r="T93" s="213"/>
      <c r="U93" s="213"/>
      <c r="V93" s="215"/>
      <c r="W93" s="215"/>
      <c r="X93" s="215"/>
      <c r="Y93" s="213"/>
      <c r="Z93" s="215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  <c r="AN93" s="213"/>
      <c r="AO93" s="213"/>
      <c r="AP93" s="213"/>
      <c r="AQ93" s="213"/>
      <c r="AR93" s="213"/>
      <c r="AS93" s="213"/>
      <c r="AT93" s="213"/>
      <c r="AU93" s="213"/>
      <c r="AV93" s="213"/>
      <c r="AW93" s="213"/>
      <c r="AX93" s="213"/>
    </row>
    <row r="94" spans="1:50" s="11" customForma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5"/>
      <c r="Q94" s="213"/>
      <c r="R94" s="213"/>
      <c r="S94" s="215"/>
      <c r="T94" s="213"/>
      <c r="U94" s="213"/>
      <c r="V94" s="215"/>
      <c r="W94" s="215"/>
      <c r="X94" s="215"/>
      <c r="Y94" s="213"/>
      <c r="Z94" s="215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  <c r="AN94" s="213"/>
      <c r="AO94" s="213"/>
      <c r="AP94" s="213"/>
      <c r="AQ94" s="213"/>
      <c r="AR94" s="213"/>
      <c r="AS94" s="213"/>
      <c r="AT94" s="213"/>
      <c r="AU94" s="213"/>
      <c r="AV94" s="213"/>
      <c r="AW94" s="213"/>
      <c r="AX94" s="213"/>
    </row>
    <row r="95" spans="1:50" s="11" customForma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5"/>
      <c r="Q95" s="213"/>
      <c r="R95" s="213"/>
      <c r="S95" s="215"/>
      <c r="T95" s="213"/>
      <c r="U95" s="213"/>
      <c r="V95" s="215"/>
      <c r="W95" s="215"/>
      <c r="X95" s="215"/>
      <c r="Y95" s="213"/>
      <c r="Z95" s="215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</row>
    <row r="96" spans="1:50" s="11" customForma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5"/>
      <c r="Q96" s="213"/>
      <c r="R96" s="213"/>
      <c r="S96" s="215"/>
      <c r="T96" s="213"/>
      <c r="U96" s="213"/>
      <c r="V96" s="215"/>
      <c r="W96" s="215"/>
      <c r="X96" s="215"/>
      <c r="Y96" s="213"/>
      <c r="Z96" s="215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</row>
    <row r="97" spans="1:50" s="11" customForma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5"/>
      <c r="Q97" s="213"/>
      <c r="R97" s="213"/>
      <c r="S97" s="215"/>
      <c r="T97" s="213"/>
      <c r="U97" s="213"/>
      <c r="V97" s="215"/>
      <c r="W97" s="215"/>
      <c r="X97" s="215"/>
      <c r="Y97" s="213"/>
      <c r="Z97" s="215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3"/>
      <c r="AS97" s="213"/>
      <c r="AT97" s="213"/>
      <c r="AU97" s="213"/>
      <c r="AV97" s="213"/>
      <c r="AW97" s="213"/>
      <c r="AX97" s="213"/>
    </row>
    <row r="98" spans="1:50" s="11" customForma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5"/>
      <c r="Q98" s="213"/>
      <c r="R98" s="213"/>
      <c r="S98" s="215"/>
      <c r="T98" s="213"/>
      <c r="U98" s="213"/>
      <c r="V98" s="215"/>
      <c r="W98" s="215"/>
      <c r="X98" s="215"/>
      <c r="Y98" s="213"/>
      <c r="Z98" s="215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3"/>
      <c r="AS98" s="213"/>
      <c r="AT98" s="213"/>
      <c r="AU98" s="213"/>
      <c r="AV98" s="213"/>
      <c r="AW98" s="213"/>
      <c r="AX98" s="213"/>
    </row>
    <row r="99" spans="1:50" s="11" customForma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5"/>
      <c r="Q99" s="213"/>
      <c r="R99" s="213"/>
      <c r="S99" s="215"/>
      <c r="T99" s="213"/>
      <c r="U99" s="213"/>
      <c r="V99" s="215"/>
      <c r="W99" s="215"/>
      <c r="X99" s="215"/>
      <c r="Y99" s="213"/>
      <c r="Z99" s="215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  <c r="AV99" s="213"/>
      <c r="AW99" s="213"/>
      <c r="AX99" s="213"/>
    </row>
    <row r="100" spans="1:50" s="11" customForma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5"/>
      <c r="Q100" s="213"/>
      <c r="R100" s="213"/>
      <c r="S100" s="215"/>
      <c r="T100" s="213"/>
      <c r="U100" s="213"/>
      <c r="V100" s="215"/>
      <c r="W100" s="215"/>
      <c r="X100" s="215"/>
      <c r="Y100" s="213"/>
      <c r="Z100" s="215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  <c r="AN100" s="213"/>
      <c r="AO100" s="213"/>
      <c r="AP100" s="213"/>
      <c r="AQ100" s="213"/>
      <c r="AR100" s="213"/>
      <c r="AS100" s="213"/>
      <c r="AT100" s="213"/>
      <c r="AU100" s="213"/>
      <c r="AV100" s="213"/>
      <c r="AW100" s="213"/>
      <c r="AX100" s="213"/>
    </row>
    <row r="101" spans="1:50" s="11" customForma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5"/>
      <c r="Q101" s="213"/>
      <c r="R101" s="213"/>
      <c r="S101" s="215"/>
      <c r="T101" s="213"/>
      <c r="U101" s="213"/>
      <c r="V101" s="215"/>
      <c r="W101" s="215"/>
      <c r="X101" s="215"/>
      <c r="Y101" s="213"/>
      <c r="Z101" s="215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  <c r="AN101" s="213"/>
      <c r="AO101" s="213"/>
      <c r="AP101" s="213"/>
      <c r="AQ101" s="213"/>
      <c r="AR101" s="213"/>
      <c r="AS101" s="213"/>
      <c r="AT101" s="213"/>
      <c r="AU101" s="213"/>
      <c r="AV101" s="213"/>
      <c r="AW101" s="213"/>
      <c r="AX101" s="213"/>
    </row>
    <row r="102" spans="1:50" s="11" customForma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5"/>
      <c r="Q102" s="213"/>
      <c r="R102" s="213"/>
      <c r="S102" s="215"/>
      <c r="T102" s="213"/>
      <c r="U102" s="213"/>
      <c r="V102" s="215"/>
      <c r="W102" s="215"/>
      <c r="X102" s="215"/>
      <c r="Y102" s="213"/>
      <c r="Z102" s="215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  <c r="AV102" s="213"/>
      <c r="AW102" s="213"/>
      <c r="AX102" s="213"/>
    </row>
    <row r="103" spans="1:50" s="11" customForma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5"/>
      <c r="Q103" s="213"/>
      <c r="R103" s="213"/>
      <c r="S103" s="215"/>
      <c r="T103" s="213"/>
      <c r="U103" s="213"/>
      <c r="V103" s="215"/>
      <c r="W103" s="215"/>
      <c r="X103" s="215"/>
      <c r="Y103" s="213"/>
      <c r="Z103" s="215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213"/>
      <c r="AQ103" s="213"/>
      <c r="AR103" s="213"/>
      <c r="AS103" s="213"/>
      <c r="AT103" s="213"/>
      <c r="AU103" s="213"/>
      <c r="AV103" s="213"/>
      <c r="AW103" s="213"/>
      <c r="AX103" s="213"/>
    </row>
    <row r="104" spans="1:50" s="11" customForma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5"/>
      <c r="Q104" s="213"/>
      <c r="R104" s="213"/>
      <c r="S104" s="215"/>
      <c r="T104" s="213"/>
      <c r="U104" s="213"/>
      <c r="V104" s="215"/>
      <c r="W104" s="215"/>
      <c r="X104" s="215"/>
      <c r="Y104" s="213"/>
      <c r="Z104" s="215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213"/>
      <c r="AW104" s="213"/>
      <c r="AX104" s="213"/>
    </row>
    <row r="105" spans="1:50" s="11" customForma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5"/>
      <c r="Q105" s="213"/>
      <c r="R105" s="213"/>
      <c r="S105" s="215"/>
      <c r="T105" s="213"/>
      <c r="U105" s="213"/>
      <c r="V105" s="215"/>
      <c r="W105" s="215"/>
      <c r="X105" s="215"/>
      <c r="Y105" s="213"/>
      <c r="Z105" s="215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</row>
    <row r="106" spans="1:50" s="11" customForma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5"/>
      <c r="Q106" s="213"/>
      <c r="R106" s="213"/>
      <c r="S106" s="215"/>
      <c r="T106" s="213"/>
      <c r="U106" s="213"/>
      <c r="V106" s="215"/>
      <c r="W106" s="215"/>
      <c r="X106" s="215"/>
      <c r="Y106" s="213"/>
      <c r="Z106" s="215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</row>
    <row r="107" spans="1:50" s="11" customForma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5"/>
      <c r="Q107" s="213"/>
      <c r="R107" s="213"/>
      <c r="S107" s="215"/>
      <c r="T107" s="213"/>
      <c r="U107" s="213"/>
      <c r="V107" s="215"/>
      <c r="W107" s="215"/>
      <c r="X107" s="215"/>
      <c r="Y107" s="213"/>
      <c r="Z107" s="215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</row>
    <row r="108" spans="1:50" s="11" customForma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5"/>
      <c r="Q108" s="213"/>
      <c r="R108" s="213"/>
      <c r="S108" s="215"/>
      <c r="T108" s="213"/>
      <c r="U108" s="213"/>
      <c r="V108" s="215"/>
      <c r="W108" s="215"/>
      <c r="X108" s="215"/>
      <c r="Y108" s="213"/>
      <c r="Z108" s="215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</row>
    <row r="109" spans="1:50" s="11" customForma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5"/>
      <c r="Q109" s="213"/>
      <c r="R109" s="213"/>
      <c r="S109" s="215"/>
      <c r="T109" s="213"/>
      <c r="U109" s="213"/>
      <c r="V109" s="215"/>
      <c r="W109" s="215"/>
      <c r="X109" s="215"/>
      <c r="Y109" s="213"/>
      <c r="Z109" s="215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  <c r="AN109" s="213"/>
      <c r="AO109" s="213"/>
      <c r="AP109" s="213"/>
      <c r="AQ109" s="213"/>
      <c r="AR109" s="213"/>
      <c r="AS109" s="213"/>
      <c r="AT109" s="213"/>
      <c r="AU109" s="213"/>
      <c r="AV109" s="213"/>
      <c r="AW109" s="213"/>
      <c r="AX109" s="213"/>
    </row>
    <row r="110" spans="1:50" s="11" customForma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5"/>
      <c r="Q110" s="213"/>
      <c r="R110" s="213"/>
      <c r="S110" s="215"/>
      <c r="T110" s="213"/>
      <c r="U110" s="213"/>
      <c r="V110" s="215"/>
      <c r="W110" s="215"/>
      <c r="X110" s="215"/>
      <c r="Y110" s="213"/>
      <c r="Z110" s="215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  <c r="AN110" s="213"/>
      <c r="AO110" s="213"/>
      <c r="AP110" s="213"/>
      <c r="AQ110" s="213"/>
      <c r="AR110" s="213"/>
      <c r="AS110" s="213"/>
      <c r="AT110" s="213"/>
      <c r="AU110" s="213"/>
      <c r="AV110" s="213"/>
      <c r="AW110" s="213"/>
      <c r="AX110" s="213"/>
    </row>
    <row r="111" spans="1:50" s="11" customForma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5"/>
      <c r="Q111" s="213"/>
      <c r="R111" s="213"/>
      <c r="S111" s="215"/>
      <c r="T111" s="213"/>
      <c r="U111" s="213"/>
      <c r="V111" s="215"/>
      <c r="W111" s="215"/>
      <c r="X111" s="215"/>
      <c r="Y111" s="213"/>
      <c r="Z111" s="215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  <c r="AN111" s="213"/>
      <c r="AO111" s="213"/>
      <c r="AP111" s="213"/>
      <c r="AQ111" s="213"/>
      <c r="AR111" s="213"/>
      <c r="AS111" s="213"/>
      <c r="AT111" s="213"/>
      <c r="AU111" s="213"/>
      <c r="AV111" s="213"/>
      <c r="AW111" s="213"/>
      <c r="AX111" s="213"/>
    </row>
    <row r="112" spans="1:50" s="11" customForma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5"/>
      <c r="Q112" s="213"/>
      <c r="R112" s="213"/>
      <c r="S112" s="215"/>
      <c r="T112" s="213"/>
      <c r="U112" s="213"/>
      <c r="V112" s="215"/>
      <c r="W112" s="215"/>
      <c r="X112" s="215"/>
      <c r="Y112" s="213"/>
      <c r="Z112" s="215"/>
      <c r="AA112" s="213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  <c r="AN112" s="213"/>
      <c r="AO112" s="213"/>
      <c r="AP112" s="213"/>
      <c r="AQ112" s="213"/>
      <c r="AR112" s="213"/>
      <c r="AS112" s="213"/>
      <c r="AT112" s="213"/>
      <c r="AU112" s="213"/>
      <c r="AV112" s="213"/>
      <c r="AW112" s="213"/>
      <c r="AX112" s="213"/>
    </row>
    <row r="113" spans="1:50" s="11" customForma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5"/>
      <c r="Q113" s="213"/>
      <c r="R113" s="213"/>
      <c r="S113" s="215"/>
      <c r="T113" s="213"/>
      <c r="U113" s="213"/>
      <c r="V113" s="215"/>
      <c r="W113" s="215"/>
      <c r="X113" s="215"/>
      <c r="Y113" s="213"/>
      <c r="Z113" s="215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  <c r="AN113" s="213"/>
      <c r="AO113" s="213"/>
      <c r="AP113" s="213"/>
      <c r="AQ113" s="213"/>
      <c r="AR113" s="213"/>
      <c r="AS113" s="213"/>
      <c r="AT113" s="213"/>
      <c r="AU113" s="213"/>
      <c r="AV113" s="213"/>
      <c r="AW113" s="213"/>
      <c r="AX113" s="213"/>
    </row>
    <row r="114" spans="1:50" s="11" customForma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5"/>
      <c r="Q114" s="213"/>
      <c r="R114" s="213"/>
      <c r="S114" s="215"/>
      <c r="T114" s="213"/>
      <c r="U114" s="213"/>
      <c r="V114" s="215"/>
      <c r="W114" s="215"/>
      <c r="X114" s="215"/>
      <c r="Y114" s="213"/>
      <c r="Z114" s="215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213"/>
      <c r="AW114" s="213"/>
      <c r="AX114" s="213"/>
    </row>
    <row r="115" spans="1:50" s="11" customForma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5"/>
      <c r="Q115" s="213"/>
      <c r="R115" s="213"/>
      <c r="S115" s="215"/>
      <c r="T115" s="213"/>
      <c r="U115" s="213"/>
      <c r="V115" s="215"/>
      <c r="W115" s="215"/>
      <c r="X115" s="215"/>
      <c r="Y115" s="213"/>
      <c r="Z115" s="215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  <c r="AN115" s="213"/>
      <c r="AO115" s="213"/>
      <c r="AP115" s="213"/>
      <c r="AQ115" s="213"/>
      <c r="AR115" s="213"/>
      <c r="AS115" s="213"/>
      <c r="AT115" s="213"/>
      <c r="AU115" s="213"/>
      <c r="AV115" s="213"/>
      <c r="AW115" s="213"/>
      <c r="AX115" s="213"/>
    </row>
    <row r="116" spans="1:50" s="11" customForma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5"/>
      <c r="Q116" s="213"/>
      <c r="R116" s="213"/>
      <c r="S116" s="215"/>
      <c r="T116" s="213"/>
      <c r="U116" s="213"/>
      <c r="V116" s="215"/>
      <c r="W116" s="215"/>
      <c r="X116" s="215"/>
      <c r="Y116" s="213"/>
      <c r="Z116" s="215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213"/>
      <c r="AQ116" s="213"/>
      <c r="AR116" s="213"/>
      <c r="AS116" s="213"/>
      <c r="AT116" s="213"/>
      <c r="AU116" s="213"/>
      <c r="AV116" s="213"/>
      <c r="AW116" s="213"/>
      <c r="AX116" s="213"/>
    </row>
    <row r="117" spans="1:50" s="11" customForma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5"/>
      <c r="Q117" s="213"/>
      <c r="R117" s="213"/>
      <c r="S117" s="215"/>
      <c r="T117" s="213"/>
      <c r="U117" s="213"/>
      <c r="V117" s="215"/>
      <c r="W117" s="215"/>
      <c r="X117" s="215"/>
      <c r="Y117" s="213"/>
      <c r="Z117" s="215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</row>
    <row r="118" spans="1:50" s="11" customForma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5"/>
      <c r="Q118" s="213"/>
      <c r="R118" s="213"/>
      <c r="S118" s="215"/>
      <c r="T118" s="213"/>
      <c r="U118" s="213"/>
      <c r="V118" s="215"/>
      <c r="W118" s="215"/>
      <c r="X118" s="215"/>
      <c r="Y118" s="213"/>
      <c r="Z118" s="215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</row>
    <row r="119" spans="1:50" s="11" customForma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5"/>
      <c r="Q119" s="213"/>
      <c r="R119" s="213"/>
      <c r="S119" s="215"/>
      <c r="T119" s="213"/>
      <c r="U119" s="213"/>
      <c r="V119" s="215"/>
      <c r="W119" s="215"/>
      <c r="X119" s="215"/>
      <c r="Y119" s="213"/>
      <c r="Z119" s="215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</row>
    <row r="120" spans="1:50" s="11" customForma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5"/>
      <c r="Q120" s="213"/>
      <c r="R120" s="213"/>
      <c r="S120" s="215"/>
      <c r="T120" s="213"/>
      <c r="U120" s="213"/>
      <c r="V120" s="215"/>
      <c r="W120" s="215"/>
      <c r="X120" s="215"/>
      <c r="Y120" s="213"/>
      <c r="Z120" s="215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213"/>
      <c r="AQ120" s="213"/>
      <c r="AR120" s="213"/>
      <c r="AS120" s="213"/>
      <c r="AT120" s="213"/>
      <c r="AU120" s="213"/>
      <c r="AV120" s="213"/>
      <c r="AW120" s="213"/>
      <c r="AX120" s="213"/>
    </row>
    <row r="121" spans="1:50" s="11" customForma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5"/>
      <c r="Q121" s="213"/>
      <c r="R121" s="213"/>
      <c r="S121" s="215"/>
      <c r="T121" s="213"/>
      <c r="U121" s="213"/>
      <c r="V121" s="215"/>
      <c r="W121" s="215"/>
      <c r="X121" s="215"/>
      <c r="Y121" s="213"/>
      <c r="Z121" s="215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</row>
    <row r="122" spans="1:50" s="11" customForma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5"/>
      <c r="Q122" s="213"/>
      <c r="R122" s="213"/>
      <c r="S122" s="215"/>
      <c r="T122" s="213"/>
      <c r="U122" s="213"/>
      <c r="V122" s="215"/>
      <c r="W122" s="215"/>
      <c r="X122" s="215"/>
      <c r="Y122" s="213"/>
      <c r="Z122" s="215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</row>
    <row r="123" spans="1:50" s="11" customForma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5"/>
      <c r="Q123" s="213"/>
      <c r="R123" s="213"/>
      <c r="S123" s="215"/>
      <c r="T123" s="213"/>
      <c r="U123" s="213"/>
      <c r="V123" s="215"/>
      <c r="W123" s="215"/>
      <c r="X123" s="215"/>
      <c r="Y123" s="213"/>
      <c r="Z123" s="215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</row>
    <row r="124" spans="1:50" s="11" customForma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5"/>
      <c r="Q124" s="213"/>
      <c r="R124" s="213"/>
      <c r="S124" s="215"/>
      <c r="T124" s="213"/>
      <c r="U124" s="213"/>
      <c r="V124" s="215"/>
      <c r="W124" s="215"/>
      <c r="X124" s="215"/>
      <c r="Y124" s="213"/>
      <c r="Z124" s="215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</row>
    <row r="125" spans="1:50" s="11" customForma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5"/>
      <c r="Q125" s="213"/>
      <c r="R125" s="213"/>
      <c r="S125" s="215"/>
      <c r="T125" s="213"/>
      <c r="U125" s="213"/>
      <c r="V125" s="215"/>
      <c r="W125" s="215"/>
      <c r="X125" s="215"/>
      <c r="Y125" s="213"/>
      <c r="Z125" s="215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213"/>
      <c r="AP125" s="213"/>
      <c r="AQ125" s="213"/>
      <c r="AR125" s="213"/>
      <c r="AS125" s="213"/>
      <c r="AT125" s="213"/>
      <c r="AU125" s="213"/>
      <c r="AV125" s="213"/>
      <c r="AW125" s="213"/>
      <c r="AX125" s="213"/>
    </row>
    <row r="126" spans="1:50" s="11" customForma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5"/>
      <c r="Q126" s="213"/>
      <c r="R126" s="213"/>
      <c r="S126" s="215"/>
      <c r="T126" s="213"/>
      <c r="U126" s="213"/>
      <c r="V126" s="215"/>
      <c r="W126" s="215"/>
      <c r="X126" s="215"/>
      <c r="Y126" s="213"/>
      <c r="Z126" s="215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213"/>
      <c r="AQ126" s="213"/>
      <c r="AR126" s="213"/>
      <c r="AS126" s="213"/>
      <c r="AT126" s="213"/>
      <c r="AU126" s="213"/>
      <c r="AV126" s="213"/>
      <c r="AW126" s="213"/>
      <c r="AX126" s="213"/>
    </row>
    <row r="127" spans="1:50" s="11" customForma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5"/>
      <c r="Q127" s="213"/>
      <c r="R127" s="213"/>
      <c r="S127" s="215"/>
      <c r="T127" s="213"/>
      <c r="U127" s="213"/>
      <c r="V127" s="215"/>
      <c r="W127" s="215"/>
      <c r="X127" s="215"/>
      <c r="Y127" s="213"/>
      <c r="Z127" s="215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</row>
    <row r="128" spans="1:50" s="11" customForma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5"/>
      <c r="Q128" s="213"/>
      <c r="R128" s="213"/>
      <c r="S128" s="215"/>
      <c r="T128" s="213"/>
      <c r="U128" s="213"/>
      <c r="V128" s="215"/>
      <c r="W128" s="215"/>
      <c r="X128" s="215"/>
      <c r="Y128" s="213"/>
      <c r="Z128" s="215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213"/>
      <c r="AQ128" s="213"/>
      <c r="AR128" s="213"/>
      <c r="AS128" s="213"/>
      <c r="AT128" s="213"/>
      <c r="AU128" s="213"/>
      <c r="AV128" s="213"/>
      <c r="AW128" s="213"/>
      <c r="AX128" s="213"/>
    </row>
    <row r="129" spans="1:50" s="11" customForma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5"/>
      <c r="Q129" s="213"/>
      <c r="R129" s="213"/>
      <c r="S129" s="215"/>
      <c r="T129" s="213"/>
      <c r="U129" s="213"/>
      <c r="V129" s="215"/>
      <c r="W129" s="215"/>
      <c r="X129" s="215"/>
      <c r="Y129" s="213"/>
      <c r="Z129" s="215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213"/>
      <c r="AQ129" s="213"/>
      <c r="AR129" s="213"/>
      <c r="AS129" s="213"/>
      <c r="AT129" s="213"/>
      <c r="AU129" s="213"/>
      <c r="AV129" s="213"/>
      <c r="AW129" s="213"/>
      <c r="AX129" s="213"/>
    </row>
    <row r="130" spans="1:50" s="11" customForma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5"/>
      <c r="Q130" s="213"/>
      <c r="R130" s="213"/>
      <c r="S130" s="215"/>
      <c r="T130" s="213"/>
      <c r="U130" s="213"/>
      <c r="V130" s="215"/>
      <c r="W130" s="215"/>
      <c r="X130" s="215"/>
      <c r="Y130" s="213"/>
      <c r="Z130" s="215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213"/>
      <c r="AQ130" s="213"/>
      <c r="AR130" s="213"/>
      <c r="AS130" s="213"/>
      <c r="AT130" s="213"/>
      <c r="AU130" s="213"/>
      <c r="AV130" s="213"/>
      <c r="AW130" s="213"/>
      <c r="AX130" s="213"/>
    </row>
    <row r="131" spans="1:50" s="11" customForma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5"/>
      <c r="Q131" s="213"/>
      <c r="R131" s="213"/>
      <c r="S131" s="215"/>
      <c r="T131" s="213"/>
      <c r="U131" s="213"/>
      <c r="V131" s="215"/>
      <c r="W131" s="215"/>
      <c r="X131" s="215"/>
      <c r="Y131" s="213"/>
      <c r="Z131" s="215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</row>
    <row r="132" spans="1:50" s="11" customForma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5"/>
      <c r="Q132" s="213"/>
      <c r="R132" s="213"/>
      <c r="S132" s="215"/>
      <c r="T132" s="213"/>
      <c r="U132" s="213"/>
      <c r="V132" s="215"/>
      <c r="W132" s="215"/>
      <c r="X132" s="215"/>
      <c r="Y132" s="213"/>
      <c r="Z132" s="215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</row>
    <row r="133" spans="1:50" s="11" customForma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5"/>
      <c r="Q133" s="213"/>
      <c r="R133" s="213"/>
      <c r="S133" s="215"/>
      <c r="T133" s="213"/>
      <c r="U133" s="213"/>
      <c r="V133" s="215"/>
      <c r="W133" s="215"/>
      <c r="X133" s="215"/>
      <c r="Y133" s="213"/>
      <c r="Z133" s="215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  <c r="AV133" s="213"/>
      <c r="AW133" s="213"/>
      <c r="AX133" s="213"/>
    </row>
    <row r="134" spans="1:50" s="11" customForma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5"/>
      <c r="Q134" s="213"/>
      <c r="R134" s="213"/>
      <c r="S134" s="215"/>
      <c r="T134" s="213"/>
      <c r="U134" s="213"/>
      <c r="V134" s="215"/>
      <c r="W134" s="215"/>
      <c r="X134" s="215"/>
      <c r="Y134" s="213"/>
      <c r="Z134" s="215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213"/>
      <c r="AQ134" s="213"/>
      <c r="AR134" s="213"/>
      <c r="AS134" s="213"/>
      <c r="AT134" s="213"/>
      <c r="AU134" s="213"/>
      <c r="AV134" s="213"/>
      <c r="AW134" s="213"/>
      <c r="AX134" s="213"/>
    </row>
    <row r="135" spans="1:50" s="11" customForma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5"/>
      <c r="Q135" s="213"/>
      <c r="R135" s="213"/>
      <c r="S135" s="215"/>
      <c r="T135" s="213"/>
      <c r="U135" s="213"/>
      <c r="V135" s="215"/>
      <c r="W135" s="215"/>
      <c r="X135" s="215"/>
      <c r="Y135" s="213"/>
      <c r="Z135" s="215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213"/>
      <c r="AQ135" s="213"/>
      <c r="AR135" s="213"/>
      <c r="AS135" s="213"/>
      <c r="AT135" s="213"/>
      <c r="AU135" s="213"/>
      <c r="AV135" s="213"/>
      <c r="AW135" s="213"/>
      <c r="AX135" s="213"/>
    </row>
    <row r="136" spans="1:50" s="11" customForma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5"/>
      <c r="Q136" s="213"/>
      <c r="R136" s="213"/>
      <c r="S136" s="215"/>
      <c r="T136" s="213"/>
      <c r="U136" s="213"/>
      <c r="V136" s="215"/>
      <c r="W136" s="215"/>
      <c r="X136" s="215"/>
      <c r="Y136" s="213"/>
      <c r="Z136" s="215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  <c r="AN136" s="213"/>
      <c r="AO136" s="213"/>
      <c r="AP136" s="213"/>
      <c r="AQ136" s="213"/>
      <c r="AR136" s="213"/>
      <c r="AS136" s="213"/>
      <c r="AT136" s="213"/>
      <c r="AU136" s="213"/>
      <c r="AV136" s="213"/>
      <c r="AW136" s="213"/>
      <c r="AX136" s="213"/>
    </row>
    <row r="137" spans="1:50" s="11" customForma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5"/>
      <c r="Q137" s="213"/>
      <c r="R137" s="213"/>
      <c r="S137" s="215"/>
      <c r="T137" s="213"/>
      <c r="U137" s="213"/>
      <c r="V137" s="215"/>
      <c r="W137" s="215"/>
      <c r="X137" s="215"/>
      <c r="Y137" s="213"/>
      <c r="Z137" s="215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</row>
    <row r="138" spans="1:50" s="11" customForma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5"/>
      <c r="Q138" s="213"/>
      <c r="R138" s="213"/>
      <c r="S138" s="215"/>
      <c r="T138" s="213"/>
      <c r="U138" s="213"/>
      <c r="V138" s="215"/>
      <c r="W138" s="215"/>
      <c r="X138" s="215"/>
      <c r="Y138" s="213"/>
      <c r="Z138" s="215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</row>
    <row r="139" spans="1:50" s="11" customForma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5"/>
      <c r="Q139" s="213"/>
      <c r="R139" s="213"/>
      <c r="S139" s="215"/>
      <c r="T139" s="213"/>
      <c r="U139" s="213"/>
      <c r="V139" s="215"/>
      <c r="W139" s="215"/>
      <c r="X139" s="215"/>
      <c r="Y139" s="213"/>
      <c r="Z139" s="215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</row>
    <row r="140" spans="1:50" s="11" customForma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5"/>
      <c r="Q140" s="213"/>
      <c r="R140" s="213"/>
      <c r="S140" s="215"/>
      <c r="T140" s="213"/>
      <c r="U140" s="213"/>
      <c r="V140" s="215"/>
      <c r="W140" s="215"/>
      <c r="X140" s="215"/>
      <c r="Y140" s="213"/>
      <c r="Z140" s="215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</row>
    <row r="141" spans="1:50" s="11" customForma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5"/>
      <c r="Q141" s="213"/>
      <c r="R141" s="213"/>
      <c r="S141" s="215"/>
      <c r="T141" s="213"/>
      <c r="U141" s="213"/>
      <c r="V141" s="215"/>
      <c r="W141" s="215"/>
      <c r="X141" s="215"/>
      <c r="Y141" s="213"/>
      <c r="Z141" s="215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/>
      <c r="AR141" s="213"/>
      <c r="AS141" s="213"/>
      <c r="AT141" s="213"/>
      <c r="AU141" s="213"/>
      <c r="AV141" s="213"/>
      <c r="AW141" s="213"/>
      <c r="AX141" s="213"/>
    </row>
    <row r="142" spans="1:50" s="11" customForma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5"/>
      <c r="Q142" s="213"/>
      <c r="R142" s="213"/>
      <c r="S142" s="215"/>
      <c r="T142" s="213"/>
      <c r="U142" s="213"/>
      <c r="V142" s="215"/>
      <c r="W142" s="215"/>
      <c r="X142" s="215"/>
      <c r="Y142" s="213"/>
      <c r="Z142" s="215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213"/>
      <c r="AW142" s="213"/>
      <c r="AX142" s="213"/>
    </row>
    <row r="143" spans="1:50" s="11" customFormat="1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1"/>
      <c r="Q143" s="210"/>
      <c r="R143" s="210"/>
      <c r="S143" s="211"/>
      <c r="T143" s="210"/>
      <c r="U143" s="210"/>
      <c r="V143" s="211"/>
      <c r="W143" s="211"/>
      <c r="X143" s="211"/>
      <c r="Y143" s="210"/>
      <c r="Z143" s="211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</row>
    <row r="144" spans="1:50" s="11" customFormat="1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1"/>
      <c r="Q144" s="210"/>
      <c r="R144" s="210"/>
      <c r="S144" s="211"/>
      <c r="T144" s="210"/>
      <c r="U144" s="210"/>
      <c r="V144" s="211"/>
      <c r="W144" s="211"/>
      <c r="X144" s="211"/>
      <c r="Y144" s="210"/>
      <c r="Z144" s="211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</row>
    <row r="145" spans="1:50" s="11" customFormat="1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1"/>
      <c r="Q145" s="210"/>
      <c r="R145" s="210"/>
      <c r="S145" s="211"/>
      <c r="T145" s="210"/>
      <c r="U145" s="210"/>
      <c r="V145" s="211"/>
      <c r="W145" s="211"/>
      <c r="X145" s="211"/>
      <c r="Y145" s="210"/>
      <c r="Z145" s="211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</row>
    <row r="146" spans="1:50" s="11" customFormat="1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1"/>
      <c r="Q146" s="210"/>
      <c r="R146" s="210"/>
      <c r="S146" s="211"/>
      <c r="T146" s="210"/>
      <c r="U146" s="210"/>
      <c r="V146" s="211"/>
      <c r="W146" s="211"/>
      <c r="X146" s="211"/>
      <c r="Y146" s="210"/>
      <c r="Z146" s="211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</row>
    <row r="147" spans="1:50" s="11" customFormat="1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1"/>
      <c r="Q147" s="210"/>
      <c r="R147" s="210"/>
      <c r="S147" s="211"/>
      <c r="T147" s="210"/>
      <c r="U147" s="210"/>
      <c r="V147" s="211"/>
      <c r="W147" s="211"/>
      <c r="X147" s="211"/>
      <c r="Y147" s="210"/>
      <c r="Z147" s="211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</row>
    <row r="148" spans="1:50" s="11" customFormat="1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1"/>
      <c r="Q148" s="210"/>
      <c r="R148" s="210"/>
      <c r="S148" s="211"/>
      <c r="T148" s="210"/>
      <c r="U148" s="210"/>
      <c r="V148" s="211"/>
      <c r="W148" s="211"/>
      <c r="X148" s="211"/>
      <c r="Y148" s="210"/>
      <c r="Z148" s="211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</row>
    <row r="149" spans="1:50" s="11" customFormat="1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1"/>
      <c r="Q149" s="210"/>
      <c r="R149" s="210"/>
      <c r="S149" s="211"/>
      <c r="T149" s="210"/>
      <c r="U149" s="210"/>
      <c r="V149" s="211"/>
      <c r="W149" s="211"/>
      <c r="X149" s="211"/>
      <c r="Y149" s="210"/>
      <c r="Z149" s="211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</row>
    <row r="150" spans="1:50" s="11" customFormat="1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1"/>
      <c r="Q150" s="210"/>
      <c r="R150" s="210"/>
      <c r="S150" s="211"/>
      <c r="T150" s="210"/>
      <c r="U150" s="210"/>
      <c r="V150" s="211"/>
      <c r="W150" s="211"/>
      <c r="X150" s="211"/>
      <c r="Y150" s="210"/>
      <c r="Z150" s="211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</row>
    <row r="151" spans="1:50" s="11" customFormat="1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1"/>
      <c r="Q151" s="210"/>
      <c r="R151" s="210"/>
      <c r="S151" s="211"/>
      <c r="T151" s="210"/>
      <c r="U151" s="210"/>
      <c r="V151" s="211"/>
      <c r="W151" s="211"/>
      <c r="X151" s="211"/>
      <c r="Y151" s="210"/>
      <c r="Z151" s="211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</row>
    <row r="152" spans="1:50" s="11" customFormat="1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1"/>
      <c r="Q152" s="210"/>
      <c r="R152" s="210"/>
      <c r="S152" s="211"/>
      <c r="T152" s="210"/>
      <c r="U152" s="210"/>
      <c r="V152" s="211"/>
      <c r="W152" s="211"/>
      <c r="X152" s="211"/>
      <c r="Y152" s="210"/>
      <c r="Z152" s="211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</row>
    <row r="153" spans="1:50" s="11" customFormat="1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1"/>
      <c r="Q153" s="210"/>
      <c r="R153" s="210"/>
      <c r="S153" s="211"/>
      <c r="T153" s="210"/>
      <c r="U153" s="210"/>
      <c r="V153" s="211"/>
      <c r="W153" s="211"/>
      <c r="X153" s="211"/>
      <c r="Y153" s="210"/>
      <c r="Z153" s="211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</row>
    <row r="154" spans="1:50" s="11" customFormat="1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1"/>
      <c r="Q154" s="210"/>
      <c r="R154" s="210"/>
      <c r="S154" s="211"/>
      <c r="T154" s="210"/>
      <c r="U154" s="210"/>
      <c r="V154" s="211"/>
      <c r="W154" s="211"/>
      <c r="X154" s="211"/>
      <c r="Y154" s="210"/>
      <c r="Z154" s="211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</row>
    <row r="155" spans="1:50" s="11" customFormat="1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1"/>
      <c r="Q155" s="210"/>
      <c r="R155" s="210"/>
      <c r="S155" s="211"/>
      <c r="T155" s="210"/>
      <c r="U155" s="210"/>
      <c r="V155" s="211"/>
      <c r="W155" s="211"/>
      <c r="X155" s="211"/>
      <c r="Y155" s="210"/>
      <c r="Z155" s="211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</row>
    <row r="156" spans="1:50" s="11" customFormat="1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1"/>
      <c r="Q156" s="210"/>
      <c r="R156" s="210"/>
      <c r="S156" s="211"/>
      <c r="T156" s="210"/>
      <c r="U156" s="210"/>
      <c r="V156" s="211"/>
      <c r="W156" s="211"/>
      <c r="X156" s="211"/>
      <c r="Y156" s="210"/>
      <c r="Z156" s="211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</row>
    <row r="157" spans="1:50" s="11" customFormat="1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1"/>
      <c r="Q157" s="210"/>
      <c r="R157" s="210"/>
      <c r="S157" s="211"/>
      <c r="T157" s="210"/>
      <c r="U157" s="210"/>
      <c r="V157" s="211"/>
      <c r="W157" s="211"/>
      <c r="X157" s="211"/>
      <c r="Y157" s="210"/>
      <c r="Z157" s="211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</row>
    <row r="158" spans="1:50" s="11" customFormat="1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1"/>
      <c r="Q158" s="210"/>
      <c r="R158" s="210"/>
      <c r="S158" s="211"/>
      <c r="T158" s="210"/>
      <c r="U158" s="210"/>
      <c r="V158" s="211"/>
      <c r="W158" s="211"/>
      <c r="X158" s="211"/>
      <c r="Y158" s="210"/>
      <c r="Z158" s="211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</row>
    <row r="159" spans="1:50" s="11" customFormat="1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1"/>
      <c r="Q159" s="210"/>
      <c r="R159" s="210"/>
      <c r="S159" s="211"/>
      <c r="T159" s="210"/>
      <c r="U159" s="210"/>
      <c r="V159" s="211"/>
      <c r="W159" s="211"/>
      <c r="X159" s="211"/>
      <c r="Y159" s="210"/>
      <c r="Z159" s="211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</row>
    <row r="160" spans="1:50" s="11" customFormat="1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1"/>
      <c r="Q160" s="210"/>
      <c r="R160" s="210"/>
      <c r="S160" s="211"/>
      <c r="T160" s="210"/>
      <c r="U160" s="210"/>
      <c r="V160" s="211"/>
      <c r="W160" s="211"/>
      <c r="X160" s="211"/>
      <c r="Y160" s="210"/>
      <c r="Z160" s="211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</row>
    <row r="161" spans="1:50" s="11" customFormat="1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1"/>
      <c r="Q161" s="210"/>
      <c r="R161" s="210"/>
      <c r="S161" s="211"/>
      <c r="T161" s="210"/>
      <c r="U161" s="210"/>
      <c r="V161" s="211"/>
      <c r="W161" s="211"/>
      <c r="X161" s="211"/>
      <c r="Y161" s="210"/>
      <c r="Z161" s="211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</row>
    <row r="162" spans="1:50" s="11" customFormat="1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1"/>
      <c r="Q162" s="210"/>
      <c r="R162" s="210"/>
      <c r="S162" s="211"/>
      <c r="T162" s="210"/>
      <c r="U162" s="210"/>
      <c r="V162" s="211"/>
      <c r="W162" s="211"/>
      <c r="X162" s="211"/>
      <c r="Y162" s="210"/>
      <c r="Z162" s="211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</row>
    <row r="163" spans="1:50" s="11" customFormat="1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1"/>
      <c r="Q163" s="210"/>
      <c r="R163" s="210"/>
      <c r="S163" s="211"/>
      <c r="T163" s="210"/>
      <c r="U163" s="210"/>
      <c r="V163" s="211"/>
      <c r="W163" s="211"/>
      <c r="X163" s="211"/>
      <c r="Y163" s="210"/>
      <c r="Z163" s="211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</row>
    <row r="164" spans="1:50" s="11" customFormat="1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1"/>
      <c r="Q164" s="210"/>
      <c r="R164" s="210"/>
      <c r="S164" s="211"/>
      <c r="T164" s="210"/>
      <c r="U164" s="210"/>
      <c r="V164" s="211"/>
      <c r="W164" s="211"/>
      <c r="X164" s="211"/>
      <c r="Y164" s="210"/>
      <c r="Z164" s="211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</row>
    <row r="165" spans="1:50" s="11" customFormat="1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1"/>
      <c r="Q165" s="210"/>
      <c r="R165" s="210"/>
      <c r="S165" s="211"/>
      <c r="T165" s="210"/>
      <c r="U165" s="210"/>
      <c r="V165" s="211"/>
      <c r="W165" s="211"/>
      <c r="X165" s="211"/>
      <c r="Y165" s="210"/>
      <c r="Z165" s="211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</row>
    <row r="166" spans="1:50" s="11" customFormat="1">
      <c r="A166" s="198"/>
      <c r="B166" s="198"/>
      <c r="C166" s="198"/>
      <c r="D166" s="198"/>
      <c r="E166" s="198"/>
      <c r="F166" s="198"/>
      <c r="G166" s="198"/>
      <c r="H166" s="198"/>
      <c r="I166" s="198"/>
      <c r="J166" s="198"/>
      <c r="K166" s="198"/>
      <c r="L166" s="198"/>
      <c r="M166" s="198"/>
      <c r="N166" s="198"/>
      <c r="O166" s="198"/>
      <c r="P166" s="199"/>
      <c r="Q166" s="198"/>
      <c r="R166" s="198"/>
      <c r="S166" s="199"/>
      <c r="T166" s="198"/>
      <c r="U166" s="198"/>
      <c r="V166" s="199"/>
      <c r="W166" s="199"/>
      <c r="X166" s="199"/>
      <c r="Y166" s="198"/>
      <c r="Z166" s="199"/>
      <c r="AA166" s="198"/>
      <c r="AB166" s="198"/>
      <c r="AC166" s="198"/>
      <c r="AD166" s="198"/>
      <c r="AE166" s="198"/>
      <c r="AF166" s="198"/>
      <c r="AG166" s="198"/>
      <c r="AH166" s="198"/>
      <c r="AI166" s="198"/>
      <c r="AJ166" s="198"/>
      <c r="AK166" s="198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</row>
    <row r="167" spans="1:50" s="11" customFormat="1">
      <c r="A167" s="198"/>
      <c r="B167" s="198"/>
      <c r="C167" s="198"/>
      <c r="D167" s="198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8"/>
      <c r="P167" s="199"/>
      <c r="Q167" s="198"/>
      <c r="R167" s="198"/>
      <c r="S167" s="199"/>
      <c r="T167" s="198"/>
      <c r="U167" s="198"/>
      <c r="V167" s="199"/>
      <c r="W167" s="199"/>
      <c r="X167" s="199"/>
      <c r="Y167" s="198"/>
      <c r="Z167" s="199"/>
      <c r="AA167" s="198"/>
      <c r="AB167" s="198"/>
      <c r="AC167" s="198"/>
      <c r="AD167" s="198"/>
      <c r="AE167" s="198"/>
      <c r="AF167" s="198"/>
      <c r="AG167" s="198"/>
      <c r="AH167" s="198"/>
      <c r="AI167" s="198"/>
      <c r="AJ167" s="198"/>
      <c r="AK167" s="198"/>
      <c r="AL167" s="198"/>
      <c r="AM167" s="198"/>
      <c r="AN167" s="198"/>
      <c r="AO167" s="198"/>
      <c r="AP167" s="198"/>
      <c r="AQ167" s="198"/>
      <c r="AR167" s="198"/>
      <c r="AS167" s="198"/>
      <c r="AT167" s="198"/>
      <c r="AU167" s="198"/>
      <c r="AV167" s="198"/>
      <c r="AW167" s="198"/>
      <c r="AX167" s="198"/>
    </row>
    <row r="168" spans="1:50" s="11" customFormat="1">
      <c r="A168" s="198"/>
      <c r="B168" s="198"/>
      <c r="C168" s="198"/>
      <c r="D168" s="198"/>
      <c r="E168" s="198"/>
      <c r="F168" s="198"/>
      <c r="G168" s="198"/>
      <c r="H168" s="198"/>
      <c r="I168" s="198"/>
      <c r="J168" s="198"/>
      <c r="K168" s="198"/>
      <c r="L168" s="198"/>
      <c r="M168" s="198"/>
      <c r="N168" s="198"/>
      <c r="O168" s="198"/>
      <c r="P168" s="199"/>
      <c r="Q168" s="198"/>
      <c r="R168" s="198"/>
      <c r="S168" s="199"/>
      <c r="T168" s="198"/>
      <c r="U168" s="198"/>
      <c r="V168" s="199"/>
      <c r="W168" s="199"/>
      <c r="X168" s="199"/>
      <c r="Y168" s="198"/>
      <c r="Z168" s="199"/>
      <c r="AA168" s="198"/>
      <c r="AB168" s="198"/>
      <c r="AC168" s="198"/>
      <c r="AD168" s="198"/>
      <c r="AE168" s="198"/>
      <c r="AF168" s="198"/>
      <c r="AG168" s="198"/>
      <c r="AH168" s="198"/>
      <c r="AI168" s="198"/>
      <c r="AJ168" s="198"/>
      <c r="AK168" s="198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</row>
    <row r="169" spans="1:50" s="11" customFormat="1">
      <c r="A169" s="198"/>
      <c r="B169" s="198"/>
      <c r="C169" s="198"/>
      <c r="D169" s="198"/>
      <c r="E169" s="198"/>
      <c r="F169" s="198"/>
      <c r="G169" s="198"/>
      <c r="H169" s="198"/>
      <c r="I169" s="198"/>
      <c r="J169" s="198"/>
      <c r="K169" s="198"/>
      <c r="L169" s="198"/>
      <c r="M169" s="198"/>
      <c r="N169" s="198"/>
      <c r="O169" s="198"/>
      <c r="P169" s="199"/>
      <c r="Q169" s="198"/>
      <c r="R169" s="198"/>
      <c r="S169" s="199"/>
      <c r="T169" s="198"/>
      <c r="U169" s="198"/>
      <c r="V169" s="199"/>
      <c r="W169" s="199"/>
      <c r="X169" s="199"/>
      <c r="Y169" s="198"/>
      <c r="Z169" s="199"/>
      <c r="AA169" s="198"/>
      <c r="AB169" s="198"/>
      <c r="AC169" s="198"/>
      <c r="AD169" s="198"/>
      <c r="AE169" s="198"/>
      <c r="AF169" s="198"/>
      <c r="AG169" s="198"/>
      <c r="AH169" s="198"/>
      <c r="AI169" s="198"/>
      <c r="AJ169" s="198"/>
      <c r="AK169" s="198"/>
      <c r="AL169" s="198"/>
      <c r="AM169" s="198"/>
      <c r="AN169" s="198"/>
      <c r="AO169" s="198"/>
      <c r="AP169" s="198"/>
      <c r="AQ169" s="198"/>
      <c r="AR169" s="198"/>
      <c r="AS169" s="198"/>
      <c r="AT169" s="198"/>
      <c r="AU169" s="198"/>
      <c r="AV169" s="198"/>
      <c r="AW169" s="198"/>
      <c r="AX169" s="198"/>
    </row>
    <row r="170" spans="1:50" s="11" customFormat="1">
      <c r="A170" s="198"/>
      <c r="B170" s="198"/>
      <c r="C170" s="198"/>
      <c r="D170" s="198"/>
      <c r="E170" s="198"/>
      <c r="F170" s="198"/>
      <c r="G170" s="198"/>
      <c r="H170" s="198"/>
      <c r="I170" s="198"/>
      <c r="J170" s="198"/>
      <c r="K170" s="198"/>
      <c r="L170" s="198"/>
      <c r="M170" s="198"/>
      <c r="N170" s="198"/>
      <c r="O170" s="198"/>
      <c r="P170" s="199"/>
      <c r="Q170" s="198"/>
      <c r="R170" s="198"/>
      <c r="S170" s="199"/>
      <c r="T170" s="198"/>
      <c r="U170" s="198"/>
      <c r="V170" s="199"/>
      <c r="W170" s="199"/>
      <c r="X170" s="199"/>
      <c r="Y170" s="198"/>
      <c r="Z170" s="199"/>
      <c r="AA170" s="198"/>
      <c r="AB170" s="198"/>
      <c r="AC170" s="198"/>
      <c r="AD170" s="198"/>
      <c r="AE170" s="198"/>
      <c r="AF170" s="198"/>
      <c r="AG170" s="198"/>
      <c r="AH170" s="198"/>
      <c r="AI170" s="198"/>
      <c r="AJ170" s="198"/>
      <c r="AK170" s="198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</row>
    <row r="171" spans="1:50" s="11" customFormat="1">
      <c r="A171" s="198"/>
      <c r="B171" s="198"/>
      <c r="C171" s="198"/>
      <c r="D171" s="198"/>
      <c r="E171" s="198"/>
      <c r="F171" s="198"/>
      <c r="G171" s="198"/>
      <c r="H171" s="198"/>
      <c r="I171" s="198"/>
      <c r="J171" s="198"/>
      <c r="K171" s="198"/>
      <c r="L171" s="198"/>
      <c r="M171" s="198"/>
      <c r="N171" s="198"/>
      <c r="O171" s="198"/>
      <c r="P171" s="199"/>
      <c r="Q171" s="198"/>
      <c r="R171" s="198"/>
      <c r="S171" s="199"/>
      <c r="T171" s="198"/>
      <c r="U171" s="198"/>
      <c r="V171" s="199"/>
      <c r="W171" s="199"/>
      <c r="X171" s="199"/>
      <c r="Y171" s="198"/>
      <c r="Z171" s="199"/>
      <c r="AA171" s="198"/>
      <c r="AB171" s="198"/>
      <c r="AC171" s="198"/>
      <c r="AD171" s="198"/>
      <c r="AE171" s="198"/>
      <c r="AF171" s="198"/>
      <c r="AG171" s="198"/>
      <c r="AH171" s="198"/>
      <c r="AI171" s="198"/>
      <c r="AJ171" s="198"/>
      <c r="AK171" s="198"/>
      <c r="AL171" s="198"/>
      <c r="AM171" s="198"/>
      <c r="AN171" s="198"/>
      <c r="AO171" s="198"/>
      <c r="AP171" s="198"/>
      <c r="AQ171" s="198"/>
      <c r="AR171" s="198"/>
      <c r="AS171" s="198"/>
      <c r="AT171" s="198"/>
      <c r="AU171" s="198"/>
      <c r="AV171" s="198"/>
      <c r="AW171" s="198"/>
      <c r="AX171" s="198"/>
    </row>
    <row r="172" spans="1:50" s="11" customFormat="1">
      <c r="A172" s="198"/>
      <c r="B172" s="198"/>
      <c r="C172" s="198"/>
      <c r="D172" s="198"/>
      <c r="E172" s="198"/>
      <c r="F172" s="198"/>
      <c r="G172" s="198"/>
      <c r="H172" s="198"/>
      <c r="I172" s="198"/>
      <c r="J172" s="198"/>
      <c r="K172" s="198"/>
      <c r="L172" s="198"/>
      <c r="M172" s="198"/>
      <c r="N172" s="198"/>
      <c r="O172" s="198"/>
      <c r="P172" s="199"/>
      <c r="Q172" s="198"/>
      <c r="R172" s="198"/>
      <c r="S172" s="199"/>
      <c r="T172" s="198"/>
      <c r="U172" s="198"/>
      <c r="V172" s="199"/>
      <c r="W172" s="199"/>
      <c r="X172" s="199"/>
      <c r="Y172" s="198"/>
      <c r="Z172" s="199"/>
      <c r="AA172" s="198"/>
      <c r="AB172" s="198"/>
      <c r="AC172" s="198"/>
      <c r="AD172" s="198"/>
      <c r="AE172" s="198"/>
      <c r="AF172" s="198"/>
      <c r="AG172" s="198"/>
      <c r="AH172" s="198"/>
      <c r="AI172" s="198"/>
      <c r="AJ172" s="198"/>
      <c r="AK172" s="198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</row>
    <row r="173" spans="1:50" s="11" customFormat="1">
      <c r="A173" s="198"/>
      <c r="B173" s="198"/>
      <c r="C173" s="198"/>
      <c r="D173" s="198"/>
      <c r="E173" s="198"/>
      <c r="F173" s="198"/>
      <c r="G173" s="198"/>
      <c r="H173" s="198"/>
      <c r="I173" s="198"/>
      <c r="J173" s="198"/>
      <c r="K173" s="198"/>
      <c r="L173" s="198"/>
      <c r="M173" s="198"/>
      <c r="N173" s="198"/>
      <c r="O173" s="198"/>
      <c r="P173" s="199"/>
      <c r="Q173" s="198"/>
      <c r="R173" s="198"/>
      <c r="S173" s="199"/>
      <c r="T173" s="198"/>
      <c r="U173" s="198"/>
      <c r="V173" s="199"/>
      <c r="W173" s="199"/>
      <c r="X173" s="199"/>
      <c r="Y173" s="198"/>
      <c r="Z173" s="199"/>
      <c r="AA173" s="198"/>
      <c r="AB173" s="198"/>
      <c r="AC173" s="198"/>
      <c r="AD173" s="198"/>
      <c r="AE173" s="198"/>
      <c r="AF173" s="198"/>
      <c r="AG173" s="198"/>
      <c r="AH173" s="198"/>
      <c r="AI173" s="198"/>
      <c r="AJ173" s="198"/>
      <c r="AK173" s="198"/>
      <c r="AL173" s="198"/>
      <c r="AM173" s="198"/>
      <c r="AN173" s="198"/>
      <c r="AO173" s="198"/>
      <c r="AP173" s="198"/>
      <c r="AQ173" s="198"/>
      <c r="AR173" s="198"/>
      <c r="AS173" s="198"/>
      <c r="AT173" s="198"/>
      <c r="AU173" s="198"/>
      <c r="AV173" s="198"/>
      <c r="AW173" s="198"/>
      <c r="AX173" s="198"/>
    </row>
    <row r="174" spans="1:50" s="11" customFormat="1">
      <c r="A174" s="198"/>
      <c r="B174" s="198"/>
      <c r="C174" s="198"/>
      <c r="D174" s="198"/>
      <c r="E174" s="198"/>
      <c r="F174" s="198"/>
      <c r="G174" s="198"/>
      <c r="H174" s="198"/>
      <c r="I174" s="198"/>
      <c r="J174" s="198"/>
      <c r="K174" s="198"/>
      <c r="L174" s="198"/>
      <c r="M174" s="198"/>
      <c r="N174" s="198"/>
      <c r="O174" s="198"/>
      <c r="P174" s="199"/>
      <c r="Q174" s="198"/>
      <c r="R174" s="198"/>
      <c r="S174" s="199"/>
      <c r="T174" s="198"/>
      <c r="U174" s="198"/>
      <c r="V174" s="199"/>
      <c r="W174" s="199"/>
      <c r="X174" s="199"/>
      <c r="Y174" s="198"/>
      <c r="Z174" s="199"/>
      <c r="AA174" s="198"/>
      <c r="AB174" s="198"/>
      <c r="AC174" s="198"/>
      <c r="AD174" s="198"/>
      <c r="AE174" s="198"/>
      <c r="AF174" s="198"/>
      <c r="AG174" s="198"/>
      <c r="AH174" s="198"/>
      <c r="AI174" s="198"/>
      <c r="AJ174" s="198"/>
      <c r="AK174" s="198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</row>
    <row r="175" spans="1:50" s="11" customFormat="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5"/>
      <c r="Q175" s="23"/>
      <c r="R175" s="23"/>
      <c r="S175" s="25"/>
      <c r="T175" s="23"/>
      <c r="U175" s="23"/>
      <c r="V175" s="24"/>
      <c r="W175" s="24"/>
      <c r="X175" s="24"/>
      <c r="Y175" s="23"/>
      <c r="Z175" s="25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</row>
    <row r="176" spans="1:50" s="11" customFormat="1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5"/>
      <c r="Q176" s="23"/>
      <c r="R176" s="23"/>
      <c r="S176" s="25"/>
      <c r="T176" s="23"/>
      <c r="U176" s="23"/>
      <c r="V176" s="24"/>
      <c r="W176" s="24"/>
      <c r="X176" s="24"/>
      <c r="Y176" s="23"/>
      <c r="Z176" s="25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</row>
    <row r="177" spans="1:49" s="11" customFormat="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5"/>
      <c r="Q177" s="23"/>
      <c r="R177" s="23"/>
      <c r="S177" s="25"/>
      <c r="T177" s="23"/>
      <c r="U177" s="23"/>
      <c r="V177" s="24"/>
      <c r="W177" s="24"/>
      <c r="X177" s="24"/>
      <c r="Y177" s="23"/>
      <c r="Z177" s="25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</row>
    <row r="178" spans="1:49" s="11" customFormat="1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5"/>
      <c r="Q178" s="23"/>
      <c r="R178" s="23"/>
      <c r="S178" s="25"/>
      <c r="T178" s="23"/>
      <c r="U178" s="23"/>
      <c r="V178" s="24"/>
      <c r="W178" s="24"/>
      <c r="X178" s="24"/>
      <c r="Y178" s="23"/>
      <c r="Z178" s="25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</row>
    <row r="179" spans="1:49" s="11" customFormat="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5"/>
      <c r="Q179" s="23"/>
      <c r="R179" s="23"/>
      <c r="S179" s="25"/>
      <c r="T179" s="23"/>
      <c r="U179" s="23"/>
      <c r="V179" s="24"/>
      <c r="W179" s="24"/>
      <c r="X179" s="24"/>
      <c r="Y179" s="23"/>
      <c r="Z179" s="25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</row>
    <row r="180" spans="1:49" s="11" customFormat="1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5"/>
      <c r="Q180" s="23"/>
      <c r="R180" s="23"/>
      <c r="S180" s="25"/>
      <c r="T180" s="23"/>
      <c r="U180" s="23"/>
      <c r="V180" s="24"/>
      <c r="W180" s="24"/>
      <c r="X180" s="24"/>
      <c r="Y180" s="23"/>
      <c r="Z180" s="25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</row>
    <row r="181" spans="1:49" s="11" customFormat="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5"/>
      <c r="Q181" s="23"/>
      <c r="R181" s="23"/>
      <c r="S181" s="25"/>
      <c r="T181" s="23"/>
      <c r="U181" s="23"/>
      <c r="V181" s="24"/>
      <c r="W181" s="24"/>
      <c r="X181" s="24"/>
      <c r="Y181" s="23"/>
      <c r="Z181" s="25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</row>
    <row r="182" spans="1:49" s="11" customFormat="1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5"/>
      <c r="Q182" s="23"/>
      <c r="R182" s="23"/>
      <c r="S182" s="25"/>
      <c r="T182" s="23"/>
      <c r="U182" s="23"/>
      <c r="V182" s="24"/>
      <c r="W182" s="24"/>
      <c r="X182" s="24"/>
      <c r="Y182" s="23"/>
      <c r="Z182" s="25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</row>
    <row r="183" spans="1:49" s="11" customFormat="1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5"/>
      <c r="Q183" s="23"/>
      <c r="R183" s="23"/>
      <c r="S183" s="25"/>
      <c r="T183" s="23"/>
      <c r="U183" s="23"/>
      <c r="V183" s="24"/>
      <c r="W183" s="24"/>
      <c r="X183" s="24"/>
      <c r="Y183" s="23"/>
      <c r="Z183" s="25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</row>
    <row r="184" spans="1:49" s="11" customFormat="1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5"/>
      <c r="Q184" s="23"/>
      <c r="R184" s="23"/>
      <c r="S184" s="25"/>
      <c r="T184" s="23"/>
      <c r="U184" s="23"/>
      <c r="V184" s="24"/>
      <c r="W184" s="24"/>
      <c r="X184" s="24"/>
      <c r="Y184" s="23"/>
      <c r="Z184" s="25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</row>
    <row r="185" spans="1:49" s="11" customFormat="1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5"/>
      <c r="Q185" s="23"/>
      <c r="R185" s="23"/>
      <c r="S185" s="25"/>
      <c r="T185" s="23"/>
      <c r="U185" s="23"/>
      <c r="V185" s="24"/>
      <c r="W185" s="24"/>
      <c r="X185" s="24"/>
      <c r="Y185" s="23"/>
      <c r="Z185" s="25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</row>
    <row r="186" spans="1:49" s="11" customFormat="1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5"/>
      <c r="Q186" s="23"/>
      <c r="R186" s="23"/>
      <c r="S186" s="25"/>
      <c r="T186" s="23"/>
      <c r="U186" s="23"/>
      <c r="V186" s="24"/>
      <c r="W186" s="24"/>
      <c r="X186" s="24"/>
      <c r="Y186" s="23"/>
      <c r="Z186" s="25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</row>
    <row r="187" spans="1:49" s="11" customFormat="1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5"/>
      <c r="Q187" s="23"/>
      <c r="R187" s="23"/>
      <c r="S187" s="25"/>
      <c r="T187" s="23"/>
      <c r="U187" s="23"/>
      <c r="V187" s="24"/>
      <c r="W187" s="24"/>
      <c r="X187" s="24"/>
      <c r="Y187" s="23"/>
      <c r="Z187" s="25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</row>
    <row r="188" spans="1:49" s="11" customFormat="1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5"/>
      <c r="Q188" s="23"/>
      <c r="R188" s="23"/>
      <c r="S188" s="25"/>
      <c r="T188" s="23"/>
      <c r="U188" s="23"/>
      <c r="V188" s="24"/>
      <c r="W188" s="24"/>
      <c r="X188" s="24"/>
      <c r="Y188" s="23"/>
      <c r="Z188" s="25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</row>
    <row r="189" spans="1:49" s="11" customFormat="1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5"/>
      <c r="Q189" s="23"/>
      <c r="R189" s="23"/>
      <c r="S189" s="25"/>
      <c r="T189" s="23"/>
      <c r="U189" s="23"/>
      <c r="V189" s="24"/>
      <c r="W189" s="24"/>
      <c r="X189" s="24"/>
      <c r="Y189" s="23"/>
      <c r="Z189" s="25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</row>
    <row r="190" spans="1:49" s="11" customFormat="1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5"/>
      <c r="Q190" s="23"/>
      <c r="R190" s="23"/>
      <c r="S190" s="25"/>
      <c r="T190" s="23"/>
      <c r="U190" s="23"/>
      <c r="V190" s="24"/>
      <c r="W190" s="24"/>
      <c r="X190" s="24"/>
      <c r="Y190" s="23"/>
      <c r="Z190" s="25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</row>
    <row r="191" spans="1:49" s="11" customFormat="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5"/>
      <c r="Q191" s="23"/>
      <c r="R191" s="23"/>
      <c r="S191" s="25"/>
      <c r="T191" s="23"/>
      <c r="U191" s="23"/>
      <c r="V191" s="24"/>
      <c r="W191" s="24"/>
      <c r="X191" s="24"/>
      <c r="Y191" s="23"/>
      <c r="Z191" s="25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</row>
    <row r="192" spans="1:49" s="11" customFormat="1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5"/>
      <c r="Q192" s="23"/>
      <c r="R192" s="23"/>
      <c r="S192" s="25"/>
      <c r="T192" s="23"/>
      <c r="U192" s="23"/>
      <c r="V192" s="24"/>
      <c r="W192" s="24"/>
      <c r="X192" s="24"/>
      <c r="Y192" s="23"/>
      <c r="Z192" s="25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</row>
    <row r="193" spans="1:49" s="11" customFormat="1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5"/>
      <c r="Q193" s="23"/>
      <c r="R193" s="23"/>
      <c r="S193" s="25"/>
      <c r="T193" s="23"/>
      <c r="U193" s="23"/>
      <c r="V193" s="24"/>
      <c r="W193" s="24"/>
      <c r="X193" s="24"/>
      <c r="Y193" s="23"/>
      <c r="Z193" s="25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</row>
    <row r="194" spans="1:49" s="11" customFormat="1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5"/>
      <c r="Q194" s="23"/>
      <c r="R194" s="23"/>
      <c r="S194" s="25"/>
      <c r="T194" s="23"/>
      <c r="U194" s="23"/>
      <c r="V194" s="24"/>
      <c r="W194" s="24"/>
      <c r="X194" s="24"/>
      <c r="Y194" s="23"/>
      <c r="Z194" s="25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</row>
    <row r="195" spans="1:49" s="11" customFormat="1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5"/>
      <c r="Q195" s="23"/>
      <c r="R195" s="23"/>
      <c r="S195" s="25"/>
      <c r="T195" s="23"/>
      <c r="U195" s="23"/>
      <c r="V195" s="24"/>
      <c r="W195" s="24"/>
      <c r="X195" s="24"/>
      <c r="Y195" s="23"/>
      <c r="Z195" s="25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</row>
    <row r="196" spans="1:49" s="11" customFormat="1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5"/>
      <c r="Q196" s="23"/>
      <c r="R196" s="23"/>
      <c r="S196" s="25"/>
      <c r="T196" s="23"/>
      <c r="U196" s="23"/>
      <c r="V196" s="24"/>
      <c r="W196" s="24"/>
      <c r="X196" s="24"/>
      <c r="Y196" s="23"/>
      <c r="Z196" s="25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</row>
    <row r="197" spans="1:49" s="11" customFormat="1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5"/>
      <c r="Q197" s="23"/>
      <c r="R197" s="23"/>
      <c r="S197" s="25"/>
      <c r="T197" s="23"/>
      <c r="U197" s="23"/>
      <c r="V197" s="24"/>
      <c r="W197" s="24"/>
      <c r="X197" s="24"/>
      <c r="Y197" s="23"/>
      <c r="Z197" s="25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</row>
    <row r="198" spans="1:49" s="11" customFormat="1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5"/>
      <c r="Q198" s="23"/>
      <c r="R198" s="23"/>
      <c r="S198" s="25"/>
      <c r="T198" s="23"/>
      <c r="U198" s="23"/>
      <c r="V198" s="24"/>
      <c r="W198" s="24"/>
      <c r="X198" s="24"/>
      <c r="Y198" s="23"/>
      <c r="Z198" s="25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</row>
    <row r="199" spans="1:49" s="11" customFormat="1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5"/>
      <c r="Q199" s="23"/>
      <c r="R199" s="23"/>
      <c r="S199" s="25"/>
      <c r="T199" s="23"/>
      <c r="U199" s="23"/>
      <c r="V199" s="24"/>
      <c r="W199" s="24"/>
      <c r="X199" s="24"/>
      <c r="Y199" s="23"/>
      <c r="Z199" s="25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</row>
    <row r="200" spans="1:49" s="11" customFormat="1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5"/>
      <c r="Q200" s="23"/>
      <c r="R200" s="23"/>
      <c r="S200" s="25"/>
      <c r="T200" s="23"/>
      <c r="U200" s="23"/>
      <c r="V200" s="24"/>
      <c r="W200" s="24"/>
      <c r="X200" s="24"/>
      <c r="Y200" s="23"/>
      <c r="Z200" s="25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</row>
    <row r="201" spans="1:49" s="11" customFormat="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5"/>
      <c r="Q201" s="23"/>
      <c r="R201" s="23"/>
      <c r="S201" s="25"/>
      <c r="T201" s="23"/>
      <c r="U201" s="23"/>
      <c r="V201" s="24"/>
      <c r="W201" s="24"/>
      <c r="X201" s="24"/>
      <c r="Y201" s="23"/>
      <c r="Z201" s="25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</row>
    <row r="202" spans="1:49" s="11" customFormat="1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5"/>
      <c r="Q202" s="23"/>
      <c r="R202" s="23"/>
      <c r="S202" s="25"/>
      <c r="T202" s="23"/>
      <c r="U202" s="23"/>
      <c r="V202" s="24"/>
      <c r="W202" s="24"/>
      <c r="X202" s="24"/>
      <c r="Y202" s="23"/>
      <c r="Z202" s="25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</row>
    <row r="203" spans="1:49" s="11" customFormat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5"/>
      <c r="Q203" s="23"/>
      <c r="R203" s="23"/>
      <c r="S203" s="25"/>
      <c r="T203" s="23"/>
      <c r="U203" s="23"/>
      <c r="V203" s="24"/>
      <c r="W203" s="24"/>
      <c r="X203" s="24"/>
      <c r="Y203" s="23"/>
      <c r="Z203" s="25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</row>
    <row r="204" spans="1:49" s="11" customFormat="1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5"/>
      <c r="Q204" s="23"/>
      <c r="R204" s="23"/>
      <c r="S204" s="25"/>
      <c r="T204" s="23"/>
      <c r="U204" s="23"/>
      <c r="V204" s="24"/>
      <c r="W204" s="24"/>
      <c r="X204" s="24"/>
      <c r="Y204" s="23"/>
      <c r="Z204" s="25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</row>
    <row r="205" spans="1:49" s="11" customFormat="1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5"/>
      <c r="Q205" s="23"/>
      <c r="R205" s="23"/>
      <c r="S205" s="25"/>
      <c r="T205" s="23"/>
      <c r="U205" s="23"/>
      <c r="V205" s="24"/>
      <c r="W205" s="24"/>
      <c r="X205" s="24"/>
      <c r="Y205" s="23"/>
      <c r="Z205" s="25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</row>
    <row r="206" spans="1:49" s="11" customFormat="1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5"/>
      <c r="Q206" s="23"/>
      <c r="R206" s="23"/>
      <c r="S206" s="25"/>
      <c r="T206" s="23"/>
      <c r="U206" s="23"/>
      <c r="V206" s="24"/>
      <c r="W206" s="24"/>
      <c r="X206" s="24"/>
      <c r="Y206" s="23"/>
      <c r="Z206" s="25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</row>
    <row r="207" spans="1:49" s="11" customFormat="1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5"/>
      <c r="Q207" s="23"/>
      <c r="R207" s="23"/>
      <c r="S207" s="25"/>
      <c r="T207" s="23"/>
      <c r="U207" s="23"/>
      <c r="V207" s="24"/>
      <c r="W207" s="24"/>
      <c r="X207" s="24"/>
      <c r="Y207" s="23"/>
      <c r="Z207" s="25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</row>
    <row r="208" spans="1:49" s="11" customFormat="1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5"/>
      <c r="Q208" s="23"/>
      <c r="R208" s="23"/>
      <c r="S208" s="25"/>
      <c r="T208" s="23"/>
      <c r="U208" s="23"/>
      <c r="V208" s="24"/>
      <c r="W208" s="24"/>
      <c r="X208" s="24"/>
      <c r="Y208" s="23"/>
      <c r="Z208" s="25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</row>
    <row r="209" spans="1:49" s="11" customFormat="1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5"/>
      <c r="Q209" s="23"/>
      <c r="R209" s="23"/>
      <c r="S209" s="25"/>
      <c r="T209" s="23"/>
      <c r="U209" s="23"/>
      <c r="V209" s="24"/>
      <c r="W209" s="24"/>
      <c r="X209" s="24"/>
      <c r="Y209" s="23"/>
      <c r="Z209" s="25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</row>
    <row r="210" spans="1:49" s="11" customFormat="1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5"/>
      <c r="Q210" s="23"/>
      <c r="R210" s="23"/>
      <c r="S210" s="25"/>
      <c r="T210" s="23"/>
      <c r="U210" s="23"/>
      <c r="V210" s="24"/>
      <c r="W210" s="24"/>
      <c r="X210" s="24"/>
      <c r="Y210" s="23"/>
      <c r="Z210" s="25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</row>
    <row r="211" spans="1:49" s="11" customFormat="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5"/>
      <c r="Q211" s="23"/>
      <c r="R211" s="23"/>
      <c r="S211" s="25"/>
      <c r="T211" s="23"/>
      <c r="U211" s="23"/>
      <c r="V211" s="24"/>
      <c r="W211" s="24"/>
      <c r="X211" s="24"/>
      <c r="Y211" s="23"/>
      <c r="Z211" s="25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</row>
    <row r="212" spans="1:49" s="11" customFormat="1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5"/>
      <c r="Q212" s="23"/>
      <c r="R212" s="23"/>
      <c r="S212" s="25"/>
      <c r="T212" s="23"/>
      <c r="U212" s="23"/>
      <c r="V212" s="24"/>
      <c r="W212" s="24"/>
      <c r="X212" s="24"/>
      <c r="Y212" s="23"/>
      <c r="Z212" s="25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</row>
    <row r="213" spans="1:49" s="11" customFormat="1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5"/>
      <c r="Q213" s="23"/>
      <c r="R213" s="23"/>
      <c r="S213" s="25"/>
      <c r="T213" s="23"/>
      <c r="U213" s="23"/>
      <c r="V213" s="24"/>
      <c r="W213" s="24"/>
      <c r="X213" s="24"/>
      <c r="Y213" s="23"/>
      <c r="Z213" s="25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</row>
    <row r="214" spans="1:49" s="11" customFormat="1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5"/>
      <c r="Q214" s="23"/>
      <c r="R214" s="23"/>
      <c r="S214" s="25"/>
      <c r="T214" s="23"/>
      <c r="U214" s="23"/>
      <c r="V214" s="24"/>
      <c r="W214" s="24"/>
      <c r="X214" s="24"/>
      <c r="Y214" s="23"/>
      <c r="Z214" s="25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</row>
    <row r="215" spans="1:49" s="11" customFormat="1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5"/>
      <c r="Q215" s="23"/>
      <c r="R215" s="23"/>
      <c r="S215" s="25"/>
      <c r="T215" s="23"/>
      <c r="U215" s="23"/>
      <c r="V215" s="24"/>
      <c r="W215" s="24"/>
      <c r="X215" s="24"/>
      <c r="Y215" s="23"/>
      <c r="Z215" s="25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</row>
    <row r="216" spans="1:49" s="11" customFormat="1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5"/>
      <c r="Q216" s="23"/>
      <c r="R216" s="23"/>
      <c r="S216" s="25"/>
      <c r="T216" s="23"/>
      <c r="U216" s="23"/>
      <c r="V216" s="24"/>
      <c r="W216" s="24"/>
      <c r="X216" s="24"/>
      <c r="Y216" s="23"/>
      <c r="Z216" s="25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</row>
    <row r="217" spans="1:49" s="11" customFormat="1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5"/>
      <c r="Q217" s="23"/>
      <c r="R217" s="23"/>
      <c r="S217" s="25"/>
      <c r="T217" s="23"/>
      <c r="U217" s="23"/>
      <c r="V217" s="24"/>
      <c r="W217" s="24"/>
      <c r="X217" s="24"/>
      <c r="Y217" s="23"/>
      <c r="Z217" s="25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</row>
    <row r="218" spans="1:49" s="11" customFormat="1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5"/>
      <c r="Q218" s="23"/>
      <c r="R218" s="23"/>
      <c r="S218" s="25"/>
      <c r="T218" s="23"/>
      <c r="U218" s="23"/>
      <c r="V218" s="24"/>
      <c r="W218" s="24"/>
      <c r="X218" s="24"/>
      <c r="Y218" s="23"/>
      <c r="Z218" s="25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</row>
    <row r="219" spans="1:49" s="11" customFormat="1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5"/>
      <c r="Q219" s="23"/>
      <c r="R219" s="23"/>
      <c r="S219" s="25"/>
      <c r="T219" s="23"/>
      <c r="U219" s="23"/>
      <c r="V219" s="24"/>
      <c r="W219" s="24"/>
      <c r="X219" s="24"/>
      <c r="Y219" s="23"/>
      <c r="Z219" s="25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</row>
    <row r="220" spans="1:49" s="11" customFormat="1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5"/>
      <c r="Q220" s="23"/>
      <c r="R220" s="23"/>
      <c r="S220" s="25"/>
      <c r="T220" s="23"/>
      <c r="U220" s="23"/>
      <c r="V220" s="24"/>
      <c r="W220" s="24"/>
      <c r="X220" s="24"/>
      <c r="Y220" s="23"/>
      <c r="Z220" s="25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</row>
    <row r="221" spans="1:49" s="11" customFormat="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5"/>
      <c r="Q221" s="23"/>
      <c r="R221" s="23"/>
      <c r="S221" s="25"/>
      <c r="T221" s="23"/>
      <c r="U221" s="23"/>
      <c r="V221" s="24"/>
      <c r="W221" s="24"/>
      <c r="X221" s="24"/>
      <c r="Y221" s="23"/>
      <c r="Z221" s="25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</row>
    <row r="222" spans="1:49" s="11" customFormat="1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5"/>
      <c r="Q222" s="23"/>
      <c r="R222" s="23"/>
      <c r="S222" s="25"/>
      <c r="T222" s="23"/>
      <c r="U222" s="23"/>
      <c r="V222" s="24"/>
      <c r="W222" s="24"/>
      <c r="X222" s="24"/>
      <c r="Y222" s="23"/>
      <c r="Z222" s="25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</row>
    <row r="223" spans="1:49" s="11" customFormat="1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5"/>
      <c r="Q223" s="23"/>
      <c r="R223" s="23"/>
      <c r="S223" s="25"/>
      <c r="T223" s="23"/>
      <c r="U223" s="23"/>
      <c r="V223" s="24"/>
      <c r="W223" s="24"/>
      <c r="X223" s="24"/>
      <c r="Y223" s="23"/>
      <c r="Z223" s="25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</row>
    <row r="224" spans="1:49" s="11" customFormat="1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5"/>
      <c r="Q224" s="23"/>
      <c r="R224" s="23"/>
      <c r="S224" s="25"/>
      <c r="T224" s="23"/>
      <c r="U224" s="23"/>
      <c r="V224" s="24"/>
      <c r="W224" s="24"/>
      <c r="X224" s="24"/>
      <c r="Y224" s="23"/>
      <c r="Z224" s="25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</row>
    <row r="225" spans="1:49" s="11" customForma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5"/>
      <c r="Q225" s="23"/>
      <c r="R225" s="23"/>
      <c r="S225" s="25"/>
      <c r="T225" s="23"/>
      <c r="U225" s="23"/>
      <c r="V225" s="24"/>
      <c r="W225" s="24"/>
      <c r="X225" s="24"/>
      <c r="Y225" s="23"/>
      <c r="Z225" s="25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</row>
    <row r="226" spans="1:49" s="11" customFormat="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5"/>
      <c r="Q226" s="23"/>
      <c r="R226" s="23"/>
      <c r="S226" s="25"/>
      <c r="T226" s="23"/>
      <c r="U226" s="23"/>
      <c r="V226" s="24"/>
      <c r="W226" s="24"/>
      <c r="X226" s="24"/>
      <c r="Y226" s="23"/>
      <c r="Z226" s="25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</row>
    <row r="227" spans="1:49" s="11" customForma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5"/>
      <c r="Q227" s="23"/>
      <c r="R227" s="23"/>
      <c r="S227" s="25"/>
      <c r="T227" s="23"/>
      <c r="U227" s="23"/>
      <c r="V227" s="24"/>
      <c r="W227" s="24"/>
      <c r="X227" s="24"/>
      <c r="Y227" s="23"/>
      <c r="Z227" s="25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</row>
    <row r="228" spans="1:49" s="11" customForma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5"/>
      <c r="Q228" s="23"/>
      <c r="R228" s="23"/>
      <c r="S228" s="25"/>
      <c r="T228" s="23"/>
      <c r="U228" s="23"/>
      <c r="V228" s="24"/>
      <c r="W228" s="24"/>
      <c r="X228" s="24"/>
      <c r="Y228" s="23"/>
      <c r="Z228" s="25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</row>
    <row r="229" spans="1:49" s="11" customFormat="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5"/>
      <c r="Q229" s="23"/>
      <c r="R229" s="23"/>
      <c r="S229" s="25"/>
      <c r="T229" s="23"/>
      <c r="U229" s="23"/>
      <c r="V229" s="24"/>
      <c r="W229" s="24"/>
      <c r="X229" s="24"/>
      <c r="Y229" s="23"/>
      <c r="Z229" s="25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</row>
    <row r="230" spans="1:49" s="11" customFormat="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5"/>
      <c r="Q230" s="23"/>
      <c r="R230" s="23"/>
      <c r="S230" s="25"/>
      <c r="T230" s="23"/>
      <c r="U230" s="23"/>
      <c r="V230" s="24"/>
      <c r="W230" s="24"/>
      <c r="X230" s="24"/>
      <c r="Y230" s="23"/>
      <c r="Z230" s="25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</row>
    <row r="231" spans="1:49" s="11" customForma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9"/>
      <c r="Q231" s="8"/>
      <c r="R231" s="8"/>
      <c r="S231" s="9"/>
      <c r="T231" s="8"/>
      <c r="U231" s="8"/>
      <c r="V231" s="16"/>
      <c r="W231" s="16"/>
      <c r="X231" s="16"/>
      <c r="Y231" s="8"/>
      <c r="Z231" s="9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</row>
    <row r="232" spans="1:49" s="11" customForma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9"/>
      <c r="Q232" s="8"/>
      <c r="R232" s="8"/>
      <c r="S232" s="9"/>
      <c r="T232" s="8"/>
      <c r="U232" s="8"/>
      <c r="V232" s="16"/>
      <c r="W232" s="16"/>
      <c r="X232" s="16"/>
      <c r="Y232" s="8"/>
      <c r="Z232" s="9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</row>
    <row r="233" spans="1:49" s="11" customForma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9"/>
      <c r="Q233" s="8"/>
      <c r="R233" s="8"/>
      <c r="S233" s="9"/>
      <c r="T233" s="8"/>
      <c r="U233" s="8"/>
      <c r="V233" s="16"/>
      <c r="W233" s="16"/>
      <c r="X233" s="16"/>
      <c r="Y233" s="8"/>
      <c r="Z233" s="9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</row>
    <row r="234" spans="1:49" s="11" customForma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9"/>
      <c r="Q234" s="8"/>
      <c r="R234" s="8"/>
      <c r="S234" s="9"/>
      <c r="T234" s="8"/>
      <c r="U234" s="8"/>
      <c r="V234" s="16"/>
      <c r="W234" s="16"/>
      <c r="X234" s="16"/>
      <c r="Y234" s="8"/>
      <c r="Z234" s="9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</row>
    <row r="235" spans="1:49" s="11" customForma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9"/>
      <c r="Q235" s="8"/>
      <c r="R235" s="8"/>
      <c r="S235" s="9"/>
      <c r="T235" s="8"/>
      <c r="U235" s="8"/>
      <c r="V235" s="16"/>
      <c r="W235" s="16"/>
      <c r="X235" s="16"/>
      <c r="Y235" s="8"/>
      <c r="Z235" s="9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</row>
    <row r="236" spans="1:49" s="11" customForma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9"/>
      <c r="Q236" s="8"/>
      <c r="R236" s="8"/>
      <c r="S236" s="9"/>
      <c r="T236" s="8"/>
      <c r="U236" s="8"/>
      <c r="V236" s="16"/>
      <c r="W236" s="16"/>
      <c r="X236" s="16"/>
      <c r="Y236" s="8"/>
      <c r="Z236" s="9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</row>
    <row r="237" spans="1:49" s="11" customForma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9"/>
      <c r="Q237" s="8"/>
      <c r="R237" s="8"/>
      <c r="S237" s="9"/>
      <c r="T237" s="8"/>
      <c r="U237" s="8"/>
      <c r="V237" s="16"/>
      <c r="W237" s="16"/>
      <c r="X237" s="16"/>
      <c r="Y237" s="8"/>
      <c r="Z237" s="9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</row>
    <row r="238" spans="1:49" s="11" customForma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9"/>
      <c r="Q238" s="8"/>
      <c r="R238" s="8"/>
      <c r="S238" s="9"/>
      <c r="T238" s="8"/>
      <c r="U238" s="8"/>
      <c r="V238" s="16"/>
      <c r="W238" s="16"/>
      <c r="X238" s="16"/>
      <c r="Y238" s="8"/>
      <c r="Z238" s="9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</row>
    <row r="239" spans="1:49" s="11" customForma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9"/>
      <c r="Q239" s="8"/>
      <c r="R239" s="8"/>
      <c r="S239" s="9"/>
      <c r="T239" s="8"/>
      <c r="U239" s="8"/>
      <c r="V239" s="16"/>
      <c r="W239" s="16"/>
      <c r="X239" s="16"/>
      <c r="Y239" s="8"/>
      <c r="Z239" s="9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</row>
    <row r="240" spans="1:49" s="11" customForma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9"/>
      <c r="Q240" s="8"/>
      <c r="R240" s="8"/>
      <c r="S240" s="9"/>
      <c r="T240" s="8"/>
      <c r="U240" s="8"/>
      <c r="V240" s="16"/>
      <c r="W240" s="16"/>
      <c r="X240" s="16"/>
      <c r="Y240" s="8"/>
      <c r="Z240" s="9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</row>
    <row r="241" spans="1:49" s="11" customForma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9"/>
      <c r="Q241" s="8"/>
      <c r="R241" s="8"/>
      <c r="S241" s="9"/>
      <c r="T241" s="8"/>
      <c r="U241" s="8"/>
      <c r="V241" s="16"/>
      <c r="W241" s="16"/>
      <c r="X241" s="16"/>
      <c r="Y241" s="8"/>
      <c r="Z241" s="9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</row>
    <row r="242" spans="1:49" s="11" customForma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9"/>
      <c r="Q242" s="8"/>
      <c r="R242" s="8"/>
      <c r="S242" s="9"/>
      <c r="T242" s="8"/>
      <c r="U242" s="8"/>
      <c r="V242" s="16"/>
      <c r="W242" s="16"/>
      <c r="X242" s="16"/>
      <c r="Y242" s="8"/>
      <c r="Z242" s="9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</row>
    <row r="243" spans="1:49" s="11" customForma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9"/>
      <c r="Q243" s="8"/>
      <c r="R243" s="8"/>
      <c r="S243" s="9"/>
      <c r="T243" s="8"/>
      <c r="U243" s="8"/>
      <c r="V243" s="16"/>
      <c r="W243" s="16"/>
      <c r="X243" s="16"/>
      <c r="Y243" s="8"/>
      <c r="Z243" s="9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</row>
    <row r="244" spans="1:49" s="11" customForma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9"/>
      <c r="Q244" s="8"/>
      <c r="R244" s="8"/>
      <c r="S244" s="9"/>
      <c r="T244" s="8"/>
      <c r="U244" s="8"/>
      <c r="V244" s="16"/>
      <c r="W244" s="16"/>
      <c r="X244" s="16"/>
      <c r="Y244" s="8"/>
      <c r="Z244" s="9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</row>
    <row r="245" spans="1:49" s="11" customForma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9"/>
      <c r="Q245" s="8"/>
      <c r="R245" s="8"/>
      <c r="S245" s="9"/>
      <c r="T245" s="8"/>
      <c r="U245" s="8"/>
      <c r="V245" s="16"/>
      <c r="W245" s="16"/>
      <c r="X245" s="16"/>
      <c r="Y245" s="8"/>
      <c r="Z245" s="9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</row>
    <row r="246" spans="1:49" s="11" customForma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9"/>
      <c r="Q246" s="8"/>
      <c r="R246" s="8"/>
      <c r="S246" s="9"/>
      <c r="T246" s="8"/>
      <c r="U246" s="8"/>
      <c r="V246" s="16"/>
      <c r="W246" s="16"/>
      <c r="X246" s="16"/>
      <c r="Y246" s="8"/>
      <c r="Z246" s="9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</row>
    <row r="247" spans="1:49" s="11" customForma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9"/>
      <c r="Q247" s="8"/>
      <c r="R247" s="8"/>
      <c r="S247" s="9"/>
      <c r="T247" s="8"/>
      <c r="U247" s="8"/>
      <c r="V247" s="16"/>
      <c r="W247" s="16"/>
      <c r="X247" s="16"/>
      <c r="Y247" s="8"/>
      <c r="Z247" s="9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</row>
    <row r="248" spans="1:49" s="11" customForma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9"/>
      <c r="Q248" s="8"/>
      <c r="R248" s="8"/>
      <c r="S248" s="9"/>
      <c r="T248" s="8"/>
      <c r="U248" s="8"/>
      <c r="V248" s="16"/>
      <c r="W248" s="16"/>
      <c r="X248" s="16"/>
      <c r="Y248" s="8"/>
      <c r="Z248" s="9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</row>
    <row r="249" spans="1:49" s="11" customForma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9"/>
      <c r="Q249" s="8"/>
      <c r="R249" s="8"/>
      <c r="S249" s="9"/>
      <c r="T249" s="8"/>
      <c r="U249" s="8"/>
      <c r="V249" s="16"/>
      <c r="W249" s="16"/>
      <c r="X249" s="16"/>
      <c r="Y249" s="8"/>
      <c r="Z249" s="9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</row>
    <row r="250" spans="1:49" s="11" customForma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9"/>
      <c r="Q250" s="8"/>
      <c r="R250" s="8"/>
      <c r="S250" s="9"/>
      <c r="T250" s="8"/>
      <c r="U250" s="8"/>
      <c r="V250" s="16"/>
      <c r="W250" s="16"/>
      <c r="X250" s="16"/>
      <c r="Y250" s="8"/>
      <c r="Z250" s="9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</row>
    <row r="251" spans="1:49" s="11" customForma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9"/>
      <c r="Q251" s="8"/>
      <c r="R251" s="8"/>
      <c r="S251" s="9"/>
      <c r="T251" s="8"/>
      <c r="U251" s="8"/>
      <c r="V251" s="16"/>
      <c r="W251" s="16"/>
      <c r="X251" s="16"/>
      <c r="Y251" s="8"/>
      <c r="Z251" s="9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</row>
    <row r="252" spans="1:49" s="11" customForma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9"/>
      <c r="Q252" s="8"/>
      <c r="R252" s="8"/>
      <c r="S252" s="9"/>
      <c r="T252" s="8"/>
      <c r="U252" s="8"/>
      <c r="V252" s="16"/>
      <c r="W252" s="16"/>
      <c r="X252" s="16"/>
      <c r="Y252" s="8"/>
      <c r="Z252" s="9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</row>
    <row r="253" spans="1:49" s="11" customForma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9"/>
      <c r="Q253" s="8"/>
      <c r="R253" s="8"/>
      <c r="S253" s="9"/>
      <c r="T253" s="8"/>
      <c r="U253" s="8"/>
      <c r="V253" s="16"/>
      <c r="W253" s="16"/>
      <c r="X253" s="16"/>
      <c r="Y253" s="8"/>
      <c r="Z253" s="9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</row>
    <row r="254" spans="1:49" s="11" customForma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9"/>
      <c r="Q254" s="8"/>
      <c r="R254" s="8"/>
      <c r="S254" s="9"/>
      <c r="T254" s="8"/>
      <c r="U254" s="8"/>
      <c r="V254" s="16"/>
      <c r="W254" s="16"/>
      <c r="X254" s="16"/>
      <c r="Y254" s="8"/>
      <c r="Z254" s="9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</row>
    <row r="255" spans="1:49" s="11" customForma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9"/>
      <c r="Q255" s="8"/>
      <c r="R255" s="8"/>
      <c r="S255" s="9"/>
      <c r="T255" s="8"/>
      <c r="U255" s="8"/>
      <c r="V255" s="16"/>
      <c r="W255" s="16"/>
      <c r="X255" s="16"/>
      <c r="Y255" s="8"/>
      <c r="Z255" s="9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</row>
    <row r="256" spans="1:49" s="11" customForma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9"/>
      <c r="Q256" s="8"/>
      <c r="R256" s="8"/>
      <c r="S256" s="9"/>
      <c r="T256" s="8"/>
      <c r="U256" s="8"/>
      <c r="V256" s="16"/>
      <c r="W256" s="16"/>
      <c r="X256" s="16"/>
      <c r="Y256" s="8"/>
      <c r="Z256" s="9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</row>
    <row r="257" spans="1:49" s="11" customForma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9"/>
      <c r="Q257" s="8"/>
      <c r="R257" s="8"/>
      <c r="S257" s="9"/>
      <c r="T257" s="8"/>
      <c r="U257" s="8"/>
      <c r="V257" s="16"/>
      <c r="W257" s="16"/>
      <c r="X257" s="16"/>
      <c r="Y257" s="8"/>
      <c r="Z257" s="9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</row>
    <row r="258" spans="1:49" s="11" customForma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9"/>
      <c r="Q258" s="8"/>
      <c r="R258" s="8"/>
      <c r="S258" s="9"/>
      <c r="T258" s="8"/>
      <c r="U258" s="8"/>
      <c r="V258" s="16"/>
      <c r="W258" s="16"/>
      <c r="X258" s="16"/>
      <c r="Y258" s="8"/>
      <c r="Z258" s="9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</row>
    <row r="259" spans="1:49" s="11" customForma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9"/>
      <c r="Q259" s="8"/>
      <c r="R259" s="8"/>
      <c r="S259" s="9"/>
      <c r="T259" s="8"/>
      <c r="U259" s="8"/>
      <c r="V259" s="16"/>
      <c r="W259" s="16"/>
      <c r="X259" s="16"/>
      <c r="Y259" s="8"/>
      <c r="Z259" s="9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</row>
    <row r="260" spans="1:49" s="11" customForma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9"/>
      <c r="Q260" s="8"/>
      <c r="R260" s="8"/>
      <c r="S260" s="9"/>
      <c r="T260" s="8"/>
      <c r="U260" s="8"/>
      <c r="V260" s="16"/>
      <c r="W260" s="16"/>
      <c r="X260" s="16"/>
      <c r="Y260" s="8"/>
      <c r="Z260" s="9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</row>
    <row r="261" spans="1:49" s="11" customForma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9"/>
      <c r="Q261" s="8"/>
      <c r="R261" s="8"/>
      <c r="S261" s="9"/>
      <c r="T261" s="8"/>
      <c r="U261" s="8"/>
      <c r="V261" s="16"/>
      <c r="W261" s="16"/>
      <c r="X261" s="16"/>
      <c r="Y261" s="8"/>
      <c r="Z261" s="9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</row>
    <row r="262" spans="1:49" s="11" customForma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9"/>
      <c r="Q262" s="8"/>
      <c r="R262" s="8"/>
      <c r="S262" s="9"/>
      <c r="T262" s="8"/>
      <c r="U262" s="8"/>
      <c r="V262" s="16"/>
      <c r="W262" s="16"/>
      <c r="X262" s="16"/>
      <c r="Y262" s="8"/>
      <c r="Z262" s="9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</row>
    <row r="263" spans="1:49" s="11" customForma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9"/>
      <c r="Q263" s="8"/>
      <c r="R263" s="8"/>
      <c r="S263" s="9"/>
      <c r="T263" s="8"/>
      <c r="U263" s="8"/>
      <c r="V263" s="16"/>
      <c r="W263" s="16"/>
      <c r="X263" s="16"/>
      <c r="Y263" s="8"/>
      <c r="Z263" s="9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</row>
    <row r="264" spans="1:49" s="11" customForma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9"/>
      <c r="Q264" s="8"/>
      <c r="R264" s="8"/>
      <c r="S264" s="9"/>
      <c r="T264" s="8"/>
      <c r="U264" s="8"/>
      <c r="V264" s="16"/>
      <c r="W264" s="16"/>
      <c r="X264" s="16"/>
      <c r="Y264" s="8"/>
      <c r="Z264" s="9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</row>
    <row r="265" spans="1:49" s="11" customForma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9"/>
      <c r="Q265" s="8"/>
      <c r="R265" s="8"/>
      <c r="S265" s="9"/>
      <c r="T265" s="8"/>
      <c r="U265" s="8"/>
      <c r="V265" s="16"/>
      <c r="W265" s="16"/>
      <c r="X265" s="16"/>
      <c r="Y265" s="8"/>
      <c r="Z265" s="9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</row>
    <row r="266" spans="1:49" s="11" customForma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9"/>
      <c r="Q266" s="8"/>
      <c r="R266" s="8"/>
      <c r="S266" s="9"/>
      <c r="T266" s="8"/>
      <c r="U266" s="8"/>
      <c r="V266" s="16"/>
      <c r="W266" s="16"/>
      <c r="X266" s="16"/>
      <c r="Y266" s="8"/>
      <c r="Z266" s="9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</row>
    <row r="267" spans="1:49" s="11" customForma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9"/>
      <c r="Q267" s="8"/>
      <c r="R267" s="8"/>
      <c r="S267" s="9"/>
      <c r="T267" s="8"/>
      <c r="U267" s="8"/>
      <c r="V267" s="16"/>
      <c r="W267" s="16"/>
      <c r="X267" s="16"/>
      <c r="Y267" s="8"/>
      <c r="Z267" s="9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</row>
    <row r="268" spans="1:49" s="11" customForma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9"/>
      <c r="Q268" s="8"/>
      <c r="R268" s="8"/>
      <c r="S268" s="9"/>
      <c r="T268" s="8"/>
      <c r="U268" s="8"/>
      <c r="V268" s="16"/>
      <c r="W268" s="16"/>
      <c r="X268" s="16"/>
      <c r="Y268" s="8"/>
      <c r="Z268" s="9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</row>
    <row r="269" spans="1:49" s="11" customForma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9"/>
      <c r="Q269" s="8"/>
      <c r="R269" s="8"/>
      <c r="S269" s="9"/>
      <c r="T269" s="8"/>
      <c r="U269" s="8"/>
      <c r="V269" s="16"/>
      <c r="W269" s="16"/>
      <c r="X269" s="16"/>
      <c r="Y269" s="8"/>
      <c r="Z269" s="9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</row>
    <row r="270" spans="1:49" s="11" customForma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9"/>
      <c r="Q270" s="8"/>
      <c r="R270" s="8"/>
      <c r="S270" s="9"/>
      <c r="T270" s="8"/>
      <c r="U270" s="8"/>
      <c r="V270" s="16"/>
      <c r="W270" s="16"/>
      <c r="X270" s="16"/>
      <c r="Y270" s="8"/>
      <c r="Z270" s="9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</row>
    <row r="271" spans="1:49" s="11" customForma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9"/>
      <c r="Q271" s="8"/>
      <c r="R271" s="8"/>
      <c r="S271" s="9"/>
      <c r="T271" s="8"/>
      <c r="U271" s="8"/>
      <c r="V271" s="16"/>
      <c r="W271" s="16"/>
      <c r="X271" s="16"/>
      <c r="Y271" s="8"/>
      <c r="Z271" s="9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</row>
    <row r="272" spans="1:49" s="11" customForma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9"/>
      <c r="Q272" s="8"/>
      <c r="R272" s="8"/>
      <c r="S272" s="9"/>
      <c r="T272" s="8"/>
      <c r="U272" s="8"/>
      <c r="V272" s="16"/>
      <c r="W272" s="16"/>
      <c r="X272" s="16"/>
      <c r="Y272" s="8"/>
      <c r="Z272" s="9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</row>
    <row r="273" spans="1:49" s="11" customForma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9"/>
      <c r="Q273" s="8"/>
      <c r="R273" s="8"/>
      <c r="S273" s="9"/>
      <c r="T273" s="8"/>
      <c r="U273" s="8"/>
      <c r="V273" s="16"/>
      <c r="W273" s="16"/>
      <c r="X273" s="16"/>
      <c r="Y273" s="8"/>
      <c r="Z273" s="9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</row>
    <row r="274" spans="1:49" s="11" customForma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9"/>
      <c r="Q274" s="8"/>
      <c r="R274" s="8"/>
      <c r="S274" s="9"/>
      <c r="T274" s="8"/>
      <c r="U274" s="8"/>
      <c r="V274" s="16"/>
      <c r="W274" s="16"/>
      <c r="X274" s="16"/>
      <c r="Y274" s="8"/>
      <c r="Z274" s="9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</row>
    <row r="275" spans="1:49" s="11" customForma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9"/>
      <c r="Q275" s="8"/>
      <c r="R275" s="8"/>
      <c r="S275" s="9"/>
      <c r="T275" s="8"/>
      <c r="U275" s="8"/>
      <c r="V275" s="16"/>
      <c r="W275" s="16"/>
      <c r="X275" s="16"/>
      <c r="Y275" s="8"/>
      <c r="Z275" s="9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</row>
    <row r="276" spans="1:49" s="11" customForma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9"/>
      <c r="Q276" s="8"/>
      <c r="R276" s="8"/>
      <c r="S276" s="9"/>
      <c r="T276" s="8"/>
      <c r="U276" s="8"/>
      <c r="V276" s="16"/>
      <c r="W276" s="16"/>
      <c r="X276" s="16"/>
      <c r="Y276" s="8"/>
      <c r="Z276" s="9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</row>
    <row r="277" spans="1:49" s="11" customForma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9"/>
      <c r="Q277" s="8"/>
      <c r="R277" s="8"/>
      <c r="S277" s="9"/>
      <c r="T277" s="8"/>
      <c r="U277" s="8"/>
      <c r="V277" s="16"/>
      <c r="W277" s="16"/>
      <c r="X277" s="16"/>
      <c r="Y277" s="8"/>
      <c r="Z277" s="9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</row>
    <row r="278" spans="1:49" s="11" customForma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9"/>
      <c r="Q278" s="8"/>
      <c r="R278" s="8"/>
      <c r="S278" s="9"/>
      <c r="T278" s="8"/>
      <c r="U278" s="8"/>
      <c r="V278" s="16"/>
      <c r="W278" s="16"/>
      <c r="X278" s="16"/>
      <c r="Y278" s="8"/>
      <c r="Z278" s="9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</row>
    <row r="279" spans="1:49" s="11" customForma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9"/>
      <c r="Q279" s="8"/>
      <c r="R279" s="8"/>
      <c r="S279" s="9"/>
      <c r="T279" s="8"/>
      <c r="U279" s="8"/>
      <c r="V279" s="16"/>
      <c r="W279" s="16"/>
      <c r="X279" s="16"/>
      <c r="Y279" s="8"/>
      <c r="Z279" s="9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</row>
    <row r="280" spans="1:49" s="11" customForma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9"/>
      <c r="Q280" s="8"/>
      <c r="R280" s="8"/>
      <c r="S280" s="9"/>
      <c r="T280" s="8"/>
      <c r="U280" s="8"/>
      <c r="V280" s="16"/>
      <c r="W280" s="16"/>
      <c r="X280" s="16"/>
      <c r="Y280" s="8"/>
      <c r="Z280" s="9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</row>
    <row r="281" spans="1:49" s="11" customForma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9"/>
      <c r="Q281" s="8"/>
      <c r="R281" s="8"/>
      <c r="S281" s="9"/>
      <c r="T281" s="8"/>
      <c r="U281" s="8"/>
      <c r="V281" s="16"/>
      <c r="W281" s="16"/>
      <c r="X281" s="16"/>
      <c r="Y281" s="8"/>
      <c r="Z281" s="9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</row>
    <row r="282" spans="1:49" s="11" customForma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9"/>
      <c r="Q282" s="8"/>
      <c r="R282" s="8"/>
      <c r="S282" s="9"/>
      <c r="T282" s="8"/>
      <c r="U282" s="8"/>
      <c r="V282" s="16"/>
      <c r="W282" s="16"/>
      <c r="X282" s="16"/>
      <c r="Y282" s="8"/>
      <c r="Z282" s="9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</row>
    <row r="283" spans="1:49" s="11" customForma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9"/>
      <c r="Q283" s="8"/>
      <c r="R283" s="8"/>
      <c r="S283" s="9"/>
      <c r="T283" s="8"/>
      <c r="U283" s="8"/>
      <c r="V283" s="16"/>
      <c r="W283" s="16"/>
      <c r="X283" s="16"/>
      <c r="Y283" s="8"/>
      <c r="Z283" s="9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</row>
    <row r="284" spans="1:49" s="11" customForma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9"/>
      <c r="Q284" s="8"/>
      <c r="R284" s="8"/>
      <c r="S284" s="9"/>
      <c r="T284" s="8"/>
      <c r="U284" s="8"/>
      <c r="V284" s="16"/>
      <c r="W284" s="16"/>
      <c r="X284" s="16"/>
      <c r="Y284" s="8"/>
      <c r="Z284" s="9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</row>
    <row r="285" spans="1:49" s="11" customForma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9"/>
      <c r="Q285" s="8"/>
      <c r="R285" s="8"/>
      <c r="S285" s="9"/>
      <c r="T285" s="8"/>
      <c r="U285" s="8"/>
      <c r="V285" s="16"/>
      <c r="W285" s="16"/>
      <c r="X285" s="16"/>
      <c r="Y285" s="8"/>
      <c r="Z285" s="9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</row>
    <row r="286" spans="1:49" s="11" customForma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9"/>
      <c r="Q286" s="8"/>
      <c r="R286" s="8"/>
      <c r="S286" s="9"/>
      <c r="T286" s="8"/>
      <c r="U286" s="8"/>
      <c r="V286" s="16"/>
      <c r="W286" s="16"/>
      <c r="X286" s="16"/>
      <c r="Y286" s="8"/>
      <c r="Z286" s="9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</row>
    <row r="287" spans="1:49" s="11" customForma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9"/>
      <c r="Q287" s="8"/>
      <c r="R287" s="8"/>
      <c r="S287" s="9"/>
      <c r="T287" s="8"/>
      <c r="U287" s="8"/>
      <c r="V287" s="16"/>
      <c r="W287" s="16"/>
      <c r="X287" s="16"/>
      <c r="Y287" s="8"/>
      <c r="Z287" s="9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</row>
    <row r="288" spans="1:49" s="11" customForma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9"/>
      <c r="Q288" s="8"/>
      <c r="R288" s="8"/>
      <c r="S288" s="9"/>
      <c r="T288" s="8"/>
      <c r="U288" s="8"/>
      <c r="V288" s="16"/>
      <c r="W288" s="16"/>
      <c r="X288" s="16"/>
      <c r="Y288" s="8"/>
      <c r="Z288" s="9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</row>
    <row r="289" spans="1:49" s="11" customForma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9"/>
      <c r="Q289" s="8"/>
      <c r="R289" s="8"/>
      <c r="S289" s="9"/>
      <c r="T289" s="8"/>
      <c r="U289" s="8"/>
      <c r="V289" s="16"/>
      <c r="W289" s="16"/>
      <c r="X289" s="16"/>
      <c r="Y289" s="8"/>
      <c r="Z289" s="9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</row>
    <row r="290" spans="1:49" s="11" customForma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9"/>
      <c r="Q290" s="8"/>
      <c r="R290" s="8"/>
      <c r="S290" s="9"/>
      <c r="T290" s="8"/>
      <c r="U290" s="8"/>
      <c r="V290" s="16"/>
      <c r="W290" s="16"/>
      <c r="X290" s="16"/>
      <c r="Y290" s="8"/>
      <c r="Z290" s="9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</row>
    <row r="291" spans="1:49" s="11" customForma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9"/>
      <c r="Q291" s="8"/>
      <c r="R291" s="8"/>
      <c r="S291" s="9"/>
      <c r="T291" s="8"/>
      <c r="U291" s="8"/>
      <c r="V291" s="16"/>
      <c r="W291" s="16"/>
      <c r="X291" s="16"/>
      <c r="Y291" s="8"/>
      <c r="Z291" s="9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</row>
    <row r="292" spans="1:49" s="11" customForma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9"/>
      <c r="Q292" s="8"/>
      <c r="R292" s="8"/>
      <c r="S292" s="9"/>
      <c r="T292" s="8"/>
      <c r="U292" s="8"/>
      <c r="V292" s="16"/>
      <c r="W292" s="16"/>
      <c r="X292" s="16"/>
      <c r="Y292" s="8"/>
      <c r="Z292" s="9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</row>
    <row r="293" spans="1:49" s="11" customForma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9"/>
      <c r="Q293" s="8"/>
      <c r="R293" s="8"/>
      <c r="S293" s="9"/>
      <c r="T293" s="8"/>
      <c r="U293" s="8"/>
      <c r="V293" s="16"/>
      <c r="W293" s="16"/>
      <c r="X293" s="16"/>
      <c r="Y293" s="8"/>
      <c r="Z293" s="9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</row>
    <row r="294" spans="1:49" s="11" customForma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9"/>
      <c r="Q294" s="8"/>
      <c r="R294" s="8"/>
      <c r="S294" s="9"/>
      <c r="T294" s="8"/>
      <c r="U294" s="8"/>
      <c r="V294" s="16"/>
      <c r="W294" s="16"/>
      <c r="X294" s="16"/>
      <c r="Y294" s="8"/>
      <c r="Z294" s="9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</row>
    <row r="295" spans="1:49" s="11" customForma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9"/>
      <c r="Q295" s="8"/>
      <c r="R295" s="8"/>
      <c r="S295" s="9"/>
      <c r="T295" s="8"/>
      <c r="U295" s="8"/>
      <c r="V295" s="16"/>
      <c r="W295" s="16"/>
      <c r="X295" s="16"/>
      <c r="Y295" s="8"/>
      <c r="Z295" s="9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</row>
    <row r="296" spans="1:49" s="11" customForma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9"/>
      <c r="Q296" s="8"/>
      <c r="R296" s="8"/>
      <c r="S296" s="9"/>
      <c r="T296" s="8"/>
      <c r="U296" s="8"/>
      <c r="V296" s="16"/>
      <c r="W296" s="16"/>
      <c r="X296" s="16"/>
      <c r="Y296" s="8"/>
      <c r="Z296" s="9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</row>
    <row r="297" spans="1:49" s="11" customForma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9"/>
      <c r="Q297" s="8"/>
      <c r="R297" s="8"/>
      <c r="S297" s="9"/>
      <c r="T297" s="8"/>
      <c r="U297" s="8"/>
      <c r="V297" s="16"/>
      <c r="W297" s="16"/>
      <c r="X297" s="16"/>
      <c r="Y297" s="8"/>
      <c r="Z297" s="9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</row>
    <row r="298" spans="1:49" s="11" customForma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9"/>
      <c r="Q298" s="8"/>
      <c r="R298" s="8"/>
      <c r="S298" s="9"/>
      <c r="T298" s="8"/>
      <c r="U298" s="8"/>
      <c r="V298" s="16"/>
      <c r="W298" s="16"/>
      <c r="X298" s="16"/>
      <c r="Y298" s="8"/>
      <c r="Z298" s="9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</row>
    <row r="299" spans="1:49" s="11" customForma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9"/>
      <c r="Q299" s="8"/>
      <c r="R299" s="8"/>
      <c r="S299" s="9"/>
      <c r="T299" s="8"/>
      <c r="U299" s="8"/>
      <c r="V299" s="16"/>
      <c r="W299" s="16"/>
      <c r="X299" s="16"/>
      <c r="Y299" s="8"/>
      <c r="Z299" s="9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</row>
    <row r="300" spans="1:49" s="11" customForma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9"/>
      <c r="Q300" s="8"/>
      <c r="R300" s="8"/>
      <c r="S300" s="9"/>
      <c r="T300" s="8"/>
      <c r="U300" s="8"/>
      <c r="V300" s="16"/>
      <c r="W300" s="16"/>
      <c r="X300" s="16"/>
      <c r="Y300" s="8"/>
      <c r="Z300" s="9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</row>
    <row r="301" spans="1:49" s="11" customForma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9"/>
      <c r="Q301" s="8"/>
      <c r="R301" s="8"/>
      <c r="S301" s="9"/>
      <c r="T301" s="8"/>
      <c r="U301" s="8"/>
      <c r="V301" s="16"/>
      <c r="W301" s="16"/>
      <c r="X301" s="16"/>
      <c r="Y301" s="8"/>
      <c r="Z301" s="9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</row>
    <row r="302" spans="1:49" s="11" customForma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9"/>
      <c r="Q302" s="8"/>
      <c r="R302" s="8"/>
      <c r="S302" s="9"/>
      <c r="T302" s="8"/>
      <c r="U302" s="8"/>
      <c r="V302" s="16"/>
      <c r="W302" s="16"/>
      <c r="X302" s="16"/>
      <c r="Y302" s="8"/>
      <c r="Z302" s="9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</row>
    <row r="303" spans="1:49" s="11" customForma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9"/>
      <c r="Q303" s="8"/>
      <c r="R303" s="8"/>
      <c r="S303" s="9"/>
      <c r="T303" s="8"/>
      <c r="U303" s="8"/>
      <c r="V303" s="16"/>
      <c r="W303" s="16"/>
      <c r="X303" s="16"/>
      <c r="Y303" s="8"/>
      <c r="Z303" s="9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</row>
    <row r="304" spans="1:49" s="11" customForma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9"/>
      <c r="Q304" s="8"/>
      <c r="R304" s="8"/>
      <c r="S304" s="9"/>
      <c r="T304" s="8"/>
      <c r="U304" s="8"/>
      <c r="V304" s="16"/>
      <c r="W304" s="16"/>
      <c r="X304" s="16"/>
      <c r="Y304" s="8"/>
      <c r="Z304" s="9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</row>
    <row r="305" spans="1:49" s="11" customForma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9"/>
      <c r="Q305" s="8"/>
      <c r="R305" s="8"/>
      <c r="S305" s="9"/>
      <c r="T305" s="8"/>
      <c r="U305" s="8"/>
      <c r="V305" s="16"/>
      <c r="W305" s="16"/>
      <c r="X305" s="16"/>
      <c r="Y305" s="8"/>
      <c r="Z305" s="9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</row>
    <row r="306" spans="1:49" s="11" customForma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9"/>
      <c r="Q306" s="8"/>
      <c r="R306" s="8"/>
      <c r="S306" s="9"/>
      <c r="T306" s="8"/>
      <c r="U306" s="8"/>
      <c r="V306" s="16"/>
      <c r="W306" s="16"/>
      <c r="X306" s="16"/>
      <c r="Y306" s="8"/>
      <c r="Z306" s="9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</row>
    <row r="307" spans="1:49" s="11" customForma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9"/>
      <c r="Q307" s="8"/>
      <c r="R307" s="8"/>
      <c r="S307" s="9"/>
      <c r="T307" s="8"/>
      <c r="U307" s="8"/>
      <c r="V307" s="16"/>
      <c r="W307" s="16"/>
      <c r="X307" s="16"/>
      <c r="Y307" s="8"/>
      <c r="Z307" s="9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</row>
    <row r="308" spans="1:49" s="11" customForma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9"/>
      <c r="Q308" s="8"/>
      <c r="R308" s="8"/>
      <c r="S308" s="9"/>
      <c r="T308" s="8"/>
      <c r="U308" s="8"/>
      <c r="V308" s="16"/>
      <c r="W308" s="16"/>
      <c r="X308" s="16"/>
      <c r="Y308" s="8"/>
      <c r="Z308" s="9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</row>
    <row r="309" spans="1:49" s="11" customForma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9"/>
      <c r="Q309" s="8"/>
      <c r="R309" s="8"/>
      <c r="S309" s="9"/>
      <c r="T309" s="8"/>
      <c r="U309" s="8"/>
      <c r="V309" s="16"/>
      <c r="W309" s="16"/>
      <c r="X309" s="16"/>
      <c r="Y309" s="8"/>
      <c r="Z309" s="9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</row>
    <row r="310" spans="1:49" s="11" customForma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9"/>
      <c r="Q310" s="8"/>
      <c r="R310" s="8"/>
      <c r="S310" s="9"/>
      <c r="T310" s="8"/>
      <c r="U310" s="8"/>
      <c r="V310" s="16"/>
      <c r="W310" s="16"/>
      <c r="X310" s="16"/>
      <c r="Y310" s="8"/>
      <c r="Z310" s="9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</row>
    <row r="311" spans="1:49" s="11" customForma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9"/>
      <c r="Q311" s="8"/>
      <c r="R311" s="8"/>
      <c r="S311" s="9"/>
      <c r="T311" s="8"/>
      <c r="U311" s="8"/>
      <c r="V311" s="16"/>
      <c r="W311" s="16"/>
      <c r="X311" s="16"/>
      <c r="Y311" s="8"/>
      <c r="Z311" s="9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</row>
    <row r="312" spans="1:49" s="11" customForma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9"/>
      <c r="Q312" s="8"/>
      <c r="R312" s="8"/>
      <c r="S312" s="9"/>
      <c r="T312" s="8"/>
      <c r="U312" s="8"/>
      <c r="V312" s="16"/>
      <c r="W312" s="16"/>
      <c r="X312" s="16"/>
      <c r="Y312" s="8"/>
      <c r="Z312" s="9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</row>
    <row r="313" spans="1:49" s="11" customForma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9"/>
      <c r="Q313" s="8"/>
      <c r="R313" s="8"/>
      <c r="S313" s="9"/>
      <c r="T313" s="8"/>
      <c r="U313" s="8"/>
      <c r="V313" s="16"/>
      <c r="W313" s="16"/>
      <c r="X313" s="16"/>
      <c r="Y313" s="8"/>
      <c r="Z313" s="9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</row>
    <row r="314" spans="1:49" s="11" customForma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9"/>
      <c r="Q314" s="8"/>
      <c r="R314" s="8"/>
      <c r="S314" s="9"/>
      <c r="T314" s="8"/>
      <c r="U314" s="8"/>
      <c r="V314" s="16"/>
      <c r="W314" s="16"/>
      <c r="X314" s="16"/>
      <c r="Y314" s="8"/>
      <c r="Z314" s="9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</row>
    <row r="315" spans="1:49" s="11" customForma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9"/>
      <c r="Q315" s="8"/>
      <c r="R315" s="8"/>
      <c r="S315" s="9"/>
      <c r="T315" s="8"/>
      <c r="U315" s="8"/>
      <c r="V315" s="16"/>
      <c r="W315" s="16"/>
      <c r="X315" s="16"/>
      <c r="Y315" s="8"/>
      <c r="Z315" s="9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</row>
    <row r="316" spans="1:49" s="11" customForma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9"/>
      <c r="Q316" s="8"/>
      <c r="R316" s="8"/>
      <c r="S316" s="9"/>
      <c r="T316" s="8"/>
      <c r="U316" s="8"/>
      <c r="V316" s="16"/>
      <c r="W316" s="16"/>
      <c r="X316" s="16"/>
      <c r="Y316" s="8"/>
      <c r="Z316" s="9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</row>
    <row r="317" spans="1:49" s="11" customForma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9"/>
      <c r="Q317" s="8"/>
      <c r="R317" s="8"/>
      <c r="S317" s="9"/>
      <c r="T317" s="8"/>
      <c r="U317" s="8"/>
      <c r="V317" s="16"/>
      <c r="W317" s="16"/>
      <c r="X317" s="16"/>
      <c r="Y317" s="8"/>
      <c r="Z317" s="9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</row>
    <row r="318" spans="1:49" s="11" customForma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9"/>
      <c r="Q318" s="8"/>
      <c r="R318" s="8"/>
      <c r="S318" s="9"/>
      <c r="T318" s="8"/>
      <c r="U318" s="8"/>
      <c r="V318" s="16"/>
      <c r="W318" s="16"/>
      <c r="X318" s="16"/>
      <c r="Y318" s="8"/>
      <c r="Z318" s="9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</row>
    <row r="319" spans="1:49" s="11" customForma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9"/>
      <c r="Q319" s="8"/>
      <c r="R319" s="8"/>
      <c r="S319" s="9"/>
      <c r="T319" s="8"/>
      <c r="U319" s="8"/>
      <c r="V319" s="16"/>
      <c r="W319" s="16"/>
      <c r="X319" s="16"/>
      <c r="Y319" s="8"/>
      <c r="Z319" s="9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</row>
    <row r="320" spans="1:49" s="11" customForma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9"/>
      <c r="Q320" s="8"/>
      <c r="R320" s="8"/>
      <c r="S320" s="9"/>
      <c r="T320" s="8"/>
      <c r="U320" s="8"/>
      <c r="V320" s="16"/>
      <c r="W320" s="16"/>
      <c r="X320" s="16"/>
      <c r="Y320" s="8"/>
      <c r="Z320" s="9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</row>
    <row r="321" spans="1:49" s="11" customForma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9"/>
      <c r="Q321" s="8"/>
      <c r="R321" s="8"/>
      <c r="S321" s="9"/>
      <c r="T321" s="8"/>
      <c r="U321" s="8"/>
      <c r="V321" s="16"/>
      <c r="W321" s="16"/>
      <c r="X321" s="16"/>
      <c r="Y321" s="8"/>
      <c r="Z321" s="9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</row>
    <row r="322" spans="1:49" s="11" customForma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9"/>
      <c r="Q322" s="8"/>
      <c r="R322" s="8"/>
      <c r="S322" s="9"/>
      <c r="T322" s="8"/>
      <c r="U322" s="8"/>
      <c r="V322" s="16"/>
      <c r="W322" s="16"/>
      <c r="X322" s="16"/>
      <c r="Y322" s="8"/>
      <c r="Z322" s="9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</row>
    <row r="323" spans="1:49" s="11" customForma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9"/>
      <c r="Q323" s="8"/>
      <c r="R323" s="8"/>
      <c r="S323" s="9"/>
      <c r="T323" s="8"/>
      <c r="U323" s="8"/>
      <c r="V323" s="16"/>
      <c r="W323" s="16"/>
      <c r="X323" s="16"/>
      <c r="Y323" s="8"/>
      <c r="Z323" s="9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</row>
    <row r="324" spans="1:49" s="11" customForma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9"/>
      <c r="Q324" s="8"/>
      <c r="R324" s="8"/>
      <c r="S324" s="9"/>
      <c r="T324" s="8"/>
      <c r="U324" s="8"/>
      <c r="V324" s="16"/>
      <c r="W324" s="16"/>
      <c r="X324" s="16"/>
      <c r="Y324" s="8"/>
      <c r="Z324" s="9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</row>
    <row r="325" spans="1:49" s="11" customForma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9"/>
      <c r="Q325" s="8"/>
      <c r="R325" s="8"/>
      <c r="S325" s="9"/>
      <c r="T325" s="8"/>
      <c r="U325" s="8"/>
      <c r="V325" s="16"/>
      <c r="W325" s="16"/>
      <c r="X325" s="16"/>
      <c r="Y325" s="8"/>
      <c r="Z325" s="9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</row>
    <row r="326" spans="1:49" s="11" customForma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9"/>
      <c r="Q326" s="8"/>
      <c r="R326" s="8"/>
      <c r="S326" s="9"/>
      <c r="T326" s="8"/>
      <c r="U326" s="8"/>
      <c r="V326" s="16"/>
      <c r="W326" s="16"/>
      <c r="X326" s="16"/>
      <c r="Y326" s="8"/>
      <c r="Z326" s="9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</row>
    <row r="327" spans="1:49" s="11" customForma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8"/>
      <c r="Q327" s="17"/>
      <c r="R327" s="17"/>
      <c r="S327" s="18"/>
      <c r="T327" s="17"/>
      <c r="U327" s="17"/>
      <c r="V327" s="19"/>
      <c r="W327" s="19"/>
      <c r="X327" s="19"/>
      <c r="Y327" s="17"/>
      <c r="Z327" s="18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</row>
    <row r="328" spans="1:49" s="11" customForma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8"/>
      <c r="Q328" s="17"/>
      <c r="R328" s="17"/>
      <c r="S328" s="18"/>
      <c r="T328" s="17"/>
      <c r="U328" s="17"/>
      <c r="V328" s="19"/>
      <c r="W328" s="19"/>
      <c r="X328" s="19"/>
      <c r="Y328" s="17"/>
      <c r="Z328" s="18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</row>
    <row r="329" spans="1:49" s="11" customForma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8"/>
      <c r="Q329" s="17"/>
      <c r="R329" s="17"/>
      <c r="S329" s="18"/>
      <c r="T329" s="17"/>
      <c r="U329" s="17"/>
      <c r="V329" s="19"/>
      <c r="W329" s="19"/>
      <c r="X329" s="19"/>
      <c r="Y329" s="17"/>
      <c r="Z329" s="18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</row>
    <row r="330" spans="1:49" s="11" customForma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8"/>
      <c r="Q330" s="17"/>
      <c r="R330" s="17"/>
      <c r="S330" s="18"/>
      <c r="T330" s="17"/>
      <c r="U330" s="17"/>
      <c r="V330" s="19"/>
      <c r="W330" s="19"/>
      <c r="X330" s="19"/>
      <c r="Y330" s="17"/>
      <c r="Z330" s="18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</row>
    <row r="331" spans="1:49" s="11" customForma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8"/>
      <c r="Q331" s="17"/>
      <c r="R331" s="17"/>
      <c r="S331" s="18"/>
      <c r="T331" s="17"/>
      <c r="U331" s="17"/>
      <c r="V331" s="19"/>
      <c r="W331" s="19"/>
      <c r="X331" s="19"/>
      <c r="Y331" s="17"/>
      <c r="Z331" s="18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</row>
    <row r="332" spans="1:49" s="11" customForma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8"/>
      <c r="Q332" s="17"/>
      <c r="R332" s="17"/>
      <c r="S332" s="18"/>
      <c r="T332" s="17"/>
      <c r="U332" s="17"/>
      <c r="V332" s="19"/>
      <c r="W332" s="19"/>
      <c r="X332" s="19"/>
      <c r="Y332" s="17"/>
      <c r="Z332" s="18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</row>
    <row r="333" spans="1:49" s="11" customForma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8"/>
      <c r="Q333" s="17"/>
      <c r="R333" s="17"/>
      <c r="S333" s="18"/>
      <c r="T333" s="17"/>
      <c r="U333" s="17"/>
      <c r="V333" s="19"/>
      <c r="W333" s="19"/>
      <c r="X333" s="19"/>
      <c r="Y333" s="17"/>
      <c r="Z333" s="18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</row>
    <row r="334" spans="1:49" s="11" customForma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8"/>
      <c r="Q334" s="17"/>
      <c r="R334" s="17"/>
      <c r="S334" s="18"/>
      <c r="T334" s="17"/>
      <c r="U334" s="17"/>
      <c r="V334" s="19"/>
      <c r="W334" s="19"/>
      <c r="X334" s="19"/>
      <c r="Y334" s="17"/>
      <c r="Z334" s="18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</row>
    <row r="335" spans="1:49" s="11" customForma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8"/>
      <c r="Q335" s="17"/>
      <c r="R335" s="17"/>
      <c r="S335" s="18"/>
      <c r="T335" s="17"/>
      <c r="U335" s="17"/>
      <c r="V335" s="19"/>
      <c r="W335" s="19"/>
      <c r="X335" s="19"/>
      <c r="Y335" s="17"/>
      <c r="Z335" s="18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</row>
    <row r="336" spans="1:49" s="11" customForma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8"/>
      <c r="Q336" s="17"/>
      <c r="R336" s="17"/>
      <c r="S336" s="18"/>
      <c r="T336" s="17"/>
      <c r="U336" s="17"/>
      <c r="V336" s="19"/>
      <c r="W336" s="19"/>
      <c r="X336" s="19"/>
      <c r="Y336" s="17"/>
      <c r="Z336" s="18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</row>
    <row r="337" spans="1:49" s="11" customForma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8"/>
      <c r="Q337" s="17"/>
      <c r="R337" s="17"/>
      <c r="S337" s="18"/>
      <c r="T337" s="17"/>
      <c r="U337" s="17"/>
      <c r="V337" s="19"/>
      <c r="W337" s="19"/>
      <c r="X337" s="19"/>
      <c r="Y337" s="17"/>
      <c r="Z337" s="18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</row>
    <row r="338" spans="1:49" s="11" customForma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8"/>
      <c r="Q338" s="17"/>
      <c r="R338" s="17"/>
      <c r="S338" s="18"/>
      <c r="T338" s="17"/>
      <c r="U338" s="17"/>
      <c r="V338" s="19"/>
      <c r="W338" s="19"/>
      <c r="X338" s="19"/>
      <c r="Y338" s="17"/>
      <c r="Z338" s="18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</row>
    <row r="339" spans="1:49" s="11" customForma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8"/>
      <c r="Q339" s="17"/>
      <c r="R339" s="17"/>
      <c r="S339" s="18"/>
      <c r="T339" s="17"/>
      <c r="U339" s="17"/>
      <c r="V339" s="19"/>
      <c r="W339" s="19"/>
      <c r="X339" s="19"/>
      <c r="Y339" s="17"/>
      <c r="Z339" s="18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</row>
    <row r="340" spans="1:49" s="11" customForma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8"/>
      <c r="Q340" s="17"/>
      <c r="R340" s="17"/>
      <c r="S340" s="18"/>
      <c r="T340" s="17"/>
      <c r="U340" s="17"/>
      <c r="V340" s="19"/>
      <c r="W340" s="19"/>
      <c r="X340" s="19"/>
      <c r="Y340" s="17"/>
      <c r="Z340" s="18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</row>
    <row r="341" spans="1:49" s="11" customForma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8"/>
      <c r="Q341" s="17"/>
      <c r="R341" s="17"/>
      <c r="S341" s="18"/>
      <c r="T341" s="17"/>
      <c r="U341" s="17"/>
      <c r="V341" s="19"/>
      <c r="W341" s="19"/>
      <c r="X341" s="19"/>
      <c r="Y341" s="17"/>
      <c r="Z341" s="18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</row>
    <row r="342" spans="1:49" s="11" customForma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8"/>
      <c r="Q342" s="17"/>
      <c r="R342" s="17"/>
      <c r="S342" s="18"/>
      <c r="T342" s="17"/>
      <c r="U342" s="17"/>
      <c r="V342" s="19"/>
      <c r="W342" s="19"/>
      <c r="X342" s="19"/>
      <c r="Y342" s="17"/>
      <c r="Z342" s="18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</row>
    <row r="343" spans="1:49" s="11" customForma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8"/>
      <c r="Q343" s="17"/>
      <c r="R343" s="17"/>
      <c r="S343" s="18"/>
      <c r="T343" s="17"/>
      <c r="U343" s="17"/>
      <c r="V343" s="19"/>
      <c r="W343" s="19"/>
      <c r="X343" s="19"/>
      <c r="Y343" s="17"/>
      <c r="Z343" s="18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</row>
    <row r="344" spans="1:49" s="11" customForma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8"/>
      <c r="Q344" s="17"/>
      <c r="R344" s="17"/>
      <c r="S344" s="18"/>
      <c r="T344" s="17"/>
      <c r="U344" s="17"/>
      <c r="V344" s="19"/>
      <c r="W344" s="19"/>
      <c r="X344" s="19"/>
      <c r="Y344" s="17"/>
      <c r="Z344" s="18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</row>
    <row r="345" spans="1:49" s="11" customForma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8"/>
      <c r="Q345" s="17"/>
      <c r="R345" s="17"/>
      <c r="S345" s="18"/>
      <c r="T345" s="17"/>
      <c r="U345" s="17"/>
      <c r="V345" s="19"/>
      <c r="W345" s="19"/>
      <c r="X345" s="19"/>
      <c r="Y345" s="17"/>
      <c r="Z345" s="18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</row>
    <row r="346" spans="1:49" s="11" customForma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8"/>
      <c r="Q346" s="17"/>
      <c r="R346" s="17"/>
      <c r="S346" s="18"/>
      <c r="T346" s="17"/>
      <c r="U346" s="17"/>
      <c r="V346" s="19"/>
      <c r="W346" s="19"/>
      <c r="X346" s="19"/>
      <c r="Y346" s="17"/>
      <c r="Z346" s="18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</row>
    <row r="347" spans="1:49" s="11" customForma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8"/>
      <c r="Q347" s="17"/>
      <c r="R347" s="17"/>
      <c r="S347" s="18"/>
      <c r="T347" s="17"/>
      <c r="U347" s="17"/>
      <c r="V347" s="19"/>
      <c r="W347" s="19"/>
      <c r="X347" s="19"/>
      <c r="Y347" s="17"/>
      <c r="Z347" s="18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</row>
    <row r="348" spans="1:49" s="11" customForma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8"/>
      <c r="Q348" s="17"/>
      <c r="R348" s="17"/>
      <c r="S348" s="18"/>
      <c r="T348" s="17"/>
      <c r="U348" s="17"/>
      <c r="V348" s="19"/>
      <c r="W348" s="19"/>
      <c r="X348" s="19"/>
      <c r="Y348" s="17"/>
      <c r="Z348" s="18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</row>
    <row r="349" spans="1:49" s="11" customForma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8"/>
      <c r="Q349" s="17"/>
      <c r="R349" s="17"/>
      <c r="S349" s="18"/>
      <c r="T349" s="17"/>
      <c r="U349" s="17"/>
      <c r="V349" s="19"/>
      <c r="W349" s="19"/>
      <c r="X349" s="19"/>
      <c r="Y349" s="17"/>
      <c r="Z349" s="18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</row>
    <row r="350" spans="1:49" s="11" customForma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8"/>
      <c r="Q350" s="17"/>
      <c r="R350" s="17"/>
      <c r="S350" s="18"/>
      <c r="T350" s="17"/>
      <c r="U350" s="17"/>
      <c r="V350" s="19"/>
      <c r="W350" s="19"/>
      <c r="X350" s="19"/>
      <c r="Y350" s="17"/>
      <c r="Z350" s="18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</row>
    <row r="351" spans="1:49" s="11" customForma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8"/>
      <c r="Q351" s="17"/>
      <c r="R351" s="17"/>
      <c r="S351" s="18"/>
      <c r="T351" s="17"/>
      <c r="U351" s="17"/>
      <c r="V351" s="19"/>
      <c r="W351" s="19"/>
      <c r="X351" s="19"/>
      <c r="Y351" s="17"/>
      <c r="Z351" s="18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</row>
    <row r="352" spans="1:49" s="11" customForma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8"/>
      <c r="Q352" s="17"/>
      <c r="R352" s="17"/>
      <c r="S352" s="18"/>
      <c r="T352" s="17"/>
      <c r="U352" s="17"/>
      <c r="V352" s="19"/>
      <c r="W352" s="19"/>
      <c r="X352" s="19"/>
      <c r="Y352" s="17"/>
      <c r="Z352" s="18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</row>
    <row r="353" spans="1:49" s="11" customForma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8"/>
      <c r="Q353" s="17"/>
      <c r="R353" s="17"/>
      <c r="S353" s="18"/>
      <c r="T353" s="17"/>
      <c r="U353" s="17"/>
      <c r="V353" s="19"/>
      <c r="W353" s="19"/>
      <c r="X353" s="19"/>
      <c r="Y353" s="17"/>
      <c r="Z353" s="18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</row>
    <row r="354" spans="1:49" s="11" customForma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8"/>
      <c r="Q354" s="17"/>
      <c r="R354" s="17"/>
      <c r="S354" s="18"/>
      <c r="T354" s="17"/>
      <c r="U354" s="17"/>
      <c r="V354" s="19"/>
      <c r="W354" s="19"/>
      <c r="X354" s="19"/>
      <c r="Y354" s="17"/>
      <c r="Z354" s="18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</row>
    <row r="355" spans="1:49" s="11" customForma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8"/>
      <c r="Q355" s="17"/>
      <c r="R355" s="17"/>
      <c r="S355" s="18"/>
      <c r="T355" s="17"/>
      <c r="U355" s="17"/>
      <c r="V355" s="19"/>
      <c r="W355" s="19"/>
      <c r="X355" s="19"/>
      <c r="Y355" s="17"/>
      <c r="Z355" s="18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</row>
    <row r="356" spans="1:49" s="11" customForma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8"/>
      <c r="Q356" s="17"/>
      <c r="R356" s="17"/>
      <c r="S356" s="18"/>
      <c r="T356" s="17"/>
      <c r="U356" s="17"/>
      <c r="V356" s="19"/>
      <c r="W356" s="19"/>
      <c r="X356" s="19"/>
      <c r="Y356" s="17"/>
      <c r="Z356" s="18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</row>
    <row r="357" spans="1:49" s="11" customForma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8"/>
      <c r="Q357" s="17"/>
      <c r="R357" s="17"/>
      <c r="S357" s="18"/>
      <c r="T357" s="17"/>
      <c r="U357" s="17"/>
      <c r="V357" s="19"/>
      <c r="W357" s="19"/>
      <c r="X357" s="19"/>
      <c r="Y357" s="17"/>
      <c r="Z357" s="18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</row>
    <row r="358" spans="1:49" s="11" customForma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8"/>
      <c r="Q358" s="17"/>
      <c r="R358" s="17"/>
      <c r="S358" s="18"/>
      <c r="T358" s="17"/>
      <c r="U358" s="17"/>
      <c r="V358" s="19"/>
      <c r="W358" s="19"/>
      <c r="X358" s="19"/>
      <c r="Y358" s="17"/>
      <c r="Z358" s="18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</row>
    <row r="359" spans="1:49" s="11" customForma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8"/>
      <c r="Q359" s="17"/>
      <c r="R359" s="17"/>
      <c r="S359" s="18"/>
      <c r="T359" s="17"/>
      <c r="U359" s="17"/>
      <c r="V359" s="19"/>
      <c r="W359" s="19"/>
      <c r="X359" s="19"/>
      <c r="Y359" s="17"/>
      <c r="Z359" s="18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</row>
    <row r="360" spans="1:49" s="11" customForma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8"/>
      <c r="Q360" s="17"/>
      <c r="R360" s="17"/>
      <c r="S360" s="18"/>
      <c r="T360" s="17"/>
      <c r="U360" s="17"/>
      <c r="V360" s="19"/>
      <c r="W360" s="19"/>
      <c r="X360" s="19"/>
      <c r="Y360" s="17"/>
      <c r="Z360" s="18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</row>
    <row r="361" spans="1:49" s="11" customForma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8"/>
      <c r="Q361" s="17"/>
      <c r="R361" s="17"/>
      <c r="S361" s="18"/>
      <c r="T361" s="17"/>
      <c r="U361" s="17"/>
      <c r="V361" s="19"/>
      <c r="W361" s="19"/>
      <c r="X361" s="19"/>
      <c r="Y361" s="17"/>
      <c r="Z361" s="18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</row>
    <row r="362" spans="1:49" s="11" customForma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8"/>
      <c r="Q362" s="17"/>
      <c r="R362" s="17"/>
      <c r="S362" s="18"/>
      <c r="T362" s="17"/>
      <c r="U362" s="17"/>
      <c r="V362" s="19"/>
      <c r="W362" s="19"/>
      <c r="X362" s="19"/>
      <c r="Y362" s="17"/>
      <c r="Z362" s="18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</row>
    <row r="363" spans="1:49" s="11" customForma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8"/>
      <c r="Q363" s="17"/>
      <c r="R363" s="17"/>
      <c r="S363" s="18"/>
      <c r="T363" s="17"/>
      <c r="U363" s="17"/>
      <c r="V363" s="19"/>
      <c r="W363" s="19"/>
      <c r="X363" s="19"/>
      <c r="Y363" s="17"/>
      <c r="Z363" s="18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</row>
    <row r="364" spans="1:49" s="11" customForma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8"/>
      <c r="Q364" s="17"/>
      <c r="R364" s="17"/>
      <c r="S364" s="18"/>
      <c r="T364" s="17"/>
      <c r="U364" s="17"/>
      <c r="V364" s="19"/>
      <c r="W364" s="19"/>
      <c r="X364" s="19"/>
      <c r="Y364" s="17"/>
      <c r="Z364" s="18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</row>
    <row r="365" spans="1:49" s="11" customForma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8"/>
      <c r="Q365" s="17"/>
      <c r="R365" s="17"/>
      <c r="S365" s="18"/>
      <c r="T365" s="17"/>
      <c r="U365" s="17"/>
      <c r="V365" s="19"/>
      <c r="W365" s="19"/>
      <c r="X365" s="19"/>
      <c r="Y365" s="17"/>
      <c r="Z365" s="18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</row>
    <row r="366" spans="1:49" s="11" customForma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8"/>
      <c r="Q366" s="17"/>
      <c r="R366" s="17"/>
      <c r="S366" s="18"/>
      <c r="T366" s="17"/>
      <c r="U366" s="17"/>
      <c r="V366" s="19"/>
      <c r="W366" s="19"/>
      <c r="X366" s="19"/>
      <c r="Y366" s="17"/>
      <c r="Z366" s="18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</row>
    <row r="367" spans="1:49" s="11" customForma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8"/>
      <c r="Q367" s="17"/>
      <c r="R367" s="17"/>
      <c r="S367" s="18"/>
      <c r="T367" s="17"/>
      <c r="U367" s="17"/>
      <c r="V367" s="19"/>
      <c r="W367" s="19"/>
      <c r="X367" s="19"/>
      <c r="Y367" s="17"/>
      <c r="Z367" s="18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</row>
    <row r="368" spans="1:49" s="11" customForma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8"/>
      <c r="Q368" s="17"/>
      <c r="R368" s="17"/>
      <c r="S368" s="18"/>
      <c r="T368" s="17"/>
      <c r="U368" s="17"/>
      <c r="V368" s="19"/>
      <c r="W368" s="19"/>
      <c r="X368" s="19"/>
      <c r="Y368" s="17"/>
      <c r="Z368" s="18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</row>
    <row r="369" spans="1:49" s="11" customForma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8"/>
      <c r="Q369" s="17"/>
      <c r="R369" s="17"/>
      <c r="S369" s="18"/>
      <c r="T369" s="17"/>
      <c r="U369" s="17"/>
      <c r="V369" s="19"/>
      <c r="W369" s="19"/>
      <c r="X369" s="19"/>
      <c r="Y369" s="17"/>
      <c r="Z369" s="18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</row>
    <row r="370" spans="1:49" s="11" customForma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8"/>
      <c r="Q370" s="17"/>
      <c r="R370" s="17"/>
      <c r="S370" s="18"/>
      <c r="T370" s="17"/>
      <c r="U370" s="17"/>
      <c r="V370" s="19"/>
      <c r="W370" s="19"/>
      <c r="X370" s="19"/>
      <c r="Y370" s="17"/>
      <c r="Z370" s="18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</row>
    <row r="371" spans="1:49" s="11" customForma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8"/>
      <c r="Q371" s="17"/>
      <c r="R371" s="17"/>
      <c r="S371" s="18"/>
      <c r="T371" s="17"/>
      <c r="U371" s="17"/>
      <c r="V371" s="19"/>
      <c r="W371" s="19"/>
      <c r="X371" s="19"/>
      <c r="Y371" s="17"/>
      <c r="Z371" s="18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</row>
    <row r="372" spans="1:49" s="11" customForma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8"/>
      <c r="Q372" s="17"/>
      <c r="R372" s="17"/>
      <c r="S372" s="18"/>
      <c r="T372" s="17"/>
      <c r="U372" s="17"/>
      <c r="V372" s="19"/>
      <c r="W372" s="19"/>
      <c r="X372" s="19"/>
      <c r="Y372" s="17"/>
      <c r="Z372" s="18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</row>
    <row r="373" spans="1:49" s="11" customForma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8"/>
      <c r="Q373" s="17"/>
      <c r="R373" s="17"/>
      <c r="S373" s="18"/>
      <c r="T373" s="17"/>
      <c r="U373" s="17"/>
      <c r="V373" s="19"/>
      <c r="W373" s="19"/>
      <c r="X373" s="19"/>
      <c r="Y373" s="17"/>
      <c r="Z373" s="18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</row>
    <row r="374" spans="1:49" s="11" customForma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8"/>
      <c r="Q374" s="17"/>
      <c r="R374" s="17"/>
      <c r="S374" s="18"/>
      <c r="T374" s="17"/>
      <c r="U374" s="17"/>
      <c r="V374" s="19"/>
      <c r="W374" s="19"/>
      <c r="X374" s="19"/>
      <c r="Y374" s="17"/>
      <c r="Z374" s="18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</row>
    <row r="375" spans="1:49" s="11" customForma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8"/>
      <c r="Q375" s="17"/>
      <c r="R375" s="17"/>
      <c r="S375" s="18"/>
      <c r="T375" s="17"/>
      <c r="U375" s="17"/>
      <c r="V375" s="19"/>
      <c r="W375" s="19"/>
      <c r="X375" s="19"/>
      <c r="Y375" s="17"/>
      <c r="Z375" s="18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</row>
    <row r="376" spans="1:49" s="11" customForma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8"/>
      <c r="Q376" s="17"/>
      <c r="R376" s="17"/>
      <c r="S376" s="18"/>
      <c r="T376" s="17"/>
      <c r="U376" s="17"/>
      <c r="V376" s="19"/>
      <c r="W376" s="19"/>
      <c r="X376" s="19"/>
      <c r="Y376" s="17"/>
      <c r="Z376" s="18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</row>
    <row r="377" spans="1:49" s="11" customForma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8"/>
      <c r="Q377" s="17"/>
      <c r="R377" s="17"/>
      <c r="S377" s="18"/>
      <c r="T377" s="17"/>
      <c r="U377" s="17"/>
      <c r="V377" s="19"/>
      <c r="W377" s="19"/>
      <c r="X377" s="19"/>
      <c r="Y377" s="17"/>
      <c r="Z377" s="18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</row>
    <row r="378" spans="1:49" s="11" customForma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8"/>
      <c r="Q378" s="17"/>
      <c r="R378" s="17"/>
      <c r="S378" s="18"/>
      <c r="T378" s="17"/>
      <c r="U378" s="17"/>
      <c r="V378" s="19"/>
      <c r="W378" s="19"/>
      <c r="X378" s="19"/>
      <c r="Y378" s="17"/>
      <c r="Z378" s="18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</row>
    <row r="379" spans="1:49" s="11" customForma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8"/>
      <c r="Q379" s="17"/>
      <c r="R379" s="17"/>
      <c r="S379" s="18"/>
      <c r="T379" s="17"/>
      <c r="U379" s="17"/>
      <c r="V379" s="19"/>
      <c r="W379" s="19"/>
      <c r="X379" s="19"/>
      <c r="Y379" s="17"/>
      <c r="Z379" s="18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</row>
    <row r="380" spans="1:49" s="11" customForma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8"/>
      <c r="Q380" s="17"/>
      <c r="R380" s="17"/>
      <c r="S380" s="18"/>
      <c r="T380" s="17"/>
      <c r="U380" s="17"/>
      <c r="V380" s="19"/>
      <c r="W380" s="19"/>
      <c r="X380" s="19"/>
      <c r="Y380" s="17"/>
      <c r="Z380" s="18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</row>
    <row r="381" spans="1:49" s="11" customForma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8"/>
      <c r="Q381" s="17"/>
      <c r="R381" s="17"/>
      <c r="S381" s="18"/>
      <c r="T381" s="17"/>
      <c r="U381" s="17"/>
      <c r="V381" s="19"/>
      <c r="W381" s="19"/>
      <c r="X381" s="19"/>
      <c r="Y381" s="17"/>
      <c r="Z381" s="18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</row>
    <row r="382" spans="1:49" s="11" customForma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8"/>
      <c r="Q382" s="17"/>
      <c r="R382" s="17"/>
      <c r="S382" s="18"/>
      <c r="T382" s="17"/>
      <c r="U382" s="17"/>
      <c r="V382" s="19"/>
      <c r="W382" s="19"/>
      <c r="X382" s="19"/>
      <c r="Y382" s="17"/>
      <c r="Z382" s="18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</row>
    <row r="383" spans="1:49" s="11" customForma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8"/>
      <c r="Q383" s="17"/>
      <c r="R383" s="17"/>
      <c r="S383" s="18"/>
      <c r="T383" s="17"/>
      <c r="U383" s="17"/>
      <c r="V383" s="19"/>
      <c r="W383" s="19"/>
      <c r="X383" s="19"/>
      <c r="Y383" s="17"/>
      <c r="Z383" s="18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</row>
    <row r="384" spans="1:49" s="11" customForma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8"/>
      <c r="Q384" s="17"/>
      <c r="R384" s="17"/>
      <c r="S384" s="18"/>
      <c r="T384" s="17"/>
      <c r="U384" s="17"/>
      <c r="V384" s="19"/>
      <c r="W384" s="19"/>
      <c r="X384" s="19"/>
      <c r="Y384" s="17"/>
      <c r="Z384" s="18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</row>
    <row r="385" spans="1:49" s="11" customForma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8"/>
      <c r="Q385" s="17"/>
      <c r="R385" s="17"/>
      <c r="S385" s="18"/>
      <c r="T385" s="17"/>
      <c r="U385" s="17"/>
      <c r="V385" s="19"/>
      <c r="W385" s="19"/>
      <c r="X385" s="19"/>
      <c r="Y385" s="17"/>
      <c r="Z385" s="18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</row>
    <row r="386" spans="1:49" s="11" customForma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8"/>
      <c r="Q386" s="17"/>
      <c r="R386" s="17"/>
      <c r="S386" s="18"/>
      <c r="T386" s="17"/>
      <c r="U386" s="17"/>
      <c r="V386" s="19"/>
      <c r="W386" s="19"/>
      <c r="X386" s="19"/>
      <c r="Y386" s="17"/>
      <c r="Z386" s="18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</row>
    <row r="387" spans="1:49" s="11" customForma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8"/>
      <c r="Q387" s="17"/>
      <c r="R387" s="17"/>
      <c r="S387" s="18"/>
      <c r="T387" s="17"/>
      <c r="U387" s="17"/>
      <c r="V387" s="19"/>
      <c r="W387" s="19"/>
      <c r="X387" s="19"/>
      <c r="Y387" s="17"/>
      <c r="Z387" s="18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</row>
    <row r="388" spans="1:49" s="11" customForma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8"/>
      <c r="Q388" s="17"/>
      <c r="R388" s="17"/>
      <c r="S388" s="18"/>
      <c r="T388" s="17"/>
      <c r="U388" s="17"/>
      <c r="V388" s="19"/>
      <c r="W388" s="19"/>
      <c r="X388" s="19"/>
      <c r="Y388" s="17"/>
      <c r="Z388" s="18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</row>
    <row r="389" spans="1:49" s="11" customForma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8"/>
      <c r="Q389" s="17"/>
      <c r="R389" s="17"/>
      <c r="S389" s="18"/>
      <c r="T389" s="17"/>
      <c r="U389" s="17"/>
      <c r="V389" s="19"/>
      <c r="W389" s="19"/>
      <c r="X389" s="19"/>
      <c r="Y389" s="17"/>
      <c r="Z389" s="18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</row>
    <row r="390" spans="1:49" s="11" customForma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8"/>
      <c r="Q390" s="17"/>
      <c r="R390" s="17"/>
      <c r="S390" s="18"/>
      <c r="T390" s="17"/>
      <c r="U390" s="17"/>
      <c r="V390" s="19"/>
      <c r="W390" s="19"/>
      <c r="X390" s="19"/>
      <c r="Y390" s="17"/>
      <c r="Z390" s="18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</row>
    <row r="391" spans="1:49" s="11" customForma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8"/>
      <c r="Q391" s="17"/>
      <c r="R391" s="17"/>
      <c r="S391" s="18"/>
      <c r="T391" s="17"/>
      <c r="U391" s="17"/>
      <c r="V391" s="19"/>
      <c r="W391" s="19"/>
      <c r="X391" s="19"/>
      <c r="Y391" s="17"/>
      <c r="Z391" s="18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</row>
    <row r="392" spans="1:49" s="11" customForma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8"/>
      <c r="Q392" s="17"/>
      <c r="R392" s="17"/>
      <c r="S392" s="18"/>
      <c r="T392" s="17"/>
      <c r="U392" s="17"/>
      <c r="V392" s="19"/>
      <c r="W392" s="19"/>
      <c r="X392" s="19"/>
      <c r="Y392" s="17"/>
      <c r="Z392" s="18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</row>
    <row r="393" spans="1:49" s="11" customForma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8"/>
      <c r="Q393" s="17"/>
      <c r="R393" s="17"/>
      <c r="S393" s="18"/>
      <c r="T393" s="17"/>
      <c r="U393" s="17"/>
      <c r="V393" s="19"/>
      <c r="W393" s="19"/>
      <c r="X393" s="19"/>
      <c r="Y393" s="17"/>
      <c r="Z393" s="18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</row>
    <row r="394" spans="1:49" s="11" customForma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8"/>
      <c r="Q394" s="17"/>
      <c r="R394" s="17"/>
      <c r="S394" s="18"/>
      <c r="T394" s="17"/>
      <c r="U394" s="17"/>
      <c r="V394" s="19"/>
      <c r="W394" s="19"/>
      <c r="X394" s="19"/>
      <c r="Y394" s="17"/>
      <c r="Z394" s="18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</row>
    <row r="395" spans="1:49" s="11" customForma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8"/>
      <c r="Q395" s="17"/>
      <c r="R395" s="17"/>
      <c r="S395" s="18"/>
      <c r="T395" s="17"/>
      <c r="U395" s="17"/>
      <c r="V395" s="19"/>
      <c r="W395" s="19"/>
      <c r="X395" s="19"/>
      <c r="Y395" s="17"/>
      <c r="Z395" s="18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</row>
    <row r="396" spans="1:49" s="11" customForma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8"/>
      <c r="Q396" s="17"/>
      <c r="R396" s="17"/>
      <c r="S396" s="18"/>
      <c r="T396" s="17"/>
      <c r="U396" s="17"/>
      <c r="V396" s="19"/>
      <c r="W396" s="19"/>
      <c r="X396" s="19"/>
      <c r="Y396" s="17"/>
      <c r="Z396" s="18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</row>
    <row r="397" spans="1:49" s="11" customForma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8"/>
      <c r="Q397" s="17"/>
      <c r="R397" s="17"/>
      <c r="S397" s="18"/>
      <c r="T397" s="17"/>
      <c r="U397" s="17"/>
      <c r="V397" s="19"/>
      <c r="W397" s="19"/>
      <c r="X397" s="19"/>
      <c r="Y397" s="17"/>
      <c r="Z397" s="18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</row>
    <row r="398" spans="1:49" s="11" customForma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8"/>
      <c r="Q398" s="17"/>
      <c r="R398" s="17"/>
      <c r="S398" s="18"/>
      <c r="T398" s="17"/>
      <c r="U398" s="17"/>
      <c r="V398" s="19"/>
      <c r="W398" s="19"/>
      <c r="X398" s="19"/>
      <c r="Y398" s="17"/>
      <c r="Z398" s="18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</row>
    <row r="399" spans="1:49" s="11" customForma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8"/>
      <c r="Q399" s="17"/>
      <c r="R399" s="17"/>
      <c r="S399" s="18"/>
      <c r="T399" s="17"/>
      <c r="U399" s="17"/>
      <c r="V399" s="19"/>
      <c r="W399" s="19"/>
      <c r="X399" s="19"/>
      <c r="Y399" s="17"/>
      <c r="Z399" s="18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</row>
    <row r="400" spans="1:49" s="11" customForma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8"/>
      <c r="Q400" s="17"/>
      <c r="R400" s="17"/>
      <c r="S400" s="18"/>
      <c r="T400" s="17"/>
      <c r="U400" s="17"/>
      <c r="V400" s="19"/>
      <c r="W400" s="19"/>
      <c r="X400" s="19"/>
      <c r="Y400" s="17"/>
      <c r="Z400" s="18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</row>
    <row r="401" spans="1:49" s="11" customForma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8"/>
      <c r="Q401" s="17"/>
      <c r="R401" s="17"/>
      <c r="S401" s="18"/>
      <c r="T401" s="17"/>
      <c r="U401" s="17"/>
      <c r="V401" s="19"/>
      <c r="W401" s="19"/>
      <c r="X401" s="19"/>
      <c r="Y401" s="17"/>
      <c r="Z401" s="18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</row>
    <row r="402" spans="1:49" s="11" customForma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8"/>
      <c r="Q402" s="17"/>
      <c r="R402" s="17"/>
      <c r="S402" s="18"/>
      <c r="T402" s="17"/>
      <c r="U402" s="17"/>
      <c r="V402" s="19"/>
      <c r="W402" s="19"/>
      <c r="X402" s="19"/>
      <c r="Y402" s="17"/>
      <c r="Z402" s="18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</row>
    <row r="403" spans="1:49" s="11" customForma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8"/>
      <c r="Q403" s="17"/>
      <c r="R403" s="17"/>
      <c r="S403" s="18"/>
      <c r="T403" s="17"/>
      <c r="U403" s="17"/>
      <c r="V403" s="19"/>
      <c r="W403" s="19"/>
      <c r="X403" s="19"/>
      <c r="Y403" s="17"/>
      <c r="Z403" s="18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</row>
    <row r="404" spans="1:49" s="11" customForma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8"/>
      <c r="Q404" s="17"/>
      <c r="R404" s="17"/>
      <c r="S404" s="18"/>
      <c r="T404" s="17"/>
      <c r="U404" s="17"/>
      <c r="V404" s="19"/>
      <c r="W404" s="19"/>
      <c r="X404" s="19"/>
      <c r="Y404" s="17"/>
      <c r="Z404" s="18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</row>
    <row r="405" spans="1:49" s="11" customForma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8"/>
      <c r="Q405" s="17"/>
      <c r="R405" s="17"/>
      <c r="S405" s="18"/>
      <c r="T405" s="17"/>
      <c r="U405" s="17"/>
      <c r="V405" s="19"/>
      <c r="W405" s="19"/>
      <c r="X405" s="19"/>
      <c r="Y405" s="17"/>
      <c r="Z405" s="18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</row>
    <row r="406" spans="1:49" s="11" customForma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8"/>
      <c r="Q406" s="17"/>
      <c r="R406" s="17"/>
      <c r="S406" s="18"/>
      <c r="T406" s="17"/>
      <c r="U406" s="17"/>
      <c r="V406" s="19"/>
      <c r="W406" s="19"/>
      <c r="X406" s="19"/>
      <c r="Y406" s="17"/>
      <c r="Z406" s="18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</row>
    <row r="407" spans="1:49" s="11" customForma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8"/>
      <c r="Q407" s="17"/>
      <c r="R407" s="17"/>
      <c r="S407" s="18"/>
      <c r="T407" s="17"/>
      <c r="U407" s="17"/>
      <c r="V407" s="19"/>
      <c r="W407" s="19"/>
      <c r="X407" s="19"/>
      <c r="Y407" s="17"/>
      <c r="Z407" s="18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</row>
    <row r="408" spans="1:49" s="11" customForma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8"/>
      <c r="Q408" s="17"/>
      <c r="R408" s="17"/>
      <c r="S408" s="18"/>
      <c r="T408" s="17"/>
      <c r="U408" s="17"/>
      <c r="V408" s="19"/>
      <c r="W408" s="19"/>
      <c r="X408" s="19"/>
      <c r="Y408" s="17"/>
      <c r="Z408" s="18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</row>
    <row r="409" spans="1:49" s="11" customForma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8"/>
      <c r="Q409" s="17"/>
      <c r="R409" s="17"/>
      <c r="S409" s="18"/>
      <c r="T409" s="17"/>
      <c r="U409" s="17"/>
      <c r="V409" s="19"/>
      <c r="W409" s="19"/>
      <c r="X409" s="19"/>
      <c r="Y409" s="17"/>
      <c r="Z409" s="18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</row>
    <row r="410" spans="1:49" s="11" customForma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8"/>
      <c r="Q410" s="17"/>
      <c r="R410" s="17"/>
      <c r="S410" s="18"/>
      <c r="T410" s="17"/>
      <c r="U410" s="17"/>
      <c r="V410" s="19"/>
      <c r="W410" s="19"/>
      <c r="X410" s="19"/>
      <c r="Y410" s="17"/>
      <c r="Z410" s="18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</row>
    <row r="411" spans="1:49" s="11" customForma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8"/>
      <c r="Q411" s="17"/>
      <c r="R411" s="17"/>
      <c r="S411" s="18"/>
      <c r="T411" s="17"/>
      <c r="U411" s="17"/>
      <c r="V411" s="19"/>
      <c r="W411" s="19"/>
      <c r="X411" s="19"/>
      <c r="Y411" s="17"/>
      <c r="Z411" s="18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</row>
    <row r="412" spans="1:49" s="11" customForma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8"/>
      <c r="Q412" s="17"/>
      <c r="R412" s="17"/>
      <c r="S412" s="18"/>
      <c r="T412" s="17"/>
      <c r="U412" s="17"/>
      <c r="V412" s="19"/>
      <c r="W412" s="19"/>
      <c r="X412" s="19"/>
      <c r="Y412" s="17"/>
      <c r="Z412" s="18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</row>
    <row r="413" spans="1:49" s="11" customForma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8"/>
      <c r="Q413" s="17"/>
      <c r="R413" s="17"/>
      <c r="S413" s="18"/>
      <c r="T413" s="17"/>
      <c r="U413" s="17"/>
      <c r="V413" s="19"/>
      <c r="W413" s="19"/>
      <c r="X413" s="19"/>
      <c r="Y413" s="17"/>
      <c r="Z413" s="18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</row>
    <row r="414" spans="1:49" s="11" customForma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8"/>
      <c r="Q414" s="17"/>
      <c r="R414" s="17"/>
      <c r="S414" s="18"/>
      <c r="T414" s="17"/>
      <c r="U414" s="17"/>
      <c r="V414" s="19"/>
      <c r="W414" s="19"/>
      <c r="X414" s="19"/>
      <c r="Y414" s="17"/>
      <c r="Z414" s="18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</row>
    <row r="415" spans="1:49" s="11" customForma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8"/>
      <c r="Q415" s="17"/>
      <c r="R415" s="17"/>
      <c r="S415" s="18"/>
      <c r="T415" s="17"/>
      <c r="U415" s="17"/>
      <c r="V415" s="19"/>
      <c r="W415" s="19"/>
      <c r="X415" s="19"/>
      <c r="Y415" s="17"/>
      <c r="Z415" s="18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</row>
    <row r="416" spans="1:49" s="11" customForma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8"/>
      <c r="Q416" s="17"/>
      <c r="R416" s="17"/>
      <c r="S416" s="18"/>
      <c r="T416" s="17"/>
      <c r="U416" s="17"/>
      <c r="V416" s="19"/>
      <c r="W416" s="19"/>
      <c r="X416" s="19"/>
      <c r="Y416" s="17"/>
      <c r="Z416" s="18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</row>
    <row r="417" spans="1:49" s="11" customForma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8"/>
      <c r="Q417" s="17"/>
      <c r="R417" s="17"/>
      <c r="S417" s="18"/>
      <c r="T417" s="17"/>
      <c r="U417" s="17"/>
      <c r="V417" s="19"/>
      <c r="W417" s="19"/>
      <c r="X417" s="19"/>
      <c r="Y417" s="17"/>
      <c r="Z417" s="18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</row>
    <row r="418" spans="1:49" s="11" customForma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8"/>
      <c r="Q418" s="17"/>
      <c r="R418" s="17"/>
      <c r="S418" s="18"/>
      <c r="T418" s="17"/>
      <c r="U418" s="17"/>
      <c r="V418" s="19"/>
      <c r="W418" s="19"/>
      <c r="X418" s="19"/>
      <c r="Y418" s="17"/>
      <c r="Z418" s="18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</row>
    <row r="419" spans="1:49" s="11" customForma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8"/>
      <c r="Q419" s="17"/>
      <c r="R419" s="17"/>
      <c r="S419" s="18"/>
      <c r="T419" s="17"/>
      <c r="U419" s="17"/>
      <c r="V419" s="19"/>
      <c r="W419" s="19"/>
      <c r="X419" s="19"/>
      <c r="Y419" s="17"/>
      <c r="Z419" s="18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</row>
    <row r="420" spans="1:49" s="11" customForma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8"/>
      <c r="Q420" s="17"/>
      <c r="R420" s="17"/>
      <c r="S420" s="18"/>
      <c r="T420" s="17"/>
      <c r="U420" s="17"/>
      <c r="V420" s="19"/>
      <c r="W420" s="19"/>
      <c r="X420" s="19"/>
      <c r="Y420" s="17"/>
      <c r="Z420" s="18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</row>
    <row r="421" spans="1:49" s="11" customForma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8"/>
      <c r="Q421" s="17"/>
      <c r="R421" s="17"/>
      <c r="S421" s="18"/>
      <c r="T421" s="17"/>
      <c r="U421" s="17"/>
      <c r="V421" s="19"/>
      <c r="W421" s="19"/>
      <c r="X421" s="19"/>
      <c r="Y421" s="17"/>
      <c r="Z421" s="18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</row>
    <row r="422" spans="1:49" s="11" customForma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8"/>
      <c r="Q422" s="17"/>
      <c r="R422" s="17"/>
      <c r="S422" s="18"/>
      <c r="T422" s="17"/>
      <c r="U422" s="17"/>
      <c r="V422" s="19"/>
      <c r="W422" s="19"/>
      <c r="X422" s="19"/>
      <c r="Y422" s="17"/>
      <c r="Z422" s="18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</row>
    <row r="423" spans="1:49" s="11" customForma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8"/>
      <c r="Q423" s="17"/>
      <c r="R423" s="17"/>
      <c r="S423" s="18"/>
      <c r="T423" s="17"/>
      <c r="U423" s="17"/>
      <c r="V423" s="19"/>
      <c r="W423" s="19"/>
      <c r="X423" s="19"/>
      <c r="Y423" s="17"/>
      <c r="Z423" s="18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</row>
    <row r="424" spans="1:49" s="11" customForma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8"/>
      <c r="Q424" s="17"/>
      <c r="R424" s="17"/>
      <c r="S424" s="18"/>
      <c r="T424" s="17"/>
      <c r="U424" s="17"/>
      <c r="V424" s="19"/>
      <c r="W424" s="19"/>
      <c r="X424" s="19"/>
      <c r="Y424" s="17"/>
      <c r="Z424" s="18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</row>
    <row r="425" spans="1:49" s="11" customForma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8"/>
      <c r="Q425" s="17"/>
      <c r="R425" s="17"/>
      <c r="S425" s="18"/>
      <c r="T425" s="17"/>
      <c r="U425" s="17"/>
      <c r="V425" s="19"/>
      <c r="W425" s="19"/>
      <c r="X425" s="19"/>
      <c r="Y425" s="17"/>
      <c r="Z425" s="18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</row>
    <row r="426" spans="1:49" s="11" customForma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8"/>
      <c r="Q426" s="17"/>
      <c r="R426" s="17"/>
      <c r="S426" s="18"/>
      <c r="T426" s="17"/>
      <c r="U426" s="17"/>
      <c r="V426" s="19"/>
      <c r="W426" s="19"/>
      <c r="X426" s="19"/>
      <c r="Y426" s="17"/>
      <c r="Z426" s="18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</row>
    <row r="427" spans="1:49" s="11" customForma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8"/>
      <c r="Q427" s="17"/>
      <c r="R427" s="17"/>
      <c r="S427" s="18"/>
      <c r="T427" s="17"/>
      <c r="U427" s="17"/>
      <c r="V427" s="19"/>
      <c r="W427" s="19"/>
      <c r="X427" s="19"/>
      <c r="Y427" s="17"/>
      <c r="Z427" s="18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</row>
    <row r="428" spans="1:49" s="11" customForma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8"/>
      <c r="Q428" s="17"/>
      <c r="R428" s="17"/>
      <c r="S428" s="18"/>
      <c r="T428" s="17"/>
      <c r="U428" s="17"/>
      <c r="V428" s="19"/>
      <c r="W428" s="19"/>
      <c r="X428" s="19"/>
      <c r="Y428" s="17"/>
      <c r="Z428" s="18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</row>
    <row r="429" spans="1:49" s="11" customForma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8"/>
      <c r="Q429" s="17"/>
      <c r="R429" s="17"/>
      <c r="S429" s="18"/>
      <c r="T429" s="17"/>
      <c r="U429" s="17"/>
      <c r="V429" s="19"/>
      <c r="W429" s="19"/>
      <c r="X429" s="19"/>
      <c r="Y429" s="17"/>
      <c r="Z429" s="18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</row>
    <row r="430" spans="1:49" s="11" customForma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8"/>
      <c r="Q430" s="17"/>
      <c r="R430" s="17"/>
      <c r="S430" s="18"/>
      <c r="T430" s="17"/>
      <c r="U430" s="17"/>
      <c r="V430" s="19"/>
      <c r="W430" s="19"/>
      <c r="X430" s="19"/>
      <c r="Y430" s="17"/>
      <c r="Z430" s="18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</row>
    <row r="431" spans="1:49" s="11" customForma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8"/>
      <c r="Q431" s="17"/>
      <c r="R431" s="17"/>
      <c r="S431" s="18"/>
      <c r="T431" s="17"/>
      <c r="U431" s="17"/>
      <c r="V431" s="19"/>
      <c r="W431" s="19"/>
      <c r="X431" s="19"/>
      <c r="Y431" s="17"/>
      <c r="Z431" s="18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</row>
    <row r="432" spans="1:49" s="11" customForma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8"/>
      <c r="Q432" s="17"/>
      <c r="R432" s="17"/>
      <c r="S432" s="18"/>
      <c r="T432" s="17"/>
      <c r="U432" s="17"/>
      <c r="V432" s="19"/>
      <c r="W432" s="19"/>
      <c r="X432" s="19"/>
      <c r="Y432" s="17"/>
      <c r="Z432" s="18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</row>
    <row r="433" spans="1:49" s="11" customForma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8"/>
      <c r="Q433" s="17"/>
      <c r="R433" s="17"/>
      <c r="S433" s="18"/>
      <c r="T433" s="17"/>
      <c r="U433" s="17"/>
      <c r="V433" s="19"/>
      <c r="W433" s="19"/>
      <c r="X433" s="19"/>
      <c r="Y433" s="17"/>
      <c r="Z433" s="18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</row>
    <row r="434" spans="1:49" s="11" customForma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8"/>
      <c r="Q434" s="17"/>
      <c r="R434" s="17"/>
      <c r="S434" s="18"/>
      <c r="T434" s="17"/>
      <c r="U434" s="17"/>
      <c r="V434" s="19"/>
      <c r="W434" s="19"/>
      <c r="X434" s="19"/>
      <c r="Y434" s="17"/>
      <c r="Z434" s="18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</row>
    <row r="435" spans="1:49" s="11" customForma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8"/>
      <c r="Q435" s="17"/>
      <c r="R435" s="17"/>
      <c r="S435" s="18"/>
      <c r="T435" s="17"/>
      <c r="U435" s="17"/>
      <c r="V435" s="19"/>
      <c r="W435" s="19"/>
      <c r="X435" s="19"/>
      <c r="Y435" s="17"/>
      <c r="Z435" s="18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</row>
    <row r="436" spans="1:49" s="11" customForma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8"/>
      <c r="Q436" s="17"/>
      <c r="R436" s="17"/>
      <c r="S436" s="18"/>
      <c r="T436" s="17"/>
      <c r="U436" s="17"/>
      <c r="V436" s="19"/>
      <c r="W436" s="19"/>
      <c r="X436" s="19"/>
      <c r="Y436" s="17"/>
      <c r="Z436" s="18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</row>
    <row r="437" spans="1:49" s="11" customForma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8"/>
      <c r="Q437" s="17"/>
      <c r="R437" s="17"/>
      <c r="S437" s="18"/>
      <c r="T437" s="17"/>
      <c r="U437" s="17"/>
      <c r="V437" s="19"/>
      <c r="W437" s="19"/>
      <c r="X437" s="19"/>
      <c r="Y437" s="17"/>
      <c r="Z437" s="18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</row>
    <row r="438" spans="1:49" s="11" customForma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8"/>
      <c r="Q438" s="17"/>
      <c r="R438" s="17"/>
      <c r="S438" s="18"/>
      <c r="T438" s="17"/>
      <c r="U438" s="17"/>
      <c r="V438" s="19"/>
      <c r="W438" s="19"/>
      <c r="X438" s="19"/>
      <c r="Y438" s="17"/>
      <c r="Z438" s="18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</row>
    <row r="439" spans="1:49" s="11" customForma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8"/>
      <c r="Q439" s="17"/>
      <c r="R439" s="17"/>
      <c r="S439" s="18"/>
      <c r="T439" s="17"/>
      <c r="U439" s="17"/>
      <c r="V439" s="19"/>
      <c r="W439" s="19"/>
      <c r="X439" s="19"/>
      <c r="Y439" s="17"/>
      <c r="Z439" s="18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</row>
    <row r="440" spans="1:49" s="11" customForma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8"/>
      <c r="Q440" s="17"/>
      <c r="R440" s="17"/>
      <c r="S440" s="18"/>
      <c r="T440" s="17"/>
      <c r="U440" s="17"/>
      <c r="V440" s="19"/>
      <c r="W440" s="19"/>
      <c r="X440" s="19"/>
      <c r="Y440" s="17"/>
      <c r="Z440" s="18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</row>
    <row r="441" spans="1:49" s="11" customForma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8"/>
      <c r="Q441" s="17"/>
      <c r="R441" s="17"/>
      <c r="S441" s="18"/>
      <c r="T441" s="17"/>
      <c r="U441" s="17"/>
      <c r="V441" s="19"/>
      <c r="W441" s="19"/>
      <c r="X441" s="19"/>
      <c r="Y441" s="17"/>
      <c r="Z441" s="18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</row>
    <row r="442" spans="1:49" s="11" customForma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8"/>
      <c r="Q442" s="17"/>
      <c r="R442" s="17"/>
      <c r="S442" s="18"/>
      <c r="T442" s="17"/>
      <c r="U442" s="17"/>
      <c r="V442" s="19"/>
      <c r="W442" s="19"/>
      <c r="X442" s="19"/>
      <c r="Y442" s="17"/>
      <c r="Z442" s="18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</row>
    <row r="443" spans="1:49" s="11" customForma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8"/>
      <c r="Q443" s="17"/>
      <c r="R443" s="17"/>
      <c r="S443" s="18"/>
      <c r="T443" s="17"/>
      <c r="U443" s="17"/>
      <c r="V443" s="19"/>
      <c r="W443" s="19"/>
      <c r="X443" s="19"/>
      <c r="Y443" s="17"/>
      <c r="Z443" s="18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</row>
    <row r="444" spans="1:49" s="11" customForma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8"/>
      <c r="Q444" s="17"/>
      <c r="R444" s="17"/>
      <c r="S444" s="18"/>
      <c r="T444" s="17"/>
      <c r="U444" s="17"/>
      <c r="V444" s="19"/>
      <c r="W444" s="19"/>
      <c r="X444" s="19"/>
      <c r="Y444" s="17"/>
      <c r="Z444" s="18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</row>
    <row r="445" spans="1:49" s="11" customForma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8"/>
      <c r="Q445" s="17"/>
      <c r="R445" s="17"/>
      <c r="S445" s="18"/>
      <c r="T445" s="17"/>
      <c r="U445" s="17"/>
      <c r="V445" s="19"/>
      <c r="W445" s="19"/>
      <c r="X445" s="19"/>
      <c r="Y445" s="17"/>
      <c r="Z445" s="18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</row>
    <row r="446" spans="1:49" s="11" customForma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8"/>
      <c r="Q446" s="17"/>
      <c r="R446" s="17"/>
      <c r="S446" s="18"/>
      <c r="T446" s="17"/>
      <c r="U446" s="17"/>
      <c r="V446" s="19"/>
      <c r="W446" s="19"/>
      <c r="X446" s="19"/>
      <c r="Y446" s="17"/>
      <c r="Z446" s="18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</row>
    <row r="447" spans="1:49" s="11" customForma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8"/>
      <c r="Q447" s="17"/>
      <c r="R447" s="17"/>
      <c r="S447" s="18"/>
      <c r="T447" s="17"/>
      <c r="U447" s="17"/>
      <c r="V447" s="19"/>
      <c r="W447" s="19"/>
      <c r="X447" s="19"/>
      <c r="Y447" s="17"/>
      <c r="Z447" s="18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</row>
    <row r="448" spans="1:49" s="11" customForma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8"/>
      <c r="Q448" s="17"/>
      <c r="R448" s="17"/>
      <c r="S448" s="18"/>
      <c r="T448" s="17"/>
      <c r="U448" s="17"/>
      <c r="V448" s="19"/>
      <c r="W448" s="19"/>
      <c r="X448" s="19"/>
      <c r="Y448" s="17"/>
      <c r="Z448" s="18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</row>
    <row r="449" spans="1:49" s="11" customForma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8"/>
      <c r="Q449" s="17"/>
      <c r="R449" s="17"/>
      <c r="S449" s="18"/>
      <c r="T449" s="17"/>
      <c r="U449" s="17"/>
      <c r="V449" s="19"/>
      <c r="W449" s="19"/>
      <c r="X449" s="19"/>
      <c r="Y449" s="17"/>
      <c r="Z449" s="18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</row>
    <row r="450" spans="1:49" s="11" customForma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8"/>
      <c r="Q450" s="17"/>
      <c r="R450" s="17"/>
      <c r="S450" s="18"/>
      <c r="T450" s="17"/>
      <c r="U450" s="17"/>
      <c r="V450" s="19"/>
      <c r="W450" s="19"/>
      <c r="X450" s="19"/>
      <c r="Y450" s="17"/>
      <c r="Z450" s="18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</row>
    <row r="451" spans="1:49" s="11" customForma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8"/>
      <c r="Q451" s="17"/>
      <c r="R451" s="17"/>
      <c r="S451" s="18"/>
      <c r="T451" s="17"/>
      <c r="U451" s="17"/>
      <c r="V451" s="19"/>
      <c r="W451" s="19"/>
      <c r="X451" s="19"/>
      <c r="Y451" s="17"/>
      <c r="Z451" s="18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</row>
    <row r="452" spans="1:49" s="11" customForma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8"/>
      <c r="Q452" s="17"/>
      <c r="R452" s="17"/>
      <c r="S452" s="18"/>
      <c r="T452" s="17"/>
      <c r="U452" s="17"/>
      <c r="V452" s="19"/>
      <c r="W452" s="19"/>
      <c r="X452" s="19"/>
      <c r="Y452" s="17"/>
      <c r="Z452" s="18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</row>
    <row r="453" spans="1:49" s="11" customForma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8"/>
      <c r="Q453" s="17"/>
      <c r="R453" s="17"/>
      <c r="S453" s="18"/>
      <c r="T453" s="17"/>
      <c r="U453" s="17"/>
      <c r="V453" s="19"/>
      <c r="W453" s="19"/>
      <c r="X453" s="19"/>
      <c r="Y453" s="17"/>
      <c r="Z453" s="18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</row>
    <row r="454" spans="1:49" s="11" customForma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8"/>
      <c r="Q454" s="17"/>
      <c r="R454" s="17"/>
      <c r="S454" s="18"/>
      <c r="T454" s="17"/>
      <c r="U454" s="17"/>
      <c r="V454" s="19"/>
      <c r="W454" s="19"/>
      <c r="X454" s="19"/>
      <c r="Y454" s="17"/>
      <c r="Z454" s="18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</row>
    <row r="455" spans="1:49" s="11" customForma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8"/>
      <c r="Q455" s="17"/>
      <c r="R455" s="17"/>
      <c r="S455" s="18"/>
      <c r="T455" s="17"/>
      <c r="U455" s="17"/>
      <c r="V455" s="19"/>
      <c r="W455" s="19"/>
      <c r="X455" s="19"/>
      <c r="Y455" s="17"/>
      <c r="Z455" s="18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</row>
    <row r="456" spans="1:49" s="11" customForma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8"/>
      <c r="Q456" s="17"/>
      <c r="R456" s="17"/>
      <c r="S456" s="18"/>
      <c r="T456" s="17"/>
      <c r="U456" s="17"/>
      <c r="V456" s="19"/>
      <c r="W456" s="19"/>
      <c r="X456" s="19"/>
      <c r="Y456" s="17"/>
      <c r="Z456" s="18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</row>
    <row r="457" spans="1:49" s="11" customForma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8"/>
      <c r="Q457" s="17"/>
      <c r="R457" s="17"/>
      <c r="S457" s="18"/>
      <c r="T457" s="17"/>
      <c r="U457" s="17"/>
      <c r="V457" s="19"/>
      <c r="W457" s="19"/>
      <c r="X457" s="19"/>
      <c r="Y457" s="17"/>
      <c r="Z457" s="18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</row>
    <row r="458" spans="1:49" s="11" customForma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8"/>
      <c r="Q458" s="17"/>
      <c r="R458" s="17"/>
      <c r="S458" s="18"/>
      <c r="T458" s="17"/>
      <c r="U458" s="17"/>
      <c r="V458" s="19"/>
      <c r="W458" s="19"/>
      <c r="X458" s="19"/>
      <c r="Y458" s="17"/>
      <c r="Z458" s="18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</row>
    <row r="459" spans="1:49" s="11" customForma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8"/>
      <c r="Q459" s="17"/>
      <c r="R459" s="17"/>
      <c r="S459" s="18"/>
      <c r="T459" s="17"/>
      <c r="U459" s="17"/>
      <c r="V459" s="19"/>
      <c r="W459" s="19"/>
      <c r="X459" s="19"/>
      <c r="Y459" s="17"/>
      <c r="Z459" s="18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</row>
    <row r="460" spans="1:49" s="11" customForma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8"/>
      <c r="Q460" s="17"/>
      <c r="R460" s="17"/>
      <c r="S460" s="18"/>
      <c r="T460" s="17"/>
      <c r="U460" s="17"/>
      <c r="V460" s="19"/>
      <c r="W460" s="19"/>
      <c r="X460" s="19"/>
      <c r="Y460" s="17"/>
      <c r="Z460" s="18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</row>
    <row r="461" spans="1:49" s="11" customForma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8"/>
      <c r="Q461" s="17"/>
      <c r="R461" s="17"/>
      <c r="S461" s="18"/>
      <c r="T461" s="17"/>
      <c r="U461" s="17"/>
      <c r="V461" s="19"/>
      <c r="W461" s="19"/>
      <c r="X461" s="19"/>
      <c r="Y461" s="17"/>
      <c r="Z461" s="18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</row>
    <row r="462" spans="1:49" s="11" customForma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8"/>
      <c r="Q462" s="17"/>
      <c r="R462" s="17"/>
      <c r="S462" s="18"/>
      <c r="T462" s="17"/>
      <c r="U462" s="17"/>
      <c r="V462" s="19"/>
      <c r="W462" s="19"/>
      <c r="X462" s="19"/>
      <c r="Y462" s="17"/>
      <c r="Z462" s="18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</row>
    <row r="463" spans="1:49" s="11" customForma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8"/>
      <c r="Q463" s="17"/>
      <c r="R463" s="17"/>
      <c r="S463" s="18"/>
      <c r="T463" s="17"/>
      <c r="U463" s="17"/>
      <c r="V463" s="19"/>
      <c r="W463" s="19"/>
      <c r="X463" s="19"/>
      <c r="Y463" s="17"/>
      <c r="Z463" s="18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</row>
    <row r="464" spans="1:49" s="11" customForma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8"/>
      <c r="Q464" s="17"/>
      <c r="R464" s="17"/>
      <c r="S464" s="18"/>
      <c r="T464" s="17"/>
      <c r="U464" s="17"/>
      <c r="V464" s="19"/>
      <c r="W464" s="19"/>
      <c r="X464" s="19"/>
      <c r="Y464" s="17"/>
      <c r="Z464" s="18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</row>
    <row r="465" spans="1:49" s="11" customForma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8"/>
      <c r="Q465" s="17"/>
      <c r="R465" s="17"/>
      <c r="S465" s="18"/>
      <c r="T465" s="17"/>
      <c r="U465" s="17"/>
      <c r="V465" s="19"/>
      <c r="W465" s="19"/>
      <c r="X465" s="19"/>
      <c r="Y465" s="17"/>
      <c r="Z465" s="18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</row>
    <row r="466" spans="1:49" s="11" customForma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8"/>
      <c r="Q466" s="17"/>
      <c r="R466" s="17"/>
      <c r="S466" s="18"/>
      <c r="T466" s="17"/>
      <c r="U466" s="17"/>
      <c r="V466" s="19"/>
      <c r="W466" s="19"/>
      <c r="X466" s="19"/>
      <c r="Y466" s="17"/>
      <c r="Z466" s="18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</row>
    <row r="467" spans="1:49" s="11" customForma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8"/>
      <c r="Q467" s="17"/>
      <c r="R467" s="17"/>
      <c r="S467" s="18"/>
      <c r="T467" s="17"/>
      <c r="U467" s="17"/>
      <c r="V467" s="19"/>
      <c r="W467" s="19"/>
      <c r="X467" s="19"/>
      <c r="Y467" s="17"/>
      <c r="Z467" s="18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</row>
    <row r="468" spans="1:49" s="11" customForma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8"/>
      <c r="Q468" s="17"/>
      <c r="R468" s="17"/>
      <c r="S468" s="18"/>
      <c r="T468" s="17"/>
      <c r="U468" s="17"/>
      <c r="V468" s="19"/>
      <c r="W468" s="19"/>
      <c r="X468" s="19"/>
      <c r="Y468" s="17"/>
      <c r="Z468" s="18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</row>
    <row r="469" spans="1:49" s="11" customForma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8"/>
      <c r="Q469" s="17"/>
      <c r="R469" s="17"/>
      <c r="S469" s="18"/>
      <c r="T469" s="17"/>
      <c r="U469" s="17"/>
      <c r="V469" s="19"/>
      <c r="W469" s="19"/>
      <c r="X469" s="19"/>
      <c r="Y469" s="17"/>
      <c r="Z469" s="18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</row>
    <row r="470" spans="1:49" s="11" customForma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8"/>
      <c r="Q470" s="17"/>
      <c r="R470" s="17"/>
      <c r="S470" s="18"/>
      <c r="T470" s="17"/>
      <c r="U470" s="17"/>
      <c r="V470" s="19"/>
      <c r="W470" s="19"/>
      <c r="X470" s="19"/>
      <c r="Y470" s="17"/>
      <c r="Z470" s="18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</row>
    <row r="471" spans="1:49" s="11" customForma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8"/>
      <c r="Q471" s="17"/>
      <c r="R471" s="17"/>
      <c r="S471" s="18"/>
      <c r="T471" s="17"/>
      <c r="U471" s="17"/>
      <c r="V471" s="19"/>
      <c r="W471" s="19"/>
      <c r="X471" s="19"/>
      <c r="Y471" s="17"/>
      <c r="Z471" s="18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</row>
    <row r="472" spans="1:49" s="11" customForma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8"/>
      <c r="Q472" s="17"/>
      <c r="R472" s="17"/>
      <c r="S472" s="18"/>
      <c r="T472" s="17"/>
      <c r="U472" s="17"/>
      <c r="V472" s="19"/>
      <c r="W472" s="19"/>
      <c r="X472" s="19"/>
      <c r="Y472" s="17"/>
      <c r="Z472" s="18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</row>
    <row r="473" spans="1:49" s="11" customForma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8"/>
      <c r="Q473" s="17"/>
      <c r="R473" s="17"/>
      <c r="S473" s="18"/>
      <c r="T473" s="17"/>
      <c r="U473" s="17"/>
      <c r="V473" s="19"/>
      <c r="W473" s="19"/>
      <c r="X473" s="19"/>
      <c r="Y473" s="17"/>
      <c r="Z473" s="18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</row>
    <row r="474" spans="1:49" s="11" customForma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8"/>
      <c r="Q474" s="17"/>
      <c r="R474" s="17"/>
      <c r="S474" s="18"/>
      <c r="T474" s="17"/>
      <c r="U474" s="17"/>
      <c r="V474" s="19"/>
      <c r="W474" s="19"/>
      <c r="X474" s="19"/>
      <c r="Y474" s="17"/>
      <c r="Z474" s="18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</row>
    <row r="475" spans="1:49" s="11" customForma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8"/>
      <c r="Q475" s="17"/>
      <c r="R475" s="17"/>
      <c r="S475" s="18"/>
      <c r="T475" s="17"/>
      <c r="U475" s="17"/>
      <c r="V475" s="19"/>
      <c r="W475" s="19"/>
      <c r="X475" s="19"/>
      <c r="Y475" s="17"/>
      <c r="Z475" s="18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</row>
    <row r="476" spans="1:49" s="11" customForma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8"/>
      <c r="Q476" s="17"/>
      <c r="R476" s="17"/>
      <c r="S476" s="18"/>
      <c r="T476" s="17"/>
      <c r="U476" s="17"/>
      <c r="V476" s="19"/>
      <c r="W476" s="19"/>
      <c r="X476" s="19"/>
      <c r="Y476" s="17"/>
      <c r="Z476" s="18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</row>
    <row r="477" spans="1:49" s="11" customForma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8"/>
      <c r="Q477" s="17"/>
      <c r="R477" s="17"/>
      <c r="S477" s="18"/>
      <c r="T477" s="17"/>
      <c r="U477" s="17"/>
      <c r="V477" s="19"/>
      <c r="W477" s="19"/>
      <c r="X477" s="19"/>
      <c r="Y477" s="17"/>
      <c r="Z477" s="18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</row>
    <row r="478" spans="1:49" s="11" customForma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8"/>
      <c r="Q478" s="17"/>
      <c r="R478" s="17"/>
      <c r="S478" s="18"/>
      <c r="T478" s="17"/>
      <c r="U478" s="17"/>
      <c r="V478" s="19"/>
      <c r="W478" s="19"/>
      <c r="X478" s="19"/>
      <c r="Y478" s="17"/>
      <c r="Z478" s="18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</row>
    <row r="479" spans="1:49" s="11" customForma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8"/>
      <c r="Q479" s="17"/>
      <c r="R479" s="17"/>
      <c r="S479" s="18"/>
      <c r="T479" s="17"/>
      <c r="U479" s="17"/>
      <c r="V479" s="19"/>
      <c r="W479" s="19"/>
      <c r="X479" s="19"/>
      <c r="Y479" s="17"/>
      <c r="Z479" s="18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</row>
    <row r="480" spans="1:49" s="11" customForma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8"/>
      <c r="Q480" s="17"/>
      <c r="R480" s="17"/>
      <c r="S480" s="18"/>
      <c r="T480" s="17"/>
      <c r="U480" s="17"/>
      <c r="V480" s="19"/>
      <c r="W480" s="19"/>
      <c r="X480" s="19"/>
      <c r="Y480" s="17"/>
      <c r="Z480" s="18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</row>
    <row r="481" spans="1:49" s="11" customForma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8"/>
      <c r="Q481" s="17"/>
      <c r="R481" s="17"/>
      <c r="S481" s="18"/>
      <c r="T481" s="17"/>
      <c r="U481" s="17"/>
      <c r="V481" s="19"/>
      <c r="W481" s="19"/>
      <c r="X481" s="19"/>
      <c r="Y481" s="17"/>
      <c r="Z481" s="18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</row>
    <row r="482" spans="1:49" s="11" customForma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8"/>
      <c r="Q482" s="17"/>
      <c r="R482" s="17"/>
      <c r="S482" s="18"/>
      <c r="T482" s="17"/>
      <c r="U482" s="17"/>
      <c r="V482" s="19"/>
      <c r="W482" s="19"/>
      <c r="X482" s="19"/>
      <c r="Y482" s="17"/>
      <c r="Z482" s="18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</row>
    <row r="483" spans="1:49" s="11" customForma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8"/>
      <c r="Q483" s="17"/>
      <c r="R483" s="17"/>
      <c r="S483" s="18"/>
      <c r="T483" s="17"/>
      <c r="U483" s="17"/>
      <c r="V483" s="19"/>
      <c r="W483" s="19"/>
      <c r="X483" s="19"/>
      <c r="Y483" s="17"/>
      <c r="Z483" s="18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</row>
    <row r="484" spans="1:49" s="11" customForma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8"/>
      <c r="Q484" s="17"/>
      <c r="R484" s="17"/>
      <c r="S484" s="18"/>
      <c r="T484" s="17"/>
      <c r="U484" s="17"/>
      <c r="V484" s="19"/>
      <c r="W484" s="19"/>
      <c r="X484" s="19"/>
      <c r="Y484" s="17"/>
      <c r="Z484" s="18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</row>
    <row r="485" spans="1:49" s="11" customForma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8"/>
      <c r="Q485" s="17"/>
      <c r="R485" s="17"/>
      <c r="S485" s="18"/>
      <c r="T485" s="17"/>
      <c r="U485" s="17"/>
      <c r="V485" s="19"/>
      <c r="W485" s="19"/>
      <c r="X485" s="19"/>
      <c r="Y485" s="17"/>
      <c r="Z485" s="18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</row>
    <row r="486" spans="1:49" s="11" customForma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8"/>
      <c r="Q486" s="17"/>
      <c r="R486" s="17"/>
      <c r="S486" s="18"/>
      <c r="T486" s="17"/>
      <c r="U486" s="17"/>
      <c r="V486" s="19"/>
      <c r="W486" s="19"/>
      <c r="X486" s="19"/>
      <c r="Y486" s="17"/>
      <c r="Z486" s="18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</row>
    <row r="487" spans="1:49" s="11" customForma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8"/>
      <c r="Q487" s="17"/>
      <c r="R487" s="17"/>
      <c r="S487" s="18"/>
      <c r="T487" s="17"/>
      <c r="U487" s="17"/>
      <c r="V487" s="19"/>
      <c r="W487" s="19"/>
      <c r="X487" s="19"/>
      <c r="Y487" s="17"/>
      <c r="Z487" s="18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</row>
    <row r="488" spans="1:49" s="11" customForma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8"/>
      <c r="Q488" s="17"/>
      <c r="R488" s="17"/>
      <c r="S488" s="18"/>
      <c r="T488" s="17"/>
      <c r="U488" s="17"/>
      <c r="V488" s="19"/>
      <c r="W488" s="19"/>
      <c r="X488" s="19"/>
      <c r="Y488" s="17"/>
      <c r="Z488" s="18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</row>
    <row r="489" spans="1:49" s="11" customForma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8"/>
      <c r="Q489" s="17"/>
      <c r="R489" s="17"/>
      <c r="S489" s="18"/>
      <c r="T489" s="17"/>
      <c r="U489" s="17"/>
      <c r="V489" s="19"/>
      <c r="W489" s="19"/>
      <c r="X489" s="19"/>
      <c r="Y489" s="17"/>
      <c r="Z489" s="18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</row>
    <row r="490" spans="1:49" s="11" customForma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8"/>
      <c r="Q490" s="17"/>
      <c r="R490" s="17"/>
      <c r="S490" s="18"/>
      <c r="T490" s="17"/>
      <c r="U490" s="17"/>
      <c r="V490" s="19"/>
      <c r="W490" s="19"/>
      <c r="X490" s="19"/>
      <c r="Y490" s="17"/>
      <c r="Z490" s="18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</row>
    <row r="491" spans="1:49" s="11" customForma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8"/>
      <c r="Q491" s="17"/>
      <c r="R491" s="17"/>
      <c r="S491" s="18"/>
      <c r="T491" s="17"/>
      <c r="U491" s="17"/>
      <c r="V491" s="19"/>
      <c r="W491" s="19"/>
      <c r="X491" s="19"/>
      <c r="Y491" s="17"/>
      <c r="Z491" s="18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</row>
    <row r="492" spans="1:49" s="11" customForma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8"/>
      <c r="Q492" s="17"/>
      <c r="R492" s="17"/>
      <c r="S492" s="18"/>
      <c r="T492" s="17"/>
      <c r="U492" s="17"/>
      <c r="V492" s="19"/>
      <c r="W492" s="19"/>
      <c r="X492" s="19"/>
      <c r="Y492" s="17"/>
      <c r="Z492" s="18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</row>
    <row r="493" spans="1:49" s="11" customForma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8"/>
      <c r="Q493" s="17"/>
      <c r="R493" s="17"/>
      <c r="S493" s="18"/>
      <c r="T493" s="17"/>
      <c r="U493" s="17"/>
      <c r="V493" s="19"/>
      <c r="W493" s="19"/>
      <c r="X493" s="19"/>
      <c r="Y493" s="17"/>
      <c r="Z493" s="18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</row>
    <row r="494" spans="1:49" s="11" customForma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8"/>
      <c r="Q494" s="17"/>
      <c r="R494" s="17"/>
      <c r="S494" s="18"/>
      <c r="T494" s="17"/>
      <c r="U494" s="17"/>
      <c r="V494" s="19"/>
      <c r="W494" s="19"/>
      <c r="X494" s="19"/>
      <c r="Y494" s="17"/>
      <c r="Z494" s="18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</row>
    <row r="495" spans="1:49" s="11" customForma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8"/>
      <c r="Q495" s="17"/>
      <c r="R495" s="17"/>
      <c r="S495" s="18"/>
      <c r="T495" s="17"/>
      <c r="U495" s="17"/>
      <c r="V495" s="19"/>
      <c r="W495" s="19"/>
      <c r="X495" s="19"/>
      <c r="Y495" s="17"/>
      <c r="Z495" s="18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</row>
    <row r="496" spans="1:49" s="11" customForma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8"/>
      <c r="Q496" s="17"/>
      <c r="R496" s="17"/>
      <c r="S496" s="18"/>
      <c r="T496" s="17"/>
      <c r="U496" s="17"/>
      <c r="V496" s="19"/>
      <c r="W496" s="19"/>
      <c r="X496" s="19"/>
      <c r="Y496" s="17"/>
      <c r="Z496" s="18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</row>
    <row r="497" spans="1:49" s="11" customForma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8"/>
      <c r="Q497" s="17"/>
      <c r="R497" s="17"/>
      <c r="S497" s="18"/>
      <c r="T497" s="17"/>
      <c r="U497" s="17"/>
      <c r="V497" s="19"/>
      <c r="W497" s="19"/>
      <c r="X497" s="19"/>
      <c r="Y497" s="17"/>
      <c r="Z497" s="18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</row>
    <row r="498" spans="1:49" s="11" customForma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8"/>
      <c r="Q498" s="17"/>
      <c r="R498" s="17"/>
      <c r="S498" s="18"/>
      <c r="T498" s="17"/>
      <c r="U498" s="17"/>
      <c r="V498" s="19"/>
      <c r="W498" s="19"/>
      <c r="X498" s="19"/>
      <c r="Y498" s="17"/>
      <c r="Z498" s="18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</row>
    <row r="499" spans="1:49" s="11" customForma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8"/>
      <c r="Q499" s="17"/>
      <c r="R499" s="17"/>
      <c r="S499" s="18"/>
      <c r="T499" s="17"/>
      <c r="U499" s="17"/>
      <c r="V499" s="19"/>
      <c r="W499" s="19"/>
      <c r="X499" s="19"/>
      <c r="Y499" s="17"/>
      <c r="Z499" s="18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</row>
    <row r="500" spans="1:49" s="11" customForma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8"/>
      <c r="Q500" s="17"/>
      <c r="R500" s="17"/>
      <c r="S500" s="18"/>
      <c r="T500" s="17"/>
      <c r="U500" s="17"/>
      <c r="V500" s="19"/>
      <c r="W500" s="19"/>
      <c r="X500" s="19"/>
      <c r="Y500" s="17"/>
      <c r="Z500" s="18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</row>
    <row r="501" spans="1:49" s="11" customForma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8"/>
      <c r="Q501" s="17"/>
      <c r="R501" s="17"/>
      <c r="S501" s="18"/>
      <c r="T501" s="17"/>
      <c r="U501" s="17"/>
      <c r="V501" s="19"/>
      <c r="W501" s="19"/>
      <c r="X501" s="19"/>
      <c r="Y501" s="17"/>
      <c r="Z501" s="18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</row>
    <row r="502" spans="1:49" s="11" customForma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8"/>
      <c r="Q502" s="17"/>
      <c r="R502" s="17"/>
      <c r="S502" s="18"/>
      <c r="T502" s="17"/>
      <c r="U502" s="17"/>
      <c r="V502" s="19"/>
      <c r="W502" s="19"/>
      <c r="X502" s="19"/>
      <c r="Y502" s="17"/>
      <c r="Z502" s="18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</row>
    <row r="503" spans="1:49" s="11" customForma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8"/>
      <c r="Q503" s="17"/>
      <c r="R503" s="17"/>
      <c r="S503" s="18"/>
      <c r="T503" s="17"/>
      <c r="U503" s="17"/>
      <c r="V503" s="19"/>
      <c r="W503" s="19"/>
      <c r="X503" s="19"/>
      <c r="Y503" s="17"/>
      <c r="Z503" s="18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</row>
    <row r="504" spans="1:49" s="11" customForma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8"/>
      <c r="Q504" s="17"/>
      <c r="R504" s="17"/>
      <c r="S504" s="18"/>
      <c r="T504" s="17"/>
      <c r="U504" s="17"/>
      <c r="V504" s="19"/>
      <c r="W504" s="19"/>
      <c r="X504" s="19"/>
      <c r="Y504" s="17"/>
      <c r="Z504" s="18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</row>
    <row r="505" spans="1:49" s="11" customForma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8"/>
      <c r="Q505" s="17"/>
      <c r="R505" s="17"/>
      <c r="S505" s="18"/>
      <c r="T505" s="17"/>
      <c r="U505" s="17"/>
      <c r="V505" s="19"/>
      <c r="W505" s="19"/>
      <c r="X505" s="19"/>
      <c r="Y505" s="17"/>
      <c r="Z505" s="18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</row>
    <row r="506" spans="1:49" s="11" customForma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8"/>
      <c r="Q506" s="17"/>
      <c r="R506" s="17"/>
      <c r="S506" s="18"/>
      <c r="T506" s="17"/>
      <c r="U506" s="17"/>
      <c r="V506" s="19"/>
      <c r="W506" s="19"/>
      <c r="X506" s="19"/>
      <c r="Y506" s="17"/>
      <c r="Z506" s="18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</row>
    <row r="507" spans="1:49" s="11" customForma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8"/>
      <c r="Q507" s="17"/>
      <c r="R507" s="17"/>
      <c r="S507" s="18"/>
      <c r="T507" s="17"/>
      <c r="U507" s="17"/>
      <c r="V507" s="19"/>
      <c r="W507" s="19"/>
      <c r="X507" s="19"/>
      <c r="Y507" s="17"/>
      <c r="Z507" s="18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</row>
    <row r="508" spans="1:49" s="11" customForma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8"/>
      <c r="Q508" s="17"/>
      <c r="R508" s="17"/>
      <c r="S508" s="18"/>
      <c r="T508" s="17"/>
      <c r="U508" s="17"/>
      <c r="V508" s="19"/>
      <c r="W508" s="19"/>
      <c r="X508" s="19"/>
      <c r="Y508" s="17"/>
      <c r="Z508" s="18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</row>
    <row r="509" spans="1:49" s="11" customForma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8"/>
      <c r="Q509" s="17"/>
      <c r="R509" s="17"/>
      <c r="S509" s="18"/>
      <c r="T509" s="17"/>
      <c r="U509" s="17"/>
      <c r="V509" s="19"/>
      <c r="W509" s="19"/>
      <c r="X509" s="19"/>
      <c r="Y509" s="17"/>
      <c r="Z509" s="18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</row>
    <row r="510" spans="1:49" s="11" customForma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8"/>
      <c r="Q510" s="17"/>
      <c r="R510" s="17"/>
      <c r="S510" s="18"/>
      <c r="T510" s="17"/>
      <c r="U510" s="17"/>
      <c r="V510" s="19"/>
      <c r="W510" s="19"/>
      <c r="X510" s="19"/>
      <c r="Y510" s="17"/>
      <c r="Z510" s="18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</row>
    <row r="511" spans="1:49" s="11" customForma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8"/>
      <c r="Q511" s="17"/>
      <c r="R511" s="17"/>
      <c r="S511" s="18"/>
      <c r="T511" s="17"/>
      <c r="U511" s="17"/>
      <c r="V511" s="19"/>
      <c r="W511" s="19"/>
      <c r="X511" s="19"/>
      <c r="Y511" s="17"/>
      <c r="Z511" s="18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</row>
    <row r="512" spans="1:49" s="11" customForma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8"/>
      <c r="Q512" s="17"/>
      <c r="R512" s="17"/>
      <c r="S512" s="18"/>
      <c r="T512" s="17"/>
      <c r="U512" s="17"/>
      <c r="V512" s="19"/>
      <c r="W512" s="19"/>
      <c r="X512" s="19"/>
      <c r="Y512" s="17"/>
      <c r="Z512" s="18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</row>
    <row r="513" spans="1:49" s="11" customForma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8"/>
      <c r="Q513" s="17"/>
      <c r="R513" s="17"/>
      <c r="S513" s="18"/>
      <c r="T513" s="17"/>
      <c r="U513" s="17"/>
      <c r="V513" s="19"/>
      <c r="W513" s="19"/>
      <c r="X513" s="19"/>
      <c r="Y513" s="17"/>
      <c r="Z513" s="18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</row>
    <row r="514" spans="1:49" s="11" customForma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8"/>
      <c r="Q514" s="17"/>
      <c r="R514" s="17"/>
      <c r="S514" s="18"/>
      <c r="T514" s="17"/>
      <c r="U514" s="17"/>
      <c r="V514" s="19"/>
      <c r="W514" s="19"/>
      <c r="X514" s="19"/>
      <c r="Y514" s="17"/>
      <c r="Z514" s="18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</row>
    <row r="515" spans="1:49" s="11" customForma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8"/>
      <c r="Q515" s="17"/>
      <c r="R515" s="17"/>
      <c r="S515" s="18"/>
      <c r="T515" s="17"/>
      <c r="U515" s="17"/>
      <c r="V515" s="19"/>
      <c r="W515" s="19"/>
      <c r="X515" s="19"/>
      <c r="Y515" s="17"/>
      <c r="Z515" s="18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</row>
    <row r="516" spans="1:49" s="11" customForma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8"/>
      <c r="Q516" s="17"/>
      <c r="R516" s="17"/>
      <c r="S516" s="18"/>
      <c r="T516" s="17"/>
      <c r="U516" s="17"/>
      <c r="V516" s="19"/>
      <c r="W516" s="19"/>
      <c r="X516" s="19"/>
      <c r="Y516" s="17"/>
      <c r="Z516" s="18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</row>
    <row r="517" spans="1:49" s="11" customForma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8"/>
      <c r="Q517" s="17"/>
      <c r="R517" s="17"/>
      <c r="S517" s="18"/>
      <c r="T517" s="17"/>
      <c r="U517" s="17"/>
      <c r="V517" s="19"/>
      <c r="W517" s="19"/>
      <c r="X517" s="19"/>
      <c r="Y517" s="17"/>
      <c r="Z517" s="18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</row>
    <row r="518" spans="1:49" s="11" customForma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8"/>
      <c r="Q518" s="17"/>
      <c r="R518" s="17"/>
      <c r="S518" s="18"/>
      <c r="T518" s="17"/>
      <c r="U518" s="17"/>
      <c r="V518" s="19"/>
      <c r="W518" s="19"/>
      <c r="X518" s="19"/>
      <c r="Y518" s="17"/>
      <c r="Z518" s="18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</row>
    <row r="519" spans="1:49" s="11" customForma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8"/>
      <c r="Q519" s="17"/>
      <c r="R519" s="17"/>
      <c r="S519" s="18"/>
      <c r="T519" s="17"/>
      <c r="U519" s="17"/>
      <c r="V519" s="19"/>
      <c r="W519" s="19"/>
      <c r="X519" s="19"/>
      <c r="Y519" s="17"/>
      <c r="Z519" s="18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</row>
    <row r="520" spans="1:49" s="11" customForma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8"/>
      <c r="Q520" s="17"/>
      <c r="R520" s="17"/>
      <c r="S520" s="18"/>
      <c r="T520" s="17"/>
      <c r="U520" s="17"/>
      <c r="V520" s="19"/>
      <c r="W520" s="19"/>
      <c r="X520" s="19"/>
      <c r="Y520" s="17"/>
      <c r="Z520" s="18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</row>
    <row r="521" spans="1:49" s="11" customForma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8"/>
      <c r="Q521" s="17"/>
      <c r="R521" s="17"/>
      <c r="S521" s="18"/>
      <c r="T521" s="17"/>
      <c r="U521" s="17"/>
      <c r="V521" s="19"/>
      <c r="W521" s="19"/>
      <c r="X521" s="19"/>
      <c r="Y521" s="17"/>
      <c r="Z521" s="18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</row>
    <row r="522" spans="1:49" s="11" customForma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8"/>
      <c r="Q522" s="17"/>
      <c r="R522" s="17"/>
      <c r="S522" s="18"/>
      <c r="T522" s="17"/>
      <c r="U522" s="17"/>
      <c r="V522" s="19"/>
      <c r="W522" s="19"/>
      <c r="X522" s="19"/>
      <c r="Y522" s="17"/>
      <c r="Z522" s="18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</row>
    <row r="523" spans="1:49" s="11" customForma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8"/>
      <c r="Q523" s="17"/>
      <c r="R523" s="17"/>
      <c r="S523" s="18"/>
      <c r="T523" s="17"/>
      <c r="U523" s="17"/>
      <c r="V523" s="19"/>
      <c r="W523" s="19"/>
      <c r="X523" s="19"/>
      <c r="Y523" s="17"/>
      <c r="Z523" s="18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</row>
    <row r="524" spans="1:49" s="11" customForma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8"/>
      <c r="Q524" s="17"/>
      <c r="R524" s="17"/>
      <c r="S524" s="18"/>
      <c r="T524" s="17"/>
      <c r="U524" s="17"/>
      <c r="V524" s="19"/>
      <c r="W524" s="19"/>
      <c r="X524" s="19"/>
      <c r="Y524" s="17"/>
      <c r="Z524" s="18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</row>
    <row r="525" spans="1:49" s="11" customForma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8"/>
      <c r="Q525" s="17"/>
      <c r="R525" s="17"/>
      <c r="S525" s="18"/>
      <c r="T525" s="17"/>
      <c r="U525" s="17"/>
      <c r="V525" s="19"/>
      <c r="W525" s="19"/>
      <c r="X525" s="19"/>
      <c r="Y525" s="17"/>
      <c r="Z525" s="18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</row>
    <row r="526" spans="1:49" s="11" customForma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8"/>
      <c r="Q526" s="17"/>
      <c r="R526" s="17"/>
      <c r="S526" s="18"/>
      <c r="T526" s="17"/>
      <c r="U526" s="17"/>
      <c r="V526" s="19"/>
      <c r="W526" s="19"/>
      <c r="X526" s="19"/>
      <c r="Y526" s="17"/>
      <c r="Z526" s="18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</row>
    <row r="527" spans="1:49" s="11" customForma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8"/>
      <c r="Q527" s="17"/>
      <c r="R527" s="17"/>
      <c r="S527" s="18"/>
      <c r="T527" s="17"/>
      <c r="U527" s="17"/>
      <c r="V527" s="19"/>
      <c r="W527" s="19"/>
      <c r="X527" s="19"/>
      <c r="Y527" s="17"/>
      <c r="Z527" s="18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</row>
    <row r="528" spans="1:49" s="11" customForma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8"/>
      <c r="Q528" s="17"/>
      <c r="R528" s="17"/>
      <c r="S528" s="18"/>
      <c r="T528" s="17"/>
      <c r="U528" s="17"/>
      <c r="V528" s="19"/>
      <c r="W528" s="19"/>
      <c r="X528" s="19"/>
      <c r="Y528" s="17"/>
      <c r="Z528" s="18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</row>
    <row r="529" spans="1:49" s="11" customForma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8"/>
      <c r="Q529" s="17"/>
      <c r="R529" s="17"/>
      <c r="S529" s="18"/>
      <c r="T529" s="17"/>
      <c r="U529" s="17"/>
      <c r="V529" s="19"/>
      <c r="W529" s="19"/>
      <c r="X529" s="19"/>
      <c r="Y529" s="17"/>
      <c r="Z529" s="18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</row>
    <row r="530" spans="1:49" s="11" customForma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8"/>
      <c r="Q530" s="17"/>
      <c r="R530" s="17"/>
      <c r="S530" s="18"/>
      <c r="T530" s="17"/>
      <c r="U530" s="17"/>
      <c r="V530" s="19"/>
      <c r="W530" s="19"/>
      <c r="X530" s="19"/>
      <c r="Y530" s="17"/>
      <c r="Z530" s="18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</row>
    <row r="531" spans="1:49" s="11" customForma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8"/>
      <c r="Q531" s="17"/>
      <c r="R531" s="17"/>
      <c r="S531" s="18"/>
      <c r="T531" s="17"/>
      <c r="U531" s="17"/>
      <c r="V531" s="19"/>
      <c r="W531" s="19"/>
      <c r="X531" s="19"/>
      <c r="Y531" s="17"/>
      <c r="Z531" s="18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</row>
    <row r="532" spans="1:49" s="11" customForma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8"/>
      <c r="Q532" s="17"/>
      <c r="R532" s="17"/>
      <c r="S532" s="18"/>
      <c r="T532" s="17"/>
      <c r="U532" s="17"/>
      <c r="V532" s="19"/>
      <c r="W532" s="19"/>
      <c r="X532" s="19"/>
      <c r="Y532" s="17"/>
      <c r="Z532" s="18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</row>
    <row r="533" spans="1:49" s="11" customForma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8"/>
      <c r="Q533" s="17"/>
      <c r="R533" s="17"/>
      <c r="S533" s="18"/>
      <c r="T533" s="17"/>
      <c r="U533" s="17"/>
      <c r="V533" s="19"/>
      <c r="W533" s="19"/>
      <c r="X533" s="19"/>
      <c r="Y533" s="17"/>
      <c r="Z533" s="18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</row>
    <row r="534" spans="1:49" s="11" customForma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8"/>
      <c r="Q534" s="17"/>
      <c r="R534" s="17"/>
      <c r="S534" s="18"/>
      <c r="T534" s="17"/>
      <c r="U534" s="17"/>
      <c r="V534" s="19"/>
      <c r="W534" s="19"/>
      <c r="X534" s="19"/>
      <c r="Y534" s="17"/>
      <c r="Z534" s="18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</row>
    <row r="535" spans="1:49" s="11" customForma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8"/>
      <c r="Q535" s="17"/>
      <c r="R535" s="17"/>
      <c r="S535" s="18"/>
      <c r="T535" s="17"/>
      <c r="U535" s="17"/>
      <c r="V535" s="19"/>
      <c r="W535" s="19"/>
      <c r="X535" s="19"/>
      <c r="Y535" s="17"/>
      <c r="Z535" s="18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</row>
    <row r="536" spans="1:49" s="11" customForma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8"/>
      <c r="Q536" s="17"/>
      <c r="R536" s="17"/>
      <c r="S536" s="18"/>
      <c r="T536" s="17"/>
      <c r="U536" s="17"/>
      <c r="V536" s="19"/>
      <c r="W536" s="19"/>
      <c r="X536" s="19"/>
      <c r="Y536" s="17"/>
      <c r="Z536" s="18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</row>
    <row r="537" spans="1:49" s="11" customForma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8"/>
      <c r="Q537" s="17"/>
      <c r="R537" s="17"/>
      <c r="S537" s="18"/>
      <c r="T537" s="17"/>
      <c r="U537" s="17"/>
      <c r="V537" s="19"/>
      <c r="W537" s="19"/>
      <c r="X537" s="19"/>
      <c r="Y537" s="17"/>
      <c r="Z537" s="18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</row>
    <row r="538" spans="1:49" s="11" customForma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8"/>
      <c r="Q538" s="17"/>
      <c r="R538" s="17"/>
      <c r="S538" s="18"/>
      <c r="T538" s="17"/>
      <c r="U538" s="17"/>
      <c r="V538" s="19"/>
      <c r="W538" s="19"/>
      <c r="X538" s="19"/>
      <c r="Y538" s="17"/>
      <c r="Z538" s="18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</row>
    <row r="539" spans="1:49" s="11" customForma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8"/>
      <c r="Q539" s="17"/>
      <c r="R539" s="17"/>
      <c r="S539" s="18"/>
      <c r="T539" s="17"/>
      <c r="U539" s="17"/>
      <c r="V539" s="19"/>
      <c r="W539" s="19"/>
      <c r="X539" s="19"/>
      <c r="Y539" s="17"/>
      <c r="Z539" s="18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</row>
    <row r="540" spans="1:49" s="11" customForma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8"/>
      <c r="Q540" s="17"/>
      <c r="R540" s="17"/>
      <c r="S540" s="18"/>
      <c r="T540" s="17"/>
      <c r="U540" s="17"/>
      <c r="V540" s="19"/>
      <c r="W540" s="19"/>
      <c r="X540" s="19"/>
      <c r="Y540" s="17"/>
      <c r="Z540" s="18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</row>
    <row r="541" spans="1:49" s="11" customForma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8"/>
      <c r="Q541" s="17"/>
      <c r="R541" s="17"/>
      <c r="S541" s="18"/>
      <c r="T541" s="17"/>
      <c r="U541" s="17"/>
      <c r="V541" s="19"/>
      <c r="W541" s="19"/>
      <c r="X541" s="19"/>
      <c r="Y541" s="17"/>
      <c r="Z541" s="18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</row>
    <row r="542" spans="1:49" s="11" customForma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8"/>
      <c r="Q542" s="17"/>
      <c r="R542" s="17"/>
      <c r="S542" s="18"/>
      <c r="T542" s="17"/>
      <c r="U542" s="17"/>
      <c r="V542" s="19"/>
      <c r="W542" s="19"/>
      <c r="X542" s="19"/>
      <c r="Y542" s="17"/>
      <c r="Z542" s="18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</row>
    <row r="543" spans="1:49" s="11" customForma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8"/>
      <c r="Q543" s="17"/>
      <c r="R543" s="17"/>
      <c r="S543" s="18"/>
      <c r="T543" s="17"/>
      <c r="U543" s="17"/>
      <c r="V543" s="19"/>
      <c r="W543" s="19"/>
      <c r="X543" s="19"/>
      <c r="Y543" s="17"/>
      <c r="Z543" s="18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</row>
    <row r="544" spans="1:49" s="11" customForma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8"/>
      <c r="Q544" s="17"/>
      <c r="R544" s="17"/>
      <c r="S544" s="18"/>
      <c r="T544" s="17"/>
      <c r="U544" s="17"/>
      <c r="V544" s="19"/>
      <c r="W544" s="19"/>
      <c r="X544" s="19"/>
      <c r="Y544" s="17"/>
      <c r="Z544" s="18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</row>
    <row r="545" spans="1:49" s="11" customForma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8"/>
      <c r="Q545" s="17"/>
      <c r="R545" s="17"/>
      <c r="S545" s="18"/>
      <c r="T545" s="17"/>
      <c r="U545" s="17"/>
      <c r="V545" s="19"/>
      <c r="W545" s="19"/>
      <c r="X545" s="19"/>
      <c r="Y545" s="17"/>
      <c r="Z545" s="18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</row>
    <row r="546" spans="1:49" s="11" customForma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8"/>
      <c r="Q546" s="17"/>
      <c r="R546" s="17"/>
      <c r="S546" s="18"/>
      <c r="T546" s="17"/>
      <c r="U546" s="17"/>
      <c r="V546" s="19"/>
      <c r="W546" s="19"/>
      <c r="X546" s="19"/>
      <c r="Y546" s="17"/>
      <c r="Z546" s="18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</row>
    <row r="547" spans="1:49" s="11" customForma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8"/>
      <c r="Q547" s="17"/>
      <c r="R547" s="17"/>
      <c r="S547" s="18"/>
      <c r="T547" s="17"/>
      <c r="U547" s="17"/>
      <c r="V547" s="19"/>
      <c r="W547" s="19"/>
      <c r="X547" s="19"/>
      <c r="Y547" s="17"/>
      <c r="Z547" s="18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</row>
    <row r="548" spans="1:49" s="11" customForma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8"/>
      <c r="Q548" s="17"/>
      <c r="R548" s="17"/>
      <c r="S548" s="18"/>
      <c r="T548" s="17"/>
      <c r="U548" s="17"/>
      <c r="V548" s="19"/>
      <c r="W548" s="19"/>
      <c r="X548" s="19"/>
      <c r="Y548" s="17"/>
      <c r="Z548" s="18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</row>
    <row r="549" spans="1:49" s="11" customForma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8"/>
      <c r="Q549" s="17"/>
      <c r="R549" s="17"/>
      <c r="S549" s="18"/>
      <c r="T549" s="17"/>
      <c r="U549" s="17"/>
      <c r="V549" s="19"/>
      <c r="W549" s="19"/>
      <c r="X549" s="19"/>
      <c r="Y549" s="17"/>
      <c r="Z549" s="18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</row>
    <row r="550" spans="1:49" s="11" customForma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8"/>
      <c r="Q550" s="17"/>
      <c r="R550" s="17"/>
      <c r="S550" s="18"/>
      <c r="T550" s="17"/>
      <c r="U550" s="17"/>
      <c r="V550" s="19"/>
      <c r="W550" s="19"/>
      <c r="X550" s="19"/>
      <c r="Y550" s="17"/>
      <c r="Z550" s="18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</row>
    <row r="551" spans="1:49" s="11" customForma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8"/>
      <c r="Q551" s="17"/>
      <c r="R551" s="17"/>
      <c r="S551" s="18"/>
      <c r="T551" s="17"/>
      <c r="U551" s="17"/>
      <c r="V551" s="19"/>
      <c r="W551" s="19"/>
      <c r="X551" s="19"/>
      <c r="Y551" s="17"/>
      <c r="Z551" s="18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</row>
    <row r="552" spans="1:49" s="11" customForma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8"/>
      <c r="Q552" s="17"/>
      <c r="R552" s="17"/>
      <c r="S552" s="18"/>
      <c r="T552" s="17"/>
      <c r="U552" s="17"/>
      <c r="V552" s="19"/>
      <c r="W552" s="19"/>
      <c r="X552" s="19"/>
      <c r="Y552" s="17"/>
      <c r="Z552" s="18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</row>
    <row r="553" spans="1:49" s="11" customForma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8"/>
      <c r="Q553" s="17"/>
      <c r="R553" s="17"/>
      <c r="S553" s="18"/>
      <c r="T553" s="17"/>
      <c r="U553" s="17"/>
      <c r="V553" s="19"/>
      <c r="W553" s="19"/>
      <c r="X553" s="19"/>
      <c r="Y553" s="17"/>
      <c r="Z553" s="18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</row>
    <row r="554" spans="1:49" s="11" customForma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8"/>
      <c r="Q554" s="17"/>
      <c r="R554" s="17"/>
      <c r="S554" s="18"/>
      <c r="T554" s="17"/>
      <c r="U554" s="17"/>
      <c r="V554" s="19"/>
      <c r="W554" s="19"/>
      <c r="X554" s="19"/>
      <c r="Y554" s="17"/>
      <c r="Z554" s="18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</row>
    <row r="555" spans="1:49" s="11" customForma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8"/>
      <c r="Q555" s="17"/>
      <c r="R555" s="17"/>
      <c r="S555" s="18"/>
      <c r="T555" s="17"/>
      <c r="U555" s="17"/>
      <c r="V555" s="19"/>
      <c r="W555" s="19"/>
      <c r="X555" s="19"/>
      <c r="Y555" s="17"/>
      <c r="Z555" s="18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</row>
    <row r="556" spans="1:49" s="11" customForma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8"/>
      <c r="Q556" s="17"/>
      <c r="R556" s="17"/>
      <c r="S556" s="18"/>
      <c r="T556" s="17"/>
      <c r="U556" s="17"/>
      <c r="V556" s="19"/>
      <c r="W556" s="19"/>
      <c r="X556" s="19"/>
      <c r="Y556" s="17"/>
      <c r="Z556" s="18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</row>
    <row r="557" spans="1:49" s="11" customForma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8"/>
      <c r="Q557" s="17"/>
      <c r="R557" s="17"/>
      <c r="S557" s="18"/>
      <c r="T557" s="17"/>
      <c r="U557" s="17"/>
      <c r="V557" s="19"/>
      <c r="W557" s="19"/>
      <c r="X557" s="19"/>
      <c r="Y557" s="17"/>
      <c r="Z557" s="18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</row>
    <row r="558" spans="1:49" s="11" customForma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8"/>
      <c r="Q558" s="17"/>
      <c r="R558" s="17"/>
      <c r="S558" s="18"/>
      <c r="T558" s="17"/>
      <c r="U558" s="17"/>
      <c r="V558" s="19"/>
      <c r="W558" s="19"/>
      <c r="X558" s="19"/>
      <c r="Y558" s="17"/>
      <c r="Z558" s="18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</row>
    <row r="559" spans="1:49" s="11" customForma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8"/>
      <c r="Q559" s="17"/>
      <c r="R559" s="17"/>
      <c r="S559" s="18"/>
      <c r="T559" s="17"/>
      <c r="U559" s="17"/>
      <c r="V559" s="19"/>
      <c r="W559" s="19"/>
      <c r="X559" s="19"/>
      <c r="Y559" s="17"/>
      <c r="Z559" s="18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</row>
    <row r="560" spans="1:49" s="11" customForma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8"/>
      <c r="Q560" s="17"/>
      <c r="R560" s="17"/>
      <c r="S560" s="18"/>
      <c r="T560" s="17"/>
      <c r="U560" s="17"/>
      <c r="V560" s="19"/>
      <c r="W560" s="19"/>
      <c r="X560" s="19"/>
      <c r="Y560" s="17"/>
      <c r="Z560" s="18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</row>
    <row r="561" spans="1:49" s="11" customForma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8"/>
      <c r="Q561" s="17"/>
      <c r="R561" s="17"/>
      <c r="S561" s="18"/>
      <c r="T561" s="17"/>
      <c r="U561" s="17"/>
      <c r="V561" s="19"/>
      <c r="W561" s="19"/>
      <c r="X561" s="19"/>
      <c r="Y561" s="17"/>
      <c r="Z561" s="18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</row>
    <row r="562" spans="1:49" s="11" customForma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8"/>
      <c r="Q562" s="17"/>
      <c r="R562" s="17"/>
      <c r="S562" s="18"/>
      <c r="T562" s="17"/>
      <c r="U562" s="17"/>
      <c r="V562" s="19"/>
      <c r="W562" s="19"/>
      <c r="X562" s="19"/>
      <c r="Y562" s="17"/>
      <c r="Z562" s="18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</row>
    <row r="563" spans="1:49" s="11" customForma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8"/>
      <c r="Q563" s="17"/>
      <c r="R563" s="17"/>
      <c r="S563" s="18"/>
      <c r="T563" s="17"/>
      <c r="U563" s="17"/>
      <c r="V563" s="19"/>
      <c r="W563" s="19"/>
      <c r="X563" s="19"/>
      <c r="Y563" s="17"/>
      <c r="Z563" s="18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</row>
    <row r="564" spans="1:49" s="11" customForma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8"/>
      <c r="Q564" s="17"/>
      <c r="R564" s="17"/>
      <c r="S564" s="18"/>
      <c r="T564" s="17"/>
      <c r="U564" s="17"/>
      <c r="V564" s="19"/>
      <c r="W564" s="19"/>
      <c r="X564" s="19"/>
      <c r="Y564" s="17"/>
      <c r="Z564" s="18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</row>
    <row r="565" spans="1:49" s="11" customForma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8"/>
      <c r="Q565" s="17"/>
      <c r="R565" s="17"/>
      <c r="S565" s="18"/>
      <c r="T565" s="17"/>
      <c r="U565" s="17"/>
      <c r="V565" s="19"/>
      <c r="W565" s="19"/>
      <c r="X565" s="19"/>
      <c r="Y565" s="17"/>
      <c r="Z565" s="18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</row>
    <row r="566" spans="1:49" s="11" customForma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8"/>
      <c r="Q566" s="17"/>
      <c r="R566" s="17"/>
      <c r="S566" s="18"/>
      <c r="T566" s="17"/>
      <c r="U566" s="17"/>
      <c r="V566" s="19"/>
      <c r="W566" s="19"/>
      <c r="X566" s="19"/>
      <c r="Y566" s="17"/>
      <c r="Z566" s="18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</row>
    <row r="567" spans="1:49" s="11" customForma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8"/>
      <c r="Q567" s="17"/>
      <c r="R567" s="17"/>
      <c r="S567" s="18"/>
      <c r="T567" s="17"/>
      <c r="U567" s="17"/>
      <c r="V567" s="19"/>
      <c r="W567" s="19"/>
      <c r="X567" s="19"/>
      <c r="Y567" s="17"/>
      <c r="Z567" s="18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</row>
    <row r="568" spans="1:49" s="11" customForma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8"/>
      <c r="Q568" s="17"/>
      <c r="R568" s="17"/>
      <c r="S568" s="18"/>
      <c r="T568" s="17"/>
      <c r="U568" s="17"/>
      <c r="V568" s="19"/>
      <c r="W568" s="19"/>
      <c r="X568" s="19"/>
      <c r="Y568" s="17"/>
      <c r="Z568" s="18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</row>
    <row r="569" spans="1:49" s="11" customForma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8"/>
      <c r="Q569" s="17"/>
      <c r="R569" s="17"/>
      <c r="S569" s="18"/>
      <c r="T569" s="17"/>
      <c r="U569" s="17"/>
      <c r="V569" s="19"/>
      <c r="W569" s="19"/>
      <c r="X569" s="19"/>
      <c r="Y569" s="17"/>
      <c r="Z569" s="18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</row>
    <row r="570" spans="1:49" s="11" customForma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8"/>
      <c r="Q570" s="17"/>
      <c r="R570" s="17"/>
      <c r="S570" s="18"/>
      <c r="T570" s="17"/>
      <c r="U570" s="17"/>
      <c r="V570" s="19"/>
      <c r="W570" s="19"/>
      <c r="X570" s="19"/>
      <c r="Y570" s="17"/>
      <c r="Z570" s="18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</row>
    <row r="571" spans="1:49" s="11" customForma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8"/>
      <c r="Q571" s="17"/>
      <c r="R571" s="17"/>
      <c r="S571" s="18"/>
      <c r="T571" s="17"/>
      <c r="U571" s="17"/>
      <c r="V571" s="19"/>
      <c r="W571" s="19"/>
      <c r="X571" s="19"/>
      <c r="Y571" s="17"/>
      <c r="Z571" s="18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</row>
    <row r="572" spans="1:49" s="11" customForma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8"/>
      <c r="Q572" s="17"/>
      <c r="R572" s="17"/>
      <c r="S572" s="18"/>
      <c r="T572" s="17"/>
      <c r="U572" s="17"/>
      <c r="V572" s="19"/>
      <c r="W572" s="19"/>
      <c r="X572" s="19"/>
      <c r="Y572" s="17"/>
      <c r="Z572" s="18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</row>
    <row r="573" spans="1:49" s="11" customForma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8"/>
      <c r="Q573" s="17"/>
      <c r="R573" s="17"/>
      <c r="S573" s="18"/>
      <c r="T573" s="17"/>
      <c r="U573" s="17"/>
      <c r="V573" s="19"/>
      <c r="W573" s="19"/>
      <c r="X573" s="19"/>
      <c r="Y573" s="17"/>
      <c r="Z573" s="18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</row>
    <row r="574" spans="1:49" s="11" customForma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8"/>
      <c r="Q574" s="17"/>
      <c r="R574" s="17"/>
      <c r="S574" s="18"/>
      <c r="T574" s="17"/>
      <c r="U574" s="17"/>
      <c r="V574" s="19"/>
      <c r="W574" s="19"/>
      <c r="X574" s="19"/>
      <c r="Y574" s="17"/>
      <c r="Z574" s="18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</row>
    <row r="575" spans="1:49" s="11" customForma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8"/>
      <c r="Q575" s="17"/>
      <c r="R575" s="17"/>
      <c r="S575" s="18"/>
      <c r="T575" s="17"/>
      <c r="U575" s="17"/>
      <c r="V575" s="19"/>
      <c r="W575" s="19"/>
      <c r="X575" s="19"/>
      <c r="Y575" s="17"/>
      <c r="Z575" s="18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</row>
    <row r="576" spans="1:49" s="11" customForma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8"/>
      <c r="Q576" s="17"/>
      <c r="R576" s="17"/>
      <c r="S576" s="18"/>
      <c r="T576" s="17"/>
      <c r="U576" s="17"/>
      <c r="V576" s="19"/>
      <c r="W576" s="19"/>
      <c r="X576" s="19"/>
      <c r="Y576" s="17"/>
      <c r="Z576" s="18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</row>
    <row r="577" spans="1:49" s="11" customForma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8"/>
      <c r="Q577" s="17"/>
      <c r="R577" s="17"/>
      <c r="S577" s="18"/>
      <c r="T577" s="17"/>
      <c r="U577" s="17"/>
      <c r="V577" s="19"/>
      <c r="W577" s="19"/>
      <c r="X577" s="19"/>
      <c r="Y577" s="17"/>
      <c r="Z577" s="18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</row>
    <row r="578" spans="1:49" s="11" customForma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8"/>
      <c r="Q578" s="17"/>
      <c r="R578" s="17"/>
      <c r="S578" s="18"/>
      <c r="T578" s="17"/>
      <c r="U578" s="17"/>
      <c r="V578" s="19"/>
      <c r="W578" s="19"/>
      <c r="X578" s="19"/>
      <c r="Y578" s="17"/>
      <c r="Z578" s="18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</row>
    <row r="579" spans="1:49" s="11" customForma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8"/>
      <c r="Q579" s="17"/>
      <c r="R579" s="17"/>
      <c r="S579" s="18"/>
      <c r="T579" s="17"/>
      <c r="U579" s="17"/>
      <c r="V579" s="19"/>
      <c r="W579" s="19"/>
      <c r="X579" s="19"/>
      <c r="Y579" s="17"/>
      <c r="Z579" s="18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</row>
    <row r="580" spans="1:49" s="11" customForma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8"/>
      <c r="Q580" s="17"/>
      <c r="R580" s="17"/>
      <c r="S580" s="18"/>
      <c r="T580" s="17"/>
      <c r="U580" s="17"/>
      <c r="V580" s="19"/>
      <c r="W580" s="19"/>
      <c r="X580" s="19"/>
      <c r="Y580" s="17"/>
      <c r="Z580" s="18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</row>
    <row r="581" spans="1:49" s="11" customForma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8"/>
      <c r="Q581" s="17"/>
      <c r="R581" s="17"/>
      <c r="S581" s="18"/>
      <c r="T581" s="17"/>
      <c r="U581" s="17"/>
      <c r="V581" s="19"/>
      <c r="W581" s="19"/>
      <c r="X581" s="19"/>
      <c r="Y581" s="17"/>
      <c r="Z581" s="18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</row>
    <row r="582" spans="1:49" s="11" customForma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8"/>
      <c r="Q582" s="17"/>
      <c r="R582" s="17"/>
      <c r="S582" s="18"/>
      <c r="T582" s="17"/>
      <c r="U582" s="17"/>
      <c r="V582" s="19"/>
      <c r="W582" s="19"/>
      <c r="X582" s="19"/>
      <c r="Y582" s="17"/>
      <c r="Z582" s="18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</row>
    <row r="583" spans="1:49" s="11" customForma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8"/>
      <c r="Q583" s="17"/>
      <c r="R583" s="17"/>
      <c r="S583" s="18"/>
      <c r="T583" s="17"/>
      <c r="U583" s="17"/>
      <c r="V583" s="19"/>
      <c r="W583" s="19"/>
      <c r="X583" s="19"/>
      <c r="Y583" s="17"/>
      <c r="Z583" s="18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</row>
    <row r="584" spans="1:49" s="11" customForma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8"/>
      <c r="Q584" s="17"/>
      <c r="R584" s="17"/>
      <c r="S584" s="18"/>
      <c r="T584" s="17"/>
      <c r="U584" s="17"/>
      <c r="V584" s="19"/>
      <c r="W584" s="19"/>
      <c r="X584" s="19"/>
      <c r="Y584" s="17"/>
      <c r="Z584" s="18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</row>
    <row r="585" spans="1:49" s="11" customForma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8"/>
      <c r="Q585" s="17"/>
      <c r="R585" s="17"/>
      <c r="S585" s="18"/>
      <c r="T585" s="17"/>
      <c r="U585" s="17"/>
      <c r="V585" s="19"/>
      <c r="W585" s="19"/>
      <c r="X585" s="19"/>
      <c r="Y585" s="17"/>
      <c r="Z585" s="18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</row>
    <row r="586" spans="1:49" s="11" customForma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8"/>
      <c r="Q586" s="17"/>
      <c r="R586" s="17"/>
      <c r="S586" s="18"/>
      <c r="T586" s="17"/>
      <c r="U586" s="17"/>
      <c r="V586" s="19"/>
      <c r="W586" s="19"/>
      <c r="X586" s="19"/>
      <c r="Y586" s="17"/>
      <c r="Z586" s="18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</row>
    <row r="587" spans="1:49" s="11" customForma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8"/>
      <c r="Q587" s="17"/>
      <c r="R587" s="17"/>
      <c r="S587" s="18"/>
      <c r="T587" s="17"/>
      <c r="U587" s="17"/>
      <c r="V587" s="19"/>
      <c r="W587" s="19"/>
      <c r="X587" s="19"/>
      <c r="Y587" s="17"/>
      <c r="Z587" s="18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</row>
    <row r="588" spans="1:49" s="11" customForma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8"/>
      <c r="Q588" s="17"/>
      <c r="R588" s="17"/>
      <c r="S588" s="18"/>
      <c r="T588" s="17"/>
      <c r="U588" s="17"/>
      <c r="V588" s="19"/>
      <c r="W588" s="19"/>
      <c r="X588" s="19"/>
      <c r="Y588" s="17"/>
      <c r="Z588" s="18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</row>
    <row r="589" spans="1:49" s="11" customForma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8"/>
      <c r="Q589" s="17"/>
      <c r="R589" s="17"/>
      <c r="S589" s="18"/>
      <c r="T589" s="17"/>
      <c r="U589" s="17"/>
      <c r="V589" s="19"/>
      <c r="W589" s="19"/>
      <c r="X589" s="19"/>
      <c r="Y589" s="17"/>
      <c r="Z589" s="18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</row>
    <row r="590" spans="1:49" s="11" customForma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8"/>
      <c r="Q590" s="17"/>
      <c r="R590" s="17"/>
      <c r="S590" s="18"/>
      <c r="T590" s="17"/>
      <c r="U590" s="17"/>
      <c r="V590" s="19"/>
      <c r="W590" s="19"/>
      <c r="X590" s="19"/>
      <c r="Y590" s="17"/>
      <c r="Z590" s="18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</row>
    <row r="591" spans="1:49" s="11" customForma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8"/>
      <c r="Q591" s="17"/>
      <c r="R591" s="17"/>
      <c r="S591" s="18"/>
      <c r="T591" s="17"/>
      <c r="U591" s="17"/>
      <c r="V591" s="19"/>
      <c r="W591" s="19"/>
      <c r="X591" s="19"/>
      <c r="Y591" s="17"/>
      <c r="Z591" s="18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</row>
    <row r="592" spans="1:49" s="11" customForma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8"/>
      <c r="Q592" s="17"/>
      <c r="R592" s="17"/>
      <c r="S592" s="18"/>
      <c r="T592" s="17"/>
      <c r="U592" s="17"/>
      <c r="V592" s="19"/>
      <c r="W592" s="19"/>
      <c r="X592" s="19"/>
      <c r="Y592" s="17"/>
      <c r="Z592" s="18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</row>
    <row r="593" spans="1:49" s="11" customForma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8"/>
      <c r="Q593" s="17"/>
      <c r="R593" s="17"/>
      <c r="S593" s="18"/>
      <c r="T593" s="17"/>
      <c r="U593" s="17"/>
      <c r="V593" s="19"/>
      <c r="W593" s="19"/>
      <c r="X593" s="19"/>
      <c r="Y593" s="17"/>
      <c r="Z593" s="18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</row>
    <row r="594" spans="1:49" s="11" customForma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8"/>
      <c r="Q594" s="17"/>
      <c r="R594" s="17"/>
      <c r="S594" s="18"/>
      <c r="T594" s="17"/>
      <c r="U594" s="17"/>
      <c r="V594" s="19"/>
      <c r="W594" s="19"/>
      <c r="X594" s="19"/>
      <c r="Y594" s="17"/>
      <c r="Z594" s="18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</row>
    <row r="595" spans="1:49" s="11" customForma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8"/>
      <c r="Q595" s="17"/>
      <c r="R595" s="17"/>
      <c r="S595" s="18"/>
      <c r="T595" s="17"/>
      <c r="U595" s="17"/>
      <c r="V595" s="19"/>
      <c r="W595" s="19"/>
      <c r="X595" s="19"/>
      <c r="Y595" s="17"/>
      <c r="Z595" s="18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</row>
    <row r="596" spans="1:49" s="11" customForma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8"/>
      <c r="Q596" s="17"/>
      <c r="R596" s="17"/>
      <c r="S596" s="18"/>
      <c r="T596" s="17"/>
      <c r="U596" s="17"/>
      <c r="V596" s="19"/>
      <c r="W596" s="19"/>
      <c r="X596" s="19"/>
      <c r="Y596" s="17"/>
      <c r="Z596" s="18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</row>
    <row r="597" spans="1:49" s="11" customForma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8"/>
      <c r="Q597" s="17"/>
      <c r="R597" s="17"/>
      <c r="S597" s="18"/>
      <c r="T597" s="17"/>
      <c r="U597" s="17"/>
      <c r="V597" s="19"/>
      <c r="W597" s="19"/>
      <c r="X597" s="19"/>
      <c r="Y597" s="17"/>
      <c r="Z597" s="18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</row>
    <row r="598" spans="1:49" s="11" customForma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8"/>
      <c r="Q598" s="17"/>
      <c r="R598" s="17"/>
      <c r="S598" s="18"/>
      <c r="T598" s="17"/>
      <c r="U598" s="17"/>
      <c r="V598" s="19"/>
      <c r="W598" s="19"/>
      <c r="X598" s="19"/>
      <c r="Y598" s="17"/>
      <c r="Z598" s="18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</row>
    <row r="599" spans="1:49" s="11" customForma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8"/>
      <c r="Q599" s="17"/>
      <c r="R599" s="17"/>
      <c r="S599" s="18"/>
      <c r="T599" s="17"/>
      <c r="U599" s="17"/>
      <c r="V599" s="19"/>
      <c r="W599" s="19"/>
      <c r="X599" s="19"/>
      <c r="Y599" s="17"/>
      <c r="Z599" s="18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</row>
    <row r="600" spans="1:49" s="11" customForma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8"/>
      <c r="Q600" s="17"/>
      <c r="R600" s="17"/>
      <c r="S600" s="18"/>
      <c r="T600" s="17"/>
      <c r="U600" s="17"/>
      <c r="V600" s="19"/>
      <c r="W600" s="19"/>
      <c r="X600" s="19"/>
      <c r="Y600" s="17"/>
      <c r="Z600" s="18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</row>
    <row r="601" spans="1:49" s="11" customForma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8"/>
      <c r="Q601" s="17"/>
      <c r="R601" s="17"/>
      <c r="S601" s="18"/>
      <c r="T601" s="17"/>
      <c r="U601" s="17"/>
      <c r="V601" s="19"/>
      <c r="W601" s="19"/>
      <c r="X601" s="19"/>
      <c r="Y601" s="17"/>
      <c r="Z601" s="18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</row>
    <row r="602" spans="1:49" s="11" customForma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8"/>
      <c r="Q602" s="17"/>
      <c r="R602" s="17"/>
      <c r="S602" s="18"/>
      <c r="T602" s="17"/>
      <c r="U602" s="17"/>
      <c r="V602" s="19"/>
      <c r="W602" s="19"/>
      <c r="X602" s="19"/>
      <c r="Y602" s="17"/>
      <c r="Z602" s="18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</row>
    <row r="603" spans="1:49" s="11" customForma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8"/>
      <c r="Q603" s="17"/>
      <c r="R603" s="17"/>
      <c r="S603" s="18"/>
      <c r="T603" s="17"/>
      <c r="U603" s="17"/>
      <c r="V603" s="19"/>
      <c r="W603" s="19"/>
      <c r="X603" s="19"/>
      <c r="Y603" s="17"/>
      <c r="Z603" s="18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</row>
    <row r="604" spans="1:49" s="11" customForma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8"/>
      <c r="Q604" s="17"/>
      <c r="R604" s="17"/>
      <c r="S604" s="18"/>
      <c r="T604" s="17"/>
      <c r="U604" s="17"/>
      <c r="V604" s="19"/>
      <c r="W604" s="19"/>
      <c r="X604" s="19"/>
      <c r="Y604" s="17"/>
      <c r="Z604" s="18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</row>
    <row r="605" spans="1:49" s="11" customForma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8"/>
      <c r="Q605" s="17"/>
      <c r="R605" s="17"/>
      <c r="S605" s="18"/>
      <c r="T605" s="17"/>
      <c r="U605" s="17"/>
      <c r="V605" s="19"/>
      <c r="W605" s="19"/>
      <c r="X605" s="19"/>
      <c r="Y605" s="17"/>
      <c r="Z605" s="18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</row>
    <row r="606" spans="1:49" s="11" customForma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8"/>
      <c r="Q606" s="17"/>
      <c r="R606" s="17"/>
      <c r="S606" s="18"/>
      <c r="T606" s="17"/>
      <c r="U606" s="17"/>
      <c r="V606" s="19"/>
      <c r="W606" s="19"/>
      <c r="X606" s="19"/>
      <c r="Y606" s="17"/>
      <c r="Z606" s="18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</row>
    <row r="607" spans="1:49" s="11" customForma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8"/>
      <c r="Q607" s="17"/>
      <c r="R607" s="17"/>
      <c r="S607" s="18"/>
      <c r="T607" s="17"/>
      <c r="U607" s="17"/>
      <c r="V607" s="19"/>
      <c r="W607" s="19"/>
      <c r="X607" s="19"/>
      <c r="Y607" s="17"/>
      <c r="Z607" s="18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</row>
    <row r="608" spans="1:49" s="11" customForma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8"/>
      <c r="Q608" s="17"/>
      <c r="R608" s="17"/>
      <c r="S608" s="18"/>
      <c r="T608" s="17"/>
      <c r="U608" s="17"/>
      <c r="V608" s="19"/>
      <c r="W608" s="19"/>
      <c r="X608" s="19"/>
      <c r="Y608" s="17"/>
      <c r="Z608" s="18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</row>
    <row r="609" spans="1:49" s="11" customForma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8"/>
      <c r="Q609" s="17"/>
      <c r="R609" s="17"/>
      <c r="S609" s="18"/>
      <c r="T609" s="17"/>
      <c r="U609" s="17"/>
      <c r="V609" s="19"/>
      <c r="W609" s="19"/>
      <c r="X609" s="19"/>
      <c r="Y609" s="17"/>
      <c r="Z609" s="18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</row>
    <row r="610" spans="1:49" s="11" customForma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8"/>
      <c r="Q610" s="17"/>
      <c r="R610" s="17"/>
      <c r="S610" s="18"/>
      <c r="T610" s="17"/>
      <c r="U610" s="17"/>
      <c r="V610" s="19"/>
      <c r="W610" s="19"/>
      <c r="X610" s="19"/>
      <c r="Y610" s="17"/>
      <c r="Z610" s="18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</row>
    <row r="611" spans="1:49" s="11" customForma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8"/>
      <c r="Q611" s="17"/>
      <c r="R611" s="17"/>
      <c r="S611" s="18"/>
      <c r="T611" s="17"/>
      <c r="U611" s="17"/>
      <c r="V611" s="19"/>
      <c r="W611" s="19"/>
      <c r="X611" s="19"/>
      <c r="Y611" s="17"/>
      <c r="Z611" s="18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</row>
    <row r="612" spans="1:49" s="11" customForma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8"/>
      <c r="Q612" s="17"/>
      <c r="R612" s="17"/>
      <c r="S612" s="18"/>
      <c r="T612" s="17"/>
      <c r="U612" s="17"/>
      <c r="V612" s="19"/>
      <c r="W612" s="19"/>
      <c r="X612" s="19"/>
      <c r="Y612" s="17"/>
      <c r="Z612" s="18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</row>
    <row r="613" spans="1:49" s="11" customForma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8"/>
      <c r="Q613" s="17"/>
      <c r="R613" s="17"/>
      <c r="S613" s="18"/>
      <c r="T613" s="17"/>
      <c r="U613" s="17"/>
      <c r="V613" s="19"/>
      <c r="W613" s="19"/>
      <c r="X613" s="19"/>
      <c r="Y613" s="17"/>
      <c r="Z613" s="18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</row>
    <row r="614" spans="1:49" s="11" customForma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8"/>
      <c r="Q614" s="17"/>
      <c r="R614" s="17"/>
      <c r="S614" s="18"/>
      <c r="T614" s="17"/>
      <c r="U614" s="17"/>
      <c r="V614" s="19"/>
      <c r="W614" s="19"/>
      <c r="X614" s="19"/>
      <c r="Y614" s="17"/>
      <c r="Z614" s="18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</row>
    <row r="615" spans="1:49" s="11" customForma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8"/>
      <c r="Q615" s="17"/>
      <c r="R615" s="17"/>
      <c r="S615" s="18"/>
      <c r="T615" s="17"/>
      <c r="U615" s="17"/>
      <c r="V615" s="19"/>
      <c r="W615" s="19"/>
      <c r="X615" s="19"/>
      <c r="Y615" s="17"/>
      <c r="Z615" s="18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</row>
    <row r="616" spans="1:49" s="11" customForma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8"/>
      <c r="Q616" s="17"/>
      <c r="R616" s="17"/>
      <c r="S616" s="18"/>
      <c r="T616" s="17"/>
      <c r="U616" s="17"/>
      <c r="V616" s="19"/>
      <c r="W616" s="19"/>
      <c r="X616" s="19"/>
      <c r="Y616" s="17"/>
      <c r="Z616" s="18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</row>
    <row r="617" spans="1:49" s="11" customForma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8"/>
      <c r="Q617" s="17"/>
      <c r="R617" s="17"/>
      <c r="S617" s="18"/>
      <c r="T617" s="17"/>
      <c r="U617" s="17"/>
      <c r="V617" s="19"/>
      <c r="W617" s="19"/>
      <c r="X617" s="19"/>
      <c r="Y617" s="17"/>
      <c r="Z617" s="18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</row>
    <row r="618" spans="1:49" s="11" customForma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8"/>
      <c r="Q618" s="17"/>
      <c r="R618" s="17"/>
      <c r="S618" s="18"/>
      <c r="T618" s="17"/>
      <c r="U618" s="17"/>
      <c r="V618" s="19"/>
      <c r="W618" s="19"/>
      <c r="X618" s="19"/>
      <c r="Y618" s="17"/>
      <c r="Z618" s="18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</row>
    <row r="619" spans="1:49" s="11" customForma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8"/>
      <c r="Q619" s="17"/>
      <c r="R619" s="17"/>
      <c r="S619" s="18"/>
      <c r="T619" s="17"/>
      <c r="U619" s="17"/>
      <c r="V619" s="19"/>
      <c r="W619" s="19"/>
      <c r="X619" s="19"/>
      <c r="Y619" s="17"/>
      <c r="Z619" s="18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</row>
    <row r="620" spans="1:49" s="11" customForma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8"/>
      <c r="Q620" s="17"/>
      <c r="R620" s="17"/>
      <c r="S620" s="18"/>
      <c r="T620" s="17"/>
      <c r="U620" s="17"/>
      <c r="V620" s="19"/>
      <c r="W620" s="19"/>
      <c r="X620" s="19"/>
      <c r="Y620" s="17"/>
      <c r="Z620" s="18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</row>
    <row r="621" spans="1:49" s="11" customForma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8"/>
      <c r="Q621" s="17"/>
      <c r="R621" s="17"/>
      <c r="S621" s="18"/>
      <c r="T621" s="17"/>
      <c r="U621" s="17"/>
      <c r="V621" s="19"/>
      <c r="W621" s="19"/>
      <c r="X621" s="19"/>
      <c r="Y621" s="17"/>
      <c r="Z621" s="18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</row>
    <row r="622" spans="1:49" s="11" customForma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8"/>
      <c r="Q622" s="17"/>
      <c r="R622" s="17"/>
      <c r="S622" s="18"/>
      <c r="T622" s="17"/>
      <c r="U622" s="17"/>
      <c r="V622" s="19"/>
      <c r="W622" s="19"/>
      <c r="X622" s="19"/>
      <c r="Y622" s="17"/>
      <c r="Z622" s="18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</row>
    <row r="623" spans="1:49" s="11" customForma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8"/>
      <c r="Q623" s="17"/>
      <c r="R623" s="17"/>
      <c r="S623" s="18"/>
      <c r="T623" s="17"/>
      <c r="U623" s="17"/>
      <c r="V623" s="19"/>
      <c r="W623" s="19"/>
      <c r="X623" s="19"/>
      <c r="Y623" s="17"/>
      <c r="Z623" s="18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</row>
    <row r="624" spans="1:49" s="11" customForma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8"/>
      <c r="Q624" s="17"/>
      <c r="R624" s="17"/>
      <c r="S624" s="18"/>
      <c r="T624" s="17"/>
      <c r="U624" s="17"/>
      <c r="V624" s="19"/>
      <c r="W624" s="19"/>
      <c r="X624" s="19"/>
      <c r="Y624" s="17"/>
      <c r="Z624" s="18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</row>
    <row r="625" spans="1:49" s="11" customForma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8"/>
      <c r="Q625" s="17"/>
      <c r="R625" s="17"/>
      <c r="S625" s="18"/>
      <c r="T625" s="17"/>
      <c r="U625" s="17"/>
      <c r="V625" s="19"/>
      <c r="W625" s="19"/>
      <c r="X625" s="19"/>
      <c r="Y625" s="17"/>
      <c r="Z625" s="18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</row>
    <row r="626" spans="1:49" s="11" customForma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8"/>
      <c r="Q626" s="17"/>
      <c r="R626" s="17"/>
      <c r="S626" s="18"/>
      <c r="T626" s="17"/>
      <c r="U626" s="17"/>
      <c r="V626" s="19"/>
      <c r="W626" s="19"/>
      <c r="X626" s="19"/>
      <c r="Y626" s="17"/>
      <c r="Z626" s="18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</row>
    <row r="627" spans="1:49" s="11" customForma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8"/>
      <c r="Q627" s="17"/>
      <c r="R627" s="17"/>
      <c r="S627" s="18"/>
      <c r="T627" s="17"/>
      <c r="U627" s="17"/>
      <c r="V627" s="19"/>
      <c r="W627" s="19"/>
      <c r="X627" s="19"/>
      <c r="Y627" s="17"/>
      <c r="Z627" s="18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</row>
    <row r="628" spans="1:49" s="11" customForma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8"/>
      <c r="Q628" s="17"/>
      <c r="R628" s="17"/>
      <c r="S628" s="18"/>
      <c r="T628" s="17"/>
      <c r="U628" s="17"/>
      <c r="V628" s="19"/>
      <c r="W628" s="19"/>
      <c r="X628" s="19"/>
      <c r="Y628" s="17"/>
      <c r="Z628" s="18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</row>
    <row r="629" spans="1:49" s="11" customForma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8"/>
      <c r="Q629" s="17"/>
      <c r="R629" s="17"/>
      <c r="S629" s="18"/>
      <c r="T629" s="17"/>
      <c r="U629" s="17"/>
      <c r="V629" s="19"/>
      <c r="W629" s="19"/>
      <c r="X629" s="19"/>
      <c r="Y629" s="17"/>
      <c r="Z629" s="18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</row>
    <row r="630" spans="1:49" s="11" customForma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8"/>
      <c r="Q630" s="17"/>
      <c r="R630" s="17"/>
      <c r="S630" s="18"/>
      <c r="T630" s="17"/>
      <c r="U630" s="17"/>
      <c r="V630" s="19"/>
      <c r="W630" s="19"/>
      <c r="X630" s="19"/>
      <c r="Y630" s="17"/>
      <c r="Z630" s="18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</row>
    <row r="631" spans="1:49" s="11" customForma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8"/>
      <c r="Q631" s="17"/>
      <c r="R631" s="17"/>
      <c r="S631" s="18"/>
      <c r="T631" s="17"/>
      <c r="U631" s="17"/>
      <c r="V631" s="19"/>
      <c r="W631" s="19"/>
      <c r="X631" s="19"/>
      <c r="Y631" s="17"/>
      <c r="Z631" s="18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</row>
    <row r="632" spans="1:49" s="11" customForma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8"/>
      <c r="Q632" s="17"/>
      <c r="R632" s="17"/>
      <c r="S632" s="18"/>
      <c r="T632" s="17"/>
      <c r="U632" s="17"/>
      <c r="V632" s="19"/>
      <c r="W632" s="19"/>
      <c r="X632" s="19"/>
      <c r="Y632" s="17"/>
      <c r="Z632" s="18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</row>
    <row r="633" spans="1:49" s="11" customForma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8"/>
      <c r="Q633" s="17"/>
      <c r="R633" s="17"/>
      <c r="S633" s="18"/>
      <c r="T633" s="17"/>
      <c r="U633" s="17"/>
      <c r="V633" s="19"/>
      <c r="W633" s="19"/>
      <c r="X633" s="19"/>
      <c r="Y633" s="17"/>
      <c r="Z633" s="18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</row>
    <row r="634" spans="1:49" s="11" customForma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8"/>
      <c r="Q634" s="17"/>
      <c r="R634" s="17"/>
      <c r="S634" s="18"/>
      <c r="T634" s="17"/>
      <c r="U634" s="17"/>
      <c r="V634" s="19"/>
      <c r="W634" s="19"/>
      <c r="X634" s="19"/>
      <c r="Y634" s="17"/>
      <c r="Z634" s="18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</row>
    <row r="635" spans="1:49" s="11" customForma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8"/>
      <c r="Q635" s="17"/>
      <c r="R635" s="17"/>
      <c r="S635" s="18"/>
      <c r="T635" s="17"/>
      <c r="U635" s="17"/>
      <c r="V635" s="19"/>
      <c r="W635" s="19"/>
      <c r="X635" s="19"/>
      <c r="Y635" s="17"/>
      <c r="Z635" s="18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</row>
    <row r="636" spans="1:49" s="11" customForma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8"/>
      <c r="Q636" s="17"/>
      <c r="R636" s="17"/>
      <c r="S636" s="18"/>
      <c r="T636" s="17"/>
      <c r="U636" s="17"/>
      <c r="V636" s="19"/>
      <c r="W636" s="19"/>
      <c r="X636" s="19"/>
      <c r="Y636" s="17"/>
      <c r="Z636" s="18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</row>
    <row r="637" spans="1:49" s="11" customForma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8"/>
      <c r="Q637" s="17"/>
      <c r="R637" s="17"/>
      <c r="S637" s="18"/>
      <c r="T637" s="17"/>
      <c r="U637" s="17"/>
      <c r="V637" s="19"/>
      <c r="W637" s="19"/>
      <c r="X637" s="19"/>
      <c r="Y637" s="17"/>
      <c r="Z637" s="18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</row>
    <row r="638" spans="1:49" s="11" customForma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8"/>
      <c r="Q638" s="17"/>
      <c r="R638" s="17"/>
      <c r="S638" s="18"/>
      <c r="T638" s="17"/>
      <c r="U638" s="17"/>
      <c r="V638" s="19"/>
      <c r="W638" s="19"/>
      <c r="X638" s="19"/>
      <c r="Y638" s="17"/>
      <c r="Z638" s="18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</row>
    <row r="639" spans="1:49" s="11" customForma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8"/>
      <c r="Q639" s="17"/>
      <c r="R639" s="17"/>
      <c r="S639" s="18"/>
      <c r="T639" s="17"/>
      <c r="U639" s="17"/>
      <c r="V639" s="19"/>
      <c r="W639" s="19"/>
      <c r="X639" s="19"/>
      <c r="Y639" s="17"/>
      <c r="Z639" s="18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</row>
    <row r="640" spans="1:49" s="11" customForma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8"/>
      <c r="Q640" s="17"/>
      <c r="R640" s="17"/>
      <c r="S640" s="18"/>
      <c r="T640" s="17"/>
      <c r="U640" s="17"/>
      <c r="V640" s="19"/>
      <c r="W640" s="19"/>
      <c r="X640" s="19"/>
      <c r="Y640" s="17"/>
      <c r="Z640" s="18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</row>
    <row r="641" spans="1:49" s="11" customForma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8"/>
      <c r="Q641" s="17"/>
      <c r="R641" s="17"/>
      <c r="S641" s="18"/>
      <c r="T641" s="17"/>
      <c r="U641" s="17"/>
      <c r="V641" s="19"/>
      <c r="W641" s="19"/>
      <c r="X641" s="19"/>
      <c r="Y641" s="17"/>
      <c r="Z641" s="18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</row>
    <row r="642" spans="1:49" s="11" customForma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8"/>
      <c r="Q642" s="17"/>
      <c r="R642" s="17"/>
      <c r="S642" s="18"/>
      <c r="T642" s="17"/>
      <c r="U642" s="17"/>
      <c r="V642" s="19"/>
      <c r="W642" s="19"/>
      <c r="X642" s="19"/>
      <c r="Y642" s="17"/>
      <c r="Z642" s="18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</row>
    <row r="643" spans="1:49" s="11" customForma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8"/>
      <c r="Q643" s="17"/>
      <c r="R643" s="17"/>
      <c r="S643" s="18"/>
      <c r="T643" s="17"/>
      <c r="U643" s="17"/>
      <c r="V643" s="19"/>
      <c r="W643" s="19"/>
      <c r="X643" s="19"/>
      <c r="Y643" s="17"/>
      <c r="Z643" s="18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</row>
    <row r="644" spans="1:49" s="11" customForma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8"/>
      <c r="Q644" s="17"/>
      <c r="R644" s="17"/>
      <c r="S644" s="18"/>
      <c r="T644" s="17"/>
      <c r="U644" s="17"/>
      <c r="V644" s="19"/>
      <c r="W644" s="19"/>
      <c r="X644" s="19"/>
      <c r="Y644" s="17"/>
      <c r="Z644" s="18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</row>
    <row r="645" spans="1:49" s="11" customForma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8"/>
      <c r="Q645" s="17"/>
      <c r="R645" s="17"/>
      <c r="S645" s="18"/>
      <c r="T645" s="17"/>
      <c r="U645" s="17"/>
      <c r="V645" s="19"/>
      <c r="W645" s="19"/>
      <c r="X645" s="19"/>
      <c r="Y645" s="17"/>
      <c r="Z645" s="18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</row>
    <row r="646" spans="1:49" s="11" customForma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8"/>
      <c r="Q646" s="17"/>
      <c r="R646" s="17"/>
      <c r="S646" s="18"/>
      <c r="T646" s="17"/>
      <c r="U646" s="17"/>
      <c r="V646" s="19"/>
      <c r="W646" s="19"/>
      <c r="X646" s="19"/>
      <c r="Y646" s="17"/>
      <c r="Z646" s="18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</row>
    <row r="647" spans="1:49" s="11" customForma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8"/>
      <c r="Q647" s="17"/>
      <c r="R647" s="17"/>
      <c r="S647" s="18"/>
      <c r="T647" s="17"/>
      <c r="U647" s="17"/>
      <c r="V647" s="19"/>
      <c r="W647" s="19"/>
      <c r="X647" s="19"/>
      <c r="Y647" s="17"/>
      <c r="Z647" s="18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</row>
    <row r="648" spans="1:49" s="11" customForma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8"/>
      <c r="Q648" s="17"/>
      <c r="R648" s="17"/>
      <c r="S648" s="18"/>
      <c r="T648" s="17"/>
      <c r="U648" s="17"/>
      <c r="V648" s="19"/>
      <c r="W648" s="19"/>
      <c r="X648" s="19"/>
      <c r="Y648" s="17"/>
      <c r="Z648" s="18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</row>
    <row r="649" spans="1:49" s="11" customForma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8"/>
      <c r="Q649" s="17"/>
      <c r="R649" s="17"/>
      <c r="S649" s="18"/>
      <c r="T649" s="17"/>
      <c r="U649" s="17"/>
      <c r="V649" s="19"/>
      <c r="W649" s="19"/>
      <c r="X649" s="19"/>
      <c r="Y649" s="17"/>
      <c r="Z649" s="18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</row>
    <row r="650" spans="1:49" s="11" customForma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8"/>
      <c r="Q650" s="17"/>
      <c r="R650" s="17"/>
      <c r="S650" s="18"/>
      <c r="T650" s="17"/>
      <c r="U650" s="17"/>
      <c r="V650" s="19"/>
      <c r="W650" s="19"/>
      <c r="X650" s="19"/>
      <c r="Y650" s="17"/>
      <c r="Z650" s="18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</row>
    <row r="651" spans="1:49" s="11" customForma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8"/>
      <c r="Q651" s="17"/>
      <c r="R651" s="17"/>
      <c r="S651" s="18"/>
      <c r="T651" s="17"/>
      <c r="U651" s="17"/>
      <c r="V651" s="19"/>
      <c r="W651" s="19"/>
      <c r="X651" s="19"/>
      <c r="Y651" s="17"/>
      <c r="Z651" s="18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</row>
    <row r="652" spans="1:49" s="11" customForma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8"/>
      <c r="Q652" s="17"/>
      <c r="R652" s="17"/>
      <c r="S652" s="18"/>
      <c r="T652" s="17"/>
      <c r="U652" s="17"/>
      <c r="V652" s="19"/>
      <c r="W652" s="19"/>
      <c r="X652" s="19"/>
      <c r="Y652" s="17"/>
      <c r="Z652" s="18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</row>
    <row r="653" spans="1:49" s="11" customForma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8"/>
      <c r="Q653" s="17"/>
      <c r="R653" s="17"/>
      <c r="S653" s="18"/>
      <c r="T653" s="17"/>
      <c r="U653" s="17"/>
      <c r="V653" s="19"/>
      <c r="W653" s="19"/>
      <c r="X653" s="19"/>
      <c r="Y653" s="17"/>
      <c r="Z653" s="18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</row>
    <row r="654" spans="1:49" s="11" customForma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8"/>
      <c r="Q654" s="17"/>
      <c r="R654" s="17"/>
      <c r="S654" s="18"/>
      <c r="T654" s="17"/>
      <c r="U654" s="17"/>
      <c r="V654" s="19"/>
      <c r="W654" s="19"/>
      <c r="X654" s="19"/>
      <c r="Y654" s="17"/>
      <c r="Z654" s="18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</row>
    <row r="655" spans="1:49" s="11" customForma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8"/>
      <c r="Q655" s="17"/>
      <c r="R655" s="17"/>
      <c r="S655" s="18"/>
      <c r="T655" s="17"/>
      <c r="U655" s="17"/>
      <c r="V655" s="19"/>
      <c r="W655" s="19"/>
      <c r="X655" s="19"/>
      <c r="Y655" s="17"/>
      <c r="Z655" s="18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</row>
    <row r="656" spans="1:49" s="11" customForma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8"/>
      <c r="Q656" s="17"/>
      <c r="R656" s="17"/>
      <c r="S656" s="18"/>
      <c r="T656" s="17"/>
      <c r="U656" s="17"/>
      <c r="V656" s="19"/>
      <c r="W656" s="19"/>
      <c r="X656" s="19"/>
      <c r="Y656" s="17"/>
      <c r="Z656" s="18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</row>
    <row r="657" spans="1:49" s="11" customForma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8"/>
      <c r="Q657" s="17"/>
      <c r="R657" s="17"/>
      <c r="S657" s="18"/>
      <c r="T657" s="17"/>
      <c r="U657" s="17"/>
      <c r="V657" s="19"/>
      <c r="W657" s="19"/>
      <c r="X657" s="19"/>
      <c r="Y657" s="17"/>
      <c r="Z657" s="18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</row>
    <row r="658" spans="1:49" s="11" customForma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8"/>
      <c r="Q658" s="17"/>
      <c r="R658" s="17"/>
      <c r="S658" s="18"/>
      <c r="T658" s="17"/>
      <c r="U658" s="17"/>
      <c r="V658" s="19"/>
      <c r="W658" s="19"/>
      <c r="X658" s="19"/>
      <c r="Y658" s="17"/>
      <c r="Z658" s="18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</row>
    <row r="659" spans="1:49" s="11" customForma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8"/>
      <c r="Q659" s="17"/>
      <c r="R659" s="17"/>
      <c r="S659" s="18"/>
      <c r="T659" s="17"/>
      <c r="U659" s="17"/>
      <c r="V659" s="19"/>
      <c r="W659" s="19"/>
      <c r="X659" s="19"/>
      <c r="Y659" s="17"/>
      <c r="Z659" s="18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</row>
    <row r="660" spans="1:49" s="11" customForma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8"/>
      <c r="Q660" s="17"/>
      <c r="R660" s="17"/>
      <c r="S660" s="18"/>
      <c r="T660" s="17"/>
      <c r="U660" s="17"/>
      <c r="V660" s="19"/>
      <c r="W660" s="19"/>
      <c r="X660" s="19"/>
      <c r="Y660" s="17"/>
      <c r="Z660" s="18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</row>
    <row r="661" spans="1:49" s="11" customForma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8"/>
      <c r="Q661" s="17"/>
      <c r="R661" s="17"/>
      <c r="S661" s="18"/>
      <c r="T661" s="17"/>
      <c r="U661" s="17"/>
      <c r="V661" s="19"/>
      <c r="W661" s="19"/>
      <c r="X661" s="19"/>
      <c r="Y661" s="17"/>
      <c r="Z661" s="18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</row>
    <row r="662" spans="1:49" s="11" customForma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8"/>
      <c r="Q662" s="17"/>
      <c r="R662" s="17"/>
      <c r="S662" s="18"/>
      <c r="T662" s="17"/>
      <c r="U662" s="17"/>
      <c r="V662" s="19"/>
      <c r="W662" s="19"/>
      <c r="X662" s="19"/>
      <c r="Y662" s="17"/>
      <c r="Z662" s="18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</row>
    <row r="663" spans="1:49" s="11" customForma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8"/>
      <c r="Q663" s="17"/>
      <c r="R663" s="17"/>
      <c r="S663" s="18"/>
      <c r="T663" s="17"/>
      <c r="U663" s="17"/>
      <c r="V663" s="19"/>
      <c r="W663" s="19"/>
      <c r="X663" s="19"/>
      <c r="Y663" s="17"/>
      <c r="Z663" s="18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</row>
    <row r="664" spans="1:49" s="11" customForma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8"/>
      <c r="Q664" s="17"/>
      <c r="R664" s="17"/>
      <c r="S664" s="18"/>
      <c r="T664" s="17"/>
      <c r="U664" s="17"/>
      <c r="V664" s="19"/>
      <c r="W664" s="19"/>
      <c r="X664" s="19"/>
      <c r="Y664" s="17"/>
      <c r="Z664" s="18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</row>
    <row r="665" spans="1:49" s="11" customForma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8"/>
      <c r="Q665" s="17"/>
      <c r="R665" s="17"/>
      <c r="S665" s="18"/>
      <c r="T665" s="17"/>
      <c r="U665" s="17"/>
      <c r="V665" s="19"/>
      <c r="W665" s="19"/>
      <c r="X665" s="19"/>
      <c r="Y665" s="17"/>
      <c r="Z665" s="18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</row>
    <row r="666" spans="1:49" s="11" customForma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8"/>
      <c r="Q666" s="17"/>
      <c r="R666" s="17"/>
      <c r="S666" s="18"/>
      <c r="T666" s="17"/>
      <c r="U666" s="17"/>
      <c r="V666" s="19"/>
      <c r="W666" s="19"/>
      <c r="X666" s="19"/>
      <c r="Y666" s="17"/>
      <c r="Z666" s="18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</row>
    <row r="667" spans="1:49" s="11" customForma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8"/>
      <c r="Q667" s="17"/>
      <c r="R667" s="17"/>
      <c r="S667" s="18"/>
      <c r="T667" s="17"/>
      <c r="U667" s="17"/>
      <c r="V667" s="19"/>
      <c r="W667" s="19"/>
      <c r="X667" s="19"/>
      <c r="Y667" s="17"/>
      <c r="Z667" s="18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</row>
    <row r="668" spans="1:49" s="11" customForma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8"/>
      <c r="Q668" s="17"/>
      <c r="R668" s="17"/>
      <c r="S668" s="18"/>
      <c r="T668" s="17"/>
      <c r="U668" s="17"/>
      <c r="V668" s="19"/>
      <c r="W668" s="19"/>
      <c r="X668" s="19"/>
      <c r="Y668" s="17"/>
      <c r="Z668" s="18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</row>
    <row r="669" spans="1:49" s="11" customForma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8"/>
      <c r="Q669" s="17"/>
      <c r="R669" s="17"/>
      <c r="S669" s="18"/>
      <c r="T669" s="17"/>
      <c r="U669" s="17"/>
      <c r="V669" s="19"/>
      <c r="W669" s="19"/>
      <c r="X669" s="19"/>
      <c r="Y669" s="17"/>
      <c r="Z669" s="18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</row>
    <row r="670" spans="1:49" s="11" customForma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8"/>
      <c r="Q670" s="17"/>
      <c r="R670" s="17"/>
      <c r="S670" s="18"/>
      <c r="T670" s="17"/>
      <c r="U670" s="17"/>
      <c r="V670" s="19"/>
      <c r="W670" s="19"/>
      <c r="X670" s="19"/>
      <c r="Y670" s="17"/>
      <c r="Z670" s="18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</row>
    <row r="671" spans="1:49" s="11" customForma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8"/>
      <c r="Q671" s="17"/>
      <c r="R671" s="17"/>
      <c r="S671" s="18"/>
      <c r="T671" s="17"/>
      <c r="U671" s="17"/>
      <c r="V671" s="19"/>
      <c r="W671" s="19"/>
      <c r="X671" s="19"/>
      <c r="Y671" s="17"/>
      <c r="Z671" s="18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</row>
    <row r="672" spans="1:49" s="11" customForma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8"/>
      <c r="Q672" s="17"/>
      <c r="R672" s="17"/>
      <c r="S672" s="18"/>
      <c r="T672" s="17"/>
      <c r="U672" s="17"/>
      <c r="V672" s="19"/>
      <c r="W672" s="19"/>
      <c r="X672" s="19"/>
      <c r="Y672" s="17"/>
      <c r="Z672" s="18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</row>
    <row r="673" spans="1:49" s="11" customForma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8"/>
      <c r="Q673" s="17"/>
      <c r="R673" s="17"/>
      <c r="S673" s="18"/>
      <c r="T673" s="17"/>
      <c r="U673" s="17"/>
      <c r="V673" s="19"/>
      <c r="W673" s="19"/>
      <c r="X673" s="19"/>
      <c r="Y673" s="17"/>
      <c r="Z673" s="18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</row>
    <row r="674" spans="1:49" s="11" customForma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8"/>
      <c r="Q674" s="17"/>
      <c r="R674" s="17"/>
      <c r="S674" s="18"/>
      <c r="T674" s="17"/>
      <c r="U674" s="17"/>
      <c r="V674" s="19"/>
      <c r="W674" s="19"/>
      <c r="X674" s="19"/>
      <c r="Y674" s="17"/>
      <c r="Z674" s="18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</row>
    <row r="675" spans="1:49" s="11" customForma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8"/>
      <c r="Q675" s="17"/>
      <c r="R675" s="17"/>
      <c r="S675" s="18"/>
      <c r="T675" s="17"/>
      <c r="U675" s="17"/>
      <c r="V675" s="19"/>
      <c r="W675" s="19"/>
      <c r="X675" s="19"/>
      <c r="Y675" s="17"/>
      <c r="Z675" s="18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</row>
    <row r="676" spans="1:49" s="11" customForma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8"/>
      <c r="Q676" s="17"/>
      <c r="R676" s="17"/>
      <c r="S676" s="18"/>
      <c r="T676" s="17"/>
      <c r="U676" s="17"/>
      <c r="V676" s="19"/>
      <c r="W676" s="19"/>
      <c r="X676" s="19"/>
      <c r="Y676" s="17"/>
      <c r="Z676" s="18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</row>
    <row r="677" spans="1:49" s="11" customForma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8"/>
      <c r="Q677" s="17"/>
      <c r="R677" s="17"/>
      <c r="S677" s="18"/>
      <c r="T677" s="17"/>
      <c r="U677" s="17"/>
      <c r="V677" s="19"/>
      <c r="W677" s="19"/>
      <c r="X677" s="19"/>
      <c r="Y677" s="17"/>
      <c r="Z677" s="18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</row>
    <row r="678" spans="1:49" s="11" customForma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8"/>
      <c r="Q678" s="17"/>
      <c r="R678" s="17"/>
      <c r="S678" s="18"/>
      <c r="T678" s="17"/>
      <c r="U678" s="17"/>
      <c r="V678" s="19"/>
      <c r="W678" s="19"/>
      <c r="X678" s="19"/>
      <c r="Y678" s="17"/>
      <c r="Z678" s="18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</row>
    <row r="679" spans="1:49" s="11" customForma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8"/>
      <c r="Q679" s="17"/>
      <c r="R679" s="17"/>
      <c r="S679" s="18"/>
      <c r="T679" s="17"/>
      <c r="U679" s="17"/>
      <c r="V679" s="19"/>
      <c r="W679" s="19"/>
      <c r="X679" s="19"/>
      <c r="Y679" s="17"/>
      <c r="Z679" s="18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</row>
    <row r="680" spans="1:49" s="11" customForma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8"/>
      <c r="Q680" s="17"/>
      <c r="R680" s="17"/>
      <c r="S680" s="18"/>
      <c r="T680" s="17"/>
      <c r="U680" s="17"/>
      <c r="V680" s="19"/>
      <c r="W680" s="19"/>
      <c r="X680" s="19"/>
      <c r="Y680" s="17"/>
      <c r="Z680" s="18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</row>
    <row r="681" spans="1:49" s="11" customForma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8"/>
      <c r="Q681" s="17"/>
      <c r="R681" s="17"/>
      <c r="S681" s="18"/>
      <c r="T681" s="17"/>
      <c r="U681" s="17"/>
      <c r="V681" s="19"/>
      <c r="W681" s="19"/>
      <c r="X681" s="19"/>
      <c r="Y681" s="17"/>
      <c r="Z681" s="18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</row>
    <row r="682" spans="1:49" s="11" customForma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8"/>
      <c r="Q682" s="17"/>
      <c r="R682" s="17"/>
      <c r="S682" s="18"/>
      <c r="T682" s="17"/>
      <c r="U682" s="17"/>
      <c r="V682" s="19"/>
      <c r="W682" s="19"/>
      <c r="X682" s="19"/>
      <c r="Y682" s="17"/>
      <c r="Z682" s="18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</row>
    <row r="683" spans="1:49" s="11" customForma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8"/>
      <c r="Q683" s="17"/>
      <c r="R683" s="17"/>
      <c r="S683" s="18"/>
      <c r="T683" s="17"/>
      <c r="U683" s="17"/>
      <c r="V683" s="19"/>
      <c r="W683" s="19"/>
      <c r="X683" s="19"/>
      <c r="Y683" s="17"/>
      <c r="Z683" s="18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</row>
    <row r="684" spans="1:49" s="11" customForma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8"/>
      <c r="Q684" s="17"/>
      <c r="R684" s="17"/>
      <c r="S684" s="18"/>
      <c r="T684" s="17"/>
      <c r="U684" s="17"/>
      <c r="V684" s="19"/>
      <c r="W684" s="19"/>
      <c r="X684" s="19"/>
      <c r="Y684" s="17"/>
      <c r="Z684" s="18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</row>
    <row r="685" spans="1:49" s="11" customForma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8"/>
      <c r="Q685" s="17"/>
      <c r="R685" s="17"/>
      <c r="S685" s="18"/>
      <c r="T685" s="17"/>
      <c r="U685" s="17"/>
      <c r="V685" s="19"/>
      <c r="W685" s="19"/>
      <c r="X685" s="19"/>
      <c r="Y685" s="17"/>
      <c r="Z685" s="18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</row>
    <row r="686" spans="1:49" s="11" customForma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8"/>
      <c r="Q686" s="17"/>
      <c r="R686" s="17"/>
      <c r="S686" s="18"/>
      <c r="T686" s="17"/>
      <c r="U686" s="17"/>
      <c r="V686" s="19"/>
      <c r="W686" s="19"/>
      <c r="X686" s="19"/>
      <c r="Y686" s="17"/>
      <c r="Z686" s="18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</row>
    <row r="687" spans="1:49" s="11" customForma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8"/>
      <c r="Q687" s="17"/>
      <c r="R687" s="17"/>
      <c r="S687" s="18"/>
      <c r="T687" s="17"/>
      <c r="U687" s="17"/>
      <c r="V687" s="19"/>
      <c r="W687" s="19"/>
      <c r="X687" s="19"/>
      <c r="Y687" s="17"/>
      <c r="Z687" s="18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</row>
    <row r="688" spans="1:49" s="11" customForma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8"/>
      <c r="Q688" s="17"/>
      <c r="R688" s="17"/>
      <c r="S688" s="18"/>
      <c r="T688" s="17"/>
      <c r="U688" s="17"/>
      <c r="V688" s="19"/>
      <c r="W688" s="19"/>
      <c r="X688" s="19"/>
      <c r="Y688" s="17"/>
      <c r="Z688" s="18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</row>
    <row r="689" spans="1:49" s="11" customForma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8"/>
      <c r="Q689" s="17"/>
      <c r="R689" s="17"/>
      <c r="S689" s="18"/>
      <c r="T689" s="17"/>
      <c r="U689" s="17"/>
      <c r="V689" s="19"/>
      <c r="W689" s="19"/>
      <c r="X689" s="19"/>
      <c r="Y689" s="17"/>
      <c r="Z689" s="18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</row>
    <row r="690" spans="1:49" s="11" customForma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8"/>
      <c r="Q690" s="17"/>
      <c r="R690" s="17"/>
      <c r="S690" s="18"/>
      <c r="T690" s="17"/>
      <c r="U690" s="17"/>
      <c r="V690" s="19"/>
      <c r="W690" s="19"/>
      <c r="X690" s="19"/>
      <c r="Y690" s="17"/>
      <c r="Z690" s="18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</row>
    <row r="691" spans="1:49" s="11" customForma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8"/>
      <c r="Q691" s="17"/>
      <c r="R691" s="17"/>
      <c r="S691" s="18"/>
      <c r="T691" s="17"/>
      <c r="U691" s="17"/>
      <c r="V691" s="19"/>
      <c r="W691" s="19"/>
      <c r="X691" s="19"/>
      <c r="Y691" s="17"/>
      <c r="Z691" s="18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</row>
    <row r="692" spans="1:49" s="11" customForma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8"/>
      <c r="Q692" s="17"/>
      <c r="R692" s="17"/>
      <c r="S692" s="18"/>
      <c r="T692" s="17"/>
      <c r="U692" s="17"/>
      <c r="V692" s="19"/>
      <c r="W692" s="19"/>
      <c r="X692" s="19"/>
      <c r="Y692" s="17"/>
      <c r="Z692" s="18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</row>
    <row r="693" spans="1:49" s="11" customForma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8"/>
      <c r="Q693" s="17"/>
      <c r="R693" s="17"/>
      <c r="S693" s="18"/>
      <c r="T693" s="17"/>
      <c r="U693" s="17"/>
      <c r="V693" s="19"/>
      <c r="W693" s="19"/>
      <c r="X693" s="19"/>
      <c r="Y693" s="17"/>
      <c r="Z693" s="18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</row>
    <row r="694" spans="1:49" s="11" customForma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8"/>
      <c r="Q694" s="17"/>
      <c r="R694" s="17"/>
      <c r="S694" s="18"/>
      <c r="T694" s="17"/>
      <c r="U694" s="17"/>
      <c r="V694" s="19"/>
      <c r="W694" s="19"/>
      <c r="X694" s="19"/>
      <c r="Y694" s="17"/>
      <c r="Z694" s="18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</row>
    <row r="695" spans="1:49" s="11" customForma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8"/>
      <c r="Q695" s="17"/>
      <c r="R695" s="17"/>
      <c r="S695" s="18"/>
      <c r="T695" s="17"/>
      <c r="U695" s="17"/>
      <c r="V695" s="19"/>
      <c r="W695" s="19"/>
      <c r="X695" s="19"/>
      <c r="Y695" s="17"/>
      <c r="Z695" s="18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</row>
    <row r="696" spans="1:49" s="11" customForma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8"/>
      <c r="Q696" s="17"/>
      <c r="R696" s="17"/>
      <c r="S696" s="18"/>
      <c r="T696" s="17"/>
      <c r="U696" s="17"/>
      <c r="V696" s="19"/>
      <c r="W696" s="19"/>
      <c r="X696" s="19"/>
      <c r="Y696" s="17"/>
      <c r="Z696" s="18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</row>
    <row r="697" spans="1:49" s="11" customForma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8"/>
      <c r="Q697" s="17"/>
      <c r="R697" s="17"/>
      <c r="S697" s="18"/>
      <c r="T697" s="17"/>
      <c r="U697" s="17"/>
      <c r="V697" s="19"/>
      <c r="W697" s="19"/>
      <c r="X697" s="19"/>
      <c r="Y697" s="17"/>
      <c r="Z697" s="18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</row>
    <row r="698" spans="1:49" s="11" customForma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8"/>
      <c r="Q698" s="17"/>
      <c r="R698" s="17"/>
      <c r="S698" s="18"/>
      <c r="T698" s="17"/>
      <c r="U698" s="17"/>
      <c r="V698" s="19"/>
      <c r="W698" s="19"/>
      <c r="X698" s="19"/>
      <c r="Y698" s="17"/>
      <c r="Z698" s="18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</row>
    <row r="699" spans="1:49" s="11" customForma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8"/>
      <c r="Q699" s="17"/>
      <c r="R699" s="17"/>
      <c r="S699" s="18"/>
      <c r="T699" s="17"/>
      <c r="U699" s="17"/>
      <c r="V699" s="19"/>
      <c r="W699" s="19"/>
      <c r="X699" s="19"/>
      <c r="Y699" s="17"/>
      <c r="Z699" s="18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</row>
    <row r="700" spans="1:49" s="11" customForma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8"/>
      <c r="Q700" s="17"/>
      <c r="R700" s="17"/>
      <c r="S700" s="18"/>
      <c r="T700" s="17"/>
      <c r="U700" s="17"/>
      <c r="V700" s="19"/>
      <c r="W700" s="19"/>
      <c r="X700" s="19"/>
      <c r="Y700" s="17"/>
      <c r="Z700" s="18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</row>
    <row r="701" spans="1:49" s="11" customForma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8"/>
      <c r="Q701" s="17"/>
      <c r="R701" s="17"/>
      <c r="S701" s="18"/>
      <c r="T701" s="17"/>
      <c r="U701" s="17"/>
      <c r="V701" s="19"/>
      <c r="W701" s="19"/>
      <c r="X701" s="19"/>
      <c r="Y701" s="17"/>
      <c r="Z701" s="18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</row>
    <row r="702" spans="1:49" s="11" customForma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8"/>
      <c r="Q702" s="17"/>
      <c r="R702" s="17"/>
      <c r="S702" s="18"/>
      <c r="T702" s="17"/>
      <c r="U702" s="17"/>
      <c r="V702" s="19"/>
      <c r="W702" s="19"/>
      <c r="X702" s="19"/>
      <c r="Y702" s="17"/>
      <c r="Z702" s="18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</row>
    <row r="703" spans="1:49" s="11" customForma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8"/>
      <c r="Q703" s="17"/>
      <c r="R703" s="17"/>
      <c r="S703" s="18"/>
      <c r="T703" s="17"/>
      <c r="U703" s="17"/>
      <c r="V703" s="19"/>
      <c r="W703" s="19"/>
      <c r="X703" s="19"/>
      <c r="Y703" s="17"/>
      <c r="Z703" s="18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</row>
    <row r="704" spans="1:49" s="11" customForma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8"/>
      <c r="Q704" s="17"/>
      <c r="R704" s="17"/>
      <c r="S704" s="18"/>
      <c r="T704" s="17"/>
      <c r="U704" s="17"/>
      <c r="V704" s="19"/>
      <c r="W704" s="19"/>
      <c r="X704" s="19"/>
      <c r="Y704" s="17"/>
      <c r="Z704" s="18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</row>
    <row r="705" spans="1:49" s="11" customForma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8"/>
      <c r="Q705" s="17"/>
      <c r="R705" s="17"/>
      <c r="S705" s="18"/>
      <c r="T705" s="17"/>
      <c r="U705" s="17"/>
      <c r="V705" s="19"/>
      <c r="W705" s="19"/>
      <c r="X705" s="19"/>
      <c r="Y705" s="17"/>
      <c r="Z705" s="18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</row>
    <row r="706" spans="1:49" s="11" customForma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8"/>
      <c r="Q706" s="17"/>
      <c r="R706" s="17"/>
      <c r="S706" s="18"/>
      <c r="T706" s="17"/>
      <c r="U706" s="17"/>
      <c r="V706" s="19"/>
      <c r="W706" s="19"/>
      <c r="X706" s="19"/>
      <c r="Y706" s="17"/>
      <c r="Z706" s="18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</row>
    <row r="707" spans="1:49" s="11" customForma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8"/>
      <c r="Q707" s="17"/>
      <c r="R707" s="17"/>
      <c r="S707" s="18"/>
      <c r="T707" s="17"/>
      <c r="U707" s="17"/>
      <c r="V707" s="19"/>
      <c r="W707" s="19"/>
      <c r="X707" s="19"/>
      <c r="Y707" s="17"/>
      <c r="Z707" s="18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</row>
    <row r="708" spans="1:49" s="11" customForma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8"/>
      <c r="Q708" s="17"/>
      <c r="R708" s="17"/>
      <c r="S708" s="18"/>
      <c r="T708" s="17"/>
      <c r="U708" s="17"/>
      <c r="V708" s="19"/>
      <c r="W708" s="19"/>
      <c r="X708" s="19"/>
      <c r="Y708" s="17"/>
      <c r="Z708" s="18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</row>
    <row r="709" spans="1:49" s="11" customForma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8"/>
      <c r="Q709" s="17"/>
      <c r="R709" s="17"/>
      <c r="S709" s="18"/>
      <c r="T709" s="17"/>
      <c r="U709" s="17"/>
      <c r="V709" s="19"/>
      <c r="W709" s="19"/>
      <c r="X709" s="19"/>
      <c r="Y709" s="17"/>
      <c r="Z709" s="18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</row>
    <row r="710" spans="1:49" s="11" customForma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8"/>
      <c r="Q710" s="17"/>
      <c r="R710" s="17"/>
      <c r="S710" s="18"/>
      <c r="T710" s="17"/>
      <c r="U710" s="17"/>
      <c r="V710" s="19"/>
      <c r="W710" s="19"/>
      <c r="X710" s="19"/>
      <c r="Y710" s="17"/>
      <c r="Z710" s="18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</row>
    <row r="711" spans="1:49" s="11" customForma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8"/>
      <c r="Q711" s="17"/>
      <c r="R711" s="17"/>
      <c r="S711" s="18"/>
      <c r="T711" s="17"/>
      <c r="U711" s="17"/>
      <c r="V711" s="19"/>
      <c r="W711" s="19"/>
      <c r="X711" s="19"/>
      <c r="Y711" s="17"/>
      <c r="Z711" s="18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</row>
    <row r="712" spans="1:49" s="11" customForma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8"/>
      <c r="Q712" s="17"/>
      <c r="R712" s="17"/>
      <c r="S712" s="18"/>
      <c r="T712" s="17"/>
      <c r="U712" s="17"/>
      <c r="V712" s="19"/>
      <c r="W712" s="19"/>
      <c r="X712" s="19"/>
      <c r="Y712" s="17"/>
      <c r="Z712" s="18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</row>
    <row r="713" spans="1:49" s="11" customForma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8"/>
      <c r="Q713" s="17"/>
      <c r="R713" s="17"/>
      <c r="S713" s="18"/>
      <c r="T713" s="17"/>
      <c r="U713" s="17"/>
      <c r="V713" s="19"/>
      <c r="W713" s="19"/>
      <c r="X713" s="19"/>
      <c r="Y713" s="17"/>
      <c r="Z713" s="18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</row>
    <row r="714" spans="1:49" s="11" customForma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8"/>
      <c r="Q714" s="17"/>
      <c r="R714" s="17"/>
      <c r="S714" s="18"/>
      <c r="T714" s="17"/>
      <c r="U714" s="17"/>
      <c r="V714" s="19"/>
      <c r="W714" s="19"/>
      <c r="X714" s="19"/>
      <c r="Y714" s="17"/>
      <c r="Z714" s="18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</row>
    <row r="715" spans="1:49" s="11" customForma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8"/>
      <c r="Q715" s="17"/>
      <c r="R715" s="17"/>
      <c r="S715" s="18"/>
      <c r="T715" s="17"/>
      <c r="U715" s="17"/>
      <c r="V715" s="19"/>
      <c r="W715" s="19"/>
      <c r="X715" s="19"/>
      <c r="Y715" s="17"/>
      <c r="Z715" s="18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</row>
    <row r="716" spans="1:49" s="11" customForma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8"/>
      <c r="Q716" s="17"/>
      <c r="R716" s="17"/>
      <c r="S716" s="18"/>
      <c r="T716" s="17"/>
      <c r="U716" s="17"/>
      <c r="V716" s="19"/>
      <c r="W716" s="19"/>
      <c r="X716" s="19"/>
      <c r="Y716" s="17"/>
      <c r="Z716" s="18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</row>
    <row r="717" spans="1:49" s="11" customForma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8"/>
      <c r="Q717" s="17"/>
      <c r="R717" s="17"/>
      <c r="S717" s="18"/>
      <c r="T717" s="17"/>
      <c r="U717" s="17"/>
      <c r="V717" s="19"/>
      <c r="W717" s="19"/>
      <c r="X717" s="19"/>
      <c r="Y717" s="17"/>
      <c r="Z717" s="18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</row>
    <row r="718" spans="1:49" s="11" customForma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8"/>
      <c r="Q718" s="17"/>
      <c r="R718" s="17"/>
      <c r="S718" s="18"/>
      <c r="T718" s="17"/>
      <c r="U718" s="17"/>
      <c r="V718" s="19"/>
      <c r="W718" s="19"/>
      <c r="X718" s="19"/>
      <c r="Y718" s="17"/>
      <c r="Z718" s="18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</row>
    <row r="719" spans="1:49" s="11" customForma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8"/>
      <c r="Q719" s="17"/>
      <c r="R719" s="17"/>
      <c r="S719" s="18"/>
      <c r="T719" s="17"/>
      <c r="U719" s="17"/>
      <c r="V719" s="19"/>
      <c r="W719" s="19"/>
      <c r="X719" s="19"/>
      <c r="Y719" s="17"/>
      <c r="Z719" s="18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</row>
    <row r="720" spans="1:49" s="11" customForma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8"/>
      <c r="Q720" s="17"/>
      <c r="R720" s="17"/>
      <c r="S720" s="18"/>
      <c r="T720" s="17"/>
      <c r="U720" s="17"/>
      <c r="V720" s="19"/>
      <c r="W720" s="19"/>
      <c r="X720" s="19"/>
      <c r="Y720" s="17"/>
      <c r="Z720" s="18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</row>
    <row r="721" spans="1:49" s="11" customForma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8"/>
      <c r="Q721" s="17"/>
      <c r="R721" s="17"/>
      <c r="S721" s="18"/>
      <c r="T721" s="17"/>
      <c r="U721" s="17"/>
      <c r="V721" s="19"/>
      <c r="W721" s="19"/>
      <c r="X721" s="19"/>
      <c r="Y721" s="17"/>
      <c r="Z721" s="18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</row>
    <row r="722" spans="1:49" s="11" customForma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8"/>
      <c r="Q722" s="17"/>
      <c r="R722" s="17"/>
      <c r="S722" s="18"/>
      <c r="T722" s="17"/>
      <c r="U722" s="17"/>
      <c r="V722" s="19"/>
      <c r="W722" s="19"/>
      <c r="X722" s="19"/>
      <c r="Y722" s="17"/>
      <c r="Z722" s="18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</row>
    <row r="723" spans="1:49" s="11" customForma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8"/>
      <c r="Q723" s="17"/>
      <c r="R723" s="17"/>
      <c r="S723" s="18"/>
      <c r="T723" s="17"/>
      <c r="U723" s="17"/>
      <c r="V723" s="19"/>
      <c r="W723" s="19"/>
      <c r="X723" s="19"/>
      <c r="Y723" s="17"/>
      <c r="Z723" s="18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</row>
    <row r="724" spans="1:49" s="11" customForma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8"/>
      <c r="Q724" s="17"/>
      <c r="R724" s="17"/>
      <c r="S724" s="18"/>
      <c r="T724" s="17"/>
      <c r="U724" s="17"/>
      <c r="V724" s="19"/>
      <c r="W724" s="19"/>
      <c r="X724" s="19"/>
      <c r="Y724" s="17"/>
      <c r="Z724" s="18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</row>
    <row r="725" spans="1:49" s="11" customForma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8"/>
      <c r="Q725" s="17"/>
      <c r="R725" s="17"/>
      <c r="S725" s="18"/>
      <c r="T725" s="17"/>
      <c r="U725" s="17"/>
      <c r="V725" s="19"/>
      <c r="W725" s="19"/>
      <c r="X725" s="19"/>
      <c r="Y725" s="17"/>
      <c r="Z725" s="18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</row>
    <row r="726" spans="1:49" s="11" customForma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8"/>
      <c r="Q726" s="17"/>
      <c r="R726" s="17"/>
      <c r="S726" s="18"/>
      <c r="T726" s="17"/>
      <c r="U726" s="17"/>
      <c r="V726" s="19"/>
      <c r="W726" s="19"/>
      <c r="X726" s="19"/>
      <c r="Y726" s="17"/>
      <c r="Z726" s="18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</row>
    <row r="727" spans="1:49" s="11" customForma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8"/>
      <c r="Q727" s="17"/>
      <c r="R727" s="17"/>
      <c r="S727" s="18"/>
      <c r="T727" s="17"/>
      <c r="U727" s="17"/>
      <c r="V727" s="19"/>
      <c r="W727" s="19"/>
      <c r="X727" s="19"/>
      <c r="Y727" s="17"/>
      <c r="Z727" s="18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</row>
    <row r="728" spans="1:49" s="11" customForma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8"/>
      <c r="Q728" s="17"/>
      <c r="R728" s="17"/>
      <c r="S728" s="18"/>
      <c r="T728" s="17"/>
      <c r="U728" s="17"/>
      <c r="V728" s="19"/>
      <c r="W728" s="19"/>
      <c r="X728" s="19"/>
      <c r="Y728" s="17"/>
      <c r="Z728" s="18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</row>
    <row r="729" spans="1:49" s="11" customForma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8"/>
      <c r="Q729" s="17"/>
      <c r="R729" s="17"/>
      <c r="S729" s="18"/>
      <c r="T729" s="17"/>
      <c r="U729" s="17"/>
      <c r="V729" s="19"/>
      <c r="W729" s="19"/>
      <c r="X729" s="19"/>
      <c r="Y729" s="17"/>
      <c r="Z729" s="18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</row>
    <row r="730" spans="1:49" s="11" customForma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8"/>
      <c r="Q730" s="17"/>
      <c r="R730" s="17"/>
      <c r="S730" s="18"/>
      <c r="T730" s="17"/>
      <c r="U730" s="17"/>
      <c r="V730" s="19"/>
      <c r="W730" s="19"/>
      <c r="X730" s="19"/>
      <c r="Y730" s="17"/>
      <c r="Z730" s="18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</row>
    <row r="731" spans="1:49" s="11" customForma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8"/>
      <c r="Q731" s="17"/>
      <c r="R731" s="17"/>
      <c r="S731" s="18"/>
      <c r="T731" s="17"/>
      <c r="U731" s="17"/>
      <c r="V731" s="19"/>
      <c r="W731" s="19"/>
      <c r="X731" s="19"/>
      <c r="Y731" s="17"/>
      <c r="Z731" s="18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</row>
    <row r="732" spans="1:49" s="11" customForma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8"/>
      <c r="Q732" s="17"/>
      <c r="R732" s="17"/>
      <c r="S732" s="18"/>
      <c r="T732" s="17"/>
      <c r="U732" s="17"/>
      <c r="V732" s="19"/>
      <c r="W732" s="19"/>
      <c r="X732" s="19"/>
      <c r="Y732" s="17"/>
      <c r="Z732" s="18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</row>
    <row r="733" spans="1:49" s="11" customForma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8"/>
      <c r="Q733" s="17"/>
      <c r="R733" s="17"/>
      <c r="S733" s="18"/>
      <c r="T733" s="17"/>
      <c r="U733" s="17"/>
      <c r="V733" s="19"/>
      <c r="W733" s="19"/>
      <c r="X733" s="19"/>
      <c r="Y733" s="17"/>
      <c r="Z733" s="18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</row>
    <row r="734" spans="1:49" s="11" customForma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8"/>
      <c r="Q734" s="17"/>
      <c r="R734" s="17"/>
      <c r="S734" s="18"/>
      <c r="T734" s="17"/>
      <c r="U734" s="17"/>
      <c r="V734" s="19"/>
      <c r="W734" s="19"/>
      <c r="X734" s="19"/>
      <c r="Y734" s="17"/>
      <c r="Z734" s="18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</row>
    <row r="735" spans="1:49" s="11" customForma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8"/>
      <c r="Q735" s="17"/>
      <c r="R735" s="17"/>
      <c r="S735" s="18"/>
      <c r="T735" s="17"/>
      <c r="U735" s="17"/>
      <c r="V735" s="19"/>
      <c r="W735" s="19"/>
      <c r="X735" s="19"/>
      <c r="Y735" s="17"/>
      <c r="Z735" s="18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</row>
    <row r="736" spans="1:49" s="11" customForma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8"/>
      <c r="Q736" s="17"/>
      <c r="R736" s="17"/>
      <c r="S736" s="18"/>
      <c r="T736" s="17"/>
      <c r="U736" s="17"/>
      <c r="V736" s="19"/>
      <c r="W736" s="19"/>
      <c r="X736" s="19"/>
      <c r="Y736" s="17"/>
      <c r="Z736" s="18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</row>
    <row r="737" spans="1:49" s="11" customForma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8"/>
      <c r="Q737" s="17"/>
      <c r="R737" s="17"/>
      <c r="S737" s="18"/>
      <c r="T737" s="17"/>
      <c r="U737" s="17"/>
      <c r="V737" s="19"/>
      <c r="W737" s="19"/>
      <c r="X737" s="19"/>
      <c r="Y737" s="17"/>
      <c r="Z737" s="18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</row>
    <row r="738" spans="1:49" s="11" customForma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8"/>
      <c r="Q738" s="17"/>
      <c r="R738" s="17"/>
      <c r="S738" s="18"/>
      <c r="T738" s="17"/>
      <c r="U738" s="17"/>
      <c r="V738" s="19"/>
      <c r="W738" s="19"/>
      <c r="X738" s="19"/>
      <c r="Y738" s="17"/>
      <c r="Z738" s="18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</row>
    <row r="739" spans="1:49" s="11" customForma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8"/>
      <c r="Q739" s="17"/>
      <c r="R739" s="17"/>
      <c r="S739" s="18"/>
      <c r="T739" s="17"/>
      <c r="U739" s="17"/>
      <c r="V739" s="19"/>
      <c r="W739" s="19"/>
      <c r="X739" s="19"/>
      <c r="Y739" s="17"/>
      <c r="Z739" s="18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</row>
    <row r="740" spans="1:49" s="11" customForma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8"/>
      <c r="Q740" s="17"/>
      <c r="R740" s="17"/>
      <c r="S740" s="18"/>
      <c r="T740" s="17"/>
      <c r="U740" s="17"/>
      <c r="V740" s="19"/>
      <c r="W740" s="19"/>
      <c r="X740" s="19"/>
      <c r="Y740" s="17"/>
      <c r="Z740" s="18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</row>
    <row r="741" spans="1:49" s="11" customForma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8"/>
      <c r="Q741" s="17"/>
      <c r="R741" s="17"/>
      <c r="S741" s="18"/>
      <c r="T741" s="17"/>
      <c r="U741" s="17"/>
      <c r="V741" s="19"/>
      <c r="W741" s="19"/>
      <c r="X741" s="19"/>
      <c r="Y741" s="17"/>
      <c r="Z741" s="18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</row>
    <row r="742" spans="1:49" s="11" customForma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8"/>
      <c r="Q742" s="17"/>
      <c r="R742" s="17"/>
      <c r="S742" s="18"/>
      <c r="T742" s="17"/>
      <c r="U742" s="17"/>
      <c r="V742" s="19"/>
      <c r="W742" s="19"/>
      <c r="X742" s="19"/>
      <c r="Y742" s="17"/>
      <c r="Z742" s="18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</row>
    <row r="743" spans="1:49" s="11" customForma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8"/>
      <c r="Q743" s="17"/>
      <c r="R743" s="17"/>
      <c r="S743" s="18"/>
      <c r="T743" s="17"/>
      <c r="U743" s="17"/>
      <c r="V743" s="19"/>
      <c r="W743" s="19"/>
      <c r="X743" s="19"/>
      <c r="Y743" s="17"/>
      <c r="Z743" s="18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</row>
    <row r="744" spans="1:49" s="11" customForma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8"/>
      <c r="Q744" s="17"/>
      <c r="R744" s="17"/>
      <c r="S744" s="18"/>
      <c r="T744" s="17"/>
      <c r="U744" s="17"/>
      <c r="V744" s="19"/>
      <c r="W744" s="19"/>
      <c r="X744" s="19"/>
      <c r="Y744" s="17"/>
      <c r="Z744" s="18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</row>
    <row r="745" spans="1:49" s="11" customForma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8"/>
      <c r="Q745" s="17"/>
      <c r="R745" s="17"/>
      <c r="S745" s="18"/>
      <c r="T745" s="17"/>
      <c r="U745" s="17"/>
      <c r="V745" s="19"/>
      <c r="W745" s="19"/>
      <c r="X745" s="19"/>
      <c r="Y745" s="17"/>
      <c r="Z745" s="18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</row>
    <row r="746" spans="1:49" s="11" customForma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8"/>
      <c r="Q746" s="17"/>
      <c r="R746" s="17"/>
      <c r="S746" s="18"/>
      <c r="T746" s="17"/>
      <c r="U746" s="17"/>
      <c r="V746" s="19"/>
      <c r="W746" s="19"/>
      <c r="X746" s="19"/>
      <c r="Y746" s="17"/>
      <c r="Z746" s="18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</row>
    <row r="747" spans="1:49" s="11" customForma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8"/>
      <c r="Q747" s="17"/>
      <c r="R747" s="17"/>
      <c r="S747" s="18"/>
      <c r="T747" s="17"/>
      <c r="U747" s="17"/>
      <c r="V747" s="19"/>
      <c r="W747" s="19"/>
      <c r="X747" s="19"/>
      <c r="Y747" s="17"/>
      <c r="Z747" s="18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</row>
    <row r="748" spans="1:49" s="11" customForma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8"/>
      <c r="Q748" s="17"/>
      <c r="R748" s="17"/>
      <c r="S748" s="18"/>
      <c r="T748" s="17"/>
      <c r="U748" s="17"/>
      <c r="V748" s="19"/>
      <c r="W748" s="19"/>
      <c r="X748" s="19"/>
      <c r="Y748" s="17"/>
      <c r="Z748" s="18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</row>
    <row r="749" spans="1:49" s="11" customForma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8"/>
      <c r="Q749" s="17"/>
      <c r="R749" s="17"/>
      <c r="S749" s="18"/>
      <c r="T749" s="17"/>
      <c r="U749" s="17"/>
      <c r="V749" s="19"/>
      <c r="W749" s="19"/>
      <c r="X749" s="19"/>
      <c r="Y749" s="17"/>
      <c r="Z749" s="18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</row>
    <row r="750" spans="1:49" s="11" customForma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8"/>
      <c r="Q750" s="17"/>
      <c r="R750" s="17"/>
      <c r="S750" s="18"/>
      <c r="T750" s="17"/>
      <c r="U750" s="17"/>
      <c r="V750" s="19"/>
      <c r="W750" s="19"/>
      <c r="X750" s="19"/>
      <c r="Y750" s="17"/>
      <c r="Z750" s="18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</row>
    <row r="751" spans="1:49" s="11" customForma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8"/>
      <c r="Q751" s="17"/>
      <c r="R751" s="17"/>
      <c r="S751" s="18"/>
      <c r="T751" s="17"/>
      <c r="U751" s="17"/>
      <c r="V751" s="19"/>
      <c r="W751" s="19"/>
      <c r="X751" s="19"/>
      <c r="Y751" s="17"/>
      <c r="Z751" s="18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</row>
    <row r="752" spans="1:49" s="11" customForma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8"/>
      <c r="Q752" s="17"/>
      <c r="R752" s="17"/>
      <c r="S752" s="18"/>
      <c r="T752" s="17"/>
      <c r="U752" s="17"/>
      <c r="V752" s="19"/>
      <c r="W752" s="19"/>
      <c r="X752" s="19"/>
      <c r="Y752" s="17"/>
      <c r="Z752" s="18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</row>
    <row r="753" spans="1:49" s="11" customForma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8"/>
      <c r="Q753" s="17"/>
      <c r="R753" s="17"/>
      <c r="S753" s="18"/>
      <c r="T753" s="17"/>
      <c r="U753" s="17"/>
      <c r="V753" s="19"/>
      <c r="W753" s="19"/>
      <c r="X753" s="19"/>
      <c r="Y753" s="17"/>
      <c r="Z753" s="18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</row>
    <row r="754" spans="1:49" s="11" customForma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8"/>
      <c r="Q754" s="17"/>
      <c r="R754" s="17"/>
      <c r="S754" s="18"/>
      <c r="T754" s="17"/>
      <c r="U754" s="17"/>
      <c r="V754" s="19"/>
      <c r="W754" s="19"/>
      <c r="X754" s="19"/>
      <c r="Y754" s="17"/>
      <c r="Z754" s="18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</row>
    <row r="755" spans="1:49" s="11" customForma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8"/>
      <c r="Q755" s="17"/>
      <c r="R755" s="17"/>
      <c r="S755" s="18"/>
      <c r="T755" s="17"/>
      <c r="U755" s="17"/>
      <c r="V755" s="19"/>
      <c r="W755" s="19"/>
      <c r="X755" s="19"/>
      <c r="Y755" s="17"/>
      <c r="Z755" s="18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</row>
    <row r="756" spans="1:49" s="11" customForma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8"/>
      <c r="Q756" s="17"/>
      <c r="R756" s="17"/>
      <c r="S756" s="18"/>
      <c r="T756" s="17"/>
      <c r="U756" s="17"/>
      <c r="V756" s="19"/>
      <c r="W756" s="19"/>
      <c r="X756" s="19"/>
      <c r="Y756" s="17"/>
      <c r="Z756" s="18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</row>
    <row r="757" spans="1:49" s="11" customForma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8"/>
      <c r="Q757" s="17"/>
      <c r="R757" s="17"/>
      <c r="S757" s="18"/>
      <c r="T757" s="17"/>
      <c r="U757" s="17"/>
      <c r="V757" s="19"/>
      <c r="W757" s="19"/>
      <c r="X757" s="19"/>
      <c r="Y757" s="17"/>
      <c r="Z757" s="18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</row>
    <row r="758" spans="1:49" s="11" customForma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8"/>
      <c r="Q758" s="17"/>
      <c r="R758" s="17"/>
      <c r="S758" s="18"/>
      <c r="T758" s="17"/>
      <c r="U758" s="17"/>
      <c r="V758" s="19"/>
      <c r="W758" s="19"/>
      <c r="X758" s="19"/>
      <c r="Y758" s="17"/>
      <c r="Z758" s="18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</row>
    <row r="759" spans="1:49" s="11" customForma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8"/>
      <c r="Q759" s="17"/>
      <c r="R759" s="17"/>
      <c r="S759" s="18"/>
      <c r="T759" s="17"/>
      <c r="U759" s="17"/>
      <c r="V759" s="19"/>
      <c r="W759" s="19"/>
      <c r="X759" s="19"/>
      <c r="Y759" s="17"/>
      <c r="Z759" s="18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</row>
    <row r="760" spans="1:49" s="11" customForma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8"/>
      <c r="Q760" s="17"/>
      <c r="R760" s="17"/>
      <c r="S760" s="18"/>
      <c r="T760" s="17"/>
      <c r="U760" s="17"/>
      <c r="V760" s="19"/>
      <c r="W760" s="19"/>
      <c r="X760" s="19"/>
      <c r="Y760" s="17"/>
      <c r="Z760" s="18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</row>
    <row r="761" spans="1:49" s="11" customForma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8"/>
      <c r="Q761" s="17"/>
      <c r="R761" s="17"/>
      <c r="S761" s="18"/>
      <c r="T761" s="17"/>
      <c r="U761" s="17"/>
      <c r="V761" s="19"/>
      <c r="W761" s="19"/>
      <c r="X761" s="19"/>
      <c r="Y761" s="17"/>
      <c r="Z761" s="18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</row>
    <row r="762" spans="1:49" s="11" customForma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8"/>
      <c r="Q762" s="17"/>
      <c r="R762" s="17"/>
      <c r="S762" s="18"/>
      <c r="T762" s="17"/>
      <c r="U762" s="17"/>
      <c r="V762" s="19"/>
      <c r="W762" s="19"/>
      <c r="X762" s="19"/>
      <c r="Y762" s="17"/>
      <c r="Z762" s="18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</row>
    <row r="763" spans="1:49" s="11" customForma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8"/>
      <c r="Q763" s="17"/>
      <c r="R763" s="17"/>
      <c r="S763" s="18"/>
      <c r="T763" s="17"/>
      <c r="U763" s="17"/>
      <c r="V763" s="19"/>
      <c r="W763" s="19"/>
      <c r="X763" s="19"/>
      <c r="Y763" s="17"/>
      <c r="Z763" s="18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</row>
    <row r="764" spans="1:49" s="11" customForma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8"/>
      <c r="Q764" s="17"/>
      <c r="R764" s="17"/>
      <c r="S764" s="18"/>
      <c r="T764" s="17"/>
      <c r="U764" s="17"/>
      <c r="V764" s="19"/>
      <c r="W764" s="19"/>
      <c r="X764" s="19"/>
      <c r="Y764" s="17"/>
      <c r="Z764" s="18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</row>
    <row r="765" spans="1:49" s="11" customForma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8"/>
      <c r="Q765" s="17"/>
      <c r="R765" s="17"/>
      <c r="S765" s="18"/>
      <c r="T765" s="17"/>
      <c r="U765" s="17"/>
      <c r="V765" s="19"/>
      <c r="W765" s="19"/>
      <c r="X765" s="19"/>
      <c r="Y765" s="17"/>
      <c r="Z765" s="18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</row>
    <row r="766" spans="1:49" s="11" customForma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8"/>
      <c r="Q766" s="17"/>
      <c r="R766" s="17"/>
      <c r="S766" s="18"/>
      <c r="T766" s="17"/>
      <c r="U766" s="17"/>
      <c r="V766" s="19"/>
      <c r="W766" s="19"/>
      <c r="X766" s="19"/>
      <c r="Y766" s="17"/>
      <c r="Z766" s="18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</row>
    <row r="767" spans="1:49" s="11" customForma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8"/>
      <c r="Q767" s="17"/>
      <c r="R767" s="17"/>
      <c r="S767" s="18"/>
      <c r="T767" s="17"/>
      <c r="U767" s="17"/>
      <c r="V767" s="19"/>
      <c r="W767" s="19"/>
      <c r="X767" s="19"/>
      <c r="Y767" s="17"/>
      <c r="Z767" s="18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</row>
    <row r="768" spans="1:49" s="11" customForma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8"/>
      <c r="Q768" s="17"/>
      <c r="R768" s="17"/>
      <c r="S768" s="18"/>
      <c r="T768" s="17"/>
      <c r="U768" s="17"/>
      <c r="V768" s="19"/>
      <c r="W768" s="19"/>
      <c r="X768" s="19"/>
      <c r="Y768" s="17"/>
      <c r="Z768" s="18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</row>
    <row r="769" spans="1:49" s="11" customForma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8"/>
      <c r="Q769" s="17"/>
      <c r="R769" s="17"/>
      <c r="S769" s="18"/>
      <c r="T769" s="17"/>
      <c r="U769" s="17"/>
      <c r="V769" s="19"/>
      <c r="W769" s="19"/>
      <c r="X769" s="19"/>
      <c r="Y769" s="17"/>
      <c r="Z769" s="18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</row>
    <row r="770" spans="1:49" s="11" customForma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8"/>
      <c r="Q770" s="17"/>
      <c r="R770" s="17"/>
      <c r="S770" s="18"/>
      <c r="T770" s="17"/>
      <c r="U770" s="17"/>
      <c r="V770" s="19"/>
      <c r="W770" s="19"/>
      <c r="X770" s="19"/>
      <c r="Y770" s="17"/>
      <c r="Z770" s="18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</row>
    <row r="771" spans="1:49" s="11" customForma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8"/>
      <c r="Q771" s="17"/>
      <c r="R771" s="17"/>
      <c r="S771" s="18"/>
      <c r="T771" s="17"/>
      <c r="U771" s="17"/>
      <c r="V771" s="19"/>
      <c r="W771" s="19"/>
      <c r="X771" s="19"/>
      <c r="Y771" s="17"/>
      <c r="Z771" s="18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</row>
    <row r="772" spans="1:49" s="11" customForma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8"/>
      <c r="Q772" s="17"/>
      <c r="R772" s="17"/>
      <c r="S772" s="18"/>
      <c r="T772" s="17"/>
      <c r="U772" s="17"/>
      <c r="V772" s="19"/>
      <c r="W772" s="19"/>
      <c r="X772" s="19"/>
      <c r="Y772" s="17"/>
      <c r="Z772" s="18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</row>
    <row r="773" spans="1:49" s="11" customForma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8"/>
      <c r="Q773" s="17"/>
      <c r="R773" s="17"/>
      <c r="S773" s="18"/>
      <c r="T773" s="17"/>
      <c r="U773" s="17"/>
      <c r="V773" s="19"/>
      <c r="W773" s="19"/>
      <c r="X773" s="19"/>
      <c r="Y773" s="17"/>
      <c r="Z773" s="18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</row>
    <row r="774" spans="1:49" s="11" customForma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8"/>
      <c r="Q774" s="17"/>
      <c r="R774" s="17"/>
      <c r="S774" s="18"/>
      <c r="T774" s="17"/>
      <c r="U774" s="17"/>
      <c r="V774" s="19"/>
      <c r="W774" s="19"/>
      <c r="X774" s="19"/>
      <c r="Y774" s="17"/>
      <c r="Z774" s="18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</row>
    <row r="775" spans="1:49" s="11" customForma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8"/>
      <c r="Q775" s="17"/>
      <c r="R775" s="17"/>
      <c r="S775" s="18"/>
      <c r="T775" s="17"/>
      <c r="U775" s="17"/>
      <c r="V775" s="19"/>
      <c r="W775" s="19"/>
      <c r="X775" s="19"/>
      <c r="Y775" s="17"/>
      <c r="Z775" s="18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</row>
    <row r="776" spans="1:49" s="11" customForma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8"/>
      <c r="Q776" s="17"/>
      <c r="R776" s="17"/>
      <c r="S776" s="18"/>
      <c r="T776" s="17"/>
      <c r="U776" s="17"/>
      <c r="V776" s="19"/>
      <c r="W776" s="19"/>
      <c r="X776" s="19"/>
      <c r="Y776" s="17"/>
      <c r="Z776" s="18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</row>
    <row r="777" spans="1:49" s="11" customForma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8"/>
      <c r="Q777" s="17"/>
      <c r="R777" s="17"/>
      <c r="S777" s="18"/>
      <c r="T777" s="17"/>
      <c r="U777" s="17"/>
      <c r="V777" s="19"/>
      <c r="W777" s="19"/>
      <c r="X777" s="19"/>
      <c r="Y777" s="17"/>
      <c r="Z777" s="18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</row>
    <row r="778" spans="1:49" s="11" customForma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8"/>
      <c r="Q778" s="17"/>
      <c r="R778" s="17"/>
      <c r="S778" s="18"/>
      <c r="T778" s="17"/>
      <c r="U778" s="17"/>
      <c r="V778" s="19"/>
      <c r="W778" s="19"/>
      <c r="X778" s="19"/>
      <c r="Y778" s="17"/>
      <c r="Z778" s="18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</row>
    <row r="779" spans="1:49" s="11" customForma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8"/>
      <c r="Q779" s="17"/>
      <c r="R779" s="17"/>
      <c r="S779" s="18"/>
      <c r="T779" s="17"/>
      <c r="U779" s="17"/>
      <c r="V779" s="19"/>
      <c r="W779" s="19"/>
      <c r="X779" s="19"/>
      <c r="Y779" s="17"/>
      <c r="Z779" s="18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</row>
    <row r="780" spans="1:49" s="11" customForma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8"/>
      <c r="Q780" s="17"/>
      <c r="R780" s="17"/>
      <c r="S780" s="18"/>
      <c r="T780" s="17"/>
      <c r="U780" s="17"/>
      <c r="V780" s="19"/>
      <c r="W780" s="19"/>
      <c r="X780" s="19"/>
      <c r="Y780" s="17"/>
      <c r="Z780" s="18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</row>
    <row r="781" spans="1:49" s="11" customForma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8"/>
      <c r="Q781" s="17"/>
      <c r="R781" s="17"/>
      <c r="S781" s="18"/>
      <c r="T781" s="17"/>
      <c r="U781" s="17"/>
      <c r="V781" s="19"/>
      <c r="W781" s="19"/>
      <c r="X781" s="19"/>
      <c r="Y781" s="17"/>
      <c r="Z781" s="18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</row>
    <row r="782" spans="1:49" s="11" customForma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8"/>
      <c r="Q782" s="17"/>
      <c r="R782" s="17"/>
      <c r="S782" s="18"/>
      <c r="T782" s="17"/>
      <c r="U782" s="17"/>
      <c r="V782" s="19"/>
      <c r="W782" s="19"/>
      <c r="X782" s="19"/>
      <c r="Y782" s="17"/>
      <c r="Z782" s="18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</row>
    <row r="783" spans="1:49" s="11" customForma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8"/>
      <c r="Q783" s="17"/>
      <c r="R783" s="17"/>
      <c r="S783" s="18"/>
      <c r="T783" s="17"/>
      <c r="U783" s="17"/>
      <c r="V783" s="19"/>
      <c r="W783" s="19"/>
      <c r="X783" s="19"/>
      <c r="Y783" s="17"/>
      <c r="Z783" s="18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</row>
    <row r="784" spans="1:49" s="11" customForma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8"/>
      <c r="Q784" s="17"/>
      <c r="R784" s="17"/>
      <c r="S784" s="18"/>
      <c r="T784" s="17"/>
      <c r="U784" s="17"/>
      <c r="V784" s="19"/>
      <c r="W784" s="19"/>
      <c r="X784" s="19"/>
      <c r="Y784" s="17"/>
      <c r="Z784" s="18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</row>
    <row r="785" spans="1:49" s="11" customForma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8"/>
      <c r="Q785" s="17"/>
      <c r="R785" s="17"/>
      <c r="S785" s="18"/>
      <c r="T785" s="17"/>
      <c r="U785" s="17"/>
      <c r="V785" s="19"/>
      <c r="W785" s="19"/>
      <c r="X785" s="19"/>
      <c r="Y785" s="17"/>
      <c r="Z785" s="18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</row>
    <row r="786" spans="1:49" s="11" customForma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8"/>
      <c r="Q786" s="17"/>
      <c r="R786" s="17"/>
      <c r="S786" s="18"/>
      <c r="T786" s="17"/>
      <c r="U786" s="17"/>
      <c r="V786" s="19"/>
      <c r="W786" s="19"/>
      <c r="X786" s="19"/>
      <c r="Y786" s="17"/>
      <c r="Z786" s="18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</row>
    <row r="787" spans="1:49" s="11" customForma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8"/>
      <c r="Q787" s="17"/>
      <c r="R787" s="17"/>
      <c r="S787" s="18"/>
      <c r="T787" s="17"/>
      <c r="U787" s="17"/>
      <c r="V787" s="19"/>
      <c r="W787" s="19"/>
      <c r="X787" s="19"/>
      <c r="Y787" s="17"/>
      <c r="Z787" s="18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</row>
    <row r="788" spans="1:49" s="11" customForma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8"/>
      <c r="Q788" s="17"/>
      <c r="R788" s="17"/>
      <c r="S788" s="18"/>
      <c r="T788" s="17"/>
      <c r="U788" s="17"/>
      <c r="V788" s="19"/>
      <c r="W788" s="19"/>
      <c r="X788" s="19"/>
      <c r="Y788" s="17"/>
      <c r="Z788" s="18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</row>
    <row r="789" spans="1:49" s="11" customForma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8"/>
      <c r="Q789" s="17"/>
      <c r="R789" s="17"/>
      <c r="S789" s="18"/>
      <c r="T789" s="17"/>
      <c r="U789" s="17"/>
      <c r="V789" s="19"/>
      <c r="W789" s="19"/>
      <c r="X789" s="19"/>
      <c r="Y789" s="17"/>
      <c r="Z789" s="18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</row>
    <row r="790" spans="1:49" s="11" customForma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8"/>
      <c r="Q790" s="17"/>
      <c r="R790" s="17"/>
      <c r="S790" s="18"/>
      <c r="T790" s="17"/>
      <c r="U790" s="17"/>
      <c r="V790" s="19"/>
      <c r="W790" s="19"/>
      <c r="X790" s="19"/>
      <c r="Y790" s="17"/>
      <c r="Z790" s="18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</row>
    <row r="791" spans="1:49" s="11" customForma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8"/>
      <c r="Q791" s="17"/>
      <c r="R791" s="17"/>
      <c r="S791" s="18"/>
      <c r="T791" s="17"/>
      <c r="U791" s="17"/>
      <c r="V791" s="19"/>
      <c r="W791" s="19"/>
      <c r="X791" s="19"/>
      <c r="Y791" s="17"/>
      <c r="Z791" s="18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</row>
    <row r="792" spans="1:49" s="11" customForma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8"/>
      <c r="Q792" s="17"/>
      <c r="R792" s="17"/>
      <c r="S792" s="18"/>
      <c r="T792" s="17"/>
      <c r="U792" s="17"/>
      <c r="V792" s="19"/>
      <c r="W792" s="19"/>
      <c r="X792" s="19"/>
      <c r="Y792" s="17"/>
      <c r="Z792" s="18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</row>
    <row r="793" spans="1:49" s="11" customForma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8"/>
      <c r="Q793" s="17"/>
      <c r="R793" s="17"/>
      <c r="S793" s="18"/>
      <c r="T793" s="17"/>
      <c r="U793" s="17"/>
      <c r="V793" s="19"/>
      <c r="W793" s="19"/>
      <c r="X793" s="19"/>
      <c r="Y793" s="17"/>
      <c r="Z793" s="18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</row>
    <row r="794" spans="1:49" s="11" customForma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8"/>
      <c r="Q794" s="17"/>
      <c r="R794" s="17"/>
      <c r="S794" s="18"/>
      <c r="T794" s="17"/>
      <c r="U794" s="17"/>
      <c r="V794" s="19"/>
      <c r="W794" s="19"/>
      <c r="X794" s="19"/>
      <c r="Y794" s="17"/>
      <c r="Z794" s="18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</row>
    <row r="795" spans="1:49" s="11" customForma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8"/>
      <c r="Q795" s="17"/>
      <c r="R795" s="17"/>
      <c r="S795" s="18"/>
      <c r="T795" s="17"/>
      <c r="U795" s="17"/>
      <c r="V795" s="19"/>
      <c r="W795" s="19"/>
      <c r="X795" s="19"/>
      <c r="Y795" s="17"/>
      <c r="Z795" s="18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</row>
    <row r="796" spans="1:49" s="11" customForma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8"/>
      <c r="Q796" s="17"/>
      <c r="R796" s="17"/>
      <c r="S796" s="18"/>
      <c r="T796" s="17"/>
      <c r="U796" s="17"/>
      <c r="V796" s="19"/>
      <c r="W796" s="19"/>
      <c r="X796" s="19"/>
      <c r="Y796" s="17"/>
      <c r="Z796" s="18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</row>
    <row r="797" spans="1:49" s="11" customForma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8"/>
      <c r="Q797" s="17"/>
      <c r="R797" s="17"/>
      <c r="S797" s="18"/>
      <c r="T797" s="17"/>
      <c r="U797" s="17"/>
      <c r="V797" s="19"/>
      <c r="W797" s="19"/>
      <c r="X797" s="19"/>
      <c r="Y797" s="17"/>
      <c r="Z797" s="18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</row>
    <row r="798" spans="1:49" s="11" customForma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8"/>
      <c r="Q798" s="17"/>
      <c r="R798" s="17"/>
      <c r="S798" s="18"/>
      <c r="T798" s="17"/>
      <c r="U798" s="17"/>
      <c r="V798" s="19"/>
      <c r="W798" s="19"/>
      <c r="X798" s="19"/>
      <c r="Y798" s="17"/>
      <c r="Z798" s="18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</row>
    <row r="799" spans="1:49" s="11" customForma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8"/>
      <c r="Q799" s="17"/>
      <c r="R799" s="17"/>
      <c r="S799" s="18"/>
      <c r="T799" s="17"/>
      <c r="U799" s="17"/>
      <c r="V799" s="19"/>
      <c r="W799" s="19"/>
      <c r="X799" s="19"/>
      <c r="Y799" s="17"/>
      <c r="Z799" s="18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</row>
    <row r="800" spans="1:49" s="11" customForma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8"/>
      <c r="Q800" s="17"/>
      <c r="R800" s="17"/>
      <c r="S800" s="18"/>
      <c r="T800" s="17"/>
      <c r="U800" s="17"/>
      <c r="V800" s="19"/>
      <c r="W800" s="19"/>
      <c r="X800" s="19"/>
      <c r="Y800" s="17"/>
      <c r="Z800" s="18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</row>
    <row r="801" spans="1:49" s="11" customForma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8"/>
      <c r="Q801" s="17"/>
      <c r="R801" s="17"/>
      <c r="S801" s="18"/>
      <c r="T801" s="17"/>
      <c r="U801" s="17"/>
      <c r="V801" s="19"/>
      <c r="W801" s="19"/>
      <c r="X801" s="19"/>
      <c r="Y801" s="17"/>
      <c r="Z801" s="18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</row>
    <row r="802" spans="1:49" s="11" customForma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8"/>
      <c r="Q802" s="17"/>
      <c r="R802" s="17"/>
      <c r="S802" s="18"/>
      <c r="T802" s="17"/>
      <c r="U802" s="17"/>
      <c r="V802" s="19"/>
      <c r="W802" s="19"/>
      <c r="X802" s="19"/>
      <c r="Y802" s="17"/>
      <c r="Z802" s="18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</row>
    <row r="803" spans="1:49" s="11" customForma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8"/>
      <c r="Q803" s="17"/>
      <c r="R803" s="17"/>
      <c r="S803" s="18"/>
      <c r="T803" s="17"/>
      <c r="U803" s="17"/>
      <c r="V803" s="19"/>
      <c r="W803" s="19"/>
      <c r="X803" s="19"/>
      <c r="Y803" s="17"/>
      <c r="Z803" s="18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</row>
    <row r="804" spans="1:49" s="11" customForma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8"/>
      <c r="Q804" s="17"/>
      <c r="R804" s="17"/>
      <c r="S804" s="18"/>
      <c r="T804" s="17"/>
      <c r="U804" s="17"/>
      <c r="V804" s="19"/>
      <c r="W804" s="19"/>
      <c r="X804" s="19"/>
      <c r="Y804" s="17"/>
      <c r="Z804" s="18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</row>
    <row r="805" spans="1:49" s="11" customForma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8"/>
      <c r="Q805" s="17"/>
      <c r="R805" s="17"/>
      <c r="S805" s="18"/>
      <c r="T805" s="17"/>
      <c r="U805" s="17"/>
      <c r="V805" s="19"/>
      <c r="W805" s="19"/>
      <c r="X805" s="19"/>
      <c r="Y805" s="17"/>
      <c r="Z805" s="18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</row>
    <row r="806" spans="1:49" s="11" customForma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8"/>
      <c r="Q806" s="17"/>
      <c r="R806" s="17"/>
      <c r="S806" s="18"/>
      <c r="T806" s="17"/>
      <c r="U806" s="17"/>
      <c r="V806" s="19"/>
      <c r="W806" s="19"/>
      <c r="X806" s="19"/>
      <c r="Y806" s="17"/>
      <c r="Z806" s="18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</row>
    <row r="807" spans="1:49" s="11" customForma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8"/>
      <c r="Q807" s="17"/>
      <c r="R807" s="17"/>
      <c r="S807" s="18"/>
      <c r="T807" s="17"/>
      <c r="U807" s="17"/>
      <c r="V807" s="19"/>
      <c r="W807" s="19"/>
      <c r="X807" s="19"/>
      <c r="Y807" s="17"/>
      <c r="Z807" s="18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</row>
    <row r="808" spans="1:49" s="11" customForma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8"/>
      <c r="Q808" s="17"/>
      <c r="R808" s="17"/>
      <c r="S808" s="18"/>
      <c r="T808" s="17"/>
      <c r="U808" s="17"/>
      <c r="V808" s="19"/>
      <c r="W808" s="19"/>
      <c r="X808" s="19"/>
      <c r="Y808" s="17"/>
      <c r="Z808" s="18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</row>
    <row r="809" spans="1:49" s="11" customForma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8"/>
      <c r="Q809" s="17"/>
      <c r="R809" s="17"/>
      <c r="S809" s="18"/>
      <c r="T809" s="17"/>
      <c r="U809" s="17"/>
      <c r="V809" s="19"/>
      <c r="W809" s="19"/>
      <c r="X809" s="19"/>
      <c r="Y809" s="17"/>
      <c r="Z809" s="18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</row>
    <row r="810" spans="1:49" s="11" customForma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8"/>
      <c r="Q810" s="17"/>
      <c r="R810" s="17"/>
      <c r="S810" s="18"/>
      <c r="T810" s="17"/>
      <c r="U810" s="17"/>
      <c r="V810" s="19"/>
      <c r="W810" s="19"/>
      <c r="X810" s="19"/>
      <c r="Y810" s="17"/>
      <c r="Z810" s="18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</row>
    <row r="811" spans="1:49" s="11" customForma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8"/>
      <c r="Q811" s="17"/>
      <c r="R811" s="17"/>
      <c r="S811" s="18"/>
      <c r="T811" s="17"/>
      <c r="U811" s="17"/>
      <c r="V811" s="19"/>
      <c r="W811" s="19"/>
      <c r="X811" s="19"/>
      <c r="Y811" s="17"/>
      <c r="Z811" s="18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</row>
    <row r="812" spans="1:49" s="11" customForma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8"/>
      <c r="Q812" s="17"/>
      <c r="R812" s="17"/>
      <c r="S812" s="18"/>
      <c r="T812" s="17"/>
      <c r="U812" s="17"/>
      <c r="V812" s="19"/>
      <c r="W812" s="19"/>
      <c r="X812" s="19"/>
      <c r="Y812" s="17"/>
      <c r="Z812" s="18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</row>
    <row r="813" spans="1:49" s="11" customForma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8"/>
      <c r="Q813" s="17"/>
      <c r="R813" s="17"/>
      <c r="S813" s="18"/>
      <c r="T813" s="17"/>
      <c r="U813" s="17"/>
      <c r="V813" s="19"/>
      <c r="W813" s="19"/>
      <c r="X813" s="19"/>
      <c r="Y813" s="17"/>
      <c r="Z813" s="18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</row>
    <row r="814" spans="1:49" s="11" customForma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8"/>
      <c r="Q814" s="17"/>
      <c r="R814" s="17"/>
      <c r="S814" s="18"/>
      <c r="T814" s="17"/>
      <c r="U814" s="17"/>
      <c r="V814" s="19"/>
      <c r="W814" s="19"/>
      <c r="X814" s="19"/>
      <c r="Y814" s="17"/>
      <c r="Z814" s="18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</row>
    <row r="815" spans="1:49" s="11" customForma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8"/>
      <c r="Q815" s="17"/>
      <c r="R815" s="17"/>
      <c r="S815" s="18"/>
      <c r="T815" s="17"/>
      <c r="U815" s="17"/>
      <c r="V815" s="19"/>
      <c r="W815" s="19"/>
      <c r="X815" s="19"/>
      <c r="Y815" s="17"/>
      <c r="Z815" s="18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</row>
    <row r="816" spans="1:49" s="11" customForma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8"/>
      <c r="Q816" s="17"/>
      <c r="R816" s="17"/>
      <c r="S816" s="18"/>
      <c r="T816" s="17"/>
      <c r="U816" s="17"/>
      <c r="V816" s="19"/>
      <c r="W816" s="19"/>
      <c r="X816" s="19"/>
      <c r="Y816" s="17"/>
      <c r="Z816" s="18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</row>
    <row r="817" spans="1:49" s="11" customForma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8"/>
      <c r="Q817" s="17"/>
      <c r="R817" s="17"/>
      <c r="S817" s="18"/>
      <c r="T817" s="17"/>
      <c r="U817" s="17"/>
      <c r="V817" s="19"/>
      <c r="W817" s="19"/>
      <c r="X817" s="19"/>
      <c r="Y817" s="17"/>
      <c r="Z817" s="18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</row>
    <row r="818" spans="1:49" s="11" customForma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8"/>
      <c r="Q818" s="17"/>
      <c r="R818" s="17"/>
      <c r="S818" s="18"/>
      <c r="T818" s="17"/>
      <c r="U818" s="17"/>
      <c r="V818" s="19"/>
      <c r="W818" s="19"/>
      <c r="X818" s="19"/>
      <c r="Y818" s="17"/>
      <c r="Z818" s="18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</row>
    <row r="819" spans="1:49" s="11" customForma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8"/>
      <c r="Q819" s="17"/>
      <c r="R819" s="17"/>
      <c r="S819" s="18"/>
      <c r="T819" s="17"/>
      <c r="U819" s="17"/>
      <c r="V819" s="19"/>
      <c r="W819" s="19"/>
      <c r="X819" s="19"/>
      <c r="Y819" s="17"/>
      <c r="Z819" s="18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</row>
    <row r="820" spans="1:49" s="11" customForma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8"/>
      <c r="Q820" s="17"/>
      <c r="R820" s="17"/>
      <c r="S820" s="18"/>
      <c r="T820" s="17"/>
      <c r="U820" s="17"/>
      <c r="V820" s="19"/>
      <c r="W820" s="19"/>
      <c r="X820" s="19"/>
      <c r="Y820" s="17"/>
      <c r="Z820" s="18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</row>
    <row r="821" spans="1:49" s="11" customForma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8"/>
      <c r="Q821" s="17"/>
      <c r="R821" s="17"/>
      <c r="S821" s="18"/>
      <c r="T821" s="17"/>
      <c r="U821" s="17"/>
      <c r="V821" s="19"/>
      <c r="W821" s="19"/>
      <c r="X821" s="19"/>
      <c r="Y821" s="17"/>
      <c r="Z821" s="18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</row>
    <row r="822" spans="1:49" s="11" customForma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8"/>
      <c r="Q822" s="17"/>
      <c r="R822" s="17"/>
      <c r="S822" s="18"/>
      <c r="T822" s="17"/>
      <c r="U822" s="17"/>
      <c r="V822" s="19"/>
      <c r="W822" s="19"/>
      <c r="X822" s="19"/>
      <c r="Y822" s="17"/>
      <c r="Z822" s="18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</row>
    <row r="823" spans="1:49" s="11" customForma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8"/>
      <c r="Q823" s="17"/>
      <c r="R823" s="17"/>
      <c r="S823" s="18"/>
      <c r="T823" s="17"/>
      <c r="U823" s="17"/>
      <c r="V823" s="19"/>
      <c r="W823" s="19"/>
      <c r="X823" s="19"/>
      <c r="Y823" s="17"/>
      <c r="Z823" s="18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</row>
    <row r="824" spans="1:49" s="11" customForma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8"/>
      <c r="Q824" s="17"/>
      <c r="R824" s="17"/>
      <c r="S824" s="18"/>
      <c r="T824" s="17"/>
      <c r="U824" s="17"/>
      <c r="V824" s="19"/>
      <c r="W824" s="19"/>
      <c r="X824" s="19"/>
      <c r="Y824" s="17"/>
      <c r="Z824" s="18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</row>
    <row r="825" spans="1:49" s="11" customForma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8"/>
      <c r="Q825" s="17"/>
      <c r="R825" s="17"/>
      <c r="S825" s="18"/>
      <c r="T825" s="17"/>
      <c r="U825" s="17"/>
      <c r="V825" s="19"/>
      <c r="W825" s="19"/>
      <c r="X825" s="19"/>
      <c r="Y825" s="17"/>
      <c r="Z825" s="18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</row>
    <row r="826" spans="1:49" s="11" customForma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8"/>
      <c r="Q826" s="17"/>
      <c r="R826" s="17"/>
      <c r="S826" s="18"/>
      <c r="T826" s="17"/>
      <c r="U826" s="17"/>
      <c r="V826" s="19"/>
      <c r="W826" s="19"/>
      <c r="X826" s="19"/>
      <c r="Y826" s="17"/>
      <c r="Z826" s="18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</row>
    <row r="827" spans="1:49" s="11" customForma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8"/>
      <c r="Q827" s="17"/>
      <c r="R827" s="17"/>
      <c r="S827" s="18"/>
      <c r="T827" s="17"/>
      <c r="U827" s="17"/>
      <c r="V827" s="19"/>
      <c r="W827" s="19"/>
      <c r="X827" s="19"/>
      <c r="Y827" s="17"/>
      <c r="Z827" s="18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</row>
    <row r="828" spans="1:49" s="11" customForma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8"/>
      <c r="Q828" s="17"/>
      <c r="R828" s="17"/>
      <c r="S828" s="18"/>
      <c r="T828" s="17"/>
      <c r="U828" s="17"/>
      <c r="V828" s="19"/>
      <c r="W828" s="19"/>
      <c r="X828" s="19"/>
      <c r="Y828" s="17"/>
      <c r="Z828" s="18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</row>
    <row r="829" spans="1:49" s="11" customForma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8"/>
      <c r="Q829" s="17"/>
      <c r="R829" s="17"/>
      <c r="S829" s="18"/>
      <c r="T829" s="17"/>
      <c r="U829" s="17"/>
      <c r="V829" s="19"/>
      <c r="W829" s="19"/>
      <c r="X829" s="19"/>
      <c r="Y829" s="17"/>
      <c r="Z829" s="18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</row>
    <row r="830" spans="1:49" s="11" customForma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8"/>
      <c r="Q830" s="17"/>
      <c r="R830" s="17"/>
      <c r="S830" s="18"/>
      <c r="T830" s="17"/>
      <c r="U830" s="17"/>
      <c r="V830" s="19"/>
      <c r="W830" s="19"/>
      <c r="X830" s="19"/>
      <c r="Y830" s="17"/>
      <c r="Z830" s="18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</row>
    <row r="831" spans="1:49" s="11" customForma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8"/>
      <c r="Q831" s="17"/>
      <c r="R831" s="17"/>
      <c r="S831" s="18"/>
      <c r="T831" s="17"/>
      <c r="U831" s="17"/>
      <c r="V831" s="19"/>
      <c r="W831" s="19"/>
      <c r="X831" s="19"/>
      <c r="Y831" s="17"/>
      <c r="Z831" s="18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</row>
    <row r="832" spans="1:49" s="11" customForma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8"/>
      <c r="Q832" s="17"/>
      <c r="R832" s="17"/>
      <c r="S832" s="18"/>
      <c r="T832" s="17"/>
      <c r="U832" s="17"/>
      <c r="V832" s="19"/>
      <c r="W832" s="19"/>
      <c r="X832" s="19"/>
      <c r="Y832" s="17"/>
      <c r="Z832" s="18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</row>
    <row r="833" spans="1:49" s="11" customForma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8"/>
      <c r="Q833" s="17"/>
      <c r="R833" s="17"/>
      <c r="S833" s="18"/>
      <c r="T833" s="17"/>
      <c r="U833" s="17"/>
      <c r="V833" s="19"/>
      <c r="W833" s="19"/>
      <c r="X833" s="19"/>
      <c r="Y833" s="17"/>
      <c r="Z833" s="18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</row>
    <row r="834" spans="1:49" s="11" customForma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8"/>
      <c r="Q834" s="17"/>
      <c r="R834" s="17"/>
      <c r="S834" s="18"/>
      <c r="T834" s="17"/>
      <c r="U834" s="17"/>
      <c r="V834" s="19"/>
      <c r="W834" s="19"/>
      <c r="X834" s="19"/>
      <c r="Y834" s="17"/>
      <c r="Z834" s="18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</row>
    <row r="835" spans="1:49" s="11" customForma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8"/>
      <c r="Q835" s="17"/>
      <c r="R835" s="17"/>
      <c r="S835" s="18"/>
      <c r="T835" s="17"/>
      <c r="U835" s="17"/>
      <c r="V835" s="19"/>
      <c r="W835" s="19"/>
      <c r="X835" s="19"/>
      <c r="Y835" s="17"/>
      <c r="Z835" s="18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</row>
    <row r="836" spans="1:49" s="11" customForma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8"/>
      <c r="Q836" s="17"/>
      <c r="R836" s="17"/>
      <c r="S836" s="18"/>
      <c r="T836" s="17"/>
      <c r="U836" s="17"/>
      <c r="V836" s="19"/>
      <c r="W836" s="19"/>
      <c r="X836" s="19"/>
      <c r="Y836" s="17"/>
      <c r="Z836" s="18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</row>
    <row r="837" spans="1:49" s="11" customForma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8"/>
      <c r="Q837" s="17"/>
      <c r="R837" s="17"/>
      <c r="S837" s="18"/>
      <c r="T837" s="17"/>
      <c r="U837" s="17"/>
      <c r="V837" s="19"/>
      <c r="W837" s="19"/>
      <c r="X837" s="19"/>
      <c r="Y837" s="17"/>
      <c r="Z837" s="18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</row>
    <row r="838" spans="1:49" s="11" customForma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8"/>
      <c r="Q838" s="17"/>
      <c r="R838" s="17"/>
      <c r="S838" s="18"/>
      <c r="T838" s="17"/>
      <c r="U838" s="17"/>
      <c r="V838" s="19"/>
      <c r="W838" s="19"/>
      <c r="X838" s="19"/>
      <c r="Y838" s="17"/>
      <c r="Z838" s="18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</row>
    <row r="839" spans="1:49" s="11" customForma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8"/>
      <c r="Q839" s="17"/>
      <c r="R839" s="17"/>
      <c r="S839" s="18"/>
      <c r="T839" s="17"/>
      <c r="U839" s="17"/>
      <c r="V839" s="19"/>
      <c r="W839" s="19"/>
      <c r="X839" s="19"/>
      <c r="Y839" s="17"/>
      <c r="Z839" s="18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</row>
    <row r="840" spans="1:49" s="11" customForma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8"/>
      <c r="Q840" s="17"/>
      <c r="R840" s="17"/>
      <c r="S840" s="18"/>
      <c r="T840" s="17"/>
      <c r="U840" s="17"/>
      <c r="V840" s="19"/>
      <c r="W840" s="19"/>
      <c r="X840" s="19"/>
      <c r="Y840" s="17"/>
      <c r="Z840" s="18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</row>
    <row r="841" spans="1:49" s="11" customForma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8"/>
      <c r="Q841" s="17"/>
      <c r="R841" s="17"/>
      <c r="S841" s="18"/>
      <c r="T841" s="17"/>
      <c r="U841" s="17"/>
      <c r="V841" s="19"/>
      <c r="W841" s="19"/>
      <c r="X841" s="19"/>
      <c r="Y841" s="17"/>
      <c r="Z841" s="18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</row>
    <row r="842" spans="1:49" s="11" customForma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8"/>
      <c r="Q842" s="17"/>
      <c r="R842" s="17"/>
      <c r="S842" s="18"/>
      <c r="T842" s="17"/>
      <c r="U842" s="17"/>
      <c r="V842" s="19"/>
      <c r="W842" s="19"/>
      <c r="X842" s="19"/>
      <c r="Y842" s="17"/>
      <c r="Z842" s="18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</row>
    <row r="843" spans="1:49" s="11" customForma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8"/>
      <c r="Q843" s="17"/>
      <c r="R843" s="17"/>
      <c r="S843" s="18"/>
      <c r="T843" s="17"/>
      <c r="U843" s="17"/>
      <c r="V843" s="19"/>
      <c r="W843" s="19"/>
      <c r="X843" s="19"/>
      <c r="Y843" s="17"/>
      <c r="Z843" s="18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</row>
    <row r="844" spans="1:49" s="11" customForma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8"/>
      <c r="Q844" s="17"/>
      <c r="R844" s="17"/>
      <c r="S844" s="18"/>
      <c r="T844" s="17"/>
      <c r="U844" s="17"/>
      <c r="V844" s="19"/>
      <c r="W844" s="19"/>
      <c r="X844" s="19"/>
      <c r="Y844" s="17"/>
      <c r="Z844" s="18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</row>
    <row r="845" spans="1:49" s="11" customForma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8"/>
      <c r="Q845" s="17"/>
      <c r="R845" s="17"/>
      <c r="S845" s="18"/>
      <c r="T845" s="17"/>
      <c r="U845" s="17"/>
      <c r="V845" s="19"/>
      <c r="W845" s="19"/>
      <c r="X845" s="19"/>
      <c r="Y845" s="17"/>
      <c r="Z845" s="18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</row>
    <row r="846" spans="1:49" s="11" customForma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8"/>
      <c r="Q846" s="17"/>
      <c r="R846" s="17"/>
      <c r="S846" s="18"/>
      <c r="T846" s="17"/>
      <c r="U846" s="17"/>
      <c r="V846" s="19"/>
      <c r="W846" s="19"/>
      <c r="X846" s="19"/>
      <c r="Y846" s="17"/>
      <c r="Z846" s="18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</row>
    <row r="847" spans="1:49" s="11" customForma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8"/>
      <c r="Q847" s="17"/>
      <c r="R847" s="17"/>
      <c r="S847" s="18"/>
      <c r="T847" s="17"/>
      <c r="U847" s="17"/>
      <c r="V847" s="19"/>
      <c r="W847" s="19"/>
      <c r="X847" s="19"/>
      <c r="Y847" s="17"/>
      <c r="Z847" s="18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</row>
    <row r="848" spans="1:49" s="11" customForma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8"/>
      <c r="Q848" s="17"/>
      <c r="R848" s="17"/>
      <c r="S848" s="18"/>
      <c r="T848" s="17"/>
      <c r="U848" s="17"/>
      <c r="V848" s="19"/>
      <c r="W848" s="19"/>
      <c r="X848" s="19"/>
      <c r="Y848" s="17"/>
      <c r="Z848" s="18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</row>
    <row r="849" spans="1:49" s="11" customForma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8"/>
      <c r="Q849" s="17"/>
      <c r="R849" s="17"/>
      <c r="S849" s="18"/>
      <c r="T849" s="17"/>
      <c r="U849" s="17"/>
      <c r="V849" s="19"/>
      <c r="W849" s="19"/>
      <c r="X849" s="19"/>
      <c r="Y849" s="17"/>
      <c r="Z849" s="18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</row>
    <row r="850" spans="1:49" s="11" customForma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8"/>
      <c r="Q850" s="17"/>
      <c r="R850" s="17"/>
      <c r="S850" s="18"/>
      <c r="T850" s="17"/>
      <c r="U850" s="17"/>
      <c r="V850" s="19"/>
      <c r="W850" s="19"/>
      <c r="X850" s="19"/>
      <c r="Y850" s="17"/>
      <c r="Z850" s="18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</row>
    <row r="851" spans="1:49" s="11" customForma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8"/>
      <c r="Q851" s="17"/>
      <c r="R851" s="17"/>
      <c r="S851" s="18"/>
      <c r="T851" s="17"/>
      <c r="U851" s="17"/>
      <c r="V851" s="19"/>
      <c r="W851" s="19"/>
      <c r="X851" s="19"/>
      <c r="Y851" s="17"/>
      <c r="Z851" s="18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</row>
    <row r="852" spans="1:49" s="11" customForma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8"/>
      <c r="Q852" s="17"/>
      <c r="R852" s="17"/>
      <c r="S852" s="18"/>
      <c r="T852" s="17"/>
      <c r="U852" s="17"/>
      <c r="V852" s="19"/>
      <c r="W852" s="19"/>
      <c r="X852" s="19"/>
      <c r="Y852" s="17"/>
      <c r="Z852" s="18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</row>
    <row r="853" spans="1:49" s="11" customForma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8"/>
      <c r="Q853" s="17"/>
      <c r="R853" s="17"/>
      <c r="S853" s="18"/>
      <c r="T853" s="17"/>
      <c r="U853" s="17"/>
      <c r="V853" s="19"/>
      <c r="W853" s="19"/>
      <c r="X853" s="19"/>
      <c r="Y853" s="17"/>
      <c r="Z853" s="18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</row>
    <row r="854" spans="1:49" s="11" customForma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8"/>
      <c r="Q854" s="17"/>
      <c r="R854" s="17"/>
      <c r="S854" s="18"/>
      <c r="T854" s="17"/>
      <c r="U854" s="17"/>
      <c r="V854" s="19"/>
      <c r="W854" s="19"/>
      <c r="X854" s="19"/>
      <c r="Y854" s="17"/>
      <c r="Z854" s="18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</row>
    <row r="855" spans="1:49" s="11" customForma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8"/>
      <c r="Q855" s="17"/>
      <c r="R855" s="17"/>
      <c r="S855" s="18"/>
      <c r="T855" s="17"/>
      <c r="U855" s="17"/>
      <c r="V855" s="19"/>
      <c r="W855" s="19"/>
      <c r="X855" s="19"/>
      <c r="Y855" s="17"/>
      <c r="Z855" s="18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</row>
    <row r="856" spans="1:49" s="11" customForma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8"/>
      <c r="Q856" s="17"/>
      <c r="R856" s="17"/>
      <c r="S856" s="18"/>
      <c r="T856" s="17"/>
      <c r="U856" s="17"/>
      <c r="V856" s="19"/>
      <c r="W856" s="19"/>
      <c r="X856" s="19"/>
      <c r="Y856" s="17"/>
      <c r="Z856" s="18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</row>
    <row r="857" spans="1:49" s="11" customForma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8"/>
      <c r="Q857" s="17"/>
      <c r="R857" s="17"/>
      <c r="S857" s="18"/>
      <c r="T857" s="17"/>
      <c r="U857" s="17"/>
      <c r="V857" s="19"/>
      <c r="W857" s="19"/>
      <c r="X857" s="19"/>
      <c r="Y857" s="17"/>
      <c r="Z857" s="18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</row>
    <row r="858" spans="1:49" s="11" customForma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8"/>
      <c r="Q858" s="17"/>
      <c r="R858" s="17"/>
      <c r="S858" s="18"/>
      <c r="T858" s="17"/>
      <c r="U858" s="17"/>
      <c r="V858" s="19"/>
      <c r="W858" s="19"/>
      <c r="X858" s="19"/>
      <c r="Y858" s="17"/>
      <c r="Z858" s="18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</row>
    <row r="859" spans="1:49" s="11" customForma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8"/>
      <c r="Q859" s="17"/>
      <c r="R859" s="17"/>
      <c r="S859" s="18"/>
      <c r="T859" s="17"/>
      <c r="U859" s="17"/>
      <c r="V859" s="19"/>
      <c r="W859" s="19"/>
      <c r="X859" s="19"/>
      <c r="Y859" s="17"/>
      <c r="Z859" s="18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</row>
    <row r="860" spans="1:49" s="11" customForma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8"/>
      <c r="Q860" s="17"/>
      <c r="R860" s="17"/>
      <c r="S860" s="18"/>
      <c r="T860" s="17"/>
      <c r="U860" s="17"/>
      <c r="V860" s="19"/>
      <c r="W860" s="19"/>
      <c r="X860" s="19"/>
      <c r="Y860" s="17"/>
      <c r="Z860" s="18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</row>
    <row r="861" spans="1:49" s="11" customForma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8"/>
      <c r="Q861" s="17"/>
      <c r="R861" s="17"/>
      <c r="S861" s="18"/>
      <c r="T861" s="17"/>
      <c r="U861" s="17"/>
      <c r="V861" s="19"/>
      <c r="W861" s="19"/>
      <c r="X861" s="19"/>
      <c r="Y861" s="17"/>
      <c r="Z861" s="18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</row>
    <row r="862" spans="1:49" s="11" customForma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8"/>
      <c r="Q862" s="17"/>
      <c r="R862" s="17"/>
      <c r="S862" s="18"/>
      <c r="T862" s="17"/>
      <c r="U862" s="17"/>
      <c r="V862" s="19"/>
      <c r="W862" s="19"/>
      <c r="X862" s="19"/>
      <c r="Y862" s="17"/>
      <c r="Z862" s="18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</row>
    <row r="863" spans="1:49" s="11" customForma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8"/>
      <c r="Q863" s="17"/>
      <c r="R863" s="17"/>
      <c r="S863" s="18"/>
      <c r="T863" s="17"/>
      <c r="U863" s="17"/>
      <c r="V863" s="19"/>
      <c r="W863" s="19"/>
      <c r="X863" s="19"/>
      <c r="Y863" s="17"/>
      <c r="Z863" s="18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</row>
    <row r="864" spans="1:49" s="11" customForma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8"/>
      <c r="Q864" s="17"/>
      <c r="R864" s="17"/>
      <c r="S864" s="18"/>
      <c r="T864" s="17"/>
      <c r="U864" s="17"/>
      <c r="V864" s="19"/>
      <c r="W864" s="19"/>
      <c r="X864" s="19"/>
      <c r="Y864" s="17"/>
      <c r="Z864" s="18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</row>
    <row r="865" spans="1:49" s="11" customForma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8"/>
      <c r="Q865" s="17"/>
      <c r="R865" s="17"/>
      <c r="S865" s="18"/>
      <c r="T865" s="17"/>
      <c r="U865" s="17"/>
      <c r="V865" s="19"/>
      <c r="W865" s="19"/>
      <c r="X865" s="19"/>
      <c r="Y865" s="17"/>
      <c r="Z865" s="18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</row>
    <row r="866" spans="1:49" s="11" customForma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8"/>
      <c r="Q866" s="17"/>
      <c r="R866" s="17"/>
      <c r="S866" s="18"/>
      <c r="T866" s="17"/>
      <c r="U866" s="17"/>
      <c r="V866" s="19"/>
      <c r="W866" s="19"/>
      <c r="X866" s="19"/>
      <c r="Y866" s="17"/>
      <c r="Z866" s="18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</row>
    <row r="867" spans="1:49" s="11" customForma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8"/>
      <c r="Q867" s="17"/>
      <c r="R867" s="17"/>
      <c r="S867" s="18"/>
      <c r="T867" s="17"/>
      <c r="U867" s="17"/>
      <c r="V867" s="19"/>
      <c r="W867" s="19"/>
      <c r="X867" s="19"/>
      <c r="Y867" s="17"/>
      <c r="Z867" s="18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</row>
    <row r="868" spans="1:49" s="11" customForma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8"/>
      <c r="Q868" s="17"/>
      <c r="R868" s="17"/>
      <c r="S868" s="18"/>
      <c r="T868" s="17"/>
      <c r="U868" s="17"/>
      <c r="V868" s="19"/>
      <c r="W868" s="19"/>
      <c r="X868" s="19"/>
      <c r="Y868" s="17"/>
      <c r="Z868" s="18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</row>
    <row r="869" spans="1:49" s="11" customForma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8"/>
      <c r="Q869" s="17"/>
      <c r="R869" s="17"/>
      <c r="S869" s="18"/>
      <c r="T869" s="17"/>
      <c r="U869" s="17"/>
      <c r="V869" s="19"/>
      <c r="W869" s="19"/>
      <c r="X869" s="19"/>
      <c r="Y869" s="17"/>
      <c r="Z869" s="18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</row>
    <row r="870" spans="1:49" s="11" customForma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8"/>
      <c r="Q870" s="17"/>
      <c r="R870" s="17"/>
      <c r="S870" s="18"/>
      <c r="T870" s="17"/>
      <c r="U870" s="17"/>
      <c r="V870" s="19"/>
      <c r="W870" s="19"/>
      <c r="X870" s="19"/>
      <c r="Y870" s="17"/>
      <c r="Z870" s="18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</row>
    <row r="871" spans="1:49" s="11" customForma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8"/>
      <c r="Q871" s="17"/>
      <c r="R871" s="17"/>
      <c r="S871" s="18"/>
      <c r="T871" s="17"/>
      <c r="U871" s="17"/>
      <c r="V871" s="19"/>
      <c r="W871" s="19"/>
      <c r="X871" s="19"/>
      <c r="Y871" s="17"/>
      <c r="Z871" s="18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</row>
    <row r="872" spans="1:49" s="11" customForma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8"/>
      <c r="Q872" s="17"/>
      <c r="R872" s="17"/>
      <c r="S872" s="18"/>
      <c r="T872" s="17"/>
      <c r="U872" s="17"/>
      <c r="V872" s="19"/>
      <c r="W872" s="19"/>
      <c r="X872" s="19"/>
      <c r="Y872" s="17"/>
      <c r="Z872" s="18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</row>
    <row r="873" spans="1:49" s="11" customForma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8"/>
      <c r="Q873" s="17"/>
      <c r="R873" s="17"/>
      <c r="S873" s="18"/>
      <c r="T873" s="17"/>
      <c r="U873" s="17"/>
      <c r="V873" s="19"/>
      <c r="W873" s="19"/>
      <c r="X873" s="19"/>
      <c r="Y873" s="17"/>
      <c r="Z873" s="18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</row>
    <row r="874" spans="1:49" s="11" customForma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8"/>
      <c r="Q874" s="17"/>
      <c r="R874" s="17"/>
      <c r="S874" s="18"/>
      <c r="T874" s="17"/>
      <c r="U874" s="17"/>
      <c r="V874" s="19"/>
      <c r="W874" s="19"/>
      <c r="X874" s="19"/>
      <c r="Y874" s="17"/>
      <c r="Z874" s="18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</row>
    <row r="875" spans="1:49" s="11" customForma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8"/>
      <c r="Q875" s="17"/>
      <c r="R875" s="17"/>
      <c r="S875" s="18"/>
      <c r="T875" s="17"/>
      <c r="U875" s="17"/>
      <c r="V875" s="19"/>
      <c r="W875" s="19"/>
      <c r="X875" s="19"/>
      <c r="Y875" s="17"/>
      <c r="Z875" s="18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</row>
    <row r="876" spans="1:49" s="11" customForma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8"/>
      <c r="Q876" s="17"/>
      <c r="R876" s="17"/>
      <c r="S876" s="18"/>
      <c r="T876" s="17"/>
      <c r="U876" s="17"/>
      <c r="V876" s="19"/>
      <c r="W876" s="19"/>
      <c r="X876" s="19"/>
      <c r="Y876" s="17"/>
      <c r="Z876" s="18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</row>
    <row r="877" spans="1:49" s="11" customForma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8"/>
      <c r="Q877" s="17"/>
      <c r="R877" s="17"/>
      <c r="S877" s="18"/>
      <c r="T877" s="17"/>
      <c r="U877" s="17"/>
      <c r="V877" s="19"/>
      <c r="W877" s="19"/>
      <c r="X877" s="19"/>
      <c r="Y877" s="17"/>
      <c r="Z877" s="18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</row>
    <row r="878" spans="1:49" s="11" customForma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8"/>
      <c r="Q878" s="17"/>
      <c r="R878" s="17"/>
      <c r="S878" s="18"/>
      <c r="T878" s="17"/>
      <c r="U878" s="17"/>
      <c r="V878" s="19"/>
      <c r="W878" s="19"/>
      <c r="X878" s="19"/>
      <c r="Y878" s="17"/>
      <c r="Z878" s="18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</row>
    <row r="879" spans="1:49" s="11" customForma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8"/>
      <c r="Q879" s="17"/>
      <c r="R879" s="17"/>
      <c r="S879" s="18"/>
      <c r="T879" s="17"/>
      <c r="U879" s="17"/>
      <c r="V879" s="19"/>
      <c r="W879" s="19"/>
      <c r="X879" s="19"/>
      <c r="Y879" s="17"/>
      <c r="Z879" s="18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</row>
    <row r="880" spans="1:49" s="11" customForma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8"/>
      <c r="Q880" s="17"/>
      <c r="R880" s="17"/>
      <c r="S880" s="18"/>
      <c r="T880" s="17"/>
      <c r="U880" s="17"/>
      <c r="V880" s="19"/>
      <c r="W880" s="19"/>
      <c r="X880" s="19"/>
      <c r="Y880" s="17"/>
      <c r="Z880" s="18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</row>
    <row r="881" spans="1:49" s="11" customForma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8"/>
      <c r="Q881" s="17"/>
      <c r="R881" s="17"/>
      <c r="S881" s="18"/>
      <c r="T881" s="17"/>
      <c r="U881" s="17"/>
      <c r="V881" s="19"/>
      <c r="W881" s="19"/>
      <c r="X881" s="19"/>
      <c r="Y881" s="17"/>
      <c r="Z881" s="18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</row>
    <row r="882" spans="1:49" s="11" customForma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8"/>
      <c r="Q882" s="17"/>
      <c r="R882" s="17"/>
      <c r="S882" s="18"/>
      <c r="T882" s="17"/>
      <c r="U882" s="17"/>
      <c r="V882" s="19"/>
      <c r="W882" s="19"/>
      <c r="X882" s="19"/>
      <c r="Y882" s="17"/>
      <c r="Z882" s="18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</row>
    <row r="883" spans="1:49" s="11" customForma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8"/>
      <c r="Q883" s="17"/>
      <c r="R883" s="17"/>
      <c r="S883" s="18"/>
      <c r="T883" s="17"/>
      <c r="U883" s="17"/>
      <c r="V883" s="19"/>
      <c r="W883" s="19"/>
      <c r="X883" s="19"/>
      <c r="Y883" s="17"/>
      <c r="Z883" s="18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</row>
    <row r="884" spans="1:49" s="11" customForma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8"/>
      <c r="Q884" s="17"/>
      <c r="R884" s="17"/>
      <c r="S884" s="18"/>
      <c r="T884" s="17"/>
      <c r="U884" s="17"/>
      <c r="V884" s="19"/>
      <c r="W884" s="19"/>
      <c r="X884" s="19"/>
      <c r="Y884" s="17"/>
      <c r="Z884" s="18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</row>
    <row r="885" spans="1:49" s="11" customForma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8"/>
      <c r="Q885" s="17"/>
      <c r="R885" s="17"/>
      <c r="S885" s="18"/>
      <c r="T885" s="17"/>
      <c r="U885" s="17"/>
      <c r="V885" s="19"/>
      <c r="W885" s="19"/>
      <c r="X885" s="19"/>
      <c r="Y885" s="17"/>
      <c r="Z885" s="18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</row>
    <row r="886" spans="1:49" s="11" customForma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8"/>
      <c r="Q886" s="17"/>
      <c r="R886" s="17"/>
      <c r="S886" s="18"/>
      <c r="T886" s="17"/>
      <c r="U886" s="17"/>
      <c r="V886" s="19"/>
      <c r="W886" s="19"/>
      <c r="X886" s="19"/>
      <c r="Y886" s="17"/>
      <c r="Z886" s="18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</row>
    <row r="887" spans="1:49" s="11" customForma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8"/>
      <c r="Q887" s="17"/>
      <c r="R887" s="17"/>
      <c r="S887" s="18"/>
      <c r="T887" s="17"/>
      <c r="U887" s="17"/>
      <c r="V887" s="19"/>
      <c r="W887" s="19"/>
      <c r="X887" s="19"/>
      <c r="Y887" s="17"/>
      <c r="Z887" s="18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</row>
    <row r="888" spans="1:49" s="11" customForma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8"/>
      <c r="Q888" s="17"/>
      <c r="R888" s="17"/>
      <c r="S888" s="18"/>
      <c r="T888" s="17"/>
      <c r="U888" s="17"/>
      <c r="V888" s="19"/>
      <c r="W888" s="19"/>
      <c r="X888" s="19"/>
      <c r="Y888" s="17"/>
      <c r="Z888" s="18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</row>
    <row r="889" spans="1:49" s="11" customForma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8"/>
      <c r="Q889" s="17"/>
      <c r="R889" s="17"/>
      <c r="S889" s="18"/>
      <c r="T889" s="17"/>
      <c r="U889" s="17"/>
      <c r="V889" s="19"/>
      <c r="W889" s="19"/>
      <c r="X889" s="19"/>
      <c r="Y889" s="17"/>
      <c r="Z889" s="18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</row>
    <row r="890" spans="1:49" s="11" customForma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8"/>
      <c r="Q890" s="17"/>
      <c r="R890" s="17"/>
      <c r="S890" s="18"/>
      <c r="T890" s="17"/>
      <c r="U890" s="17"/>
      <c r="V890" s="19"/>
      <c r="W890" s="19"/>
      <c r="X890" s="19"/>
      <c r="Y890" s="17"/>
      <c r="Z890" s="18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</row>
    <row r="891" spans="1:49" s="11" customForma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8"/>
      <c r="Q891" s="17"/>
      <c r="R891" s="17"/>
      <c r="S891" s="18"/>
      <c r="T891" s="17"/>
      <c r="U891" s="17"/>
      <c r="V891" s="19"/>
      <c r="W891" s="19"/>
      <c r="X891" s="19"/>
      <c r="Y891" s="17"/>
      <c r="Z891" s="18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</row>
    <row r="892" spans="1:49" s="11" customForma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8"/>
      <c r="Q892" s="17"/>
      <c r="R892" s="17"/>
      <c r="S892" s="18"/>
      <c r="T892" s="17"/>
      <c r="U892" s="17"/>
      <c r="V892" s="19"/>
      <c r="W892" s="19"/>
      <c r="X892" s="19"/>
      <c r="Y892" s="17"/>
      <c r="Z892" s="18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</row>
    <row r="893" spans="1:49" s="11" customForma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8"/>
      <c r="Q893" s="17"/>
      <c r="R893" s="17"/>
      <c r="S893" s="18"/>
      <c r="T893" s="17"/>
      <c r="U893" s="17"/>
      <c r="V893" s="19"/>
      <c r="W893" s="19"/>
      <c r="X893" s="19"/>
      <c r="Y893" s="17"/>
      <c r="Z893" s="18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</row>
    <row r="894" spans="1:49" s="11" customForma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8"/>
      <c r="Q894" s="17"/>
      <c r="R894" s="17"/>
      <c r="S894" s="18"/>
      <c r="T894" s="17"/>
      <c r="U894" s="17"/>
      <c r="V894" s="19"/>
      <c r="W894" s="19"/>
      <c r="X894" s="19"/>
      <c r="Y894" s="17"/>
      <c r="Z894" s="18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</row>
    <row r="895" spans="1:49" s="11" customForma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8"/>
      <c r="Q895" s="17"/>
      <c r="R895" s="17"/>
      <c r="S895" s="18"/>
      <c r="T895" s="17"/>
      <c r="U895" s="17"/>
      <c r="V895" s="19"/>
      <c r="W895" s="19"/>
      <c r="X895" s="19"/>
      <c r="Y895" s="17"/>
      <c r="Z895" s="18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</row>
    <row r="896" spans="1:49" s="11" customForma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8"/>
      <c r="Q896" s="17"/>
      <c r="R896" s="17"/>
      <c r="S896" s="18"/>
      <c r="T896" s="17"/>
      <c r="U896" s="17"/>
      <c r="V896" s="19"/>
      <c r="W896" s="19"/>
      <c r="X896" s="19"/>
      <c r="Y896" s="17"/>
      <c r="Z896" s="18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</row>
    <row r="897" spans="1:49" s="11" customForma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8"/>
      <c r="Q897" s="17"/>
      <c r="R897" s="17"/>
      <c r="S897" s="18"/>
      <c r="T897" s="17"/>
      <c r="U897" s="17"/>
      <c r="V897" s="19"/>
      <c r="W897" s="19"/>
      <c r="X897" s="19"/>
      <c r="Y897" s="17"/>
      <c r="Z897" s="18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</row>
    <row r="898" spans="1:49" s="11" customForma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8"/>
      <c r="Q898" s="17"/>
      <c r="R898" s="17"/>
      <c r="S898" s="18"/>
      <c r="T898" s="17"/>
      <c r="U898" s="17"/>
      <c r="V898" s="19"/>
      <c r="W898" s="19"/>
      <c r="X898" s="19"/>
      <c r="Y898" s="17"/>
      <c r="Z898" s="18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</row>
    <row r="899" spans="1:49" s="11" customForma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8"/>
      <c r="Q899" s="17"/>
      <c r="R899" s="17"/>
      <c r="S899" s="18"/>
      <c r="T899" s="17"/>
      <c r="U899" s="17"/>
      <c r="V899" s="19"/>
      <c r="W899" s="19"/>
      <c r="X899" s="19"/>
      <c r="Y899" s="17"/>
      <c r="Z899" s="18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</row>
    <row r="900" spans="1:49" s="11" customForma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8"/>
      <c r="Q900" s="17"/>
      <c r="R900" s="17"/>
      <c r="S900" s="18"/>
      <c r="T900" s="17"/>
      <c r="U900" s="17"/>
      <c r="V900" s="19"/>
      <c r="W900" s="19"/>
      <c r="X900" s="19"/>
      <c r="Y900" s="17"/>
      <c r="Z900" s="18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</row>
    <row r="901" spans="1:49" s="11" customForma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8"/>
      <c r="Q901" s="17"/>
      <c r="R901" s="17"/>
      <c r="S901" s="18"/>
      <c r="T901" s="17"/>
      <c r="U901" s="17"/>
      <c r="V901" s="19"/>
      <c r="W901" s="19"/>
      <c r="X901" s="19"/>
      <c r="Y901" s="17"/>
      <c r="Z901" s="18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</row>
    <row r="902" spans="1:49" s="11" customForma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8"/>
      <c r="Q902" s="17"/>
      <c r="R902" s="17"/>
      <c r="S902" s="18"/>
      <c r="T902" s="17"/>
      <c r="U902" s="17"/>
      <c r="V902" s="19"/>
      <c r="W902" s="19"/>
      <c r="X902" s="19"/>
      <c r="Y902" s="17"/>
      <c r="Z902" s="18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</row>
    <row r="903" spans="1:49" s="11" customForma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8"/>
      <c r="Q903" s="17"/>
      <c r="R903" s="17"/>
      <c r="S903" s="18"/>
      <c r="T903" s="17"/>
      <c r="U903" s="17"/>
      <c r="V903" s="19"/>
      <c r="W903" s="19"/>
      <c r="X903" s="19"/>
      <c r="Y903" s="17"/>
      <c r="Z903" s="18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</row>
    <row r="904" spans="1:49" s="11" customForma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8"/>
      <c r="Q904" s="17"/>
      <c r="R904" s="17"/>
      <c r="S904" s="18"/>
      <c r="T904" s="17"/>
      <c r="U904" s="17"/>
      <c r="V904" s="19"/>
      <c r="W904" s="19"/>
      <c r="X904" s="19"/>
      <c r="Y904" s="17"/>
      <c r="Z904" s="18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</row>
    <row r="905" spans="1:49" s="11" customForma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8"/>
      <c r="Q905" s="17"/>
      <c r="R905" s="17"/>
      <c r="S905" s="18"/>
      <c r="T905" s="17"/>
      <c r="U905" s="17"/>
      <c r="V905" s="19"/>
      <c r="W905" s="19"/>
      <c r="X905" s="19"/>
      <c r="Y905" s="17"/>
      <c r="Z905" s="18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</row>
    <row r="906" spans="1:49" s="11" customForma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8"/>
      <c r="Q906" s="17"/>
      <c r="R906" s="17"/>
      <c r="S906" s="18"/>
      <c r="T906" s="17"/>
      <c r="U906" s="17"/>
      <c r="V906" s="19"/>
      <c r="W906" s="19"/>
      <c r="X906" s="19"/>
      <c r="Y906" s="17"/>
      <c r="Z906" s="18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</row>
    <row r="907" spans="1:49" s="11" customForma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8"/>
      <c r="Q907" s="17"/>
      <c r="R907" s="17"/>
      <c r="S907" s="18"/>
      <c r="T907" s="17"/>
      <c r="U907" s="17"/>
      <c r="V907" s="19"/>
      <c r="W907" s="19"/>
      <c r="X907" s="19"/>
      <c r="Y907" s="17"/>
      <c r="Z907" s="18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</row>
    <row r="908" spans="1:49" s="11" customForma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8"/>
      <c r="Q908" s="17"/>
      <c r="R908" s="17"/>
      <c r="S908" s="18"/>
      <c r="T908" s="17"/>
      <c r="U908" s="17"/>
      <c r="V908" s="19"/>
      <c r="W908" s="19"/>
      <c r="X908" s="19"/>
      <c r="Y908" s="17"/>
      <c r="Z908" s="18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</row>
    <row r="909" spans="1:49" s="11" customForma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8"/>
      <c r="Q909" s="17"/>
      <c r="R909" s="17"/>
      <c r="S909" s="18"/>
      <c r="T909" s="17"/>
      <c r="U909" s="17"/>
      <c r="V909" s="19"/>
      <c r="W909" s="19"/>
      <c r="X909" s="19"/>
      <c r="Y909" s="17"/>
      <c r="Z909" s="18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</row>
    <row r="910" spans="1:49" s="11" customForma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8"/>
      <c r="Q910" s="17"/>
      <c r="R910" s="17"/>
      <c r="S910" s="18"/>
      <c r="T910" s="17"/>
      <c r="U910" s="17"/>
      <c r="V910" s="19"/>
      <c r="W910" s="19"/>
      <c r="X910" s="19"/>
      <c r="Y910" s="17"/>
      <c r="Z910" s="18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</row>
    <row r="911" spans="1:49" s="11" customForma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8"/>
      <c r="Q911" s="17"/>
      <c r="R911" s="17"/>
      <c r="S911" s="18"/>
      <c r="T911" s="17"/>
      <c r="U911" s="17"/>
      <c r="V911" s="19"/>
      <c r="W911" s="19"/>
      <c r="X911" s="19"/>
      <c r="Y911" s="17"/>
      <c r="Z911" s="18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</row>
    <row r="912" spans="1:49" s="11" customForma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8"/>
      <c r="Q912" s="17"/>
      <c r="R912" s="17"/>
      <c r="S912" s="18"/>
      <c r="T912" s="17"/>
      <c r="U912" s="17"/>
      <c r="V912" s="19"/>
      <c r="W912" s="19"/>
      <c r="X912" s="19"/>
      <c r="Y912" s="17"/>
      <c r="Z912" s="18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</row>
    <row r="913" spans="1:49" s="11" customForma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8"/>
      <c r="Q913" s="17"/>
      <c r="R913" s="17"/>
      <c r="S913" s="18"/>
      <c r="T913" s="17"/>
      <c r="U913" s="17"/>
      <c r="V913" s="19"/>
      <c r="W913" s="19"/>
      <c r="X913" s="19"/>
      <c r="Y913" s="17"/>
      <c r="Z913" s="18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</row>
    <row r="914" spans="1:49" s="11" customForma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8"/>
      <c r="Q914" s="17"/>
      <c r="R914" s="17"/>
      <c r="S914" s="18"/>
      <c r="T914" s="17"/>
      <c r="U914" s="17"/>
      <c r="V914" s="19"/>
      <c r="W914" s="19"/>
      <c r="X914" s="19"/>
      <c r="Y914" s="17"/>
      <c r="Z914" s="18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</row>
    <row r="915" spans="1:49" s="11" customForma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8"/>
      <c r="Q915" s="17"/>
      <c r="R915" s="17"/>
      <c r="S915" s="18"/>
      <c r="T915" s="17"/>
      <c r="U915" s="17"/>
      <c r="V915" s="19"/>
      <c r="W915" s="19"/>
      <c r="X915" s="19"/>
      <c r="Y915" s="17"/>
      <c r="Z915" s="18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</row>
    <row r="916" spans="1:49" s="11" customForma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8"/>
      <c r="Q916" s="17"/>
      <c r="R916" s="17"/>
      <c r="S916" s="18"/>
      <c r="T916" s="17"/>
      <c r="U916" s="17"/>
      <c r="V916" s="19"/>
      <c r="W916" s="19"/>
      <c r="X916" s="19"/>
      <c r="Y916" s="17"/>
      <c r="Z916" s="18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</row>
    <row r="917" spans="1:49" s="11" customForma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8"/>
      <c r="Q917" s="17"/>
      <c r="R917" s="17"/>
      <c r="S917" s="18"/>
      <c r="T917" s="17"/>
      <c r="U917" s="17"/>
      <c r="V917" s="19"/>
      <c r="W917" s="19"/>
      <c r="X917" s="19"/>
      <c r="Y917" s="17"/>
      <c r="Z917" s="18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</row>
    <row r="918" spans="1:49" s="11" customForma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8"/>
      <c r="Q918" s="17"/>
      <c r="R918" s="17"/>
      <c r="S918" s="18"/>
      <c r="T918" s="17"/>
      <c r="U918" s="17"/>
      <c r="V918" s="19"/>
      <c r="W918" s="19"/>
      <c r="X918" s="19"/>
      <c r="Y918" s="17"/>
      <c r="Z918" s="18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</row>
    <row r="919" spans="1:49" s="11" customForma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8"/>
      <c r="Q919" s="17"/>
      <c r="R919" s="17"/>
      <c r="S919" s="18"/>
      <c r="T919" s="17"/>
      <c r="U919" s="17"/>
      <c r="V919" s="19"/>
      <c r="W919" s="19"/>
      <c r="X919" s="19"/>
      <c r="Y919" s="17"/>
      <c r="Z919" s="18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</row>
    <row r="920" spans="1:49" s="11" customForma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8"/>
      <c r="Q920" s="17"/>
      <c r="R920" s="17"/>
      <c r="S920" s="18"/>
      <c r="T920" s="17"/>
      <c r="U920" s="17"/>
      <c r="V920" s="19"/>
      <c r="W920" s="19"/>
      <c r="X920" s="19"/>
      <c r="Y920" s="17"/>
      <c r="Z920" s="18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</row>
    <row r="921" spans="1:49" s="11" customForma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8"/>
      <c r="Q921" s="17"/>
      <c r="R921" s="17"/>
      <c r="S921" s="18"/>
      <c r="T921" s="17"/>
      <c r="U921" s="17"/>
      <c r="V921" s="19"/>
      <c r="W921" s="19"/>
      <c r="X921" s="19"/>
      <c r="Y921" s="17"/>
      <c r="Z921" s="18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</row>
    <row r="922" spans="1:49" s="11" customForma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8"/>
      <c r="Q922" s="17"/>
      <c r="R922" s="17"/>
      <c r="S922" s="18"/>
      <c r="T922" s="17"/>
      <c r="U922" s="17"/>
      <c r="V922" s="19"/>
      <c r="W922" s="19"/>
      <c r="X922" s="19"/>
      <c r="Y922" s="17"/>
      <c r="Z922" s="18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</row>
    <row r="923" spans="1:49" s="11" customForma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8"/>
      <c r="Q923" s="17"/>
      <c r="R923" s="17"/>
      <c r="S923" s="18"/>
      <c r="T923" s="17"/>
      <c r="U923" s="17"/>
      <c r="V923" s="19"/>
      <c r="W923" s="19"/>
      <c r="X923" s="19"/>
      <c r="Y923" s="17"/>
      <c r="Z923" s="18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</row>
    <row r="924" spans="1:49" s="11" customForma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8"/>
      <c r="Q924" s="17"/>
      <c r="R924" s="17"/>
      <c r="S924" s="18"/>
      <c r="T924" s="17"/>
      <c r="U924" s="17"/>
      <c r="V924" s="19"/>
      <c r="W924" s="19"/>
      <c r="X924" s="19"/>
      <c r="Y924" s="17"/>
      <c r="Z924" s="18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</row>
    <row r="925" spans="1:49" s="11" customForma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8"/>
      <c r="Q925" s="17"/>
      <c r="R925" s="17"/>
      <c r="S925" s="18"/>
      <c r="T925" s="17"/>
      <c r="U925" s="17"/>
      <c r="V925" s="19"/>
      <c r="W925" s="19"/>
      <c r="X925" s="19"/>
      <c r="Y925" s="17"/>
      <c r="Z925" s="18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</row>
    <row r="926" spans="1:49" s="11" customForma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8"/>
      <c r="Q926" s="17"/>
      <c r="R926" s="17"/>
      <c r="S926" s="18"/>
      <c r="T926" s="17"/>
      <c r="U926" s="17"/>
      <c r="V926" s="19"/>
      <c r="W926" s="19"/>
      <c r="X926" s="19"/>
      <c r="Y926" s="17"/>
      <c r="Z926" s="18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</row>
    <row r="927" spans="1:49" s="11" customForma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8"/>
      <c r="Q927" s="17"/>
      <c r="R927" s="17"/>
      <c r="S927" s="18"/>
      <c r="T927" s="17"/>
      <c r="U927" s="17"/>
      <c r="V927" s="19"/>
      <c r="W927" s="19"/>
      <c r="X927" s="19"/>
      <c r="Y927" s="17"/>
      <c r="Z927" s="18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</row>
    <row r="928" spans="1:49" s="11" customForma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8"/>
      <c r="Q928" s="17"/>
      <c r="R928" s="17"/>
      <c r="S928" s="18"/>
      <c r="T928" s="17"/>
      <c r="U928" s="17"/>
      <c r="V928" s="19"/>
      <c r="W928" s="19"/>
      <c r="X928" s="19"/>
      <c r="Y928" s="17"/>
      <c r="Z928" s="18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</row>
    <row r="929" spans="1:49" s="11" customForma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8"/>
      <c r="Q929" s="17"/>
      <c r="R929" s="17"/>
      <c r="S929" s="18"/>
      <c r="T929" s="17"/>
      <c r="U929" s="17"/>
      <c r="V929" s="19"/>
      <c r="W929" s="19"/>
      <c r="X929" s="19"/>
      <c r="Y929" s="17"/>
      <c r="Z929" s="18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</row>
    <row r="930" spans="1:49" s="11" customForma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8"/>
      <c r="Q930" s="17"/>
      <c r="R930" s="17"/>
      <c r="S930" s="18"/>
      <c r="T930" s="17"/>
      <c r="U930" s="17"/>
      <c r="V930" s="19"/>
      <c r="W930" s="19"/>
      <c r="X930" s="19"/>
      <c r="Y930" s="17"/>
      <c r="Z930" s="18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</row>
    <row r="931" spans="1:49" s="11" customForma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8"/>
      <c r="Q931" s="17"/>
      <c r="R931" s="17"/>
      <c r="S931" s="18"/>
      <c r="T931" s="17"/>
      <c r="U931" s="17"/>
      <c r="V931" s="19"/>
      <c r="W931" s="19"/>
      <c r="X931" s="19"/>
      <c r="Y931" s="17"/>
      <c r="Z931" s="18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</row>
    <row r="932" spans="1:49" s="11" customForma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8"/>
      <c r="Q932" s="17"/>
      <c r="R932" s="17"/>
      <c r="S932" s="18"/>
      <c r="T932" s="17"/>
      <c r="U932" s="17"/>
      <c r="V932" s="19"/>
      <c r="W932" s="19"/>
      <c r="X932" s="19"/>
      <c r="Y932" s="17"/>
      <c r="Z932" s="18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</row>
    <row r="933" spans="1:49" s="11" customForma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8"/>
      <c r="Q933" s="17"/>
      <c r="R933" s="17"/>
      <c r="S933" s="18"/>
      <c r="T933" s="17"/>
      <c r="U933" s="17"/>
      <c r="V933" s="19"/>
      <c r="W933" s="19"/>
      <c r="X933" s="19"/>
      <c r="Y933" s="17"/>
      <c r="Z933" s="18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</row>
    <row r="934" spans="1:49" s="11" customForma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8"/>
      <c r="Q934" s="17"/>
      <c r="R934" s="17"/>
      <c r="S934" s="18"/>
      <c r="T934" s="17"/>
      <c r="U934" s="17"/>
      <c r="V934" s="19"/>
      <c r="W934" s="19"/>
      <c r="X934" s="19"/>
      <c r="Y934" s="17"/>
      <c r="Z934" s="18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</row>
    <row r="935" spans="1:49" s="11" customForma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8"/>
      <c r="Q935" s="17"/>
      <c r="R935" s="17"/>
      <c r="S935" s="18"/>
      <c r="T935" s="17"/>
      <c r="U935" s="17"/>
      <c r="V935" s="19"/>
      <c r="W935" s="19"/>
      <c r="X935" s="19"/>
      <c r="Y935" s="17"/>
      <c r="Z935" s="18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</row>
    <row r="936" spans="1:49" s="11" customForma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8"/>
      <c r="Q936" s="17"/>
      <c r="R936" s="17"/>
      <c r="S936" s="18"/>
      <c r="T936" s="17"/>
      <c r="U936" s="17"/>
      <c r="V936" s="19"/>
      <c r="W936" s="19"/>
      <c r="X936" s="19"/>
      <c r="Y936" s="17"/>
      <c r="Z936" s="18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</row>
    <row r="937" spans="1:49" s="11" customForma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8"/>
      <c r="Q937" s="17"/>
      <c r="R937" s="17"/>
      <c r="S937" s="18"/>
      <c r="T937" s="17"/>
      <c r="U937" s="17"/>
      <c r="V937" s="19"/>
      <c r="W937" s="19"/>
      <c r="X937" s="19"/>
      <c r="Y937" s="17"/>
      <c r="Z937" s="18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</row>
    <row r="938" spans="1:49" s="11" customForma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8"/>
      <c r="Q938" s="17"/>
      <c r="R938" s="17"/>
      <c r="S938" s="18"/>
      <c r="T938" s="17"/>
      <c r="U938" s="17"/>
      <c r="V938" s="19"/>
      <c r="W938" s="19"/>
      <c r="X938" s="19"/>
      <c r="Y938" s="17"/>
      <c r="Z938" s="18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</row>
    <row r="939" spans="1:49" s="11" customForma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8"/>
      <c r="Q939" s="17"/>
      <c r="R939" s="17"/>
      <c r="S939" s="18"/>
      <c r="T939" s="17"/>
      <c r="U939" s="17"/>
      <c r="V939" s="19"/>
      <c r="W939" s="19"/>
      <c r="X939" s="19"/>
      <c r="Y939" s="17"/>
      <c r="Z939" s="18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</row>
    <row r="940" spans="1:49" s="11" customForma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8"/>
      <c r="Q940" s="17"/>
      <c r="R940" s="17"/>
      <c r="S940" s="18"/>
      <c r="T940" s="17"/>
      <c r="U940" s="17"/>
      <c r="V940" s="19"/>
      <c r="W940" s="19"/>
      <c r="X940" s="19"/>
      <c r="Y940" s="17"/>
      <c r="Z940" s="18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</row>
    <row r="941" spans="1:49" s="11" customForma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8"/>
      <c r="Q941" s="17"/>
      <c r="R941" s="17"/>
      <c r="S941" s="18"/>
      <c r="T941" s="17"/>
      <c r="U941" s="17"/>
      <c r="V941" s="19"/>
      <c r="W941" s="19"/>
      <c r="X941" s="19"/>
      <c r="Y941" s="17"/>
      <c r="Z941" s="18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</row>
    <row r="942" spans="1:49" s="11" customForma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8"/>
      <c r="Q942" s="17"/>
      <c r="R942" s="17"/>
      <c r="S942" s="18"/>
      <c r="T942" s="17"/>
      <c r="U942" s="17"/>
      <c r="V942" s="19"/>
      <c r="W942" s="19"/>
      <c r="X942" s="19"/>
      <c r="Y942" s="17"/>
      <c r="Z942" s="18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</row>
    <row r="943" spans="1:49" s="11" customForma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8"/>
      <c r="Q943" s="17"/>
      <c r="R943" s="17"/>
      <c r="S943" s="18"/>
      <c r="T943" s="17"/>
      <c r="U943" s="17"/>
      <c r="V943" s="19"/>
      <c r="W943" s="19"/>
      <c r="X943" s="19"/>
      <c r="Y943" s="17"/>
      <c r="Z943" s="18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</row>
    <row r="944" spans="1:49" s="11" customForma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8"/>
      <c r="Q944" s="17"/>
      <c r="R944" s="17"/>
      <c r="S944" s="18"/>
      <c r="T944" s="17"/>
      <c r="U944" s="17"/>
      <c r="V944" s="19"/>
      <c r="W944" s="19"/>
      <c r="X944" s="19"/>
      <c r="Y944" s="17"/>
      <c r="Z944" s="18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</row>
    <row r="945" spans="1:49" s="11" customForma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8"/>
      <c r="Q945" s="17"/>
      <c r="R945" s="17"/>
      <c r="S945" s="18"/>
      <c r="T945" s="17"/>
      <c r="U945" s="17"/>
      <c r="V945" s="19"/>
      <c r="W945" s="19"/>
      <c r="X945" s="19"/>
      <c r="Y945" s="17"/>
      <c r="Z945" s="18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</row>
    <row r="946" spans="1:49" s="11" customForma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8"/>
      <c r="Q946" s="17"/>
      <c r="R946" s="17"/>
      <c r="S946" s="18"/>
      <c r="T946" s="17"/>
      <c r="U946" s="17"/>
      <c r="V946" s="19"/>
      <c r="W946" s="19"/>
      <c r="X946" s="19"/>
      <c r="Y946" s="17"/>
      <c r="Z946" s="18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</row>
    <row r="947" spans="1:49" s="11" customForma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8"/>
      <c r="Q947" s="17"/>
      <c r="R947" s="17"/>
      <c r="S947" s="18"/>
      <c r="T947" s="17"/>
      <c r="U947" s="17"/>
      <c r="V947" s="19"/>
      <c r="W947" s="19"/>
      <c r="X947" s="19"/>
      <c r="Y947" s="17"/>
      <c r="Z947" s="18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</row>
    <row r="948" spans="1:49" s="11" customForma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8"/>
      <c r="Q948" s="17"/>
      <c r="R948" s="17"/>
      <c r="S948" s="18"/>
      <c r="T948" s="17"/>
      <c r="U948" s="17"/>
      <c r="V948" s="19"/>
      <c r="W948" s="19"/>
      <c r="X948" s="19"/>
      <c r="Y948" s="17"/>
      <c r="Z948" s="18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</row>
    <row r="949" spans="1:49" s="11" customForma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8"/>
      <c r="Q949" s="17"/>
      <c r="R949" s="17"/>
      <c r="S949" s="18"/>
      <c r="T949" s="17"/>
      <c r="U949" s="17"/>
      <c r="V949" s="19"/>
      <c r="W949" s="19"/>
      <c r="X949" s="19"/>
      <c r="Y949" s="17"/>
      <c r="Z949" s="18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</row>
    <row r="950" spans="1:49" s="11" customForma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8"/>
      <c r="Q950" s="17"/>
      <c r="R950" s="17"/>
      <c r="S950" s="18"/>
      <c r="T950" s="17"/>
      <c r="U950" s="17"/>
      <c r="V950" s="19"/>
      <c r="W950" s="19"/>
      <c r="X950" s="19"/>
      <c r="Y950" s="17"/>
      <c r="Z950" s="18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</row>
    <row r="951" spans="1:49" s="11" customForma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8"/>
      <c r="Q951" s="17"/>
      <c r="R951" s="17"/>
      <c r="S951" s="18"/>
      <c r="T951" s="17"/>
      <c r="U951" s="17"/>
      <c r="V951" s="19"/>
      <c r="W951" s="19"/>
      <c r="X951" s="19"/>
      <c r="Y951" s="17"/>
      <c r="Z951" s="18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</row>
    <row r="952" spans="1:49" s="11" customForma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8"/>
      <c r="Q952" s="17"/>
      <c r="R952" s="17"/>
      <c r="S952" s="18"/>
      <c r="T952" s="17"/>
      <c r="U952" s="17"/>
      <c r="V952" s="19"/>
      <c r="W952" s="19"/>
      <c r="X952" s="19"/>
      <c r="Y952" s="17"/>
      <c r="Z952" s="18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</row>
    <row r="953" spans="1:49" s="11" customForma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8"/>
      <c r="Q953" s="17"/>
      <c r="R953" s="17"/>
      <c r="S953" s="18"/>
      <c r="T953" s="17"/>
      <c r="U953" s="17"/>
      <c r="V953" s="19"/>
      <c r="W953" s="19"/>
      <c r="X953" s="19"/>
      <c r="Y953" s="17"/>
      <c r="Z953" s="18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</row>
    <row r="954" spans="1:49" s="11" customForma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8"/>
      <c r="Q954" s="17"/>
      <c r="R954" s="17"/>
      <c r="S954" s="18"/>
      <c r="T954" s="17"/>
      <c r="U954" s="17"/>
      <c r="V954" s="19"/>
      <c r="W954" s="19"/>
      <c r="X954" s="19"/>
      <c r="Y954" s="17"/>
      <c r="Z954" s="18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</row>
    <row r="955" spans="1:49" s="11" customForma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8"/>
      <c r="Q955" s="17"/>
      <c r="R955" s="17"/>
      <c r="S955" s="18"/>
      <c r="T955" s="17"/>
      <c r="U955" s="17"/>
      <c r="V955" s="19"/>
      <c r="W955" s="19"/>
      <c r="X955" s="19"/>
      <c r="Y955" s="17"/>
      <c r="Z955" s="18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</row>
    <row r="956" spans="1:49" s="11" customForma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8"/>
      <c r="Q956" s="17"/>
      <c r="R956" s="17"/>
      <c r="S956" s="18"/>
      <c r="T956" s="17"/>
      <c r="U956" s="17"/>
      <c r="V956" s="19"/>
      <c r="W956" s="19"/>
      <c r="X956" s="19"/>
      <c r="Y956" s="17"/>
      <c r="Z956" s="18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</row>
    <row r="957" spans="1:49" s="11" customForma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8"/>
      <c r="Q957" s="17"/>
      <c r="R957" s="17"/>
      <c r="S957" s="18"/>
      <c r="T957" s="17"/>
      <c r="U957" s="17"/>
      <c r="V957" s="19"/>
      <c r="W957" s="19"/>
      <c r="X957" s="19"/>
      <c r="Y957" s="17"/>
      <c r="Z957" s="18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</row>
    <row r="958" spans="1:49" s="11" customForma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8"/>
      <c r="Q958" s="17"/>
      <c r="R958" s="17"/>
      <c r="S958" s="18"/>
      <c r="T958" s="17"/>
      <c r="U958" s="17"/>
      <c r="V958" s="19"/>
      <c r="W958" s="19"/>
      <c r="X958" s="19"/>
      <c r="Y958" s="17"/>
      <c r="Z958" s="18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</row>
    <row r="959" spans="1:49" s="11" customForma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8"/>
      <c r="Q959" s="17"/>
      <c r="R959" s="17"/>
      <c r="S959" s="18"/>
      <c r="T959" s="17"/>
      <c r="U959" s="17"/>
      <c r="V959" s="19"/>
      <c r="W959" s="19"/>
      <c r="X959" s="19"/>
      <c r="Y959" s="17"/>
      <c r="Z959" s="18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</row>
    <row r="960" spans="1:49" s="11" customForma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8"/>
      <c r="Q960" s="17"/>
      <c r="R960" s="17"/>
      <c r="S960" s="18"/>
      <c r="T960" s="17"/>
      <c r="U960" s="17"/>
      <c r="V960" s="19"/>
      <c r="W960" s="19"/>
      <c r="X960" s="19"/>
      <c r="Y960" s="17"/>
      <c r="Z960" s="18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</row>
    <row r="961" spans="1:49" s="11" customForma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8"/>
      <c r="Q961" s="17"/>
      <c r="R961" s="17"/>
      <c r="S961" s="18"/>
      <c r="T961" s="17"/>
      <c r="U961" s="17"/>
      <c r="V961" s="19"/>
      <c r="W961" s="19"/>
      <c r="X961" s="19"/>
      <c r="Y961" s="17"/>
      <c r="Z961" s="18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</row>
    <row r="962" spans="1:49" s="11" customForma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8"/>
      <c r="Q962" s="17"/>
      <c r="R962" s="17"/>
      <c r="S962" s="18"/>
      <c r="T962" s="17"/>
      <c r="U962" s="17"/>
      <c r="V962" s="19"/>
      <c r="W962" s="19"/>
      <c r="X962" s="19"/>
      <c r="Y962" s="17"/>
      <c r="Z962" s="18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</row>
    <row r="963" spans="1:49" s="11" customForma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8"/>
      <c r="Q963" s="17"/>
      <c r="R963" s="17"/>
      <c r="S963" s="18"/>
      <c r="T963" s="17"/>
      <c r="U963" s="17"/>
      <c r="V963" s="19"/>
      <c r="W963" s="19"/>
      <c r="X963" s="19"/>
      <c r="Y963" s="17"/>
      <c r="Z963" s="18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</row>
    <row r="964" spans="1:49" s="11" customForma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8"/>
      <c r="Q964" s="17"/>
      <c r="R964" s="17"/>
      <c r="S964" s="18"/>
      <c r="T964" s="17"/>
      <c r="U964" s="17"/>
      <c r="V964" s="19"/>
      <c r="W964" s="19"/>
      <c r="X964" s="19"/>
      <c r="Y964" s="17"/>
      <c r="Z964" s="18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</row>
    <row r="965" spans="1:49" s="11" customForma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8"/>
      <c r="Q965" s="17"/>
      <c r="R965" s="17"/>
      <c r="S965" s="18"/>
      <c r="T965" s="17"/>
      <c r="U965" s="17"/>
      <c r="V965" s="19"/>
      <c r="W965" s="19"/>
      <c r="X965" s="19"/>
      <c r="Y965" s="17"/>
      <c r="Z965" s="18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</row>
    <row r="966" spans="1:49" s="11" customForma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8"/>
      <c r="Q966" s="17"/>
      <c r="R966" s="17"/>
      <c r="S966" s="18"/>
      <c r="T966" s="17"/>
      <c r="U966" s="17"/>
      <c r="V966" s="19"/>
      <c r="W966" s="19"/>
      <c r="X966" s="19"/>
      <c r="Y966" s="17"/>
      <c r="Z966" s="18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</row>
    <row r="967" spans="1:49" s="11" customForma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8"/>
      <c r="Q967" s="17"/>
      <c r="R967" s="17"/>
      <c r="S967" s="18"/>
      <c r="T967" s="17"/>
      <c r="U967" s="17"/>
      <c r="V967" s="19"/>
      <c r="W967" s="19"/>
      <c r="X967" s="19"/>
      <c r="Y967" s="17"/>
      <c r="Z967" s="18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</row>
    <row r="968" spans="1:49" s="11" customForma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8"/>
      <c r="Q968" s="17"/>
      <c r="R968" s="17"/>
      <c r="S968" s="18"/>
      <c r="T968" s="17"/>
      <c r="U968" s="17"/>
      <c r="V968" s="19"/>
      <c r="W968" s="19"/>
      <c r="X968" s="19"/>
      <c r="Y968" s="17"/>
      <c r="Z968" s="18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</row>
    <row r="969" spans="1:49" s="11" customForma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8"/>
      <c r="Q969" s="17"/>
      <c r="R969" s="17"/>
      <c r="S969" s="18"/>
      <c r="T969" s="17"/>
      <c r="U969" s="17"/>
      <c r="V969" s="19"/>
      <c r="W969" s="19"/>
      <c r="X969" s="19"/>
      <c r="Y969" s="17"/>
      <c r="Z969" s="18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</row>
    <row r="970" spans="1:49" s="11" customForma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8"/>
      <c r="Q970" s="17"/>
      <c r="R970" s="17"/>
      <c r="S970" s="18"/>
      <c r="T970" s="17"/>
      <c r="U970" s="17"/>
      <c r="V970" s="19"/>
      <c r="W970" s="19"/>
      <c r="X970" s="19"/>
      <c r="Y970" s="17"/>
      <c r="Z970" s="18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</row>
    <row r="971" spans="1:49" s="11" customForma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8"/>
      <c r="Q971" s="17"/>
      <c r="R971" s="17"/>
      <c r="S971" s="18"/>
      <c r="T971" s="17"/>
      <c r="U971" s="17"/>
      <c r="V971" s="19"/>
      <c r="W971" s="19"/>
      <c r="X971" s="19"/>
      <c r="Y971" s="17"/>
      <c r="Z971" s="18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</row>
    <row r="972" spans="1:49" s="11" customForma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8"/>
      <c r="Q972" s="17"/>
      <c r="R972" s="17"/>
      <c r="S972" s="18"/>
      <c r="T972" s="17"/>
      <c r="U972" s="17"/>
      <c r="V972" s="19"/>
      <c r="W972" s="19"/>
      <c r="X972" s="19"/>
      <c r="Y972" s="17"/>
      <c r="Z972" s="18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</row>
    <row r="973" spans="1:49" s="11" customForma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8"/>
      <c r="Q973" s="17"/>
      <c r="R973" s="17"/>
      <c r="S973" s="18"/>
      <c r="T973" s="17"/>
      <c r="U973" s="17"/>
      <c r="V973" s="19"/>
      <c r="W973" s="19"/>
      <c r="X973" s="19"/>
      <c r="Y973" s="17"/>
      <c r="Z973" s="18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</row>
    <row r="974" spans="1:49" s="11" customForma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8"/>
      <c r="Q974" s="17"/>
      <c r="R974" s="17"/>
      <c r="S974" s="18"/>
      <c r="T974" s="17"/>
      <c r="U974" s="17"/>
      <c r="V974" s="19"/>
      <c r="W974" s="19"/>
      <c r="X974" s="19"/>
      <c r="Y974" s="17"/>
      <c r="Z974" s="18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</row>
    <row r="975" spans="1:49" s="11" customForma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8"/>
      <c r="Q975" s="17"/>
      <c r="R975" s="17"/>
      <c r="S975" s="18"/>
      <c r="T975" s="17"/>
      <c r="U975" s="17"/>
      <c r="V975" s="19"/>
      <c r="W975" s="19"/>
      <c r="X975" s="19"/>
      <c r="Y975" s="17"/>
      <c r="Z975" s="18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</row>
    <row r="976" spans="1:49" s="11" customForma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8"/>
      <c r="Q976" s="17"/>
      <c r="R976" s="17"/>
      <c r="S976" s="18"/>
      <c r="T976" s="17"/>
      <c r="U976" s="17"/>
      <c r="V976" s="19"/>
      <c r="W976" s="19"/>
      <c r="X976" s="19"/>
      <c r="Y976" s="17"/>
      <c r="Z976" s="18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</row>
    <row r="977" spans="1:49" s="11" customForma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8"/>
      <c r="Q977" s="17"/>
      <c r="R977" s="17"/>
      <c r="S977" s="18"/>
      <c r="T977" s="17"/>
      <c r="U977" s="17"/>
      <c r="V977" s="19"/>
      <c r="W977" s="19"/>
      <c r="X977" s="19"/>
      <c r="Y977" s="17"/>
      <c r="Z977" s="18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</row>
    <row r="978" spans="1:49" s="11" customForma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8"/>
      <c r="Q978" s="17"/>
      <c r="R978" s="17"/>
      <c r="S978" s="18"/>
      <c r="T978" s="17"/>
      <c r="U978" s="17"/>
      <c r="V978" s="19"/>
      <c r="W978" s="19"/>
      <c r="X978" s="19"/>
      <c r="Y978" s="17"/>
      <c r="Z978" s="18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</row>
    <row r="979" spans="1:49" s="11" customForma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8"/>
      <c r="Q979" s="17"/>
      <c r="R979" s="17"/>
      <c r="S979" s="18"/>
      <c r="T979" s="17"/>
      <c r="U979" s="17"/>
      <c r="V979" s="19"/>
      <c r="W979" s="19"/>
      <c r="X979" s="19"/>
      <c r="Y979" s="17"/>
      <c r="Z979" s="18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</row>
    <row r="980" spans="1:49" s="11" customForma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8"/>
      <c r="Q980" s="17"/>
      <c r="R980" s="17"/>
      <c r="S980" s="18"/>
      <c r="T980" s="17"/>
      <c r="U980" s="17"/>
      <c r="V980" s="19"/>
      <c r="W980" s="19"/>
      <c r="X980" s="19"/>
      <c r="Y980" s="17"/>
      <c r="Z980" s="18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</row>
    <row r="981" spans="1:49" s="11" customForma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8"/>
      <c r="Q981" s="17"/>
      <c r="R981" s="17"/>
      <c r="S981" s="18"/>
      <c r="T981" s="17"/>
      <c r="U981" s="17"/>
      <c r="V981" s="19"/>
      <c r="W981" s="19"/>
      <c r="X981" s="19"/>
      <c r="Y981" s="17"/>
      <c r="Z981" s="18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</row>
    <row r="982" spans="1:49" s="11" customForma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8"/>
      <c r="Q982" s="17"/>
      <c r="R982" s="17"/>
      <c r="S982" s="18"/>
      <c r="T982" s="17"/>
      <c r="U982" s="17"/>
      <c r="V982" s="19"/>
      <c r="W982" s="19"/>
      <c r="X982" s="19"/>
      <c r="Y982" s="17"/>
      <c r="Z982" s="18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</row>
    <row r="983" spans="1:49" s="11" customForma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8"/>
      <c r="Q983" s="17"/>
      <c r="R983" s="17"/>
      <c r="S983" s="18"/>
      <c r="T983" s="17"/>
      <c r="U983" s="17"/>
      <c r="V983" s="19"/>
      <c r="W983" s="19"/>
      <c r="X983" s="19"/>
      <c r="Y983" s="17"/>
      <c r="Z983" s="18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</row>
    <row r="984" spans="1:49" s="11" customForma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8"/>
      <c r="Q984" s="17"/>
      <c r="R984" s="17"/>
      <c r="S984" s="18"/>
      <c r="T984" s="17"/>
      <c r="U984" s="17"/>
      <c r="V984" s="19"/>
      <c r="W984" s="19"/>
      <c r="X984" s="19"/>
      <c r="Y984" s="17"/>
      <c r="Z984" s="18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</row>
    <row r="985" spans="1:49" s="11" customForma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8"/>
      <c r="Q985" s="17"/>
      <c r="R985" s="17"/>
      <c r="S985" s="18"/>
      <c r="T985" s="17"/>
      <c r="U985" s="17"/>
      <c r="V985" s="19"/>
      <c r="W985" s="19"/>
      <c r="X985" s="19"/>
      <c r="Y985" s="17"/>
      <c r="Z985" s="18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</row>
    <row r="986" spans="1:49" s="11" customForma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8"/>
      <c r="Q986" s="17"/>
      <c r="R986" s="17"/>
      <c r="S986" s="18"/>
      <c r="T986" s="17"/>
      <c r="U986" s="17"/>
      <c r="V986" s="19"/>
      <c r="W986" s="19"/>
      <c r="X986" s="19"/>
      <c r="Y986" s="17"/>
      <c r="Z986" s="18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</row>
    <row r="987" spans="1:49" s="11" customForma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8"/>
      <c r="Q987" s="17"/>
      <c r="R987" s="17"/>
      <c r="S987" s="18"/>
      <c r="T987" s="17"/>
      <c r="U987" s="17"/>
      <c r="V987" s="19"/>
      <c r="W987" s="19"/>
      <c r="X987" s="19"/>
      <c r="Y987" s="17"/>
      <c r="Z987" s="18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</row>
    <row r="988" spans="1:49" s="11" customForma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8"/>
      <c r="Q988" s="17"/>
      <c r="R988" s="17"/>
      <c r="S988" s="18"/>
      <c r="T988" s="17"/>
      <c r="U988" s="17"/>
      <c r="V988" s="19"/>
      <c r="W988" s="19"/>
      <c r="X988" s="19"/>
      <c r="Y988" s="17"/>
      <c r="Z988" s="18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</row>
    <row r="989" spans="1:49" s="11" customForma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8"/>
      <c r="Q989" s="17"/>
      <c r="R989" s="17"/>
      <c r="S989" s="18"/>
      <c r="T989" s="17"/>
      <c r="U989" s="17"/>
      <c r="V989" s="19"/>
      <c r="W989" s="19"/>
      <c r="X989" s="19"/>
      <c r="Y989" s="17"/>
      <c r="Z989" s="18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</row>
    <row r="990" spans="1:49" s="11" customForma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8"/>
      <c r="Q990" s="17"/>
      <c r="R990" s="17"/>
      <c r="S990" s="18"/>
      <c r="T990" s="17"/>
      <c r="U990" s="17"/>
      <c r="V990" s="19"/>
      <c r="W990" s="19"/>
      <c r="X990" s="19"/>
      <c r="Y990" s="17"/>
      <c r="Z990" s="18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</row>
    <row r="991" spans="1:49" s="11" customForma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8"/>
      <c r="Q991" s="17"/>
      <c r="R991" s="17"/>
      <c r="S991" s="18"/>
      <c r="T991" s="17"/>
      <c r="U991" s="17"/>
      <c r="V991" s="19"/>
      <c r="W991" s="19"/>
      <c r="X991" s="19"/>
      <c r="Y991" s="17"/>
      <c r="Z991" s="18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</row>
    <row r="992" spans="1:49" s="11" customForma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8"/>
      <c r="Q992" s="17"/>
      <c r="R992" s="17"/>
      <c r="S992" s="18"/>
      <c r="T992" s="17"/>
      <c r="U992" s="17"/>
      <c r="V992" s="19"/>
      <c r="W992" s="19"/>
      <c r="X992" s="19"/>
      <c r="Y992" s="17"/>
      <c r="Z992" s="18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</row>
    <row r="993" spans="1:49" s="11" customForma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8"/>
      <c r="Q993" s="17"/>
      <c r="R993" s="17"/>
      <c r="S993" s="18"/>
      <c r="T993" s="17"/>
      <c r="U993" s="17"/>
      <c r="V993" s="19"/>
      <c r="W993" s="19"/>
      <c r="X993" s="19"/>
      <c r="Y993" s="17"/>
      <c r="Z993" s="18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</row>
    <row r="994" spans="1:49" s="11" customForma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8"/>
      <c r="Q994" s="17"/>
      <c r="R994" s="17"/>
      <c r="S994" s="18"/>
      <c r="T994" s="17"/>
      <c r="U994" s="17"/>
      <c r="V994" s="19"/>
      <c r="W994" s="19"/>
      <c r="X994" s="19"/>
      <c r="Y994" s="17"/>
      <c r="Z994" s="18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</row>
    <row r="995" spans="1:49" s="11" customForma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8"/>
      <c r="Q995" s="17"/>
      <c r="R995" s="17"/>
      <c r="S995" s="18"/>
      <c r="T995" s="17"/>
      <c r="U995" s="17"/>
      <c r="V995" s="19"/>
      <c r="W995" s="19"/>
      <c r="X995" s="19"/>
      <c r="Y995" s="17"/>
      <c r="Z995" s="18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</row>
    <row r="996" spans="1:49" s="11" customForma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8"/>
      <c r="Q996" s="17"/>
      <c r="R996" s="17"/>
      <c r="S996" s="18"/>
      <c r="T996" s="17"/>
      <c r="U996" s="17"/>
      <c r="V996" s="19"/>
      <c r="W996" s="19"/>
      <c r="X996" s="19"/>
      <c r="Y996" s="17"/>
      <c r="Z996" s="18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</row>
    <row r="997" spans="1:49" s="11" customForma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8"/>
      <c r="Q997" s="17"/>
      <c r="R997" s="17"/>
      <c r="S997" s="18"/>
      <c r="T997" s="17"/>
      <c r="U997" s="17"/>
      <c r="V997" s="19"/>
      <c r="W997" s="19"/>
      <c r="X997" s="19"/>
      <c r="Y997" s="17"/>
      <c r="Z997" s="18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</row>
    <row r="998" spans="1:49" s="11" customForma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8"/>
      <c r="Q998" s="17"/>
      <c r="R998" s="17"/>
      <c r="S998" s="18"/>
      <c r="T998" s="17"/>
      <c r="U998" s="17"/>
      <c r="V998" s="19"/>
      <c r="W998" s="19"/>
      <c r="X998" s="19"/>
      <c r="Y998" s="17"/>
      <c r="Z998" s="18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</row>
    <row r="999" spans="1:49" s="11" customForma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8"/>
      <c r="Q999" s="17"/>
      <c r="R999" s="17"/>
      <c r="S999" s="18"/>
      <c r="T999" s="17"/>
      <c r="U999" s="17"/>
      <c r="V999" s="19"/>
      <c r="W999" s="19"/>
      <c r="X999" s="19"/>
      <c r="Y999" s="17"/>
      <c r="Z999" s="18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</row>
    <row r="1000" spans="1:49" s="11" customForma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8"/>
      <c r="Q1000" s="17"/>
      <c r="R1000" s="17"/>
      <c r="S1000" s="18"/>
      <c r="T1000" s="17"/>
      <c r="U1000" s="17"/>
      <c r="V1000" s="19"/>
      <c r="W1000" s="19"/>
      <c r="X1000" s="19"/>
      <c r="Y1000" s="17"/>
      <c r="Z1000" s="18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</row>
    <row r="1001" spans="1:49" s="11" customFormat="1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8"/>
      <c r="Q1001" s="17"/>
      <c r="R1001" s="17"/>
      <c r="S1001" s="18"/>
      <c r="T1001" s="17"/>
      <c r="U1001" s="17"/>
      <c r="V1001" s="19"/>
      <c r="W1001" s="19"/>
      <c r="X1001" s="19"/>
      <c r="Y1001" s="17"/>
      <c r="Z1001" s="18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</row>
    <row r="1002" spans="1:49" s="11" customFormat="1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8"/>
      <c r="Q1002" s="17"/>
      <c r="R1002" s="17"/>
      <c r="S1002" s="18"/>
      <c r="T1002" s="17"/>
      <c r="U1002" s="17"/>
      <c r="V1002" s="19"/>
      <c r="W1002" s="19"/>
      <c r="X1002" s="19"/>
      <c r="Y1002" s="17"/>
      <c r="Z1002" s="18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</row>
    <row r="1003" spans="1:49" s="11" customFormat="1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8"/>
      <c r="Q1003" s="17"/>
      <c r="R1003" s="17"/>
      <c r="S1003" s="18"/>
      <c r="T1003" s="17"/>
      <c r="U1003" s="17"/>
      <c r="V1003" s="19"/>
      <c r="W1003" s="19"/>
      <c r="X1003" s="19"/>
      <c r="Y1003" s="17"/>
      <c r="Z1003" s="18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</row>
    <row r="1004" spans="1:49" s="11" customFormat="1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8"/>
      <c r="Q1004" s="17"/>
      <c r="R1004" s="17"/>
      <c r="S1004" s="18"/>
      <c r="T1004" s="17"/>
      <c r="U1004" s="17"/>
      <c r="V1004" s="19"/>
      <c r="W1004" s="19"/>
      <c r="X1004" s="19"/>
      <c r="Y1004" s="17"/>
      <c r="Z1004" s="18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</row>
    <row r="1005" spans="1:49" s="11" customFormat="1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8"/>
      <c r="Q1005" s="17"/>
      <c r="R1005" s="17"/>
      <c r="S1005" s="18"/>
      <c r="T1005" s="17"/>
      <c r="U1005" s="17"/>
      <c r="V1005" s="19"/>
      <c r="W1005" s="19"/>
      <c r="X1005" s="19"/>
      <c r="Y1005" s="17"/>
      <c r="Z1005" s="18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</row>
    <row r="1006" spans="1:49" s="11" customFormat="1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8"/>
      <c r="Q1006" s="17"/>
      <c r="R1006" s="17"/>
      <c r="S1006" s="18"/>
      <c r="T1006" s="17"/>
      <c r="U1006" s="17"/>
      <c r="V1006" s="19"/>
      <c r="W1006" s="19"/>
      <c r="X1006" s="19"/>
      <c r="Y1006" s="17"/>
      <c r="Z1006" s="18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</row>
    <row r="1007" spans="1:49" s="11" customFormat="1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8"/>
      <c r="Q1007" s="17"/>
      <c r="R1007" s="17"/>
      <c r="S1007" s="18"/>
      <c r="T1007" s="17"/>
      <c r="U1007" s="17"/>
      <c r="V1007" s="19"/>
      <c r="W1007" s="19"/>
      <c r="X1007" s="19"/>
      <c r="Y1007" s="17"/>
      <c r="Z1007" s="18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</row>
    <row r="1008" spans="1:49" s="11" customFormat="1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8"/>
      <c r="Q1008" s="17"/>
      <c r="R1008" s="17"/>
      <c r="S1008" s="18"/>
      <c r="T1008" s="17"/>
      <c r="U1008" s="17"/>
      <c r="V1008" s="19"/>
      <c r="W1008" s="19"/>
      <c r="X1008" s="19"/>
      <c r="Y1008" s="17"/>
      <c r="Z1008" s="18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</row>
    <row r="1009" spans="1:49" s="11" customFormat="1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8"/>
      <c r="Q1009" s="17"/>
      <c r="R1009" s="17"/>
      <c r="S1009" s="18"/>
      <c r="T1009" s="17"/>
      <c r="U1009" s="17"/>
      <c r="V1009" s="19"/>
      <c r="W1009" s="19"/>
      <c r="X1009" s="19"/>
      <c r="Y1009" s="17"/>
      <c r="Z1009" s="18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</row>
    <row r="1010" spans="1:49" s="11" customFormat="1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8"/>
      <c r="Q1010" s="17"/>
      <c r="R1010" s="17"/>
      <c r="S1010" s="18"/>
      <c r="T1010" s="17"/>
      <c r="U1010" s="17"/>
      <c r="V1010" s="19"/>
      <c r="W1010" s="19"/>
      <c r="X1010" s="19"/>
      <c r="Y1010" s="17"/>
      <c r="Z1010" s="18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</row>
    <row r="1011" spans="1:49" s="11" customFormat="1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8"/>
      <c r="Q1011" s="17"/>
      <c r="R1011" s="17"/>
      <c r="S1011" s="18"/>
      <c r="T1011" s="17"/>
      <c r="U1011" s="17"/>
      <c r="V1011" s="19"/>
      <c r="W1011" s="19"/>
      <c r="X1011" s="19"/>
      <c r="Y1011" s="17"/>
      <c r="Z1011" s="18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</row>
    <row r="1012" spans="1:49" s="11" customFormat="1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8"/>
      <c r="Q1012" s="17"/>
      <c r="R1012" s="17"/>
      <c r="S1012" s="18"/>
      <c r="T1012" s="17"/>
      <c r="U1012" s="17"/>
      <c r="V1012" s="19"/>
      <c r="W1012" s="19"/>
      <c r="X1012" s="19"/>
      <c r="Y1012" s="17"/>
      <c r="Z1012" s="18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</row>
    <row r="1013" spans="1:49" s="11" customFormat="1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8"/>
      <c r="Q1013" s="17"/>
      <c r="R1013" s="17"/>
      <c r="S1013" s="18"/>
      <c r="T1013" s="17"/>
      <c r="U1013" s="17"/>
      <c r="V1013" s="19"/>
      <c r="W1013" s="19"/>
      <c r="X1013" s="19"/>
      <c r="Y1013" s="17"/>
      <c r="Z1013" s="18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</row>
    <row r="1014" spans="1:49" s="11" customFormat="1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8"/>
      <c r="Q1014" s="17"/>
      <c r="R1014" s="17"/>
      <c r="S1014" s="18"/>
      <c r="T1014" s="17"/>
      <c r="U1014" s="17"/>
      <c r="V1014" s="19"/>
      <c r="W1014" s="19"/>
      <c r="X1014" s="19"/>
      <c r="Y1014" s="17"/>
      <c r="Z1014" s="18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</row>
    <row r="1015" spans="1:49" s="11" customFormat="1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8"/>
      <c r="Q1015" s="17"/>
      <c r="R1015" s="17"/>
      <c r="S1015" s="18"/>
      <c r="T1015" s="17"/>
      <c r="U1015" s="17"/>
      <c r="V1015" s="19"/>
      <c r="W1015" s="19"/>
      <c r="X1015" s="19"/>
      <c r="Y1015" s="17"/>
      <c r="Z1015" s="18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</row>
    <row r="1016" spans="1:49" s="11" customFormat="1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8"/>
      <c r="Q1016" s="17"/>
      <c r="R1016" s="17"/>
      <c r="S1016" s="18"/>
      <c r="T1016" s="17"/>
      <c r="U1016" s="17"/>
      <c r="V1016" s="19"/>
      <c r="W1016" s="19"/>
      <c r="X1016" s="19"/>
      <c r="Y1016" s="17"/>
      <c r="Z1016" s="18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</row>
    <row r="1017" spans="1:49" s="11" customFormat="1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8"/>
      <c r="Q1017" s="17"/>
      <c r="R1017" s="17"/>
      <c r="S1017" s="18"/>
      <c r="T1017" s="17"/>
      <c r="U1017" s="17"/>
      <c r="V1017" s="19"/>
      <c r="W1017" s="19"/>
      <c r="X1017" s="19"/>
      <c r="Y1017" s="17"/>
      <c r="Z1017" s="18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</row>
    <row r="1018" spans="1:49" s="11" customFormat="1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8"/>
      <c r="Q1018" s="17"/>
      <c r="R1018" s="17"/>
      <c r="S1018" s="18"/>
      <c r="T1018" s="17"/>
      <c r="U1018" s="17"/>
      <c r="V1018" s="19"/>
      <c r="W1018" s="19"/>
      <c r="X1018" s="19"/>
      <c r="Y1018" s="17"/>
      <c r="Z1018" s="18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</row>
    <row r="1019" spans="1:49" s="11" customFormat="1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8"/>
      <c r="Q1019" s="17"/>
      <c r="R1019" s="17"/>
      <c r="S1019" s="18"/>
      <c r="T1019" s="17"/>
      <c r="U1019" s="17"/>
      <c r="V1019" s="19"/>
      <c r="W1019" s="19"/>
      <c r="X1019" s="19"/>
      <c r="Y1019" s="17"/>
      <c r="Z1019" s="18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</row>
    <row r="1020" spans="1:49" s="11" customFormat="1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8"/>
      <c r="Q1020" s="17"/>
      <c r="R1020" s="17"/>
      <c r="S1020" s="18"/>
      <c r="T1020" s="17"/>
      <c r="U1020" s="17"/>
      <c r="V1020" s="19"/>
      <c r="W1020" s="19"/>
      <c r="X1020" s="19"/>
      <c r="Y1020" s="17"/>
      <c r="Z1020" s="18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</row>
    <row r="1021" spans="1:49" s="11" customFormat="1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8"/>
      <c r="Q1021" s="17"/>
      <c r="R1021" s="17"/>
      <c r="S1021" s="18"/>
      <c r="T1021" s="17"/>
      <c r="U1021" s="17"/>
      <c r="V1021" s="19"/>
      <c r="W1021" s="19"/>
      <c r="X1021" s="19"/>
      <c r="Y1021" s="17"/>
      <c r="Z1021" s="18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</row>
    <row r="1022" spans="1:49" s="11" customFormat="1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8"/>
      <c r="Q1022" s="17"/>
      <c r="R1022" s="17"/>
      <c r="S1022" s="18"/>
      <c r="T1022" s="17"/>
      <c r="U1022" s="17"/>
      <c r="V1022" s="19"/>
      <c r="W1022" s="19"/>
      <c r="X1022" s="19"/>
      <c r="Y1022" s="17"/>
      <c r="Z1022" s="18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</row>
    <row r="1023" spans="1:49" s="11" customFormat="1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8"/>
      <c r="Q1023" s="17"/>
      <c r="R1023" s="17"/>
      <c r="S1023" s="18"/>
      <c r="T1023" s="17"/>
      <c r="U1023" s="17"/>
      <c r="V1023" s="19"/>
      <c r="W1023" s="19"/>
      <c r="X1023" s="19"/>
      <c r="Y1023" s="17"/>
      <c r="Z1023" s="18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</row>
    <row r="1024" spans="1:49" s="11" customFormat="1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8"/>
      <c r="Q1024" s="17"/>
      <c r="R1024" s="17"/>
      <c r="S1024" s="18"/>
      <c r="T1024" s="17"/>
      <c r="U1024" s="17"/>
      <c r="V1024" s="19"/>
      <c r="W1024" s="19"/>
      <c r="X1024" s="19"/>
      <c r="Y1024" s="17"/>
      <c r="Z1024" s="18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</row>
    <row r="1025" spans="1:49" s="11" customFormat="1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8"/>
      <c r="Q1025" s="17"/>
      <c r="R1025" s="17"/>
      <c r="S1025" s="18"/>
      <c r="T1025" s="17"/>
      <c r="U1025" s="17"/>
      <c r="V1025" s="19"/>
      <c r="W1025" s="19"/>
      <c r="X1025" s="19"/>
      <c r="Y1025" s="17"/>
      <c r="Z1025" s="18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</row>
    <row r="1026" spans="1:49" s="11" customFormat="1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8"/>
      <c r="Q1026" s="17"/>
      <c r="R1026" s="17"/>
      <c r="S1026" s="18"/>
      <c r="T1026" s="17"/>
      <c r="U1026" s="17"/>
      <c r="V1026" s="19"/>
      <c r="W1026" s="19"/>
      <c r="X1026" s="19"/>
      <c r="Y1026" s="17"/>
      <c r="Z1026" s="18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</row>
    <row r="1027" spans="1:49" s="11" customFormat="1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8"/>
      <c r="Q1027" s="17"/>
      <c r="R1027" s="17"/>
      <c r="S1027" s="18"/>
      <c r="T1027" s="17"/>
      <c r="U1027" s="17"/>
      <c r="V1027" s="19"/>
      <c r="W1027" s="19"/>
      <c r="X1027" s="19"/>
      <c r="Y1027" s="17"/>
      <c r="Z1027" s="18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</row>
    <row r="1028" spans="1:49" s="11" customFormat="1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8"/>
      <c r="Q1028" s="17"/>
      <c r="R1028" s="17"/>
      <c r="S1028" s="18"/>
      <c r="T1028" s="17"/>
      <c r="U1028" s="17"/>
      <c r="V1028" s="19"/>
      <c r="W1028" s="19"/>
      <c r="X1028" s="19"/>
      <c r="Y1028" s="17"/>
      <c r="Z1028" s="18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</row>
    <row r="1029" spans="1:49" s="11" customFormat="1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8"/>
      <c r="Q1029" s="17"/>
      <c r="R1029" s="17"/>
      <c r="S1029" s="18"/>
      <c r="T1029" s="17"/>
      <c r="U1029" s="17"/>
      <c r="V1029" s="19"/>
      <c r="W1029" s="19"/>
      <c r="X1029" s="19"/>
      <c r="Y1029" s="17"/>
      <c r="Z1029" s="18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</row>
    <row r="1030" spans="1:49" s="11" customFormat="1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8"/>
      <c r="Q1030" s="17"/>
      <c r="R1030" s="17"/>
      <c r="S1030" s="18"/>
      <c r="T1030" s="17"/>
      <c r="U1030" s="17"/>
      <c r="V1030" s="19"/>
      <c r="W1030" s="19"/>
      <c r="X1030" s="19"/>
      <c r="Y1030" s="17"/>
      <c r="Z1030" s="18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</row>
    <row r="1031" spans="1:49" s="11" customFormat="1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8"/>
      <c r="Q1031" s="17"/>
      <c r="R1031" s="17"/>
      <c r="S1031" s="18"/>
      <c r="T1031" s="17"/>
      <c r="U1031" s="17"/>
      <c r="V1031" s="19"/>
      <c r="W1031" s="19"/>
      <c r="X1031" s="19"/>
      <c r="Y1031" s="17"/>
      <c r="Z1031" s="18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</row>
    <row r="1032" spans="1:49" s="11" customFormat="1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8"/>
      <c r="Q1032" s="17"/>
      <c r="R1032" s="17"/>
      <c r="S1032" s="18"/>
      <c r="T1032" s="17"/>
      <c r="U1032" s="17"/>
      <c r="V1032" s="19"/>
      <c r="W1032" s="19"/>
      <c r="X1032" s="19"/>
      <c r="Y1032" s="17"/>
      <c r="Z1032" s="18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</row>
    <row r="1033" spans="1:49" s="11" customFormat="1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8"/>
      <c r="Q1033" s="17"/>
      <c r="R1033" s="17"/>
      <c r="S1033" s="18"/>
      <c r="T1033" s="17"/>
      <c r="U1033" s="17"/>
      <c r="V1033" s="19"/>
      <c r="W1033" s="19"/>
      <c r="X1033" s="19"/>
      <c r="Y1033" s="17"/>
      <c r="Z1033" s="18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</row>
    <row r="1034" spans="1:49" s="11" customFormat="1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8"/>
      <c r="Q1034" s="17"/>
      <c r="R1034" s="17"/>
      <c r="S1034" s="18"/>
      <c r="T1034" s="17"/>
      <c r="U1034" s="17"/>
      <c r="V1034" s="19"/>
      <c r="W1034" s="19"/>
      <c r="X1034" s="19"/>
      <c r="Y1034" s="17"/>
      <c r="Z1034" s="18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</row>
    <row r="1035" spans="1:49" s="11" customFormat="1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8"/>
      <c r="Q1035" s="17"/>
      <c r="R1035" s="17"/>
      <c r="S1035" s="18"/>
      <c r="T1035" s="17"/>
      <c r="U1035" s="17"/>
      <c r="V1035" s="19"/>
      <c r="W1035" s="19"/>
      <c r="X1035" s="19"/>
      <c r="Y1035" s="17"/>
      <c r="Z1035" s="18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</row>
    <row r="1036" spans="1:49" s="11" customFormat="1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8"/>
      <c r="Q1036" s="17"/>
      <c r="R1036" s="17"/>
      <c r="S1036" s="18"/>
      <c r="T1036" s="17"/>
      <c r="U1036" s="17"/>
      <c r="V1036" s="19"/>
      <c r="W1036" s="19"/>
      <c r="X1036" s="19"/>
      <c r="Y1036" s="17"/>
      <c r="Z1036" s="18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</row>
    <row r="1037" spans="1:49" s="11" customFormat="1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8"/>
      <c r="Q1037" s="17"/>
      <c r="R1037" s="17"/>
      <c r="S1037" s="18"/>
      <c r="T1037" s="17"/>
      <c r="U1037" s="17"/>
      <c r="V1037" s="19"/>
      <c r="W1037" s="19"/>
      <c r="X1037" s="19"/>
      <c r="Y1037" s="17"/>
      <c r="Z1037" s="18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</row>
    <row r="1038" spans="1:49" s="11" customFormat="1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8"/>
      <c r="Q1038" s="17"/>
      <c r="R1038" s="17"/>
      <c r="S1038" s="18"/>
      <c r="T1038" s="17"/>
      <c r="U1038" s="17"/>
      <c r="V1038" s="19"/>
      <c r="W1038" s="19"/>
      <c r="X1038" s="19"/>
      <c r="Y1038" s="17"/>
      <c r="Z1038" s="18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</row>
    <row r="1039" spans="1:49" s="11" customFormat="1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8"/>
      <c r="Q1039" s="17"/>
      <c r="R1039" s="17"/>
      <c r="S1039" s="18"/>
      <c r="T1039" s="17"/>
      <c r="U1039" s="17"/>
      <c r="V1039" s="19"/>
      <c r="W1039" s="19"/>
      <c r="X1039" s="19"/>
      <c r="Y1039" s="17"/>
      <c r="Z1039" s="18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</row>
    <row r="1040" spans="1:49" s="11" customFormat="1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8"/>
      <c r="Q1040" s="17"/>
      <c r="R1040" s="17"/>
      <c r="S1040" s="18"/>
      <c r="T1040" s="17"/>
      <c r="U1040" s="17"/>
      <c r="V1040" s="19"/>
      <c r="W1040" s="19"/>
      <c r="X1040" s="19"/>
      <c r="Y1040" s="17"/>
      <c r="Z1040" s="18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</row>
    <row r="1041" spans="1:49" s="11" customFormat="1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8"/>
      <c r="Q1041" s="17"/>
      <c r="R1041" s="17"/>
      <c r="S1041" s="18"/>
      <c r="T1041" s="17"/>
      <c r="U1041" s="17"/>
      <c r="V1041" s="19"/>
      <c r="W1041" s="19"/>
      <c r="X1041" s="19"/>
      <c r="Y1041" s="17"/>
      <c r="Z1041" s="18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</row>
    <row r="1042" spans="1:49" s="11" customFormat="1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8"/>
      <c r="Q1042" s="17"/>
      <c r="R1042" s="17"/>
      <c r="S1042" s="18"/>
      <c r="T1042" s="17"/>
      <c r="U1042" s="17"/>
      <c r="V1042" s="19"/>
      <c r="W1042" s="19"/>
      <c r="X1042" s="19"/>
      <c r="Y1042" s="17"/>
      <c r="Z1042" s="18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</row>
    <row r="1043" spans="1:49" s="11" customFormat="1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8"/>
      <c r="Q1043" s="17"/>
      <c r="R1043" s="17"/>
      <c r="S1043" s="18"/>
      <c r="T1043" s="17"/>
      <c r="U1043" s="17"/>
      <c r="V1043" s="19"/>
      <c r="W1043" s="19"/>
      <c r="X1043" s="19"/>
      <c r="Y1043" s="17"/>
      <c r="Z1043" s="18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</row>
    <row r="1044" spans="1:49" s="11" customFormat="1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8"/>
      <c r="Q1044" s="17"/>
      <c r="R1044" s="17"/>
      <c r="S1044" s="18"/>
      <c r="T1044" s="17"/>
      <c r="U1044" s="17"/>
      <c r="V1044" s="19"/>
      <c r="W1044" s="19"/>
      <c r="X1044" s="19"/>
      <c r="Y1044" s="17"/>
      <c r="Z1044" s="18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</row>
    <row r="1045" spans="1:49" s="11" customFormat="1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8"/>
      <c r="Q1045" s="17"/>
      <c r="R1045" s="17"/>
      <c r="S1045" s="18"/>
      <c r="T1045" s="17"/>
      <c r="U1045" s="17"/>
      <c r="V1045" s="19"/>
      <c r="W1045" s="19"/>
      <c r="X1045" s="19"/>
      <c r="Y1045" s="17"/>
      <c r="Z1045" s="18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</row>
    <row r="1046" spans="1:49" s="11" customFormat="1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8"/>
      <c r="Q1046" s="17"/>
      <c r="R1046" s="17"/>
      <c r="S1046" s="18"/>
      <c r="T1046" s="17"/>
      <c r="U1046" s="17"/>
      <c r="V1046" s="19"/>
      <c r="W1046" s="19"/>
      <c r="X1046" s="19"/>
      <c r="Y1046" s="17"/>
      <c r="Z1046" s="18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</row>
    <row r="1047" spans="1:49" s="11" customFormat="1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8"/>
      <c r="Q1047" s="17"/>
      <c r="R1047" s="17"/>
      <c r="S1047" s="18"/>
      <c r="T1047" s="17"/>
      <c r="U1047" s="17"/>
      <c r="V1047" s="19"/>
      <c r="W1047" s="19"/>
      <c r="X1047" s="19"/>
      <c r="Y1047" s="17"/>
      <c r="Z1047" s="18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</row>
    <row r="1048" spans="1:49" s="11" customFormat="1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8"/>
      <c r="Q1048" s="17"/>
      <c r="R1048" s="17"/>
      <c r="S1048" s="18"/>
      <c r="T1048" s="17"/>
      <c r="U1048" s="17"/>
      <c r="V1048" s="19"/>
      <c r="W1048" s="19"/>
      <c r="X1048" s="19"/>
      <c r="Y1048" s="17"/>
      <c r="Z1048" s="18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</row>
    <row r="1049" spans="1:49" s="11" customFormat="1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8"/>
      <c r="Q1049" s="17"/>
      <c r="R1049" s="17"/>
      <c r="S1049" s="18"/>
      <c r="T1049" s="17"/>
      <c r="U1049" s="17"/>
      <c r="V1049" s="19"/>
      <c r="W1049" s="19"/>
      <c r="X1049" s="19"/>
      <c r="Y1049" s="17"/>
      <c r="Z1049" s="18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</row>
    <row r="1050" spans="1:49" s="11" customFormat="1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8"/>
      <c r="Q1050" s="17"/>
      <c r="R1050" s="17"/>
      <c r="S1050" s="18"/>
      <c r="T1050" s="17"/>
      <c r="U1050" s="17"/>
      <c r="V1050" s="19"/>
      <c r="W1050" s="19"/>
      <c r="X1050" s="19"/>
      <c r="Y1050" s="17"/>
      <c r="Z1050" s="18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</row>
    <row r="1051" spans="1:49" s="11" customFormat="1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8"/>
      <c r="Q1051" s="17"/>
      <c r="R1051" s="17"/>
      <c r="S1051" s="18"/>
      <c r="T1051" s="17"/>
      <c r="U1051" s="17"/>
      <c r="V1051" s="19"/>
      <c r="W1051" s="19"/>
      <c r="X1051" s="19"/>
      <c r="Y1051" s="17"/>
      <c r="Z1051" s="18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</row>
    <row r="1052" spans="1:49" s="11" customFormat="1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8"/>
      <c r="Q1052" s="17"/>
      <c r="R1052" s="17"/>
      <c r="S1052" s="18"/>
      <c r="T1052" s="17"/>
      <c r="U1052" s="17"/>
      <c r="V1052" s="19"/>
      <c r="W1052" s="19"/>
      <c r="X1052" s="19"/>
      <c r="Y1052" s="17"/>
      <c r="Z1052" s="18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</row>
    <row r="1053" spans="1:49" s="11" customFormat="1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8"/>
      <c r="Q1053" s="17"/>
      <c r="R1053" s="17"/>
      <c r="S1053" s="18"/>
      <c r="T1053" s="17"/>
      <c r="U1053" s="17"/>
      <c r="V1053" s="19"/>
      <c r="W1053" s="19"/>
      <c r="X1053" s="19"/>
      <c r="Y1053" s="17"/>
      <c r="Z1053" s="18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</row>
    <row r="1054" spans="1:49" s="11" customFormat="1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8"/>
      <c r="Q1054" s="17"/>
      <c r="R1054" s="17"/>
      <c r="S1054" s="18"/>
      <c r="T1054" s="17"/>
      <c r="U1054" s="17"/>
      <c r="V1054" s="19"/>
      <c r="W1054" s="19"/>
      <c r="X1054" s="19"/>
      <c r="Y1054" s="17"/>
      <c r="Z1054" s="18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</row>
    <row r="1055" spans="1:49" s="11" customFormat="1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8"/>
      <c r="Q1055" s="17"/>
      <c r="R1055" s="17"/>
      <c r="S1055" s="18"/>
      <c r="T1055" s="17"/>
      <c r="U1055" s="17"/>
      <c r="V1055" s="19"/>
      <c r="W1055" s="19"/>
      <c r="X1055" s="19"/>
      <c r="Y1055" s="17"/>
      <c r="Z1055" s="18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</row>
    <row r="1056" spans="1:49" s="11" customFormat="1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8"/>
      <c r="Q1056" s="17"/>
      <c r="R1056" s="17"/>
      <c r="S1056" s="18"/>
      <c r="T1056" s="17"/>
      <c r="U1056" s="17"/>
      <c r="V1056" s="19"/>
      <c r="W1056" s="19"/>
      <c r="X1056" s="19"/>
      <c r="Y1056" s="17"/>
      <c r="Z1056" s="18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</row>
    <row r="1057" spans="1:49" s="11" customFormat="1">
      <c r="A1057" s="17"/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8"/>
      <c r="Q1057" s="17"/>
      <c r="R1057" s="17"/>
      <c r="S1057" s="18"/>
      <c r="T1057" s="17"/>
      <c r="U1057" s="17"/>
      <c r="V1057" s="19"/>
      <c r="W1057" s="19"/>
      <c r="X1057" s="19"/>
      <c r="Y1057" s="17"/>
      <c r="Z1057" s="18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</row>
    <row r="1058" spans="1:49" s="11" customFormat="1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8"/>
      <c r="Q1058" s="17"/>
      <c r="R1058" s="17"/>
      <c r="S1058" s="18"/>
      <c r="T1058" s="17"/>
      <c r="U1058" s="17"/>
      <c r="V1058" s="19"/>
      <c r="W1058" s="19"/>
      <c r="X1058" s="19"/>
      <c r="Y1058" s="17"/>
      <c r="Z1058" s="18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</row>
    <row r="1059" spans="1:49" s="11" customFormat="1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8"/>
      <c r="Q1059" s="17"/>
      <c r="R1059" s="17"/>
      <c r="S1059" s="18"/>
      <c r="T1059" s="17"/>
      <c r="U1059" s="17"/>
      <c r="V1059" s="19"/>
      <c r="W1059" s="19"/>
      <c r="X1059" s="19"/>
      <c r="Y1059" s="17"/>
      <c r="Z1059" s="18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</row>
    <row r="1060" spans="1:49" s="11" customFormat="1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8"/>
      <c r="Q1060" s="17"/>
      <c r="R1060" s="17"/>
      <c r="S1060" s="18"/>
      <c r="T1060" s="17"/>
      <c r="U1060" s="17"/>
      <c r="V1060" s="19"/>
      <c r="W1060" s="19"/>
      <c r="X1060" s="19"/>
      <c r="Y1060" s="17"/>
      <c r="Z1060" s="18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</row>
    <row r="1061" spans="1:49" s="11" customFormat="1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8"/>
      <c r="Q1061" s="17"/>
      <c r="R1061" s="17"/>
      <c r="S1061" s="18"/>
      <c r="T1061" s="17"/>
      <c r="U1061" s="17"/>
      <c r="V1061" s="19"/>
      <c r="W1061" s="19"/>
      <c r="X1061" s="19"/>
      <c r="Y1061" s="17"/>
      <c r="Z1061" s="18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</row>
    <row r="1062" spans="1:49" s="11" customFormat="1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8"/>
      <c r="Q1062" s="17"/>
      <c r="R1062" s="17"/>
      <c r="S1062" s="18"/>
      <c r="T1062" s="17"/>
      <c r="U1062" s="17"/>
      <c r="V1062" s="19"/>
      <c r="W1062" s="19"/>
      <c r="X1062" s="19"/>
      <c r="Y1062" s="17"/>
      <c r="Z1062" s="18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</row>
    <row r="1063" spans="1:49" s="11" customFormat="1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8"/>
      <c r="Q1063" s="17"/>
      <c r="R1063" s="17"/>
      <c r="S1063" s="18"/>
      <c r="T1063" s="17"/>
      <c r="U1063" s="17"/>
      <c r="V1063" s="19"/>
      <c r="W1063" s="19"/>
      <c r="X1063" s="19"/>
      <c r="Y1063" s="17"/>
      <c r="Z1063" s="18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</row>
    <row r="1064" spans="1:49" s="11" customFormat="1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8"/>
      <c r="Q1064" s="17"/>
      <c r="R1064" s="17"/>
      <c r="S1064" s="18"/>
      <c r="T1064" s="17"/>
      <c r="U1064" s="17"/>
      <c r="V1064" s="19"/>
      <c r="W1064" s="19"/>
      <c r="X1064" s="19"/>
      <c r="Y1064" s="17"/>
      <c r="Z1064" s="18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</row>
    <row r="1065" spans="1:49" s="11" customFormat="1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8"/>
      <c r="Q1065" s="17"/>
      <c r="R1065" s="17"/>
      <c r="S1065" s="18"/>
      <c r="T1065" s="17"/>
      <c r="U1065" s="17"/>
      <c r="V1065" s="19"/>
      <c r="W1065" s="19"/>
      <c r="X1065" s="19"/>
      <c r="Y1065" s="17"/>
      <c r="Z1065" s="18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</row>
    <row r="1066" spans="1:49" s="11" customFormat="1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8"/>
      <c r="Q1066" s="17"/>
      <c r="R1066" s="17"/>
      <c r="S1066" s="18"/>
      <c r="T1066" s="17"/>
      <c r="U1066" s="17"/>
      <c r="V1066" s="19"/>
      <c r="W1066" s="19"/>
      <c r="X1066" s="19"/>
      <c r="Y1066" s="17"/>
      <c r="Z1066" s="18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</row>
    <row r="1067" spans="1:49" s="11" customFormat="1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8"/>
      <c r="Q1067" s="17"/>
      <c r="R1067" s="17"/>
      <c r="S1067" s="18"/>
      <c r="T1067" s="17"/>
      <c r="U1067" s="17"/>
      <c r="V1067" s="19"/>
      <c r="W1067" s="19"/>
      <c r="X1067" s="19"/>
      <c r="Y1067" s="17"/>
      <c r="Z1067" s="18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</row>
    <row r="1068" spans="1:49" s="11" customFormat="1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8"/>
      <c r="Q1068" s="17"/>
      <c r="R1068" s="17"/>
      <c r="S1068" s="18"/>
      <c r="T1068" s="17"/>
      <c r="U1068" s="17"/>
      <c r="V1068" s="19"/>
      <c r="W1068" s="19"/>
      <c r="X1068" s="19"/>
      <c r="Y1068" s="17"/>
      <c r="Z1068" s="18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</row>
    <row r="1069" spans="1:49" s="11" customFormat="1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8"/>
      <c r="Q1069" s="17"/>
      <c r="R1069" s="17"/>
      <c r="S1069" s="18"/>
      <c r="T1069" s="17"/>
      <c r="U1069" s="17"/>
      <c r="V1069" s="19"/>
      <c r="W1069" s="19"/>
      <c r="X1069" s="19"/>
      <c r="Y1069" s="17"/>
      <c r="Z1069" s="18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</row>
    <row r="1070" spans="1:49" s="11" customFormat="1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8"/>
      <c r="Q1070" s="17"/>
      <c r="R1070" s="17"/>
      <c r="S1070" s="18"/>
      <c r="T1070" s="17"/>
      <c r="U1070" s="17"/>
      <c r="V1070" s="19"/>
      <c r="W1070" s="19"/>
      <c r="X1070" s="19"/>
      <c r="Y1070" s="17"/>
      <c r="Z1070" s="18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</row>
    <row r="1071" spans="1:49" s="11" customFormat="1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8"/>
      <c r="Q1071" s="17"/>
      <c r="R1071" s="17"/>
      <c r="S1071" s="18"/>
      <c r="T1071" s="17"/>
      <c r="U1071" s="17"/>
      <c r="V1071" s="19"/>
      <c r="W1071" s="19"/>
      <c r="X1071" s="19"/>
      <c r="Y1071" s="17"/>
      <c r="Z1071" s="18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</row>
    <row r="1072" spans="1:49" s="11" customFormat="1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8"/>
      <c r="Q1072" s="17"/>
      <c r="R1072" s="17"/>
      <c r="S1072" s="18"/>
      <c r="T1072" s="17"/>
      <c r="U1072" s="17"/>
      <c r="V1072" s="19"/>
      <c r="W1072" s="19"/>
      <c r="X1072" s="19"/>
      <c r="Y1072" s="17"/>
      <c r="Z1072" s="18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</row>
    <row r="1073" spans="1:49" s="11" customFormat="1">
      <c r="A1073" s="17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8"/>
      <c r="Q1073" s="17"/>
      <c r="R1073" s="17"/>
      <c r="S1073" s="18"/>
      <c r="T1073" s="17"/>
      <c r="U1073" s="17"/>
      <c r="V1073" s="19"/>
      <c r="W1073" s="19"/>
      <c r="X1073" s="19"/>
      <c r="Y1073" s="17"/>
      <c r="Z1073" s="18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</row>
    <row r="1074" spans="1:49" s="11" customFormat="1">
      <c r="A1074" s="17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8"/>
      <c r="Q1074" s="17"/>
      <c r="R1074" s="17"/>
      <c r="S1074" s="18"/>
      <c r="T1074" s="17"/>
      <c r="U1074" s="17"/>
      <c r="V1074" s="19"/>
      <c r="W1074" s="19"/>
      <c r="X1074" s="19"/>
      <c r="Y1074" s="17"/>
      <c r="Z1074" s="18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</row>
    <row r="1075" spans="1:49" s="11" customFormat="1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8"/>
      <c r="Q1075" s="17"/>
      <c r="R1075" s="17"/>
      <c r="S1075" s="18"/>
      <c r="T1075" s="17"/>
      <c r="U1075" s="17"/>
      <c r="V1075" s="19"/>
      <c r="W1075" s="19"/>
      <c r="X1075" s="19"/>
      <c r="Y1075" s="17"/>
      <c r="Z1075" s="18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</row>
    <row r="1076" spans="1:49" s="11" customFormat="1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8"/>
      <c r="Q1076" s="17"/>
      <c r="R1076" s="17"/>
      <c r="S1076" s="18"/>
      <c r="T1076" s="17"/>
      <c r="U1076" s="17"/>
      <c r="V1076" s="19"/>
      <c r="W1076" s="19"/>
      <c r="X1076" s="19"/>
      <c r="Y1076" s="17"/>
      <c r="Z1076" s="18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</row>
    <row r="1077" spans="1:49" s="11" customFormat="1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8"/>
      <c r="Q1077" s="17"/>
      <c r="R1077" s="17"/>
      <c r="S1077" s="18"/>
      <c r="T1077" s="17"/>
      <c r="U1077" s="17"/>
      <c r="V1077" s="19"/>
      <c r="W1077" s="19"/>
      <c r="X1077" s="19"/>
      <c r="Y1077" s="17"/>
      <c r="Z1077" s="18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</row>
    <row r="1078" spans="1:49" s="11" customFormat="1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8"/>
      <c r="Q1078" s="17"/>
      <c r="R1078" s="17"/>
      <c r="S1078" s="18"/>
      <c r="T1078" s="17"/>
      <c r="U1078" s="17"/>
      <c r="V1078" s="19"/>
      <c r="W1078" s="19"/>
      <c r="X1078" s="19"/>
      <c r="Y1078" s="17"/>
      <c r="Z1078" s="18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</row>
    <row r="1079" spans="1:49" s="11" customFormat="1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8"/>
      <c r="Q1079" s="17"/>
      <c r="R1079" s="17"/>
      <c r="S1079" s="18"/>
      <c r="T1079" s="17"/>
      <c r="U1079" s="17"/>
      <c r="V1079" s="19"/>
      <c r="W1079" s="19"/>
      <c r="X1079" s="19"/>
      <c r="Y1079" s="17"/>
      <c r="Z1079" s="18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</row>
    <row r="1080" spans="1:49" s="11" customFormat="1">
      <c r="A1080" s="17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8"/>
      <c r="Q1080" s="17"/>
      <c r="R1080" s="17"/>
      <c r="S1080" s="18"/>
      <c r="T1080" s="17"/>
      <c r="U1080" s="17"/>
      <c r="V1080" s="19"/>
      <c r="W1080" s="19"/>
      <c r="X1080" s="19"/>
      <c r="Y1080" s="17"/>
      <c r="Z1080" s="18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</row>
    <row r="1081" spans="1:49" s="11" customFormat="1">
      <c r="A1081" s="17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8"/>
      <c r="Q1081" s="17"/>
      <c r="R1081" s="17"/>
      <c r="S1081" s="18"/>
      <c r="T1081" s="17"/>
      <c r="U1081" s="17"/>
      <c r="V1081" s="19"/>
      <c r="W1081" s="19"/>
      <c r="X1081" s="19"/>
      <c r="Y1081" s="17"/>
      <c r="Z1081" s="18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</row>
    <row r="1082" spans="1:49" s="11" customFormat="1">
      <c r="A1082" s="17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8"/>
      <c r="Q1082" s="17"/>
      <c r="R1082" s="17"/>
      <c r="S1082" s="18"/>
      <c r="T1082" s="17"/>
      <c r="U1082" s="17"/>
      <c r="V1082" s="19"/>
      <c r="W1082" s="19"/>
      <c r="X1082" s="19"/>
      <c r="Y1082" s="17"/>
      <c r="Z1082" s="18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</row>
    <row r="1083" spans="1:49" s="11" customFormat="1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8"/>
      <c r="Q1083" s="17"/>
      <c r="R1083" s="17"/>
      <c r="S1083" s="18"/>
      <c r="T1083" s="17"/>
      <c r="U1083" s="17"/>
      <c r="V1083" s="19"/>
      <c r="W1083" s="19"/>
      <c r="X1083" s="19"/>
      <c r="Y1083" s="17"/>
      <c r="Z1083" s="18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</row>
    <row r="1084" spans="1:49" s="11" customFormat="1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8"/>
      <c r="Q1084" s="17"/>
      <c r="R1084" s="17"/>
      <c r="S1084" s="18"/>
      <c r="T1084" s="17"/>
      <c r="U1084" s="17"/>
      <c r="V1084" s="19"/>
      <c r="W1084" s="19"/>
      <c r="X1084" s="19"/>
      <c r="Y1084" s="17"/>
      <c r="Z1084" s="18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</row>
    <row r="1085" spans="1:49" s="11" customFormat="1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8"/>
      <c r="Q1085" s="17"/>
      <c r="R1085" s="17"/>
      <c r="S1085" s="18"/>
      <c r="T1085" s="17"/>
      <c r="U1085" s="17"/>
      <c r="V1085" s="19"/>
      <c r="W1085" s="19"/>
      <c r="X1085" s="19"/>
      <c r="Y1085" s="17"/>
      <c r="Z1085" s="18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</row>
    <row r="1086" spans="1:49" s="11" customFormat="1">
      <c r="A1086" s="17"/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8"/>
      <c r="Q1086" s="17"/>
      <c r="R1086" s="17"/>
      <c r="S1086" s="18"/>
      <c r="T1086" s="17"/>
      <c r="U1086" s="17"/>
      <c r="V1086" s="19"/>
      <c r="W1086" s="19"/>
      <c r="X1086" s="19"/>
      <c r="Y1086" s="17"/>
      <c r="Z1086" s="18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</row>
    <row r="1087" spans="1:49" s="11" customFormat="1">
      <c r="A1087" s="17"/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8"/>
      <c r="Q1087" s="17"/>
      <c r="R1087" s="17"/>
      <c r="S1087" s="18"/>
      <c r="T1087" s="17"/>
      <c r="U1087" s="17"/>
      <c r="V1087" s="19"/>
      <c r="W1087" s="19"/>
      <c r="X1087" s="19"/>
      <c r="Y1087" s="17"/>
      <c r="Z1087" s="18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</row>
    <row r="1088" spans="1:49" s="11" customFormat="1">
      <c r="A1088" s="17"/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8"/>
      <c r="Q1088" s="17"/>
      <c r="R1088" s="17"/>
      <c r="S1088" s="18"/>
      <c r="T1088" s="17"/>
      <c r="U1088" s="17"/>
      <c r="V1088" s="19"/>
      <c r="W1088" s="19"/>
      <c r="X1088" s="19"/>
      <c r="Y1088" s="17"/>
      <c r="Z1088" s="18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</row>
    <row r="1089" spans="1:49" s="11" customFormat="1">
      <c r="A1089" s="17"/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8"/>
      <c r="Q1089" s="17"/>
      <c r="R1089" s="17"/>
      <c r="S1089" s="18"/>
      <c r="T1089" s="17"/>
      <c r="U1089" s="17"/>
      <c r="V1089" s="19"/>
      <c r="W1089" s="19"/>
      <c r="X1089" s="19"/>
      <c r="Y1089" s="17"/>
      <c r="Z1089" s="18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</row>
    <row r="1090" spans="1:49" s="11" customFormat="1">
      <c r="A1090" s="17"/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8"/>
      <c r="Q1090" s="17"/>
      <c r="R1090" s="17"/>
      <c r="S1090" s="18"/>
      <c r="T1090" s="17"/>
      <c r="U1090" s="17"/>
      <c r="V1090" s="19"/>
      <c r="W1090" s="19"/>
      <c r="X1090" s="19"/>
      <c r="Y1090" s="17"/>
      <c r="Z1090" s="18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</row>
    <row r="1091" spans="1:49" s="11" customFormat="1">
      <c r="A1091" s="17"/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8"/>
      <c r="Q1091" s="17"/>
      <c r="R1091" s="17"/>
      <c r="S1091" s="18"/>
      <c r="T1091" s="17"/>
      <c r="U1091" s="17"/>
      <c r="V1091" s="19"/>
      <c r="W1091" s="19"/>
      <c r="X1091" s="19"/>
      <c r="Y1091" s="17"/>
      <c r="Z1091" s="18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</row>
    <row r="1092" spans="1:49" s="11" customFormat="1">
      <c r="A1092" s="17"/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8"/>
      <c r="Q1092" s="17"/>
      <c r="R1092" s="17"/>
      <c r="S1092" s="18"/>
      <c r="T1092" s="17"/>
      <c r="U1092" s="17"/>
      <c r="V1092" s="19"/>
      <c r="W1092" s="19"/>
      <c r="X1092" s="19"/>
      <c r="Y1092" s="17"/>
      <c r="Z1092" s="18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</row>
    <row r="1093" spans="1:49" s="11" customFormat="1">
      <c r="A1093" s="17"/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8"/>
      <c r="Q1093" s="17"/>
      <c r="R1093" s="17"/>
      <c r="S1093" s="18"/>
      <c r="T1093" s="17"/>
      <c r="U1093" s="17"/>
      <c r="V1093" s="19"/>
      <c r="W1093" s="19"/>
      <c r="X1093" s="19"/>
      <c r="Y1093" s="17"/>
      <c r="Z1093" s="18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</row>
    <row r="1094" spans="1:49" s="11" customFormat="1">
      <c r="A1094" s="17"/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8"/>
      <c r="Q1094" s="17"/>
      <c r="R1094" s="17"/>
      <c r="S1094" s="18"/>
      <c r="T1094" s="17"/>
      <c r="U1094" s="17"/>
      <c r="V1094" s="19"/>
      <c r="W1094" s="19"/>
      <c r="X1094" s="19"/>
      <c r="Y1094" s="17"/>
      <c r="Z1094" s="18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</row>
    <row r="1095" spans="1:49" s="11" customFormat="1">
      <c r="A1095" s="17"/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8"/>
      <c r="Q1095" s="17"/>
      <c r="R1095" s="17"/>
      <c r="S1095" s="18"/>
      <c r="T1095" s="17"/>
      <c r="U1095" s="17"/>
      <c r="V1095" s="19"/>
      <c r="W1095" s="19"/>
      <c r="X1095" s="19"/>
      <c r="Y1095" s="17"/>
      <c r="Z1095" s="18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</row>
    <row r="1096" spans="1:49" s="11" customFormat="1">
      <c r="A1096" s="17"/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8"/>
      <c r="Q1096" s="17"/>
      <c r="R1096" s="17"/>
      <c r="S1096" s="18"/>
      <c r="T1096" s="17"/>
      <c r="U1096" s="17"/>
      <c r="V1096" s="19"/>
      <c r="W1096" s="19"/>
      <c r="X1096" s="19"/>
      <c r="Y1096" s="17"/>
      <c r="Z1096" s="18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</row>
    <row r="1097" spans="1:49" s="11" customFormat="1">
      <c r="A1097" s="17"/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8"/>
      <c r="Q1097" s="17"/>
      <c r="R1097" s="17"/>
      <c r="S1097" s="18"/>
      <c r="T1097" s="17"/>
      <c r="U1097" s="17"/>
      <c r="V1097" s="19"/>
      <c r="W1097" s="19"/>
      <c r="X1097" s="19"/>
      <c r="Y1097" s="17"/>
      <c r="Z1097" s="18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</row>
    <row r="1098" spans="1:49" s="11" customFormat="1">
      <c r="A1098" s="17"/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8"/>
      <c r="Q1098" s="17"/>
      <c r="R1098" s="17"/>
      <c r="S1098" s="18"/>
      <c r="T1098" s="17"/>
      <c r="U1098" s="17"/>
      <c r="V1098" s="19"/>
      <c r="W1098" s="19"/>
      <c r="X1098" s="19"/>
      <c r="Y1098" s="17"/>
      <c r="Z1098" s="18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</row>
    <row r="1099" spans="1:49" s="11" customFormat="1">
      <c r="A1099" s="17"/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8"/>
      <c r="Q1099" s="17"/>
      <c r="R1099" s="17"/>
      <c r="S1099" s="18"/>
      <c r="T1099" s="17"/>
      <c r="U1099" s="17"/>
      <c r="V1099" s="19"/>
      <c r="W1099" s="19"/>
      <c r="X1099" s="19"/>
      <c r="Y1099" s="17"/>
      <c r="Z1099" s="18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</row>
    <row r="1100" spans="1:49" s="11" customFormat="1">
      <c r="A1100" s="17"/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8"/>
      <c r="Q1100" s="17"/>
      <c r="R1100" s="17"/>
      <c r="S1100" s="18"/>
      <c r="T1100" s="17"/>
      <c r="U1100" s="17"/>
      <c r="V1100" s="19"/>
      <c r="W1100" s="19"/>
      <c r="X1100" s="19"/>
      <c r="Y1100" s="17"/>
      <c r="Z1100" s="18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</row>
    <row r="1101" spans="1:49" s="11" customFormat="1">
      <c r="A1101" s="17"/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8"/>
      <c r="Q1101" s="17"/>
      <c r="R1101" s="17"/>
      <c r="S1101" s="18"/>
      <c r="T1101" s="17"/>
      <c r="U1101" s="17"/>
      <c r="V1101" s="19"/>
      <c r="W1101" s="19"/>
      <c r="X1101" s="19"/>
      <c r="Y1101" s="17"/>
      <c r="Z1101" s="18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</row>
    <row r="1102" spans="1:49" s="11" customFormat="1">
      <c r="A1102" s="17"/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8"/>
      <c r="Q1102" s="17"/>
      <c r="R1102" s="17"/>
      <c r="S1102" s="18"/>
      <c r="T1102" s="17"/>
      <c r="U1102" s="17"/>
      <c r="V1102" s="19"/>
      <c r="W1102" s="19"/>
      <c r="X1102" s="19"/>
      <c r="Y1102" s="17"/>
      <c r="Z1102" s="18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</row>
    <row r="1103" spans="1:49" s="11" customFormat="1">
      <c r="A1103" s="17"/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8"/>
      <c r="Q1103" s="17"/>
      <c r="R1103" s="17"/>
      <c r="S1103" s="18"/>
      <c r="T1103" s="17"/>
      <c r="U1103" s="17"/>
      <c r="V1103" s="19"/>
      <c r="W1103" s="19"/>
      <c r="X1103" s="19"/>
      <c r="Y1103" s="17"/>
      <c r="Z1103" s="18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</row>
    <row r="1104" spans="1:49" s="11" customFormat="1">
      <c r="A1104" s="17"/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8"/>
      <c r="Q1104" s="17"/>
      <c r="R1104" s="17"/>
      <c r="S1104" s="18"/>
      <c r="T1104" s="17"/>
      <c r="U1104" s="17"/>
      <c r="V1104" s="19"/>
      <c r="W1104" s="19"/>
      <c r="X1104" s="19"/>
      <c r="Y1104" s="17"/>
      <c r="Z1104" s="18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</row>
    <row r="1105" spans="1:49" s="11" customFormat="1">
      <c r="A1105" s="17"/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8"/>
      <c r="Q1105" s="17"/>
      <c r="R1105" s="17"/>
      <c r="S1105" s="18"/>
      <c r="T1105" s="17"/>
      <c r="U1105" s="17"/>
      <c r="V1105" s="19"/>
      <c r="W1105" s="19"/>
      <c r="X1105" s="19"/>
      <c r="Y1105" s="17"/>
      <c r="Z1105" s="18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</row>
    <row r="1106" spans="1:49" s="11" customFormat="1">
      <c r="A1106" s="17"/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8"/>
      <c r="Q1106" s="17"/>
      <c r="R1106" s="17"/>
      <c r="S1106" s="18"/>
      <c r="T1106" s="17"/>
      <c r="U1106" s="17"/>
      <c r="V1106" s="19"/>
      <c r="W1106" s="19"/>
      <c r="X1106" s="19"/>
      <c r="Y1106" s="17"/>
      <c r="Z1106" s="18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</row>
    <row r="1107" spans="1:49" s="11" customFormat="1">
      <c r="A1107" s="17"/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8"/>
      <c r="Q1107" s="17"/>
      <c r="R1107" s="17"/>
      <c r="S1107" s="18"/>
      <c r="T1107" s="17"/>
      <c r="U1107" s="17"/>
      <c r="V1107" s="19"/>
      <c r="W1107" s="19"/>
      <c r="X1107" s="19"/>
      <c r="Y1107" s="17"/>
      <c r="Z1107" s="18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</row>
    <row r="1108" spans="1:49" s="11" customFormat="1">
      <c r="A1108" s="17"/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8"/>
      <c r="Q1108" s="17"/>
      <c r="R1108" s="17"/>
      <c r="S1108" s="18"/>
      <c r="T1108" s="17"/>
      <c r="U1108" s="17"/>
      <c r="V1108" s="19"/>
      <c r="W1108" s="19"/>
      <c r="X1108" s="19"/>
      <c r="Y1108" s="17"/>
      <c r="Z1108" s="18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</row>
    <row r="1109" spans="1:49" s="11" customFormat="1">
      <c r="A1109" s="17"/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8"/>
      <c r="Q1109" s="17"/>
      <c r="R1109" s="17"/>
      <c r="S1109" s="18"/>
      <c r="T1109" s="17"/>
      <c r="U1109" s="17"/>
      <c r="V1109" s="19"/>
      <c r="W1109" s="19"/>
      <c r="X1109" s="19"/>
      <c r="Y1109" s="17"/>
      <c r="Z1109" s="18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</row>
    <row r="1110" spans="1:49" s="11" customFormat="1">
      <c r="A1110" s="17"/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8"/>
      <c r="Q1110" s="17"/>
      <c r="R1110" s="17"/>
      <c r="S1110" s="18"/>
      <c r="T1110" s="17"/>
      <c r="U1110" s="17"/>
      <c r="V1110" s="19"/>
      <c r="W1110" s="19"/>
      <c r="X1110" s="19"/>
      <c r="Y1110" s="17"/>
      <c r="Z1110" s="18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</row>
    <row r="1111" spans="1:49" s="11" customFormat="1">
      <c r="A1111" s="17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8"/>
      <c r="Q1111" s="17"/>
      <c r="R1111" s="17"/>
      <c r="S1111" s="18"/>
      <c r="T1111" s="17"/>
      <c r="U1111" s="17"/>
      <c r="V1111" s="19"/>
      <c r="W1111" s="19"/>
      <c r="X1111" s="19"/>
      <c r="Y1111" s="17"/>
      <c r="Z1111" s="18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</row>
    <row r="1112" spans="1:49" s="11" customFormat="1">
      <c r="A1112" s="17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8"/>
      <c r="Q1112" s="17"/>
      <c r="R1112" s="17"/>
      <c r="S1112" s="18"/>
      <c r="T1112" s="17"/>
      <c r="U1112" s="17"/>
      <c r="V1112" s="19"/>
      <c r="W1112" s="19"/>
      <c r="X1112" s="19"/>
      <c r="Y1112" s="17"/>
      <c r="Z1112" s="18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</row>
    <row r="1113" spans="1:49" s="11" customFormat="1">
      <c r="A1113" s="17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8"/>
      <c r="Q1113" s="17"/>
      <c r="R1113" s="17"/>
      <c r="S1113" s="18"/>
      <c r="T1113" s="17"/>
      <c r="U1113" s="17"/>
      <c r="V1113" s="19"/>
      <c r="W1113" s="19"/>
      <c r="X1113" s="19"/>
      <c r="Y1113" s="17"/>
      <c r="Z1113" s="18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</row>
    <row r="1114" spans="1:49" s="11" customFormat="1">
      <c r="A1114" s="17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8"/>
      <c r="Q1114" s="17"/>
      <c r="R1114" s="17"/>
      <c r="S1114" s="18"/>
      <c r="T1114" s="17"/>
      <c r="U1114" s="17"/>
      <c r="V1114" s="19"/>
      <c r="W1114" s="19"/>
      <c r="X1114" s="19"/>
      <c r="Y1114" s="17"/>
      <c r="Z1114" s="18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</row>
    <row r="1115" spans="1:49" s="11" customFormat="1">
      <c r="A1115" s="17"/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8"/>
      <c r="Q1115" s="17"/>
      <c r="R1115" s="17"/>
      <c r="S1115" s="18"/>
      <c r="T1115" s="17"/>
      <c r="U1115" s="17"/>
      <c r="V1115" s="19"/>
      <c r="W1115" s="19"/>
      <c r="X1115" s="19"/>
      <c r="Y1115" s="17"/>
      <c r="Z1115" s="18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</row>
    <row r="1116" spans="1:49" s="11" customFormat="1">
      <c r="A1116" s="17"/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8"/>
      <c r="Q1116" s="17"/>
      <c r="R1116" s="17"/>
      <c r="S1116" s="18"/>
      <c r="T1116" s="17"/>
      <c r="U1116" s="17"/>
      <c r="V1116" s="19"/>
      <c r="W1116" s="19"/>
      <c r="X1116" s="19"/>
      <c r="Y1116" s="17"/>
      <c r="Z1116" s="18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</row>
    <row r="1117" spans="1:49" s="11" customFormat="1">
      <c r="A1117" s="17"/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8"/>
      <c r="Q1117" s="17"/>
      <c r="R1117" s="17"/>
      <c r="S1117" s="18"/>
      <c r="T1117" s="17"/>
      <c r="U1117" s="17"/>
      <c r="V1117" s="19"/>
      <c r="W1117" s="19"/>
      <c r="X1117" s="19"/>
      <c r="Y1117" s="17"/>
      <c r="Z1117" s="18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</row>
    <row r="1118" spans="1:49" s="11" customFormat="1">
      <c r="A1118" s="17"/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8"/>
      <c r="Q1118" s="17"/>
      <c r="R1118" s="17"/>
      <c r="S1118" s="18"/>
      <c r="T1118" s="17"/>
      <c r="U1118" s="17"/>
      <c r="V1118" s="19"/>
      <c r="W1118" s="19"/>
      <c r="X1118" s="19"/>
      <c r="Y1118" s="17"/>
      <c r="Z1118" s="18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</row>
    <row r="1119" spans="1:49" s="11" customFormat="1">
      <c r="A1119" s="17"/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8"/>
      <c r="Q1119" s="17"/>
      <c r="R1119" s="17"/>
      <c r="S1119" s="18"/>
      <c r="T1119" s="17"/>
      <c r="U1119" s="17"/>
      <c r="V1119" s="19"/>
      <c r="W1119" s="19"/>
      <c r="X1119" s="19"/>
      <c r="Y1119" s="17"/>
      <c r="Z1119" s="18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</row>
    <row r="1120" spans="1:49" s="11" customFormat="1">
      <c r="A1120" s="17"/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8"/>
      <c r="Q1120" s="17"/>
      <c r="R1120" s="17"/>
      <c r="S1120" s="18"/>
      <c r="T1120" s="17"/>
      <c r="U1120" s="17"/>
      <c r="V1120" s="19"/>
      <c r="W1120" s="19"/>
      <c r="X1120" s="19"/>
      <c r="Y1120" s="17"/>
      <c r="Z1120" s="18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</row>
    <row r="1121" spans="1:49" s="11" customFormat="1">
      <c r="A1121" s="17"/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8"/>
      <c r="Q1121" s="17"/>
      <c r="R1121" s="17"/>
      <c r="S1121" s="18"/>
      <c r="T1121" s="17"/>
      <c r="U1121" s="17"/>
      <c r="V1121" s="19"/>
      <c r="W1121" s="19"/>
      <c r="X1121" s="19"/>
      <c r="Y1121" s="17"/>
      <c r="Z1121" s="18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</row>
    <row r="1122" spans="1:49" s="11" customFormat="1">
      <c r="A1122" s="17"/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8"/>
      <c r="Q1122" s="17"/>
      <c r="R1122" s="17"/>
      <c r="S1122" s="18"/>
      <c r="T1122" s="17"/>
      <c r="U1122" s="17"/>
      <c r="V1122" s="19"/>
      <c r="W1122" s="19"/>
      <c r="X1122" s="19"/>
      <c r="Y1122" s="17"/>
      <c r="Z1122" s="18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</row>
    <row r="1123" spans="1:49" s="11" customFormat="1">
      <c r="A1123" s="17"/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8"/>
      <c r="Q1123" s="17"/>
      <c r="R1123" s="17"/>
      <c r="S1123" s="18"/>
      <c r="T1123" s="17"/>
      <c r="U1123" s="17"/>
      <c r="V1123" s="19"/>
      <c r="W1123" s="19"/>
      <c r="X1123" s="19"/>
      <c r="Y1123" s="17"/>
      <c r="Z1123" s="18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</row>
    <row r="1124" spans="1:49" s="11" customFormat="1">
      <c r="A1124" s="17"/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8"/>
      <c r="Q1124" s="17"/>
      <c r="R1124" s="17"/>
      <c r="S1124" s="18"/>
      <c r="T1124" s="17"/>
      <c r="U1124" s="17"/>
      <c r="V1124" s="19"/>
      <c r="W1124" s="19"/>
      <c r="X1124" s="19"/>
      <c r="Y1124" s="17"/>
      <c r="Z1124" s="18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</row>
    <row r="1125" spans="1:49" s="11" customFormat="1">
      <c r="A1125" s="17"/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8"/>
      <c r="Q1125" s="17"/>
      <c r="R1125" s="17"/>
      <c r="S1125" s="18"/>
      <c r="T1125" s="17"/>
      <c r="U1125" s="17"/>
      <c r="V1125" s="19"/>
      <c r="W1125" s="19"/>
      <c r="X1125" s="19"/>
      <c r="Y1125" s="17"/>
      <c r="Z1125" s="18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</row>
    <row r="1126" spans="1:49" s="11" customFormat="1">
      <c r="A1126" s="17"/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8"/>
      <c r="Q1126" s="17"/>
      <c r="R1126" s="17"/>
      <c r="S1126" s="18"/>
      <c r="T1126" s="17"/>
      <c r="U1126" s="17"/>
      <c r="V1126" s="19"/>
      <c r="W1126" s="19"/>
      <c r="X1126" s="19"/>
      <c r="Y1126" s="17"/>
      <c r="Z1126" s="18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</row>
    <row r="1127" spans="1:49" s="11" customFormat="1">
      <c r="A1127" s="17"/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8"/>
      <c r="Q1127" s="17"/>
      <c r="R1127" s="17"/>
      <c r="S1127" s="18"/>
      <c r="T1127" s="17"/>
      <c r="U1127" s="17"/>
      <c r="V1127" s="19"/>
      <c r="W1127" s="19"/>
      <c r="X1127" s="19"/>
      <c r="Y1127" s="17"/>
      <c r="Z1127" s="18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</row>
    <row r="1128" spans="1:49" s="11" customFormat="1">
      <c r="A1128" s="17"/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8"/>
      <c r="Q1128" s="17"/>
      <c r="R1128" s="17"/>
      <c r="S1128" s="18"/>
      <c r="T1128" s="17"/>
      <c r="U1128" s="17"/>
      <c r="V1128" s="19"/>
      <c r="W1128" s="19"/>
      <c r="X1128" s="19"/>
      <c r="Y1128" s="17"/>
      <c r="Z1128" s="18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</row>
    <row r="1129" spans="1:49" s="11" customFormat="1">
      <c r="A1129" s="17"/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8"/>
      <c r="Q1129" s="17"/>
      <c r="R1129" s="17"/>
      <c r="S1129" s="18"/>
      <c r="T1129" s="17"/>
      <c r="U1129" s="17"/>
      <c r="V1129" s="19"/>
      <c r="W1129" s="19"/>
      <c r="X1129" s="19"/>
      <c r="Y1129" s="17"/>
      <c r="Z1129" s="18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</row>
    <row r="1130" spans="1:49" s="11" customFormat="1">
      <c r="A1130" s="17"/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8"/>
      <c r="Q1130" s="17"/>
      <c r="R1130" s="17"/>
      <c r="S1130" s="18"/>
      <c r="T1130" s="17"/>
      <c r="U1130" s="17"/>
      <c r="V1130" s="19"/>
      <c r="W1130" s="19"/>
      <c r="X1130" s="19"/>
      <c r="Y1130" s="17"/>
      <c r="Z1130" s="18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</row>
    <row r="1131" spans="1:49" s="11" customFormat="1">
      <c r="A1131" s="17"/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8"/>
      <c r="Q1131" s="17"/>
      <c r="R1131" s="17"/>
      <c r="S1131" s="18"/>
      <c r="T1131" s="17"/>
      <c r="U1131" s="17"/>
      <c r="V1131" s="19"/>
      <c r="W1131" s="19"/>
      <c r="X1131" s="19"/>
      <c r="Y1131" s="17"/>
      <c r="Z1131" s="18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</row>
    <row r="1132" spans="1:49" s="11" customFormat="1">
      <c r="A1132" s="17"/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8"/>
      <c r="Q1132" s="17"/>
      <c r="R1132" s="17"/>
      <c r="S1132" s="18"/>
      <c r="T1132" s="17"/>
      <c r="U1132" s="17"/>
      <c r="V1132" s="19"/>
      <c r="W1132" s="19"/>
      <c r="X1132" s="19"/>
      <c r="Y1132" s="17"/>
      <c r="Z1132" s="18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</row>
    <row r="1133" spans="1:49" s="11" customFormat="1">
      <c r="A1133" s="17"/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8"/>
      <c r="Q1133" s="17"/>
      <c r="R1133" s="17"/>
      <c r="S1133" s="18"/>
      <c r="T1133" s="17"/>
      <c r="U1133" s="17"/>
      <c r="V1133" s="19"/>
      <c r="W1133" s="19"/>
      <c r="X1133" s="19"/>
      <c r="Y1133" s="17"/>
      <c r="Z1133" s="18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</row>
    <row r="1134" spans="1:49" s="11" customFormat="1">
      <c r="A1134" s="17"/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8"/>
      <c r="Q1134" s="17"/>
      <c r="R1134" s="17"/>
      <c r="S1134" s="18"/>
      <c r="T1134" s="17"/>
      <c r="U1134" s="17"/>
      <c r="V1134" s="19"/>
      <c r="W1134" s="19"/>
      <c r="X1134" s="19"/>
      <c r="Y1134" s="17"/>
      <c r="Z1134" s="18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</row>
    <row r="1135" spans="1:49" s="11" customFormat="1">
      <c r="A1135" s="17"/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8"/>
      <c r="Q1135" s="17"/>
      <c r="R1135" s="17"/>
      <c r="S1135" s="18"/>
      <c r="T1135" s="17"/>
      <c r="U1135" s="17"/>
      <c r="V1135" s="19"/>
      <c r="W1135" s="19"/>
      <c r="X1135" s="19"/>
      <c r="Y1135" s="17"/>
      <c r="Z1135" s="18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</row>
    <row r="1136" spans="1:49" s="11" customFormat="1">
      <c r="A1136" s="17"/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8"/>
      <c r="Q1136" s="17"/>
      <c r="R1136" s="17"/>
      <c r="S1136" s="18"/>
      <c r="T1136" s="17"/>
      <c r="U1136" s="17"/>
      <c r="V1136" s="19"/>
      <c r="W1136" s="19"/>
      <c r="X1136" s="19"/>
      <c r="Y1136" s="17"/>
      <c r="Z1136" s="18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</row>
    <row r="1137" spans="1:49" s="11" customFormat="1">
      <c r="A1137" s="17"/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8"/>
      <c r="Q1137" s="17"/>
      <c r="R1137" s="17"/>
      <c r="S1137" s="18"/>
      <c r="T1137" s="17"/>
      <c r="U1137" s="17"/>
      <c r="V1137" s="19"/>
      <c r="W1137" s="19"/>
      <c r="X1137" s="19"/>
      <c r="Y1137" s="17"/>
      <c r="Z1137" s="18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</row>
    <row r="1138" spans="1:49" s="11" customFormat="1">
      <c r="A1138" s="17"/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8"/>
      <c r="Q1138" s="17"/>
      <c r="R1138" s="17"/>
      <c r="S1138" s="18"/>
      <c r="T1138" s="17"/>
      <c r="U1138" s="17"/>
      <c r="V1138" s="19"/>
      <c r="W1138" s="19"/>
      <c r="X1138" s="19"/>
      <c r="Y1138" s="17"/>
      <c r="Z1138" s="18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</row>
    <row r="1139" spans="1:49" s="11" customFormat="1">
      <c r="A1139" s="17"/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8"/>
      <c r="Q1139" s="17"/>
      <c r="R1139" s="17"/>
      <c r="S1139" s="18"/>
      <c r="T1139" s="17"/>
      <c r="U1139" s="17"/>
      <c r="V1139" s="19"/>
      <c r="W1139" s="19"/>
      <c r="X1139" s="19"/>
      <c r="Y1139" s="17"/>
      <c r="Z1139" s="18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</row>
    <row r="1140" spans="1:49" s="11" customFormat="1">
      <c r="A1140" s="17"/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8"/>
      <c r="Q1140" s="17"/>
      <c r="R1140" s="17"/>
      <c r="S1140" s="18"/>
      <c r="T1140" s="17"/>
      <c r="U1140" s="17"/>
      <c r="V1140" s="19"/>
      <c r="W1140" s="19"/>
      <c r="X1140" s="19"/>
      <c r="Y1140" s="17"/>
      <c r="Z1140" s="18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</row>
    <row r="1141" spans="1:49" s="11" customFormat="1">
      <c r="A1141" s="17"/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8"/>
      <c r="Q1141" s="17"/>
      <c r="R1141" s="17"/>
      <c r="S1141" s="18"/>
      <c r="T1141" s="17"/>
      <c r="U1141" s="17"/>
      <c r="V1141" s="19"/>
      <c r="W1141" s="19"/>
      <c r="X1141" s="19"/>
      <c r="Y1141" s="17"/>
      <c r="Z1141" s="18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</row>
    <row r="1142" spans="1:49" s="11" customFormat="1">
      <c r="A1142" s="17"/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8"/>
      <c r="Q1142" s="17"/>
      <c r="R1142" s="17"/>
      <c r="S1142" s="18"/>
      <c r="T1142" s="17"/>
      <c r="U1142" s="17"/>
      <c r="V1142" s="19"/>
      <c r="W1142" s="19"/>
      <c r="X1142" s="19"/>
      <c r="Y1142" s="17"/>
      <c r="Z1142" s="18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</row>
    <row r="1143" spans="1:49" s="11" customFormat="1">
      <c r="A1143" s="17"/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8"/>
      <c r="Q1143" s="17"/>
      <c r="R1143" s="17"/>
      <c r="S1143" s="18"/>
      <c r="T1143" s="17"/>
      <c r="U1143" s="17"/>
      <c r="V1143" s="19"/>
      <c r="W1143" s="19"/>
      <c r="X1143" s="19"/>
      <c r="Y1143" s="17"/>
      <c r="Z1143" s="18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</row>
    <row r="1144" spans="1:49" s="11" customFormat="1">
      <c r="A1144" s="17"/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8"/>
      <c r="Q1144" s="17"/>
      <c r="R1144" s="17"/>
      <c r="S1144" s="18"/>
      <c r="T1144" s="17"/>
      <c r="U1144" s="17"/>
      <c r="V1144" s="19"/>
      <c r="W1144" s="19"/>
      <c r="X1144" s="19"/>
      <c r="Y1144" s="17"/>
      <c r="Z1144" s="18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</row>
    <row r="1145" spans="1:49" s="11" customFormat="1">
      <c r="A1145" s="17"/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8"/>
      <c r="Q1145" s="17"/>
      <c r="R1145" s="17"/>
      <c r="S1145" s="18"/>
      <c r="T1145" s="17"/>
      <c r="U1145" s="17"/>
      <c r="V1145" s="19"/>
      <c r="W1145" s="19"/>
      <c r="X1145" s="19"/>
      <c r="Y1145" s="17"/>
      <c r="Z1145" s="18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</row>
    <row r="1146" spans="1:49" s="11" customFormat="1">
      <c r="A1146" s="17"/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8"/>
      <c r="Q1146" s="17"/>
      <c r="R1146" s="17"/>
      <c r="S1146" s="18"/>
      <c r="T1146" s="17"/>
      <c r="U1146" s="17"/>
      <c r="V1146" s="19"/>
      <c r="W1146" s="19"/>
      <c r="X1146" s="19"/>
      <c r="Y1146" s="17"/>
      <c r="Z1146" s="18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</row>
    <row r="1147" spans="1:49" s="11" customFormat="1">
      <c r="A1147" s="17"/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8"/>
      <c r="Q1147" s="17"/>
      <c r="R1147" s="17"/>
      <c r="S1147" s="18"/>
      <c r="T1147" s="17"/>
      <c r="U1147" s="17"/>
      <c r="V1147" s="19"/>
      <c r="W1147" s="19"/>
      <c r="X1147" s="19"/>
      <c r="Y1147" s="17"/>
      <c r="Z1147" s="18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</row>
    <row r="1148" spans="1:49" s="11" customFormat="1">
      <c r="A1148" s="17"/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8"/>
      <c r="Q1148" s="17"/>
      <c r="R1148" s="17"/>
      <c r="S1148" s="18"/>
      <c r="T1148" s="17"/>
      <c r="U1148" s="17"/>
      <c r="V1148" s="19"/>
      <c r="W1148" s="19"/>
      <c r="X1148" s="19"/>
      <c r="Y1148" s="17"/>
      <c r="Z1148" s="18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</row>
    <row r="1149" spans="1:49" s="11" customFormat="1">
      <c r="A1149" s="17"/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8"/>
      <c r="Q1149" s="17"/>
      <c r="R1149" s="17"/>
      <c r="S1149" s="18"/>
      <c r="T1149" s="17"/>
      <c r="U1149" s="17"/>
      <c r="V1149" s="19"/>
      <c r="W1149" s="19"/>
      <c r="X1149" s="19"/>
      <c r="Y1149" s="17"/>
      <c r="Z1149" s="18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</row>
    <row r="1150" spans="1:49" s="11" customFormat="1">
      <c r="A1150" s="17"/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8"/>
      <c r="Q1150" s="17"/>
      <c r="R1150" s="17"/>
      <c r="S1150" s="18"/>
      <c r="T1150" s="17"/>
      <c r="U1150" s="17"/>
      <c r="V1150" s="19"/>
      <c r="W1150" s="19"/>
      <c r="X1150" s="19"/>
      <c r="Y1150" s="17"/>
      <c r="Z1150" s="18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</row>
    <row r="1151" spans="1:49" s="11" customFormat="1">
      <c r="A1151" s="17"/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8"/>
      <c r="Q1151" s="17"/>
      <c r="R1151" s="17"/>
      <c r="S1151" s="18"/>
      <c r="T1151" s="17"/>
      <c r="U1151" s="17"/>
      <c r="V1151" s="19"/>
      <c r="W1151" s="19"/>
      <c r="X1151" s="19"/>
      <c r="Y1151" s="17"/>
      <c r="Z1151" s="18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</row>
    <row r="1152" spans="1:49" s="11" customFormat="1">
      <c r="A1152" s="17"/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8"/>
      <c r="Q1152" s="17"/>
      <c r="R1152" s="17"/>
      <c r="S1152" s="18"/>
      <c r="T1152" s="17"/>
      <c r="U1152" s="17"/>
      <c r="V1152" s="19"/>
      <c r="W1152" s="19"/>
      <c r="X1152" s="19"/>
      <c r="Y1152" s="17"/>
      <c r="Z1152" s="18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</row>
    <row r="1153" spans="1:49" s="11" customFormat="1">
      <c r="A1153" s="17"/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8"/>
      <c r="Q1153" s="17"/>
      <c r="R1153" s="17"/>
      <c r="S1153" s="18"/>
      <c r="T1153" s="17"/>
      <c r="U1153" s="17"/>
      <c r="V1153" s="19"/>
      <c r="W1153" s="19"/>
      <c r="X1153" s="19"/>
      <c r="Y1153" s="17"/>
      <c r="Z1153" s="18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</row>
    <row r="1154" spans="1:49" s="11" customFormat="1">
      <c r="A1154" s="17"/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8"/>
      <c r="Q1154" s="17"/>
      <c r="R1154" s="17"/>
      <c r="S1154" s="18"/>
      <c r="T1154" s="17"/>
      <c r="U1154" s="17"/>
      <c r="V1154" s="19"/>
      <c r="W1154" s="19"/>
      <c r="X1154" s="19"/>
      <c r="Y1154" s="17"/>
      <c r="Z1154" s="18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</row>
    <row r="1155" spans="1:49" s="11" customFormat="1">
      <c r="A1155" s="17"/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8"/>
      <c r="Q1155" s="17"/>
      <c r="R1155" s="17"/>
      <c r="S1155" s="18"/>
      <c r="T1155" s="17"/>
      <c r="U1155" s="17"/>
      <c r="V1155" s="19"/>
      <c r="W1155" s="19"/>
      <c r="X1155" s="19"/>
      <c r="Y1155" s="17"/>
      <c r="Z1155" s="18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</row>
    <row r="1156" spans="1:49" s="11" customFormat="1">
      <c r="A1156" s="17"/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8"/>
      <c r="Q1156" s="17"/>
      <c r="R1156" s="17"/>
      <c r="S1156" s="18"/>
      <c r="T1156" s="17"/>
      <c r="U1156" s="17"/>
      <c r="V1156" s="19"/>
      <c r="W1156" s="19"/>
      <c r="X1156" s="19"/>
      <c r="Y1156" s="17"/>
      <c r="Z1156" s="18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</row>
    <row r="1157" spans="1:49" s="11" customFormat="1">
      <c r="A1157" s="17"/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8"/>
      <c r="Q1157" s="17"/>
      <c r="R1157" s="17"/>
      <c r="S1157" s="18"/>
      <c r="T1157" s="17"/>
      <c r="U1157" s="17"/>
      <c r="V1157" s="19"/>
      <c r="W1157" s="19"/>
      <c r="X1157" s="19"/>
      <c r="Y1157" s="17"/>
      <c r="Z1157" s="18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</row>
    <row r="1158" spans="1:49" s="11" customFormat="1">
      <c r="A1158" s="17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8"/>
      <c r="Q1158" s="17"/>
      <c r="R1158" s="17"/>
      <c r="S1158" s="18"/>
      <c r="T1158" s="17"/>
      <c r="U1158" s="17"/>
      <c r="V1158" s="19"/>
      <c r="W1158" s="19"/>
      <c r="X1158" s="19"/>
      <c r="Y1158" s="17"/>
      <c r="Z1158" s="18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</row>
    <row r="1159" spans="1:49" s="11" customFormat="1">
      <c r="A1159" s="17"/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8"/>
      <c r="Q1159" s="17"/>
      <c r="R1159" s="17"/>
      <c r="S1159" s="18"/>
      <c r="T1159" s="17"/>
      <c r="U1159" s="17"/>
      <c r="V1159" s="19"/>
      <c r="W1159" s="19"/>
      <c r="X1159" s="19"/>
      <c r="Y1159" s="17"/>
      <c r="Z1159" s="18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</row>
    <row r="1160" spans="1:49" s="11" customFormat="1">
      <c r="A1160" s="17"/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8"/>
      <c r="Q1160" s="17"/>
      <c r="R1160" s="17"/>
      <c r="S1160" s="18"/>
      <c r="T1160" s="17"/>
      <c r="U1160" s="17"/>
      <c r="V1160" s="19"/>
      <c r="W1160" s="19"/>
      <c r="X1160" s="19"/>
      <c r="Y1160" s="17"/>
      <c r="Z1160" s="18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</row>
    <row r="1161" spans="1:49" s="11" customFormat="1">
      <c r="A1161" s="17"/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8"/>
      <c r="Q1161" s="17"/>
      <c r="R1161" s="17"/>
      <c r="S1161" s="18"/>
      <c r="T1161" s="17"/>
      <c r="U1161" s="17"/>
      <c r="V1161" s="19"/>
      <c r="W1161" s="19"/>
      <c r="X1161" s="19"/>
      <c r="Y1161" s="17"/>
      <c r="Z1161" s="18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</row>
    <row r="1162" spans="1:49" s="11" customFormat="1">
      <c r="A1162" s="17"/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8"/>
      <c r="Q1162" s="17"/>
      <c r="R1162" s="17"/>
      <c r="S1162" s="18"/>
      <c r="T1162" s="17"/>
      <c r="U1162" s="17"/>
      <c r="V1162" s="19"/>
      <c r="W1162" s="19"/>
      <c r="X1162" s="19"/>
      <c r="Y1162" s="17"/>
      <c r="Z1162" s="18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</row>
    <row r="1163" spans="1:49" s="11" customFormat="1">
      <c r="A1163" s="17"/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8"/>
      <c r="Q1163" s="17"/>
      <c r="R1163" s="17"/>
      <c r="S1163" s="18"/>
      <c r="T1163" s="17"/>
      <c r="U1163" s="17"/>
      <c r="V1163" s="19"/>
      <c r="W1163" s="19"/>
      <c r="X1163" s="19"/>
      <c r="Y1163" s="17"/>
      <c r="Z1163" s="18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</row>
    <row r="1164" spans="1:49" s="11" customFormat="1">
      <c r="A1164" s="17"/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8"/>
      <c r="Q1164" s="17"/>
      <c r="R1164" s="17"/>
      <c r="S1164" s="18"/>
      <c r="T1164" s="17"/>
      <c r="U1164" s="17"/>
      <c r="V1164" s="19"/>
      <c r="W1164" s="19"/>
      <c r="X1164" s="19"/>
      <c r="Y1164" s="17"/>
      <c r="Z1164" s="18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</row>
    <row r="1165" spans="1:49" s="11" customFormat="1">
      <c r="A1165" s="17"/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8"/>
      <c r="Q1165" s="17"/>
      <c r="R1165" s="17"/>
      <c r="S1165" s="18"/>
      <c r="T1165" s="17"/>
      <c r="U1165" s="17"/>
      <c r="V1165" s="19"/>
      <c r="W1165" s="19"/>
      <c r="X1165" s="19"/>
      <c r="Y1165" s="17"/>
      <c r="Z1165" s="18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</row>
    <row r="1166" spans="1:49" s="11" customFormat="1">
      <c r="A1166" s="17"/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8"/>
      <c r="Q1166" s="17"/>
      <c r="R1166" s="17"/>
      <c r="S1166" s="18"/>
      <c r="T1166" s="17"/>
      <c r="U1166" s="17"/>
      <c r="V1166" s="19"/>
      <c r="W1166" s="19"/>
      <c r="X1166" s="19"/>
      <c r="Y1166" s="17"/>
      <c r="Z1166" s="18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</row>
    <row r="1167" spans="1:49" s="11" customFormat="1">
      <c r="A1167" s="17"/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8"/>
      <c r="Q1167" s="17"/>
      <c r="R1167" s="17"/>
      <c r="S1167" s="18"/>
      <c r="T1167" s="17"/>
      <c r="U1167" s="17"/>
      <c r="V1167" s="19"/>
      <c r="W1167" s="19"/>
      <c r="X1167" s="19"/>
      <c r="Y1167" s="17"/>
      <c r="Z1167" s="18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</row>
    <row r="1168" spans="1:49" s="11" customFormat="1">
      <c r="A1168" s="17"/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8"/>
      <c r="Q1168" s="17"/>
      <c r="R1168" s="17"/>
      <c r="S1168" s="18"/>
      <c r="T1168" s="17"/>
      <c r="U1168" s="17"/>
      <c r="V1168" s="19"/>
      <c r="W1168" s="19"/>
      <c r="X1168" s="19"/>
      <c r="Y1168" s="17"/>
      <c r="Z1168" s="18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</row>
    <row r="1169" spans="1:49" s="11" customFormat="1">
      <c r="A1169" s="17"/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8"/>
      <c r="Q1169" s="17"/>
      <c r="R1169" s="17"/>
      <c r="S1169" s="18"/>
      <c r="T1169" s="17"/>
      <c r="U1169" s="17"/>
      <c r="V1169" s="19"/>
      <c r="W1169" s="19"/>
      <c r="X1169" s="19"/>
      <c r="Y1169" s="17"/>
      <c r="Z1169" s="18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</row>
    <row r="1170" spans="1:49" s="11" customFormat="1">
      <c r="A1170" s="17"/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8"/>
      <c r="Q1170" s="17"/>
      <c r="R1170" s="17"/>
      <c r="S1170" s="18"/>
      <c r="T1170" s="17"/>
      <c r="U1170" s="17"/>
      <c r="V1170" s="19"/>
      <c r="W1170" s="19"/>
      <c r="X1170" s="19"/>
      <c r="Y1170" s="17"/>
      <c r="Z1170" s="18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</row>
    <row r="1171" spans="1:49" s="11" customFormat="1">
      <c r="A1171" s="17"/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8"/>
      <c r="Q1171" s="17"/>
      <c r="R1171" s="17"/>
      <c r="S1171" s="18"/>
      <c r="T1171" s="17"/>
      <c r="U1171" s="17"/>
      <c r="V1171" s="19"/>
      <c r="W1171" s="19"/>
      <c r="X1171" s="19"/>
      <c r="Y1171" s="17"/>
      <c r="Z1171" s="18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</row>
    <row r="1172" spans="1:49" s="11" customFormat="1">
      <c r="A1172" s="17"/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8"/>
      <c r="Q1172" s="17"/>
      <c r="R1172" s="17"/>
      <c r="S1172" s="18"/>
      <c r="T1172" s="17"/>
      <c r="U1172" s="17"/>
      <c r="V1172" s="19"/>
      <c r="W1172" s="19"/>
      <c r="X1172" s="19"/>
      <c r="Y1172" s="17"/>
      <c r="Z1172" s="18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</row>
    <row r="1173" spans="1:49" s="11" customFormat="1">
      <c r="A1173" s="17"/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8"/>
      <c r="Q1173" s="17"/>
      <c r="R1173" s="17"/>
      <c r="S1173" s="18"/>
      <c r="T1173" s="17"/>
      <c r="U1173" s="17"/>
      <c r="V1173" s="19"/>
      <c r="W1173" s="19"/>
      <c r="X1173" s="19"/>
      <c r="Y1173" s="17"/>
      <c r="Z1173" s="18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</row>
    <row r="1174" spans="1:49" s="11" customFormat="1">
      <c r="A1174" s="17"/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8"/>
      <c r="Q1174" s="17"/>
      <c r="R1174" s="17"/>
      <c r="S1174" s="18"/>
      <c r="T1174" s="17"/>
      <c r="U1174" s="17"/>
      <c r="V1174" s="19"/>
      <c r="W1174" s="19"/>
      <c r="X1174" s="19"/>
      <c r="Y1174" s="17"/>
      <c r="Z1174" s="18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</row>
    <row r="1175" spans="1:49" s="11" customFormat="1">
      <c r="A1175" s="17"/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8"/>
      <c r="Q1175" s="17"/>
      <c r="R1175" s="17"/>
      <c r="S1175" s="18"/>
      <c r="T1175" s="17"/>
      <c r="U1175" s="17"/>
      <c r="V1175" s="19"/>
      <c r="W1175" s="19"/>
      <c r="X1175" s="19"/>
      <c r="Y1175" s="17"/>
      <c r="Z1175" s="18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</row>
    <row r="1176" spans="1:49" s="11" customFormat="1">
      <c r="A1176" s="17"/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8"/>
      <c r="Q1176" s="17"/>
      <c r="R1176" s="17"/>
      <c r="S1176" s="18"/>
      <c r="T1176" s="17"/>
      <c r="U1176" s="17"/>
      <c r="V1176" s="19"/>
      <c r="W1176" s="19"/>
      <c r="X1176" s="19"/>
      <c r="Y1176" s="17"/>
      <c r="Z1176" s="18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</row>
    <row r="1177" spans="1:49" s="11" customFormat="1">
      <c r="A1177" s="17"/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8"/>
      <c r="Q1177" s="17"/>
      <c r="R1177" s="17"/>
      <c r="S1177" s="18"/>
      <c r="T1177" s="17"/>
      <c r="U1177" s="17"/>
      <c r="V1177" s="19"/>
      <c r="W1177" s="19"/>
      <c r="X1177" s="19"/>
      <c r="Y1177" s="17"/>
      <c r="Z1177" s="18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</row>
    <row r="1178" spans="1:49" s="11" customFormat="1">
      <c r="A1178" s="17"/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8"/>
      <c r="Q1178" s="17"/>
      <c r="R1178" s="17"/>
      <c r="S1178" s="18"/>
      <c r="T1178" s="17"/>
      <c r="U1178" s="17"/>
      <c r="V1178" s="19"/>
      <c r="W1178" s="19"/>
      <c r="X1178" s="19"/>
      <c r="Y1178" s="17"/>
      <c r="Z1178" s="18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</row>
    <row r="1179" spans="1:49" s="11" customFormat="1">
      <c r="A1179" s="17"/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8"/>
      <c r="Q1179" s="17"/>
      <c r="R1179" s="17"/>
      <c r="S1179" s="18"/>
      <c r="T1179" s="17"/>
      <c r="U1179" s="17"/>
      <c r="V1179" s="19"/>
      <c r="W1179" s="19"/>
      <c r="X1179" s="19"/>
      <c r="Y1179" s="17"/>
      <c r="Z1179" s="18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</row>
    <row r="1180" spans="1:49" s="11" customFormat="1">
      <c r="A1180" s="17"/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8"/>
      <c r="Q1180" s="17"/>
      <c r="R1180" s="17"/>
      <c r="S1180" s="18"/>
      <c r="T1180" s="17"/>
      <c r="U1180" s="17"/>
      <c r="V1180" s="19"/>
      <c r="W1180" s="19"/>
      <c r="X1180" s="19"/>
      <c r="Y1180" s="17"/>
      <c r="Z1180" s="18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</row>
    <row r="1181" spans="1:49" s="11" customFormat="1">
      <c r="A1181" s="17"/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8"/>
      <c r="Q1181" s="17"/>
      <c r="R1181" s="17"/>
      <c r="S1181" s="18"/>
      <c r="T1181" s="17"/>
      <c r="U1181" s="17"/>
      <c r="V1181" s="19"/>
      <c r="W1181" s="19"/>
      <c r="X1181" s="19"/>
      <c r="Y1181" s="17"/>
      <c r="Z1181" s="18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</row>
    <row r="1182" spans="1:49" s="11" customFormat="1">
      <c r="A1182" s="17"/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8"/>
      <c r="Q1182" s="17"/>
      <c r="R1182" s="17"/>
      <c r="S1182" s="18"/>
      <c r="T1182" s="17"/>
      <c r="U1182" s="17"/>
      <c r="V1182" s="19"/>
      <c r="W1182" s="19"/>
      <c r="X1182" s="19"/>
      <c r="Y1182" s="17"/>
      <c r="Z1182" s="18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</row>
    <row r="1183" spans="1:49" s="11" customFormat="1">
      <c r="A1183" s="17"/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8"/>
      <c r="Q1183" s="17"/>
      <c r="R1183" s="17"/>
      <c r="S1183" s="18"/>
      <c r="T1183" s="17"/>
      <c r="U1183" s="17"/>
      <c r="V1183" s="19"/>
      <c r="W1183" s="19"/>
      <c r="X1183" s="19"/>
      <c r="Y1183" s="17"/>
      <c r="Z1183" s="18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</row>
    <row r="1184" spans="1:49" s="11" customFormat="1">
      <c r="A1184" s="17"/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8"/>
      <c r="Q1184" s="17"/>
      <c r="R1184" s="17"/>
      <c r="S1184" s="18"/>
      <c r="T1184" s="17"/>
      <c r="U1184" s="17"/>
      <c r="V1184" s="19"/>
      <c r="W1184" s="19"/>
      <c r="X1184" s="19"/>
      <c r="Y1184" s="17"/>
      <c r="Z1184" s="18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</row>
    <row r="1185" spans="1:49" s="11" customFormat="1">
      <c r="A1185" s="17"/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8"/>
      <c r="Q1185" s="17"/>
      <c r="R1185" s="17"/>
      <c r="S1185" s="18"/>
      <c r="T1185" s="17"/>
      <c r="U1185" s="17"/>
      <c r="V1185" s="19"/>
      <c r="W1185" s="19"/>
      <c r="X1185" s="19"/>
      <c r="Y1185" s="17"/>
      <c r="Z1185" s="18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</row>
    <row r="1186" spans="1:49" s="11" customFormat="1">
      <c r="A1186" s="17"/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8"/>
      <c r="Q1186" s="17"/>
      <c r="R1186" s="17"/>
      <c r="S1186" s="18"/>
      <c r="T1186" s="17"/>
      <c r="U1186" s="17"/>
      <c r="V1186" s="19"/>
      <c r="W1186" s="19"/>
      <c r="X1186" s="19"/>
      <c r="Y1186" s="17"/>
      <c r="Z1186" s="18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</row>
    <row r="1187" spans="1:49" s="11" customFormat="1">
      <c r="A1187" s="17"/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8"/>
      <c r="Q1187" s="17"/>
      <c r="R1187" s="17"/>
      <c r="S1187" s="18"/>
      <c r="T1187" s="17"/>
      <c r="U1187" s="17"/>
      <c r="V1187" s="19"/>
      <c r="W1187" s="19"/>
      <c r="X1187" s="19"/>
      <c r="Y1187" s="17"/>
      <c r="Z1187" s="18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</row>
    <row r="1188" spans="1:49" s="11" customFormat="1">
      <c r="A1188" s="17"/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8"/>
      <c r="Q1188" s="17"/>
      <c r="R1188" s="17"/>
      <c r="S1188" s="18"/>
      <c r="T1188" s="17"/>
      <c r="U1188" s="17"/>
      <c r="V1188" s="19"/>
      <c r="W1188" s="19"/>
      <c r="X1188" s="19"/>
      <c r="Y1188" s="17"/>
      <c r="Z1188" s="18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</row>
    <row r="1189" spans="1:49" s="11" customFormat="1">
      <c r="A1189" s="17"/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8"/>
      <c r="Q1189" s="17"/>
      <c r="R1189" s="17"/>
      <c r="S1189" s="18"/>
      <c r="T1189" s="17"/>
      <c r="U1189" s="17"/>
      <c r="V1189" s="19"/>
      <c r="W1189" s="19"/>
      <c r="X1189" s="19"/>
      <c r="Y1189" s="17"/>
      <c r="Z1189" s="18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</row>
    <row r="1190" spans="1:49" s="11" customFormat="1">
      <c r="A1190" s="17"/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8"/>
      <c r="Q1190" s="17"/>
      <c r="R1190" s="17"/>
      <c r="S1190" s="18"/>
      <c r="T1190" s="17"/>
      <c r="U1190" s="17"/>
      <c r="V1190" s="19"/>
      <c r="W1190" s="19"/>
      <c r="X1190" s="19"/>
      <c r="Y1190" s="17"/>
      <c r="Z1190" s="18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</row>
    <row r="1191" spans="1:49" s="11" customFormat="1">
      <c r="A1191" s="17"/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8"/>
      <c r="Q1191" s="17"/>
      <c r="R1191" s="17"/>
      <c r="S1191" s="18"/>
      <c r="T1191" s="17"/>
      <c r="U1191" s="17"/>
      <c r="V1191" s="19"/>
      <c r="W1191" s="19"/>
      <c r="X1191" s="19"/>
      <c r="Y1191" s="17"/>
      <c r="Z1191" s="18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</row>
    <row r="1192" spans="1:49" s="11" customFormat="1">
      <c r="A1192" s="17"/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8"/>
      <c r="Q1192" s="17"/>
      <c r="R1192" s="17"/>
      <c r="S1192" s="18"/>
      <c r="T1192" s="17"/>
      <c r="U1192" s="17"/>
      <c r="V1192" s="19"/>
      <c r="W1192" s="19"/>
      <c r="X1192" s="19"/>
      <c r="Y1192" s="17"/>
      <c r="Z1192" s="18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</row>
    <row r="1193" spans="1:49" s="11" customFormat="1">
      <c r="A1193" s="17"/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8"/>
      <c r="Q1193" s="17"/>
      <c r="R1193" s="17"/>
      <c r="S1193" s="18"/>
      <c r="T1193" s="17"/>
      <c r="U1193" s="17"/>
      <c r="V1193" s="19"/>
      <c r="W1193" s="19"/>
      <c r="X1193" s="19"/>
      <c r="Y1193" s="17"/>
      <c r="Z1193" s="18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</row>
    <row r="1194" spans="1:49" s="11" customFormat="1">
      <c r="A1194" s="17"/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8"/>
      <c r="Q1194" s="17"/>
      <c r="R1194" s="17"/>
      <c r="S1194" s="18"/>
      <c r="T1194" s="17"/>
      <c r="U1194" s="17"/>
      <c r="V1194" s="19"/>
      <c r="W1194" s="19"/>
      <c r="X1194" s="19"/>
      <c r="Y1194" s="17"/>
      <c r="Z1194" s="18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</row>
    <row r="1195" spans="1:49" s="11" customFormat="1">
      <c r="A1195" s="17"/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8"/>
      <c r="Q1195" s="17"/>
      <c r="R1195" s="17"/>
      <c r="S1195" s="18"/>
      <c r="T1195" s="17"/>
      <c r="U1195" s="17"/>
      <c r="V1195" s="19"/>
      <c r="W1195" s="19"/>
      <c r="X1195" s="19"/>
      <c r="Y1195" s="17"/>
      <c r="Z1195" s="18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</row>
    <row r="1196" spans="1:49" s="11" customFormat="1">
      <c r="A1196" s="17"/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8"/>
      <c r="Q1196" s="17"/>
      <c r="R1196" s="17"/>
      <c r="S1196" s="18"/>
      <c r="T1196" s="17"/>
      <c r="U1196" s="17"/>
      <c r="V1196" s="19"/>
      <c r="W1196" s="19"/>
      <c r="X1196" s="19"/>
      <c r="Y1196" s="17"/>
      <c r="Z1196" s="18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</row>
    <row r="1197" spans="1:49" s="11" customFormat="1">
      <c r="A1197" s="17"/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8"/>
      <c r="Q1197" s="17"/>
      <c r="R1197" s="17"/>
      <c r="S1197" s="18"/>
      <c r="T1197" s="17"/>
      <c r="U1197" s="17"/>
      <c r="V1197" s="19"/>
      <c r="W1197" s="19"/>
      <c r="X1197" s="19"/>
      <c r="Y1197" s="17"/>
      <c r="Z1197" s="18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</row>
    <row r="1198" spans="1:49" s="11" customFormat="1">
      <c r="A1198" s="17"/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8"/>
      <c r="Q1198" s="17"/>
      <c r="R1198" s="17"/>
      <c r="S1198" s="18"/>
      <c r="T1198" s="17"/>
      <c r="U1198" s="17"/>
      <c r="V1198" s="19"/>
      <c r="W1198" s="19"/>
      <c r="X1198" s="19"/>
      <c r="Y1198" s="17"/>
      <c r="Z1198" s="18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</row>
    <row r="1199" spans="1:49" s="11" customFormat="1">
      <c r="A1199" s="17"/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8"/>
      <c r="Q1199" s="17"/>
      <c r="R1199" s="17"/>
      <c r="S1199" s="18"/>
      <c r="T1199" s="17"/>
      <c r="U1199" s="17"/>
      <c r="V1199" s="19"/>
      <c r="W1199" s="19"/>
      <c r="X1199" s="19"/>
      <c r="Y1199" s="17"/>
      <c r="Z1199" s="18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</row>
    <row r="1200" spans="1:49" s="11" customFormat="1">
      <c r="A1200" s="17"/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8"/>
      <c r="Q1200" s="17"/>
      <c r="R1200" s="17"/>
      <c r="S1200" s="18"/>
      <c r="T1200" s="17"/>
      <c r="U1200" s="17"/>
      <c r="V1200" s="19"/>
      <c r="W1200" s="19"/>
      <c r="X1200" s="19"/>
      <c r="Y1200" s="17"/>
      <c r="Z1200" s="18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</row>
    <row r="1201" spans="1:49" s="11" customFormat="1">
      <c r="A1201" s="17"/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8"/>
      <c r="Q1201" s="17"/>
      <c r="R1201" s="17"/>
      <c r="S1201" s="18"/>
      <c r="T1201" s="17"/>
      <c r="U1201" s="17"/>
      <c r="V1201" s="19"/>
      <c r="W1201" s="19"/>
      <c r="X1201" s="19"/>
      <c r="Y1201" s="17"/>
      <c r="Z1201" s="18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</row>
    <row r="1202" spans="1:49" s="11" customFormat="1">
      <c r="A1202" s="17"/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8"/>
      <c r="Q1202" s="17"/>
      <c r="R1202" s="17"/>
      <c r="S1202" s="18"/>
      <c r="T1202" s="17"/>
      <c r="U1202" s="17"/>
      <c r="V1202" s="19"/>
      <c r="W1202" s="19"/>
      <c r="X1202" s="19"/>
      <c r="Y1202" s="17"/>
      <c r="Z1202" s="18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</row>
    <row r="1203" spans="1:49" s="11" customFormat="1">
      <c r="A1203" s="17"/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8"/>
      <c r="Q1203" s="17"/>
      <c r="R1203" s="17"/>
      <c r="S1203" s="18"/>
      <c r="T1203" s="17"/>
      <c r="U1203" s="17"/>
      <c r="V1203" s="19"/>
      <c r="W1203" s="19"/>
      <c r="X1203" s="19"/>
      <c r="Y1203" s="17"/>
      <c r="Z1203" s="18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</row>
    <row r="1204" spans="1:49" s="11" customFormat="1">
      <c r="A1204" s="17"/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8"/>
      <c r="Q1204" s="17"/>
      <c r="R1204" s="17"/>
      <c r="S1204" s="18"/>
      <c r="T1204" s="17"/>
      <c r="U1204" s="17"/>
      <c r="V1204" s="19"/>
      <c r="W1204" s="19"/>
      <c r="X1204" s="19"/>
      <c r="Y1204" s="17"/>
      <c r="Z1204" s="18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</row>
    <row r="1205" spans="1:49" s="11" customFormat="1">
      <c r="A1205" s="17"/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8"/>
      <c r="Q1205" s="17"/>
      <c r="R1205" s="17"/>
      <c r="S1205" s="18"/>
      <c r="T1205" s="17"/>
      <c r="U1205" s="17"/>
      <c r="V1205" s="19"/>
      <c r="W1205" s="19"/>
      <c r="X1205" s="19"/>
      <c r="Y1205" s="17"/>
      <c r="Z1205" s="18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</row>
    <row r="1206" spans="1:49" s="11" customFormat="1">
      <c r="A1206" s="17"/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8"/>
      <c r="Q1206" s="17"/>
      <c r="R1206" s="17"/>
      <c r="S1206" s="18"/>
      <c r="T1206" s="17"/>
      <c r="U1206" s="17"/>
      <c r="V1206" s="19"/>
      <c r="W1206" s="19"/>
      <c r="X1206" s="19"/>
      <c r="Y1206" s="17"/>
      <c r="Z1206" s="18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</row>
    <row r="1207" spans="1:49" s="11" customFormat="1">
      <c r="A1207" s="17"/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8"/>
      <c r="Q1207" s="17"/>
      <c r="R1207" s="17"/>
      <c r="S1207" s="18"/>
      <c r="T1207" s="17"/>
      <c r="U1207" s="17"/>
      <c r="V1207" s="19"/>
      <c r="W1207" s="19"/>
      <c r="X1207" s="19"/>
      <c r="Y1207" s="17"/>
      <c r="Z1207" s="18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</row>
    <row r="1208" spans="1:49" s="11" customFormat="1">
      <c r="A1208" s="17"/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8"/>
      <c r="Q1208" s="17"/>
      <c r="R1208" s="17"/>
      <c r="S1208" s="18"/>
      <c r="T1208" s="17"/>
      <c r="U1208" s="17"/>
      <c r="V1208" s="19"/>
      <c r="W1208" s="19"/>
      <c r="X1208" s="19"/>
      <c r="Y1208" s="17"/>
      <c r="Z1208" s="18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</row>
    <row r="1209" spans="1:49" s="11" customFormat="1">
      <c r="A1209" s="17"/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8"/>
      <c r="Q1209" s="17"/>
      <c r="R1209" s="17"/>
      <c r="S1209" s="18"/>
      <c r="T1209" s="17"/>
      <c r="U1209" s="17"/>
      <c r="V1209" s="19"/>
      <c r="W1209" s="19"/>
      <c r="X1209" s="19"/>
      <c r="Y1209" s="17"/>
      <c r="Z1209" s="18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</row>
    <row r="1210" spans="1:49" s="11" customFormat="1">
      <c r="A1210" s="17"/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8"/>
      <c r="Q1210" s="17"/>
      <c r="R1210" s="17"/>
      <c r="S1210" s="18"/>
      <c r="T1210" s="17"/>
      <c r="U1210" s="17"/>
      <c r="V1210" s="19"/>
      <c r="W1210" s="19"/>
      <c r="X1210" s="19"/>
      <c r="Y1210" s="17"/>
      <c r="Z1210" s="18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</row>
    <row r="1211" spans="1:49" s="11" customFormat="1">
      <c r="A1211" s="17"/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8"/>
      <c r="Q1211" s="17"/>
      <c r="R1211" s="17"/>
      <c r="S1211" s="18"/>
      <c r="T1211" s="17"/>
      <c r="U1211" s="17"/>
      <c r="V1211" s="19"/>
      <c r="W1211" s="19"/>
      <c r="X1211" s="19"/>
      <c r="Y1211" s="17"/>
      <c r="Z1211" s="18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</row>
    <row r="1212" spans="1:49" s="11" customFormat="1">
      <c r="A1212" s="17"/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8"/>
      <c r="Q1212" s="17"/>
      <c r="R1212" s="17"/>
      <c r="S1212" s="18"/>
      <c r="T1212" s="17"/>
      <c r="U1212" s="17"/>
      <c r="V1212" s="19"/>
      <c r="W1212" s="19"/>
      <c r="X1212" s="19"/>
      <c r="Y1212" s="17"/>
      <c r="Z1212" s="18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</row>
    <row r="1213" spans="1:49" s="11" customFormat="1">
      <c r="A1213" s="17"/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8"/>
      <c r="Q1213" s="17"/>
      <c r="R1213" s="17"/>
      <c r="S1213" s="18"/>
      <c r="T1213" s="17"/>
      <c r="U1213" s="17"/>
      <c r="V1213" s="19"/>
      <c r="W1213" s="19"/>
      <c r="X1213" s="19"/>
      <c r="Y1213" s="17"/>
      <c r="Z1213" s="18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</row>
    <row r="1214" spans="1:49" s="11" customFormat="1">
      <c r="A1214" s="17"/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8"/>
      <c r="Q1214" s="17"/>
      <c r="R1214" s="17"/>
      <c r="S1214" s="18"/>
      <c r="T1214" s="17"/>
      <c r="U1214" s="17"/>
      <c r="V1214" s="19"/>
      <c r="W1214" s="19"/>
      <c r="X1214" s="19"/>
      <c r="Y1214" s="17"/>
      <c r="Z1214" s="18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</row>
    <row r="1215" spans="1:49" s="11" customFormat="1">
      <c r="A1215" s="17"/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8"/>
      <c r="Q1215" s="17"/>
      <c r="R1215" s="17"/>
      <c r="S1215" s="18"/>
      <c r="T1215" s="17"/>
      <c r="U1215" s="17"/>
      <c r="V1215" s="19"/>
      <c r="W1215" s="19"/>
      <c r="X1215" s="19"/>
      <c r="Y1215" s="17"/>
      <c r="Z1215" s="18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</row>
    <row r="1216" spans="1:49" s="11" customFormat="1">
      <c r="A1216" s="17"/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8"/>
      <c r="Q1216" s="17"/>
      <c r="R1216" s="17"/>
      <c r="S1216" s="18"/>
      <c r="T1216" s="17"/>
      <c r="U1216" s="17"/>
      <c r="V1216" s="19"/>
      <c r="W1216" s="19"/>
      <c r="X1216" s="19"/>
      <c r="Y1216" s="17"/>
      <c r="Z1216" s="18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</row>
    <row r="1217" spans="1:49" s="11" customFormat="1">
      <c r="A1217" s="17"/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8"/>
      <c r="Q1217" s="17"/>
      <c r="R1217" s="17"/>
      <c r="S1217" s="18"/>
      <c r="T1217" s="17"/>
      <c r="U1217" s="17"/>
      <c r="V1217" s="19"/>
      <c r="W1217" s="19"/>
      <c r="X1217" s="19"/>
      <c r="Y1217" s="17"/>
      <c r="Z1217" s="18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</row>
    <row r="1218" spans="1:49" s="11" customFormat="1">
      <c r="A1218" s="17"/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8"/>
      <c r="Q1218" s="17"/>
      <c r="R1218" s="17"/>
      <c r="S1218" s="18"/>
      <c r="T1218" s="17"/>
      <c r="U1218" s="17"/>
      <c r="V1218" s="19"/>
      <c r="W1218" s="19"/>
      <c r="X1218" s="19"/>
      <c r="Y1218" s="17"/>
      <c r="Z1218" s="18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</row>
    <row r="1219" spans="1:49" s="11" customFormat="1">
      <c r="A1219" s="17"/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8"/>
      <c r="Q1219" s="17"/>
      <c r="R1219" s="17"/>
      <c r="S1219" s="18"/>
      <c r="T1219" s="17"/>
      <c r="U1219" s="17"/>
      <c r="V1219" s="19"/>
      <c r="W1219" s="19"/>
      <c r="X1219" s="19"/>
      <c r="Y1219" s="17"/>
      <c r="Z1219" s="18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</row>
    <row r="1220" spans="1:49" s="11" customFormat="1">
      <c r="A1220" s="17"/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8"/>
      <c r="Q1220" s="17"/>
      <c r="R1220" s="17"/>
      <c r="S1220" s="18"/>
      <c r="T1220" s="17"/>
      <c r="U1220" s="17"/>
      <c r="V1220" s="19"/>
      <c r="W1220" s="19"/>
      <c r="X1220" s="19"/>
      <c r="Y1220" s="17"/>
      <c r="Z1220" s="18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</row>
    <row r="1221" spans="1:49" s="11" customFormat="1">
      <c r="A1221" s="17"/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8"/>
      <c r="Q1221" s="17"/>
      <c r="R1221" s="17"/>
      <c r="S1221" s="18"/>
      <c r="T1221" s="17"/>
      <c r="U1221" s="17"/>
      <c r="V1221" s="19"/>
      <c r="W1221" s="19"/>
      <c r="X1221" s="19"/>
      <c r="Y1221" s="17"/>
      <c r="Z1221" s="18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</row>
    <row r="1222" spans="1:49" s="11" customFormat="1">
      <c r="A1222" s="17"/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8"/>
      <c r="Q1222" s="17"/>
      <c r="R1222" s="17"/>
      <c r="S1222" s="18"/>
      <c r="T1222" s="17"/>
      <c r="U1222" s="17"/>
      <c r="V1222" s="19"/>
      <c r="W1222" s="19"/>
      <c r="X1222" s="19"/>
      <c r="Y1222" s="17"/>
      <c r="Z1222" s="18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</row>
    <row r="1223" spans="1:49" s="11" customFormat="1">
      <c r="A1223" s="17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8"/>
      <c r="Q1223" s="17"/>
      <c r="R1223" s="17"/>
      <c r="S1223" s="18"/>
      <c r="T1223" s="17"/>
      <c r="U1223" s="17"/>
      <c r="V1223" s="19"/>
      <c r="W1223" s="19"/>
      <c r="X1223" s="19"/>
      <c r="Y1223" s="17"/>
      <c r="Z1223" s="18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</row>
    <row r="1224" spans="1:49" s="11" customFormat="1">
      <c r="A1224" s="17"/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8"/>
      <c r="Q1224" s="17"/>
      <c r="R1224" s="17"/>
      <c r="S1224" s="18"/>
      <c r="T1224" s="17"/>
      <c r="U1224" s="17"/>
      <c r="V1224" s="19"/>
      <c r="W1224" s="19"/>
      <c r="X1224" s="19"/>
      <c r="Y1224" s="17"/>
      <c r="Z1224" s="18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</row>
    <row r="1225" spans="1:49" s="11" customFormat="1">
      <c r="A1225" s="17"/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8"/>
      <c r="Q1225" s="17"/>
      <c r="R1225" s="17"/>
      <c r="S1225" s="18"/>
      <c r="T1225" s="17"/>
      <c r="U1225" s="17"/>
      <c r="V1225" s="19"/>
      <c r="W1225" s="19"/>
      <c r="X1225" s="19"/>
      <c r="Y1225" s="17"/>
      <c r="Z1225" s="18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</row>
    <row r="1226" spans="1:49" s="11" customFormat="1">
      <c r="A1226" s="17"/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8"/>
      <c r="Q1226" s="17"/>
      <c r="R1226" s="17"/>
      <c r="S1226" s="18"/>
      <c r="T1226" s="17"/>
      <c r="U1226" s="17"/>
      <c r="V1226" s="19"/>
      <c r="W1226" s="19"/>
      <c r="X1226" s="19"/>
      <c r="Y1226" s="17"/>
      <c r="Z1226" s="18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</row>
    <row r="1227" spans="1:49" s="11" customFormat="1">
      <c r="A1227" s="17"/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8"/>
      <c r="Q1227" s="17"/>
      <c r="R1227" s="17"/>
      <c r="S1227" s="18"/>
      <c r="T1227" s="17"/>
      <c r="U1227" s="17"/>
      <c r="V1227" s="19"/>
      <c r="W1227" s="19"/>
      <c r="X1227" s="19"/>
      <c r="Y1227" s="17"/>
      <c r="Z1227" s="18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</row>
    <row r="1228" spans="1:49" s="11" customFormat="1">
      <c r="A1228" s="17"/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8"/>
      <c r="Q1228" s="17"/>
      <c r="R1228" s="17"/>
      <c r="S1228" s="18"/>
      <c r="T1228" s="17"/>
      <c r="U1228" s="17"/>
      <c r="V1228" s="19"/>
      <c r="W1228" s="19"/>
      <c r="X1228" s="19"/>
      <c r="Y1228" s="17"/>
      <c r="Z1228" s="18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</row>
    <row r="1229" spans="1:49" s="11" customFormat="1">
      <c r="A1229" s="17"/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8"/>
      <c r="Q1229" s="17"/>
      <c r="R1229" s="17"/>
      <c r="S1229" s="18"/>
      <c r="T1229" s="17"/>
      <c r="U1229" s="17"/>
      <c r="V1229" s="19"/>
      <c r="W1229" s="19"/>
      <c r="X1229" s="19"/>
      <c r="Y1229" s="17"/>
      <c r="Z1229" s="18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</row>
    <row r="1230" spans="1:49" s="11" customFormat="1">
      <c r="A1230" s="17"/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8"/>
      <c r="Q1230" s="17"/>
      <c r="R1230" s="17"/>
      <c r="S1230" s="18"/>
      <c r="T1230" s="17"/>
      <c r="U1230" s="17"/>
      <c r="V1230" s="19"/>
      <c r="W1230" s="19"/>
      <c r="X1230" s="19"/>
      <c r="Y1230" s="17"/>
      <c r="Z1230" s="18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</row>
    <row r="1231" spans="1:49" s="11" customFormat="1">
      <c r="A1231" s="17"/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8"/>
      <c r="Q1231" s="17"/>
      <c r="R1231" s="17"/>
      <c r="S1231" s="18"/>
      <c r="T1231" s="17"/>
      <c r="U1231" s="17"/>
      <c r="V1231" s="19"/>
      <c r="W1231" s="19"/>
      <c r="X1231" s="19"/>
      <c r="Y1231" s="17"/>
      <c r="Z1231" s="18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</row>
    <row r="1232" spans="1:49" s="11" customFormat="1">
      <c r="A1232" s="17"/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8"/>
      <c r="Q1232" s="17"/>
      <c r="R1232" s="17"/>
      <c r="S1232" s="18"/>
      <c r="T1232" s="17"/>
      <c r="U1232" s="17"/>
      <c r="V1232" s="19"/>
      <c r="W1232" s="19"/>
      <c r="X1232" s="19"/>
      <c r="Y1232" s="17"/>
      <c r="Z1232" s="18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</row>
    <row r="1233" spans="1:49" s="11" customFormat="1">
      <c r="A1233" s="17"/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8"/>
      <c r="Q1233" s="17"/>
      <c r="R1233" s="17"/>
      <c r="S1233" s="18"/>
      <c r="T1233" s="17"/>
      <c r="U1233" s="17"/>
      <c r="V1233" s="19"/>
      <c r="W1233" s="19"/>
      <c r="X1233" s="19"/>
      <c r="Y1233" s="17"/>
      <c r="Z1233" s="18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</row>
    <row r="1234" spans="1:49" s="11" customFormat="1">
      <c r="A1234" s="17"/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8"/>
      <c r="Q1234" s="17"/>
      <c r="R1234" s="17"/>
      <c r="S1234" s="18"/>
      <c r="T1234" s="17"/>
      <c r="U1234" s="17"/>
      <c r="V1234" s="19"/>
      <c r="W1234" s="19"/>
      <c r="X1234" s="19"/>
      <c r="Y1234" s="17"/>
      <c r="Z1234" s="18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</row>
    <row r="1235" spans="1:49" s="11" customFormat="1">
      <c r="A1235" s="17"/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8"/>
      <c r="Q1235" s="17"/>
      <c r="R1235" s="17"/>
      <c r="S1235" s="18"/>
      <c r="T1235" s="17"/>
      <c r="U1235" s="17"/>
      <c r="V1235" s="19"/>
      <c r="W1235" s="19"/>
      <c r="X1235" s="19"/>
      <c r="Y1235" s="17"/>
      <c r="Z1235" s="18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</row>
    <row r="1236" spans="1:49" s="11" customFormat="1">
      <c r="A1236" s="17"/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8"/>
      <c r="Q1236" s="17"/>
      <c r="R1236" s="17"/>
      <c r="S1236" s="18"/>
      <c r="T1236" s="17"/>
      <c r="U1236" s="17"/>
      <c r="V1236" s="19"/>
      <c r="W1236" s="19"/>
      <c r="X1236" s="19"/>
      <c r="Y1236" s="17"/>
      <c r="Z1236" s="18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</row>
    <row r="1237" spans="1:49" s="11" customFormat="1">
      <c r="A1237" s="17"/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8"/>
      <c r="Q1237" s="17"/>
      <c r="R1237" s="17"/>
      <c r="S1237" s="18"/>
      <c r="T1237" s="17"/>
      <c r="U1237" s="17"/>
      <c r="V1237" s="19"/>
      <c r="W1237" s="19"/>
      <c r="X1237" s="19"/>
      <c r="Y1237" s="17"/>
      <c r="Z1237" s="18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</row>
    <row r="1238" spans="1:49" s="11" customFormat="1">
      <c r="A1238" s="17"/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8"/>
      <c r="Q1238" s="17"/>
      <c r="R1238" s="17"/>
      <c r="S1238" s="18"/>
      <c r="T1238" s="17"/>
      <c r="U1238" s="17"/>
      <c r="V1238" s="19"/>
      <c r="W1238" s="19"/>
      <c r="X1238" s="19"/>
      <c r="Y1238" s="17"/>
      <c r="Z1238" s="18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</row>
    <row r="1239" spans="1:49" s="11" customFormat="1">
      <c r="A1239" s="17"/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8"/>
      <c r="Q1239" s="17"/>
      <c r="R1239" s="17"/>
      <c r="S1239" s="18"/>
      <c r="T1239" s="17"/>
      <c r="U1239" s="17"/>
      <c r="V1239" s="19"/>
      <c r="W1239" s="19"/>
      <c r="X1239" s="19"/>
      <c r="Y1239" s="17"/>
      <c r="Z1239" s="18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</row>
    <row r="1240" spans="1:49" s="11" customFormat="1">
      <c r="A1240" s="17"/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8"/>
      <c r="Q1240" s="17"/>
      <c r="R1240" s="17"/>
      <c r="S1240" s="18"/>
      <c r="T1240" s="17"/>
      <c r="U1240" s="17"/>
      <c r="V1240" s="19"/>
      <c r="W1240" s="19"/>
      <c r="X1240" s="19"/>
      <c r="Y1240" s="17"/>
      <c r="Z1240" s="18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</row>
    <row r="1241" spans="1:49" s="11" customFormat="1">
      <c r="A1241" s="17"/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8"/>
      <c r="Q1241" s="17"/>
      <c r="R1241" s="17"/>
      <c r="S1241" s="18"/>
      <c r="T1241" s="17"/>
      <c r="U1241" s="17"/>
      <c r="V1241" s="19"/>
      <c r="W1241" s="19"/>
      <c r="X1241" s="19"/>
      <c r="Y1241" s="17"/>
      <c r="Z1241" s="18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</row>
    <row r="1242" spans="1:49" s="11" customFormat="1">
      <c r="A1242" s="17"/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8"/>
      <c r="Q1242" s="17"/>
      <c r="R1242" s="17"/>
      <c r="S1242" s="18"/>
      <c r="T1242" s="17"/>
      <c r="U1242" s="17"/>
      <c r="V1242" s="19"/>
      <c r="W1242" s="19"/>
      <c r="X1242" s="19"/>
      <c r="Y1242" s="17"/>
      <c r="Z1242" s="18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</row>
    <row r="1243" spans="1:49" s="11" customFormat="1">
      <c r="A1243" s="17"/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8"/>
      <c r="Q1243" s="17"/>
      <c r="R1243" s="17"/>
      <c r="S1243" s="18"/>
      <c r="T1243" s="17"/>
      <c r="U1243" s="17"/>
      <c r="V1243" s="19"/>
      <c r="W1243" s="19"/>
      <c r="X1243" s="19"/>
      <c r="Y1243" s="17"/>
      <c r="Z1243" s="18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</row>
    <row r="1244" spans="1:49" s="11" customFormat="1">
      <c r="A1244" s="17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8"/>
      <c r="Q1244" s="17"/>
      <c r="R1244" s="17"/>
      <c r="S1244" s="18"/>
      <c r="T1244" s="17"/>
      <c r="U1244" s="17"/>
      <c r="V1244" s="19"/>
      <c r="W1244" s="19"/>
      <c r="X1244" s="19"/>
      <c r="Y1244" s="17"/>
      <c r="Z1244" s="18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</row>
    <row r="1245" spans="1:49" s="11" customFormat="1">
      <c r="A1245" s="17"/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8"/>
      <c r="Q1245" s="17"/>
      <c r="R1245" s="17"/>
      <c r="S1245" s="18"/>
      <c r="T1245" s="17"/>
      <c r="U1245" s="17"/>
      <c r="V1245" s="19"/>
      <c r="W1245" s="19"/>
      <c r="X1245" s="19"/>
      <c r="Y1245" s="17"/>
      <c r="Z1245" s="18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</row>
    <row r="1246" spans="1:49" s="11" customFormat="1">
      <c r="A1246" s="17"/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8"/>
      <c r="Q1246" s="17"/>
      <c r="R1246" s="17"/>
      <c r="S1246" s="18"/>
      <c r="T1246" s="17"/>
      <c r="U1246" s="17"/>
      <c r="V1246" s="19"/>
      <c r="W1246" s="19"/>
      <c r="X1246" s="19"/>
      <c r="Y1246" s="17"/>
      <c r="Z1246" s="18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</row>
    <row r="1247" spans="1:49" s="11" customFormat="1">
      <c r="A1247" s="17"/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8"/>
      <c r="Q1247" s="17"/>
      <c r="R1247" s="17"/>
      <c r="S1247" s="18"/>
      <c r="T1247" s="17"/>
      <c r="U1247" s="17"/>
      <c r="V1247" s="19"/>
      <c r="W1247" s="19"/>
      <c r="X1247" s="19"/>
      <c r="Y1247" s="17"/>
      <c r="Z1247" s="18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</row>
    <row r="1248" spans="1:49" s="11" customFormat="1">
      <c r="A1248" s="17"/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8"/>
      <c r="Q1248" s="17"/>
      <c r="R1248" s="17"/>
      <c r="S1248" s="18"/>
      <c r="T1248" s="17"/>
      <c r="U1248" s="17"/>
      <c r="V1248" s="19"/>
      <c r="W1248" s="19"/>
      <c r="X1248" s="19"/>
      <c r="Y1248" s="17"/>
      <c r="Z1248" s="18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</row>
    <row r="1249" spans="1:49" s="11" customFormat="1">
      <c r="A1249" s="17"/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8"/>
      <c r="Q1249" s="17"/>
      <c r="R1249" s="17"/>
      <c r="S1249" s="18"/>
      <c r="T1249" s="17"/>
      <c r="U1249" s="17"/>
      <c r="V1249" s="19"/>
      <c r="W1249" s="19"/>
      <c r="X1249" s="19"/>
      <c r="Y1249" s="17"/>
      <c r="Z1249" s="18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</row>
    <row r="1250" spans="1:49" s="11" customFormat="1">
      <c r="A1250" s="17"/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8"/>
      <c r="Q1250" s="17"/>
      <c r="R1250" s="17"/>
      <c r="S1250" s="18"/>
      <c r="T1250" s="17"/>
      <c r="U1250" s="17"/>
      <c r="V1250" s="19"/>
      <c r="W1250" s="19"/>
      <c r="X1250" s="19"/>
      <c r="Y1250" s="17"/>
      <c r="Z1250" s="18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</row>
    <row r="1251" spans="1:49" s="11" customFormat="1">
      <c r="A1251" s="17"/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8"/>
      <c r="Q1251" s="17"/>
      <c r="R1251" s="17"/>
      <c r="S1251" s="18"/>
      <c r="T1251" s="17"/>
      <c r="U1251" s="17"/>
      <c r="V1251" s="19"/>
      <c r="W1251" s="19"/>
      <c r="X1251" s="19"/>
      <c r="Y1251" s="17"/>
      <c r="Z1251" s="18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</row>
    <row r="1252" spans="1:49" s="11" customFormat="1">
      <c r="A1252" s="17"/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8"/>
      <c r="Q1252" s="17"/>
      <c r="R1252" s="17"/>
      <c r="S1252" s="18"/>
      <c r="T1252" s="17"/>
      <c r="U1252" s="17"/>
      <c r="V1252" s="19"/>
      <c r="W1252" s="19"/>
      <c r="X1252" s="19"/>
      <c r="Y1252" s="17"/>
      <c r="Z1252" s="18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</row>
    <row r="1253" spans="1:49" s="11" customFormat="1">
      <c r="A1253" s="17"/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8"/>
      <c r="Q1253" s="17"/>
      <c r="R1253" s="17"/>
      <c r="S1253" s="18"/>
      <c r="T1253" s="17"/>
      <c r="U1253" s="17"/>
      <c r="V1253" s="19"/>
      <c r="W1253" s="19"/>
      <c r="X1253" s="19"/>
      <c r="Y1253" s="17"/>
      <c r="Z1253" s="18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</row>
    <row r="1254" spans="1:49" s="11" customFormat="1">
      <c r="A1254" s="17"/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8"/>
      <c r="Q1254" s="17"/>
      <c r="R1254" s="17"/>
      <c r="S1254" s="18"/>
      <c r="T1254" s="17"/>
      <c r="U1254" s="17"/>
      <c r="V1254" s="19"/>
      <c r="W1254" s="19"/>
      <c r="X1254" s="19"/>
      <c r="Y1254" s="17"/>
      <c r="Z1254" s="18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</row>
    <row r="1255" spans="1:49" s="11" customFormat="1">
      <c r="A1255" s="17"/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8"/>
      <c r="Q1255" s="17"/>
      <c r="R1255" s="17"/>
      <c r="S1255" s="18"/>
      <c r="T1255" s="17"/>
      <c r="U1255" s="17"/>
      <c r="V1255" s="19"/>
      <c r="W1255" s="19"/>
      <c r="X1255" s="19"/>
      <c r="Y1255" s="17"/>
      <c r="Z1255" s="18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</row>
    <row r="1256" spans="1:49" s="11" customFormat="1">
      <c r="A1256" s="17"/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8"/>
      <c r="Q1256" s="17"/>
      <c r="R1256" s="17"/>
      <c r="S1256" s="18"/>
      <c r="T1256" s="17"/>
      <c r="U1256" s="17"/>
      <c r="V1256" s="19"/>
      <c r="W1256" s="19"/>
      <c r="X1256" s="19"/>
      <c r="Y1256" s="17"/>
      <c r="Z1256" s="18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</row>
    <row r="1257" spans="1:49" s="11" customFormat="1">
      <c r="A1257" s="17"/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8"/>
      <c r="Q1257" s="17"/>
      <c r="R1257" s="17"/>
      <c r="S1257" s="18"/>
      <c r="T1257" s="17"/>
      <c r="U1257" s="17"/>
      <c r="V1257" s="19"/>
      <c r="W1257" s="19"/>
      <c r="X1257" s="19"/>
      <c r="Y1257" s="17"/>
      <c r="Z1257" s="18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</row>
    <row r="1258" spans="1:49" s="11" customFormat="1">
      <c r="A1258" s="17"/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8"/>
      <c r="Q1258" s="17"/>
      <c r="R1258" s="17"/>
      <c r="S1258" s="18"/>
      <c r="T1258" s="17"/>
      <c r="U1258" s="17"/>
      <c r="V1258" s="19"/>
      <c r="W1258" s="19"/>
      <c r="X1258" s="19"/>
      <c r="Y1258" s="17"/>
      <c r="Z1258" s="18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</row>
    <row r="1259" spans="1:49" s="11" customFormat="1">
      <c r="A1259" s="17"/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8"/>
      <c r="Q1259" s="17"/>
      <c r="R1259" s="17"/>
      <c r="S1259" s="18"/>
      <c r="T1259" s="17"/>
      <c r="U1259" s="17"/>
      <c r="V1259" s="19"/>
      <c r="W1259" s="19"/>
      <c r="X1259" s="19"/>
      <c r="Y1259" s="17"/>
      <c r="Z1259" s="18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</row>
    <row r="1260" spans="1:49" s="11" customFormat="1">
      <c r="A1260" s="17"/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8"/>
      <c r="Q1260" s="17"/>
      <c r="R1260" s="17"/>
      <c r="S1260" s="18"/>
      <c r="T1260" s="17"/>
      <c r="U1260" s="17"/>
      <c r="V1260" s="19"/>
      <c r="W1260" s="19"/>
      <c r="X1260" s="19"/>
      <c r="Y1260" s="17"/>
      <c r="Z1260" s="18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</row>
    <row r="1261" spans="1:49" s="11" customFormat="1">
      <c r="A1261" s="17"/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8"/>
      <c r="Q1261" s="17"/>
      <c r="R1261" s="17"/>
      <c r="S1261" s="18"/>
      <c r="T1261" s="17"/>
      <c r="U1261" s="17"/>
      <c r="V1261" s="19"/>
      <c r="W1261" s="19"/>
      <c r="X1261" s="19"/>
      <c r="Y1261" s="17"/>
      <c r="Z1261" s="18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</row>
    <row r="1262" spans="1:49" s="11" customFormat="1">
      <c r="A1262" s="17"/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8"/>
      <c r="Q1262" s="17"/>
      <c r="R1262" s="17"/>
      <c r="S1262" s="18"/>
      <c r="T1262" s="17"/>
      <c r="U1262" s="17"/>
      <c r="V1262" s="19"/>
      <c r="W1262" s="19"/>
      <c r="X1262" s="19"/>
      <c r="Y1262" s="17"/>
      <c r="Z1262" s="18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</row>
    <row r="1263" spans="1:49" s="11" customFormat="1">
      <c r="A1263" s="17"/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8"/>
      <c r="Q1263" s="17"/>
      <c r="R1263" s="17"/>
      <c r="S1263" s="18"/>
      <c r="T1263" s="17"/>
      <c r="U1263" s="17"/>
      <c r="V1263" s="19"/>
      <c r="W1263" s="19"/>
      <c r="X1263" s="19"/>
      <c r="Y1263" s="17"/>
      <c r="Z1263" s="18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</row>
    <row r="1264" spans="1:49" s="11" customFormat="1">
      <c r="A1264" s="17"/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8"/>
      <c r="Q1264" s="17"/>
      <c r="R1264" s="17"/>
      <c r="S1264" s="18"/>
      <c r="T1264" s="17"/>
      <c r="U1264" s="17"/>
      <c r="V1264" s="19"/>
      <c r="W1264" s="19"/>
      <c r="X1264" s="19"/>
      <c r="Y1264" s="17"/>
      <c r="Z1264" s="18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</row>
    <row r="1265" spans="1:49" s="11" customFormat="1">
      <c r="A1265" s="17"/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8"/>
      <c r="Q1265" s="17"/>
      <c r="R1265" s="17"/>
      <c r="S1265" s="18"/>
      <c r="T1265" s="17"/>
      <c r="U1265" s="17"/>
      <c r="V1265" s="19"/>
      <c r="W1265" s="19"/>
      <c r="X1265" s="19"/>
      <c r="Y1265" s="17"/>
      <c r="Z1265" s="18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</row>
    <row r="1266" spans="1:49" s="11" customFormat="1">
      <c r="A1266" s="17"/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8"/>
      <c r="Q1266" s="17"/>
      <c r="R1266" s="17"/>
      <c r="S1266" s="18"/>
      <c r="T1266" s="17"/>
      <c r="U1266" s="17"/>
      <c r="V1266" s="19"/>
      <c r="W1266" s="19"/>
      <c r="X1266" s="19"/>
      <c r="Y1266" s="17"/>
      <c r="Z1266" s="18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</row>
    <row r="1267" spans="1:49" s="11" customFormat="1">
      <c r="A1267" s="17"/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8"/>
      <c r="Q1267" s="17"/>
      <c r="R1267" s="17"/>
      <c r="S1267" s="18"/>
      <c r="T1267" s="17"/>
      <c r="U1267" s="17"/>
      <c r="V1267" s="19"/>
      <c r="W1267" s="19"/>
      <c r="X1267" s="19"/>
      <c r="Y1267" s="17"/>
      <c r="Z1267" s="18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</row>
    <row r="1268" spans="1:49" s="11" customFormat="1">
      <c r="A1268" s="17"/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8"/>
      <c r="Q1268" s="17"/>
      <c r="R1268" s="17"/>
      <c r="S1268" s="18"/>
      <c r="T1268" s="17"/>
      <c r="U1268" s="17"/>
      <c r="V1268" s="19"/>
      <c r="W1268" s="19"/>
      <c r="X1268" s="19"/>
      <c r="Y1268" s="17"/>
      <c r="Z1268" s="18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</row>
    <row r="1269" spans="1:49" s="11" customFormat="1">
      <c r="A1269" s="17"/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8"/>
      <c r="Q1269" s="17"/>
      <c r="R1269" s="17"/>
      <c r="S1269" s="18"/>
      <c r="T1269" s="17"/>
      <c r="U1269" s="17"/>
      <c r="V1269" s="19"/>
      <c r="W1269" s="19"/>
      <c r="X1269" s="19"/>
      <c r="Y1269" s="17"/>
      <c r="Z1269" s="18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</row>
    <row r="1270" spans="1:49" s="11" customFormat="1">
      <c r="A1270" s="17"/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8"/>
      <c r="Q1270" s="17"/>
      <c r="R1270" s="17"/>
      <c r="S1270" s="18"/>
      <c r="T1270" s="17"/>
      <c r="U1270" s="17"/>
      <c r="V1270" s="19"/>
      <c r="W1270" s="19"/>
      <c r="X1270" s="19"/>
      <c r="Y1270" s="17"/>
      <c r="Z1270" s="18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</row>
    <row r="1271" spans="1:49" s="11" customFormat="1">
      <c r="A1271" s="17"/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8"/>
      <c r="Q1271" s="17"/>
      <c r="R1271" s="17"/>
      <c r="S1271" s="18"/>
      <c r="T1271" s="17"/>
      <c r="U1271" s="17"/>
      <c r="V1271" s="19"/>
      <c r="W1271" s="19"/>
      <c r="X1271" s="19"/>
      <c r="Y1271" s="17"/>
      <c r="Z1271" s="18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</row>
    <row r="1272" spans="1:49" s="11" customFormat="1">
      <c r="A1272" s="17"/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8"/>
      <c r="Q1272" s="17"/>
      <c r="R1272" s="17"/>
      <c r="S1272" s="18"/>
      <c r="T1272" s="17"/>
      <c r="U1272" s="17"/>
      <c r="V1272" s="19"/>
      <c r="W1272" s="19"/>
      <c r="X1272" s="19"/>
      <c r="Y1272" s="17"/>
      <c r="Z1272" s="18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</row>
    <row r="1273" spans="1:49" s="11" customFormat="1">
      <c r="A1273" s="17"/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8"/>
      <c r="Q1273" s="17"/>
      <c r="R1273" s="17"/>
      <c r="S1273" s="18"/>
      <c r="T1273" s="17"/>
      <c r="U1273" s="17"/>
      <c r="V1273" s="19"/>
      <c r="W1273" s="19"/>
      <c r="X1273" s="19"/>
      <c r="Y1273" s="17"/>
      <c r="Z1273" s="18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</row>
    <row r="1274" spans="1:49" s="11" customFormat="1">
      <c r="A1274" s="17"/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8"/>
      <c r="Q1274" s="17"/>
      <c r="R1274" s="17"/>
      <c r="S1274" s="18"/>
      <c r="T1274" s="17"/>
      <c r="U1274" s="17"/>
      <c r="V1274" s="19"/>
      <c r="W1274" s="19"/>
      <c r="X1274" s="19"/>
      <c r="Y1274" s="17"/>
      <c r="Z1274" s="18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</row>
    <row r="1275" spans="1:49" s="11" customFormat="1">
      <c r="A1275" s="17"/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8"/>
      <c r="Q1275" s="17"/>
      <c r="R1275" s="17"/>
      <c r="S1275" s="18"/>
      <c r="T1275" s="17"/>
      <c r="U1275" s="17"/>
      <c r="V1275" s="19"/>
      <c r="W1275" s="19"/>
      <c r="X1275" s="19"/>
      <c r="Y1275" s="17"/>
      <c r="Z1275" s="18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</row>
    <row r="1276" spans="1:49" s="11" customFormat="1">
      <c r="A1276" s="17"/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8"/>
      <c r="Q1276" s="17"/>
      <c r="R1276" s="17"/>
      <c r="S1276" s="18"/>
      <c r="T1276" s="17"/>
      <c r="U1276" s="17"/>
      <c r="V1276" s="19"/>
      <c r="W1276" s="19"/>
      <c r="X1276" s="19"/>
      <c r="Y1276" s="17"/>
      <c r="Z1276" s="18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</row>
    <row r="1277" spans="1:49" s="11" customFormat="1">
      <c r="A1277" s="17"/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8"/>
      <c r="Q1277" s="17"/>
      <c r="R1277" s="17"/>
      <c r="S1277" s="18"/>
      <c r="T1277" s="17"/>
      <c r="U1277" s="17"/>
      <c r="V1277" s="19"/>
      <c r="W1277" s="19"/>
      <c r="X1277" s="19"/>
      <c r="Y1277" s="17"/>
      <c r="Z1277" s="18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</row>
    <row r="1278" spans="1:49" s="11" customFormat="1">
      <c r="A1278" s="17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8"/>
      <c r="Q1278" s="17"/>
      <c r="R1278" s="17"/>
      <c r="S1278" s="18"/>
      <c r="T1278" s="17"/>
      <c r="U1278" s="17"/>
      <c r="V1278" s="19"/>
      <c r="W1278" s="19"/>
      <c r="X1278" s="19"/>
      <c r="Y1278" s="17"/>
      <c r="Z1278" s="18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</row>
    <row r="1279" spans="1:49" s="11" customFormat="1">
      <c r="A1279" s="17"/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8"/>
      <c r="Q1279" s="17"/>
      <c r="R1279" s="17"/>
      <c r="S1279" s="18"/>
      <c r="T1279" s="17"/>
      <c r="U1279" s="17"/>
      <c r="V1279" s="19"/>
      <c r="W1279" s="19"/>
      <c r="X1279" s="19"/>
      <c r="Y1279" s="17"/>
      <c r="Z1279" s="18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</row>
    <row r="1280" spans="1:49" s="11" customFormat="1">
      <c r="A1280" s="17"/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8"/>
      <c r="Q1280" s="17"/>
      <c r="R1280" s="17"/>
      <c r="S1280" s="18"/>
      <c r="T1280" s="17"/>
      <c r="U1280" s="17"/>
      <c r="V1280" s="19"/>
      <c r="W1280" s="19"/>
      <c r="X1280" s="19"/>
      <c r="Y1280" s="17"/>
      <c r="Z1280" s="18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</row>
    <row r="1281" spans="1:49" s="11" customFormat="1">
      <c r="A1281" s="17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8"/>
      <c r="Q1281" s="17"/>
      <c r="R1281" s="17"/>
      <c r="S1281" s="18"/>
      <c r="T1281" s="17"/>
      <c r="U1281" s="17"/>
      <c r="V1281" s="19"/>
      <c r="W1281" s="19"/>
      <c r="X1281" s="19"/>
      <c r="Y1281" s="17"/>
      <c r="Z1281" s="18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</row>
    <row r="1282" spans="1:49" s="11" customFormat="1">
      <c r="A1282" s="17"/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8"/>
      <c r="Q1282" s="17"/>
      <c r="R1282" s="17"/>
      <c r="S1282" s="18"/>
      <c r="T1282" s="17"/>
      <c r="U1282" s="17"/>
      <c r="V1282" s="19"/>
      <c r="W1282" s="19"/>
      <c r="X1282" s="19"/>
      <c r="Y1282" s="17"/>
      <c r="Z1282" s="18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</row>
    <row r="1283" spans="1:49" s="11" customFormat="1">
      <c r="A1283" s="17"/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8"/>
      <c r="Q1283" s="17"/>
      <c r="R1283" s="17"/>
      <c r="S1283" s="18"/>
      <c r="T1283" s="17"/>
      <c r="U1283" s="17"/>
      <c r="V1283" s="19"/>
      <c r="W1283" s="19"/>
      <c r="X1283" s="19"/>
      <c r="Y1283" s="17"/>
      <c r="Z1283" s="18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</row>
    <row r="1284" spans="1:49" s="11" customFormat="1">
      <c r="A1284" s="17"/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8"/>
      <c r="Q1284" s="17"/>
      <c r="R1284" s="17"/>
      <c r="S1284" s="18"/>
      <c r="T1284" s="17"/>
      <c r="U1284" s="17"/>
      <c r="V1284" s="19"/>
      <c r="W1284" s="19"/>
      <c r="X1284" s="19"/>
      <c r="Y1284" s="17"/>
      <c r="Z1284" s="18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</row>
    <row r="1285" spans="1:49" s="11" customFormat="1">
      <c r="A1285" s="17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8"/>
      <c r="Q1285" s="17"/>
      <c r="R1285" s="17"/>
      <c r="S1285" s="18"/>
      <c r="T1285" s="17"/>
      <c r="U1285" s="17"/>
      <c r="V1285" s="19"/>
      <c r="W1285" s="19"/>
      <c r="X1285" s="19"/>
      <c r="Y1285" s="17"/>
      <c r="Z1285" s="18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</row>
    <row r="1286" spans="1:49" s="11" customFormat="1">
      <c r="A1286" s="17"/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8"/>
      <c r="Q1286" s="17"/>
      <c r="R1286" s="17"/>
      <c r="S1286" s="18"/>
      <c r="T1286" s="17"/>
      <c r="U1286" s="17"/>
      <c r="V1286" s="19"/>
      <c r="W1286" s="19"/>
      <c r="X1286" s="19"/>
      <c r="Y1286" s="17"/>
      <c r="Z1286" s="18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</row>
    <row r="1287" spans="1:49" s="11" customFormat="1">
      <c r="A1287" s="17"/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8"/>
      <c r="Q1287" s="17"/>
      <c r="R1287" s="17"/>
      <c r="S1287" s="18"/>
      <c r="T1287" s="17"/>
      <c r="U1287" s="17"/>
      <c r="V1287" s="19"/>
      <c r="W1287" s="19"/>
      <c r="X1287" s="19"/>
      <c r="Y1287" s="17"/>
      <c r="Z1287" s="18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</row>
    <row r="1288" spans="1:49" s="11" customFormat="1">
      <c r="A1288" s="17"/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8"/>
      <c r="Q1288" s="17"/>
      <c r="R1288" s="17"/>
      <c r="S1288" s="18"/>
      <c r="T1288" s="17"/>
      <c r="U1288" s="17"/>
      <c r="V1288" s="19"/>
      <c r="W1288" s="19"/>
      <c r="X1288" s="19"/>
      <c r="Y1288" s="17"/>
      <c r="Z1288" s="18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</row>
    <row r="1289" spans="1:49" s="11" customFormat="1">
      <c r="A1289" s="17"/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8"/>
      <c r="Q1289" s="17"/>
      <c r="R1289" s="17"/>
      <c r="S1289" s="18"/>
      <c r="T1289" s="17"/>
      <c r="U1289" s="17"/>
      <c r="V1289" s="19"/>
      <c r="W1289" s="19"/>
      <c r="X1289" s="19"/>
      <c r="Y1289" s="17"/>
      <c r="Z1289" s="18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</row>
    <row r="1290" spans="1:49" s="11" customFormat="1">
      <c r="A1290" s="17"/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8"/>
      <c r="Q1290" s="17"/>
      <c r="R1290" s="17"/>
      <c r="S1290" s="18"/>
      <c r="T1290" s="17"/>
      <c r="U1290" s="17"/>
      <c r="V1290" s="19"/>
      <c r="W1290" s="19"/>
      <c r="X1290" s="19"/>
      <c r="Y1290" s="17"/>
      <c r="Z1290" s="18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</row>
    <row r="1291" spans="1:49" s="11" customFormat="1">
      <c r="A1291" s="17"/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8"/>
      <c r="Q1291" s="17"/>
      <c r="R1291" s="17"/>
      <c r="S1291" s="18"/>
      <c r="T1291" s="17"/>
      <c r="U1291" s="17"/>
      <c r="V1291" s="19"/>
      <c r="W1291" s="19"/>
      <c r="X1291" s="19"/>
      <c r="Y1291" s="17"/>
      <c r="Z1291" s="18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</row>
    <row r="1292" spans="1:49" s="11" customFormat="1">
      <c r="A1292" s="17"/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8"/>
      <c r="Q1292" s="17"/>
      <c r="R1292" s="17"/>
      <c r="S1292" s="18"/>
      <c r="T1292" s="17"/>
      <c r="U1292" s="17"/>
      <c r="V1292" s="19"/>
      <c r="W1292" s="19"/>
      <c r="X1292" s="19"/>
      <c r="Y1292" s="17"/>
      <c r="Z1292" s="18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</row>
    <row r="1293" spans="1:49" s="11" customFormat="1">
      <c r="A1293" s="17"/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8"/>
      <c r="Q1293" s="17"/>
      <c r="R1293" s="17"/>
      <c r="S1293" s="18"/>
      <c r="T1293" s="17"/>
      <c r="U1293" s="17"/>
      <c r="V1293" s="19"/>
      <c r="W1293" s="19"/>
      <c r="X1293" s="19"/>
      <c r="Y1293" s="17"/>
      <c r="Z1293" s="18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</row>
    <row r="1294" spans="1:49" s="11" customFormat="1">
      <c r="A1294" s="17"/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8"/>
      <c r="Q1294" s="17"/>
      <c r="R1294" s="17"/>
      <c r="S1294" s="18"/>
      <c r="T1294" s="17"/>
      <c r="U1294" s="17"/>
      <c r="V1294" s="19"/>
      <c r="W1294" s="19"/>
      <c r="X1294" s="19"/>
      <c r="Y1294" s="17"/>
      <c r="Z1294" s="18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</row>
    <row r="1295" spans="1:49" s="11" customFormat="1">
      <c r="A1295" s="17"/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8"/>
      <c r="Q1295" s="17"/>
      <c r="R1295" s="17"/>
      <c r="S1295" s="18"/>
      <c r="T1295" s="17"/>
      <c r="U1295" s="17"/>
      <c r="V1295" s="19"/>
      <c r="W1295" s="19"/>
      <c r="X1295" s="19"/>
      <c r="Y1295" s="17"/>
      <c r="Z1295" s="18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</row>
    <row r="1296" spans="1:49" s="11" customFormat="1">
      <c r="A1296" s="17"/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8"/>
      <c r="Q1296" s="17"/>
      <c r="R1296" s="17"/>
      <c r="S1296" s="18"/>
      <c r="T1296" s="17"/>
      <c r="U1296" s="17"/>
      <c r="V1296" s="19"/>
      <c r="W1296" s="19"/>
      <c r="X1296" s="19"/>
      <c r="Y1296" s="17"/>
      <c r="Z1296" s="18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</row>
    <row r="1297" spans="1:49" s="11" customFormat="1">
      <c r="A1297" s="17"/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8"/>
      <c r="Q1297" s="17"/>
      <c r="R1297" s="17"/>
      <c r="S1297" s="18"/>
      <c r="T1297" s="17"/>
      <c r="U1297" s="17"/>
      <c r="V1297" s="19"/>
      <c r="W1297" s="19"/>
      <c r="X1297" s="19"/>
      <c r="Y1297" s="17"/>
      <c r="Z1297" s="18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</row>
    <row r="1298" spans="1:49" s="11" customFormat="1">
      <c r="A1298" s="17"/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8"/>
      <c r="Q1298" s="17"/>
      <c r="R1298" s="17"/>
      <c r="S1298" s="18"/>
      <c r="T1298" s="17"/>
      <c r="U1298" s="17"/>
      <c r="V1298" s="19"/>
      <c r="W1298" s="19"/>
      <c r="X1298" s="19"/>
      <c r="Y1298" s="17"/>
      <c r="Z1298" s="18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</row>
    <row r="1299" spans="1:49" s="11" customFormat="1">
      <c r="A1299" s="17"/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8"/>
      <c r="Q1299" s="17"/>
      <c r="R1299" s="17"/>
      <c r="S1299" s="18"/>
      <c r="T1299" s="17"/>
      <c r="U1299" s="17"/>
      <c r="V1299" s="19"/>
      <c r="W1299" s="19"/>
      <c r="X1299" s="19"/>
      <c r="Y1299" s="17"/>
      <c r="Z1299" s="18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</row>
    <row r="1300" spans="1:49" s="11" customFormat="1">
      <c r="A1300" s="17"/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8"/>
      <c r="Q1300" s="17"/>
      <c r="R1300" s="17"/>
      <c r="S1300" s="18"/>
      <c r="T1300" s="17"/>
      <c r="U1300" s="17"/>
      <c r="V1300" s="19"/>
      <c r="W1300" s="19"/>
      <c r="X1300" s="19"/>
      <c r="Y1300" s="17"/>
      <c r="Z1300" s="18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</row>
    <row r="1301" spans="1:49" s="11" customFormat="1">
      <c r="A1301" s="17"/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8"/>
      <c r="Q1301" s="17"/>
      <c r="R1301" s="17"/>
      <c r="S1301" s="18"/>
      <c r="T1301" s="17"/>
      <c r="U1301" s="17"/>
      <c r="V1301" s="19"/>
      <c r="W1301" s="19"/>
      <c r="X1301" s="19"/>
      <c r="Y1301" s="17"/>
      <c r="Z1301" s="18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</row>
    <row r="1302" spans="1:49" s="11" customFormat="1">
      <c r="A1302" s="17"/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8"/>
      <c r="Q1302" s="17"/>
      <c r="R1302" s="17"/>
      <c r="S1302" s="18"/>
      <c r="T1302" s="17"/>
      <c r="U1302" s="17"/>
      <c r="V1302" s="19"/>
      <c r="W1302" s="19"/>
      <c r="X1302" s="19"/>
      <c r="Y1302" s="17"/>
      <c r="Z1302" s="18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</row>
    <row r="1303" spans="1:49" s="11" customFormat="1">
      <c r="A1303" s="17"/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8"/>
      <c r="Q1303" s="17"/>
      <c r="R1303" s="17"/>
      <c r="S1303" s="18"/>
      <c r="T1303" s="17"/>
      <c r="U1303" s="17"/>
      <c r="V1303" s="19"/>
      <c r="W1303" s="19"/>
      <c r="X1303" s="19"/>
      <c r="Y1303" s="17"/>
      <c r="Z1303" s="18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</row>
    <row r="1304" spans="1:49" s="11" customFormat="1">
      <c r="A1304" s="17"/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8"/>
      <c r="Q1304" s="17"/>
      <c r="R1304" s="17"/>
      <c r="S1304" s="18"/>
      <c r="T1304" s="17"/>
      <c r="U1304" s="17"/>
      <c r="V1304" s="19"/>
      <c r="W1304" s="19"/>
      <c r="X1304" s="19"/>
      <c r="Y1304" s="17"/>
      <c r="Z1304" s="18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</row>
    <row r="1305" spans="1:49" s="11" customFormat="1">
      <c r="A1305" s="17"/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8"/>
      <c r="Q1305" s="17"/>
      <c r="R1305" s="17"/>
      <c r="S1305" s="18"/>
      <c r="T1305" s="17"/>
      <c r="U1305" s="17"/>
      <c r="V1305" s="19"/>
      <c r="W1305" s="19"/>
      <c r="X1305" s="19"/>
      <c r="Y1305" s="17"/>
      <c r="Z1305" s="18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</row>
    <row r="1306" spans="1:49" s="11" customFormat="1">
      <c r="A1306" s="17"/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8"/>
      <c r="Q1306" s="17"/>
      <c r="R1306" s="17"/>
      <c r="S1306" s="18"/>
      <c r="T1306" s="17"/>
      <c r="U1306" s="17"/>
      <c r="V1306" s="19"/>
      <c r="W1306" s="19"/>
      <c r="X1306" s="19"/>
      <c r="Y1306" s="17"/>
      <c r="Z1306" s="18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</row>
    <row r="1307" spans="1:49" s="11" customFormat="1">
      <c r="A1307" s="17"/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8"/>
      <c r="Q1307" s="17"/>
      <c r="R1307" s="17"/>
      <c r="S1307" s="18"/>
      <c r="T1307" s="17"/>
      <c r="U1307" s="17"/>
      <c r="V1307" s="19"/>
      <c r="W1307" s="19"/>
      <c r="X1307" s="19"/>
      <c r="Y1307" s="17"/>
      <c r="Z1307" s="18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</row>
    <row r="1308" spans="1:49" s="11" customFormat="1">
      <c r="A1308" s="17"/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8"/>
      <c r="Q1308" s="17"/>
      <c r="R1308" s="17"/>
      <c r="S1308" s="18"/>
      <c r="T1308" s="17"/>
      <c r="U1308" s="17"/>
      <c r="V1308" s="19"/>
      <c r="W1308" s="19"/>
      <c r="X1308" s="19"/>
      <c r="Y1308" s="17"/>
      <c r="Z1308" s="18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</row>
    <row r="1309" spans="1:49" s="11" customFormat="1">
      <c r="A1309" s="17"/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8"/>
      <c r="Q1309" s="17"/>
      <c r="R1309" s="17"/>
      <c r="S1309" s="18"/>
      <c r="T1309" s="17"/>
      <c r="U1309" s="17"/>
      <c r="V1309" s="19"/>
      <c r="W1309" s="19"/>
      <c r="X1309" s="19"/>
      <c r="Y1309" s="17"/>
      <c r="Z1309" s="18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</row>
    <row r="1310" spans="1:49" s="11" customFormat="1">
      <c r="A1310" s="17"/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8"/>
      <c r="Q1310" s="17"/>
      <c r="R1310" s="17"/>
      <c r="S1310" s="18"/>
      <c r="T1310" s="17"/>
      <c r="U1310" s="17"/>
      <c r="V1310" s="19"/>
      <c r="W1310" s="19"/>
      <c r="X1310" s="19"/>
      <c r="Y1310" s="17"/>
      <c r="Z1310" s="18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</row>
    <row r="1311" spans="1:49" s="11" customFormat="1">
      <c r="A1311" s="17"/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8"/>
      <c r="Q1311" s="17"/>
      <c r="R1311" s="17"/>
      <c r="S1311" s="18"/>
      <c r="T1311" s="17"/>
      <c r="U1311" s="17"/>
      <c r="V1311" s="19"/>
      <c r="W1311" s="19"/>
      <c r="X1311" s="19"/>
      <c r="Y1311" s="17"/>
      <c r="Z1311" s="18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</row>
    <row r="1312" spans="1:49" s="11" customFormat="1">
      <c r="A1312" s="17"/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8"/>
      <c r="Q1312" s="17"/>
      <c r="R1312" s="17"/>
      <c r="S1312" s="18"/>
      <c r="T1312" s="17"/>
      <c r="U1312" s="17"/>
      <c r="V1312" s="19"/>
      <c r="W1312" s="19"/>
      <c r="X1312" s="19"/>
      <c r="Y1312" s="17"/>
      <c r="Z1312" s="18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</row>
    <row r="1313" spans="1:49" s="11" customFormat="1">
      <c r="A1313" s="17"/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8"/>
      <c r="Q1313" s="17"/>
      <c r="R1313" s="17"/>
      <c r="S1313" s="18"/>
      <c r="T1313" s="17"/>
      <c r="U1313" s="17"/>
      <c r="V1313" s="19"/>
      <c r="W1313" s="19"/>
      <c r="X1313" s="19"/>
      <c r="Y1313" s="17"/>
      <c r="Z1313" s="18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</row>
    <row r="1314" spans="1:49" s="11" customFormat="1">
      <c r="A1314" s="17"/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8"/>
      <c r="Q1314" s="17"/>
      <c r="R1314" s="17"/>
      <c r="S1314" s="18"/>
      <c r="T1314" s="17"/>
      <c r="U1314" s="17"/>
      <c r="V1314" s="19"/>
      <c r="W1314" s="19"/>
      <c r="X1314" s="19"/>
      <c r="Y1314" s="17"/>
      <c r="Z1314" s="18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</row>
    <row r="1315" spans="1:49" s="11" customFormat="1">
      <c r="A1315" s="17"/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8"/>
      <c r="Q1315" s="17"/>
      <c r="R1315" s="17"/>
      <c r="S1315" s="18"/>
      <c r="T1315" s="17"/>
      <c r="U1315" s="17"/>
      <c r="V1315" s="19"/>
      <c r="W1315" s="19"/>
      <c r="X1315" s="19"/>
      <c r="Y1315" s="17"/>
      <c r="Z1315" s="18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</row>
    <row r="1316" spans="1:49" s="11" customFormat="1">
      <c r="A1316" s="17"/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8"/>
      <c r="Q1316" s="17"/>
      <c r="R1316" s="17"/>
      <c r="S1316" s="18"/>
      <c r="T1316" s="17"/>
      <c r="U1316" s="17"/>
      <c r="V1316" s="19"/>
      <c r="W1316" s="19"/>
      <c r="X1316" s="19"/>
      <c r="Y1316" s="17"/>
      <c r="Z1316" s="18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</row>
    <row r="1317" spans="1:49" s="11" customFormat="1">
      <c r="A1317" s="17"/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8"/>
      <c r="Q1317" s="17"/>
      <c r="R1317" s="17"/>
      <c r="S1317" s="18"/>
      <c r="T1317" s="17"/>
      <c r="U1317" s="17"/>
      <c r="V1317" s="19"/>
      <c r="W1317" s="19"/>
      <c r="X1317" s="19"/>
      <c r="Y1317" s="17"/>
      <c r="Z1317" s="18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</row>
    <row r="1318" spans="1:49" s="11" customFormat="1">
      <c r="A1318" s="17"/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8"/>
      <c r="Q1318" s="17"/>
      <c r="R1318" s="17"/>
      <c r="S1318" s="18"/>
      <c r="T1318" s="17"/>
      <c r="U1318" s="17"/>
      <c r="V1318" s="19"/>
      <c r="W1318" s="19"/>
      <c r="X1318" s="19"/>
      <c r="Y1318" s="17"/>
      <c r="Z1318" s="18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</row>
    <row r="1319" spans="1:49" s="11" customFormat="1">
      <c r="A1319" s="17"/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8"/>
      <c r="Q1319" s="17"/>
      <c r="R1319" s="17"/>
      <c r="S1319" s="18"/>
      <c r="T1319" s="17"/>
      <c r="U1319" s="17"/>
      <c r="V1319" s="19"/>
      <c r="W1319" s="19"/>
      <c r="X1319" s="19"/>
      <c r="Y1319" s="17"/>
      <c r="Z1319" s="18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</row>
    <row r="1320" spans="1:49" s="11" customFormat="1">
      <c r="A1320" s="17"/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8"/>
      <c r="Q1320" s="17"/>
      <c r="R1320" s="17"/>
      <c r="S1320" s="18"/>
      <c r="T1320" s="17"/>
      <c r="U1320" s="17"/>
      <c r="V1320" s="19"/>
      <c r="W1320" s="19"/>
      <c r="X1320" s="19"/>
      <c r="Y1320" s="17"/>
      <c r="Z1320" s="18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</row>
    <row r="1321" spans="1:49" s="11" customFormat="1">
      <c r="A1321" s="17"/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8"/>
      <c r="Q1321" s="17"/>
      <c r="R1321" s="17"/>
      <c r="S1321" s="18"/>
      <c r="T1321" s="17"/>
      <c r="U1321" s="17"/>
      <c r="V1321" s="19"/>
      <c r="W1321" s="19"/>
      <c r="X1321" s="19"/>
      <c r="Y1321" s="17"/>
      <c r="Z1321" s="18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</row>
    <row r="1322" spans="1:49" s="11" customFormat="1">
      <c r="A1322" s="17"/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8"/>
      <c r="Q1322" s="17"/>
      <c r="R1322" s="17"/>
      <c r="S1322" s="18"/>
      <c r="T1322" s="17"/>
      <c r="U1322" s="17"/>
      <c r="V1322" s="19"/>
      <c r="W1322" s="19"/>
      <c r="X1322" s="19"/>
      <c r="Y1322" s="17"/>
      <c r="Z1322" s="18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</row>
    <row r="1323" spans="1:49" s="11" customFormat="1">
      <c r="A1323" s="17"/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8"/>
      <c r="Q1323" s="17"/>
      <c r="R1323" s="17"/>
      <c r="S1323" s="18"/>
      <c r="T1323" s="17"/>
      <c r="U1323" s="17"/>
      <c r="V1323" s="19"/>
      <c r="W1323" s="19"/>
      <c r="X1323" s="19"/>
      <c r="Y1323" s="17"/>
      <c r="Z1323" s="18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</row>
    <row r="1324" spans="1:49" s="11" customFormat="1">
      <c r="A1324" s="17"/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8"/>
      <c r="Q1324" s="17"/>
      <c r="R1324" s="17"/>
      <c r="S1324" s="18"/>
      <c r="T1324" s="17"/>
      <c r="U1324" s="17"/>
      <c r="V1324" s="19"/>
      <c r="W1324" s="19"/>
      <c r="X1324" s="19"/>
      <c r="Y1324" s="17"/>
      <c r="Z1324" s="18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</row>
    <row r="1325" spans="1:49" s="11" customFormat="1">
      <c r="A1325" s="17"/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8"/>
      <c r="Q1325" s="17"/>
      <c r="R1325" s="17"/>
      <c r="S1325" s="18"/>
      <c r="T1325" s="17"/>
      <c r="U1325" s="17"/>
      <c r="V1325" s="19"/>
      <c r="W1325" s="19"/>
      <c r="X1325" s="19"/>
      <c r="Y1325" s="17"/>
      <c r="Z1325" s="18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</row>
    <row r="1326" spans="1:49" s="11" customFormat="1">
      <c r="A1326" s="17"/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8"/>
      <c r="Q1326" s="17"/>
      <c r="R1326" s="17"/>
      <c r="S1326" s="18"/>
      <c r="T1326" s="17"/>
      <c r="U1326" s="17"/>
      <c r="V1326" s="19"/>
      <c r="W1326" s="19"/>
      <c r="X1326" s="19"/>
      <c r="Y1326" s="17"/>
      <c r="Z1326" s="18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</row>
    <row r="1327" spans="1:49" s="11" customFormat="1">
      <c r="A1327" s="17"/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8"/>
      <c r="Q1327" s="17"/>
      <c r="R1327" s="17"/>
      <c r="S1327" s="18"/>
      <c r="T1327" s="17"/>
      <c r="U1327" s="17"/>
      <c r="V1327" s="19"/>
      <c r="W1327" s="19"/>
      <c r="X1327" s="19"/>
      <c r="Y1327" s="17"/>
      <c r="Z1327" s="18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</row>
    <row r="1328" spans="1:49" s="11" customFormat="1">
      <c r="A1328" s="17"/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8"/>
      <c r="Q1328" s="17"/>
      <c r="R1328" s="17"/>
      <c r="S1328" s="18"/>
      <c r="T1328" s="17"/>
      <c r="U1328" s="17"/>
      <c r="V1328" s="19"/>
      <c r="W1328" s="19"/>
      <c r="X1328" s="19"/>
      <c r="Y1328" s="17"/>
      <c r="Z1328" s="18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</row>
    <row r="1329" spans="1:49" s="11" customFormat="1">
      <c r="A1329" s="17"/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8"/>
      <c r="Q1329" s="17"/>
      <c r="R1329" s="17"/>
      <c r="S1329" s="18"/>
      <c r="T1329" s="17"/>
      <c r="U1329" s="17"/>
      <c r="V1329" s="19"/>
      <c r="W1329" s="19"/>
      <c r="X1329" s="19"/>
      <c r="Y1329" s="17"/>
      <c r="Z1329" s="18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</row>
    <row r="1330" spans="1:49" s="11" customFormat="1">
      <c r="A1330" s="17"/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8"/>
      <c r="Q1330" s="17"/>
      <c r="R1330" s="17"/>
      <c r="S1330" s="18"/>
      <c r="T1330" s="17"/>
      <c r="U1330" s="17"/>
      <c r="V1330" s="19"/>
      <c r="W1330" s="19"/>
      <c r="X1330" s="19"/>
      <c r="Y1330" s="17"/>
      <c r="Z1330" s="18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</row>
    <row r="1331" spans="1:49" s="11" customFormat="1">
      <c r="A1331" s="17"/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8"/>
      <c r="Q1331" s="17"/>
      <c r="R1331" s="17"/>
      <c r="S1331" s="18"/>
      <c r="T1331" s="17"/>
      <c r="U1331" s="17"/>
      <c r="V1331" s="19"/>
      <c r="W1331" s="19"/>
      <c r="X1331" s="19"/>
      <c r="Y1331" s="17"/>
      <c r="Z1331" s="18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</row>
    <row r="1332" spans="1:49" s="11" customFormat="1">
      <c r="A1332" s="17"/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8"/>
      <c r="Q1332" s="17"/>
      <c r="R1332" s="17"/>
      <c r="S1332" s="18"/>
      <c r="T1332" s="17"/>
      <c r="U1332" s="17"/>
      <c r="V1332" s="19"/>
      <c r="W1332" s="19"/>
      <c r="X1332" s="19"/>
      <c r="Y1332" s="17"/>
      <c r="Z1332" s="18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</row>
    <row r="1333" spans="1:49" s="11" customFormat="1">
      <c r="A1333" s="17"/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8"/>
      <c r="Q1333" s="17"/>
      <c r="R1333" s="17"/>
      <c r="S1333" s="18"/>
      <c r="T1333" s="17"/>
      <c r="U1333" s="17"/>
      <c r="V1333" s="19"/>
      <c r="W1333" s="19"/>
      <c r="X1333" s="19"/>
      <c r="Y1333" s="17"/>
      <c r="Z1333" s="18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</row>
    <row r="1334" spans="1:49" s="11" customFormat="1">
      <c r="A1334" s="17"/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8"/>
      <c r="Q1334" s="17"/>
      <c r="R1334" s="17"/>
      <c r="S1334" s="18"/>
      <c r="T1334" s="17"/>
      <c r="U1334" s="17"/>
      <c r="V1334" s="19"/>
      <c r="W1334" s="19"/>
      <c r="X1334" s="19"/>
      <c r="Y1334" s="17"/>
      <c r="Z1334" s="18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</row>
    <row r="1335" spans="1:49" s="11" customFormat="1">
      <c r="A1335" s="17"/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8"/>
      <c r="Q1335" s="17"/>
      <c r="R1335" s="17"/>
      <c r="S1335" s="18"/>
      <c r="T1335" s="17"/>
      <c r="U1335" s="17"/>
      <c r="V1335" s="19"/>
      <c r="W1335" s="19"/>
      <c r="X1335" s="19"/>
      <c r="Y1335" s="17"/>
      <c r="Z1335" s="18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</row>
    <row r="1336" spans="1:49" s="11" customFormat="1">
      <c r="A1336" s="17"/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8"/>
      <c r="Q1336" s="17"/>
      <c r="R1336" s="17"/>
      <c r="S1336" s="18"/>
      <c r="T1336" s="17"/>
      <c r="U1336" s="17"/>
      <c r="V1336" s="19"/>
      <c r="W1336" s="19"/>
      <c r="X1336" s="19"/>
      <c r="Y1336" s="17"/>
      <c r="Z1336" s="18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</row>
    <row r="1337" spans="1:49" s="11" customFormat="1">
      <c r="A1337" s="17"/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8"/>
      <c r="Q1337" s="17"/>
      <c r="R1337" s="17"/>
      <c r="S1337" s="18"/>
      <c r="T1337" s="17"/>
      <c r="U1337" s="17"/>
      <c r="V1337" s="19"/>
      <c r="W1337" s="19"/>
      <c r="X1337" s="19"/>
      <c r="Y1337" s="17"/>
      <c r="Z1337" s="18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</row>
    <row r="1338" spans="1:49" s="11" customFormat="1">
      <c r="A1338" s="17"/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8"/>
      <c r="Q1338" s="17"/>
      <c r="R1338" s="17"/>
      <c r="S1338" s="18"/>
      <c r="T1338" s="17"/>
      <c r="U1338" s="17"/>
      <c r="V1338" s="19"/>
      <c r="W1338" s="19"/>
      <c r="X1338" s="19"/>
      <c r="Y1338" s="17"/>
      <c r="Z1338" s="18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</row>
    <row r="1339" spans="1:49" s="11" customFormat="1">
      <c r="A1339" s="17"/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8"/>
      <c r="Q1339" s="17"/>
      <c r="R1339" s="17"/>
      <c r="S1339" s="18"/>
      <c r="T1339" s="17"/>
      <c r="U1339" s="17"/>
      <c r="V1339" s="19"/>
      <c r="W1339" s="19"/>
      <c r="X1339" s="19"/>
      <c r="Y1339" s="17"/>
      <c r="Z1339" s="18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</row>
    <row r="1340" spans="1:49" s="11" customFormat="1">
      <c r="A1340" s="17"/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8"/>
      <c r="Q1340" s="17"/>
      <c r="R1340" s="17"/>
      <c r="S1340" s="18"/>
      <c r="T1340" s="17"/>
      <c r="U1340" s="17"/>
      <c r="V1340" s="19"/>
      <c r="W1340" s="19"/>
      <c r="X1340" s="19"/>
      <c r="Y1340" s="17"/>
      <c r="Z1340" s="18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</row>
    <row r="1341" spans="1:49" s="11" customFormat="1">
      <c r="A1341" s="17"/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8"/>
      <c r="Q1341" s="17"/>
      <c r="R1341" s="17"/>
      <c r="S1341" s="18"/>
      <c r="T1341" s="17"/>
      <c r="U1341" s="17"/>
      <c r="V1341" s="19"/>
      <c r="W1341" s="19"/>
      <c r="X1341" s="19"/>
      <c r="Y1341" s="17"/>
      <c r="Z1341" s="18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</row>
    <row r="1342" spans="1:49" s="11" customFormat="1">
      <c r="A1342" s="17"/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8"/>
      <c r="Q1342" s="17"/>
      <c r="R1342" s="17"/>
      <c r="S1342" s="18"/>
      <c r="T1342" s="17"/>
      <c r="U1342" s="17"/>
      <c r="V1342" s="19"/>
      <c r="W1342" s="19"/>
      <c r="X1342" s="19"/>
      <c r="Y1342" s="17"/>
      <c r="Z1342" s="18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</row>
    <row r="1343" spans="1:49" s="11" customFormat="1">
      <c r="A1343" s="17"/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8"/>
      <c r="Q1343" s="17"/>
      <c r="R1343" s="17"/>
      <c r="S1343" s="18"/>
      <c r="T1343" s="17"/>
      <c r="U1343" s="17"/>
      <c r="V1343" s="19"/>
      <c r="W1343" s="19"/>
      <c r="X1343" s="19"/>
      <c r="Y1343" s="17"/>
      <c r="Z1343" s="18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</row>
    <row r="1344" spans="1:49" s="11" customFormat="1">
      <c r="A1344" s="17"/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8"/>
      <c r="Q1344" s="17"/>
      <c r="R1344" s="17"/>
      <c r="S1344" s="18"/>
      <c r="T1344" s="17"/>
      <c r="U1344" s="17"/>
      <c r="V1344" s="19"/>
      <c r="W1344" s="19"/>
      <c r="X1344" s="19"/>
      <c r="Y1344" s="17"/>
      <c r="Z1344" s="18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</row>
    <row r="1345" spans="1:49" s="11" customFormat="1">
      <c r="A1345" s="17"/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8"/>
      <c r="Q1345" s="17"/>
      <c r="R1345" s="17"/>
      <c r="S1345" s="18"/>
      <c r="T1345" s="17"/>
      <c r="U1345" s="17"/>
      <c r="V1345" s="19"/>
      <c r="W1345" s="19"/>
      <c r="X1345" s="19"/>
      <c r="Y1345" s="17"/>
      <c r="Z1345" s="18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</row>
    <row r="1346" spans="1:49" s="11" customFormat="1">
      <c r="A1346" s="17"/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8"/>
      <c r="Q1346" s="17"/>
      <c r="R1346" s="17"/>
      <c r="S1346" s="18"/>
      <c r="T1346" s="17"/>
      <c r="U1346" s="17"/>
      <c r="V1346" s="19"/>
      <c r="W1346" s="19"/>
      <c r="X1346" s="19"/>
      <c r="Y1346" s="17"/>
      <c r="Z1346" s="18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</row>
    <row r="1347" spans="1:49" s="11" customFormat="1">
      <c r="A1347" s="17"/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8"/>
      <c r="Q1347" s="17"/>
      <c r="R1347" s="17"/>
      <c r="S1347" s="18"/>
      <c r="T1347" s="17"/>
      <c r="U1347" s="17"/>
      <c r="V1347" s="19"/>
      <c r="W1347" s="19"/>
      <c r="X1347" s="19"/>
      <c r="Y1347" s="17"/>
      <c r="Z1347" s="18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</row>
    <row r="1348" spans="1:49" s="11" customFormat="1">
      <c r="A1348" s="17"/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8"/>
      <c r="Q1348" s="17"/>
      <c r="R1348" s="17"/>
      <c r="S1348" s="18"/>
      <c r="T1348" s="17"/>
      <c r="U1348" s="17"/>
      <c r="V1348" s="19"/>
      <c r="W1348" s="19"/>
      <c r="X1348" s="19"/>
      <c r="Y1348" s="17"/>
      <c r="Z1348" s="18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</row>
    <row r="1349" spans="1:49" s="11" customFormat="1">
      <c r="A1349" s="17"/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8"/>
      <c r="Q1349" s="17"/>
      <c r="R1349" s="17"/>
      <c r="S1349" s="18"/>
      <c r="T1349" s="17"/>
      <c r="U1349" s="17"/>
      <c r="V1349" s="19"/>
      <c r="W1349" s="19"/>
      <c r="X1349" s="19"/>
      <c r="Y1349" s="17"/>
      <c r="Z1349" s="18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</row>
    <row r="1350" spans="1:49" s="11" customFormat="1">
      <c r="A1350" s="17"/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8"/>
      <c r="Q1350" s="17"/>
      <c r="R1350" s="17"/>
      <c r="S1350" s="18"/>
      <c r="T1350" s="17"/>
      <c r="U1350" s="17"/>
      <c r="V1350" s="19"/>
      <c r="W1350" s="19"/>
      <c r="X1350" s="19"/>
      <c r="Y1350" s="17"/>
      <c r="Z1350" s="18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</row>
    <row r="1351" spans="1:49" s="11" customFormat="1">
      <c r="A1351" s="17"/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8"/>
      <c r="Q1351" s="17"/>
      <c r="R1351" s="17"/>
      <c r="S1351" s="18"/>
      <c r="T1351" s="17"/>
      <c r="U1351" s="17"/>
      <c r="V1351" s="19"/>
      <c r="W1351" s="19"/>
      <c r="X1351" s="19"/>
      <c r="Y1351" s="17"/>
      <c r="Z1351" s="18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</row>
    <row r="1352" spans="1:49" s="11" customFormat="1">
      <c r="A1352" s="17"/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8"/>
      <c r="Q1352" s="17"/>
      <c r="R1352" s="17"/>
      <c r="S1352" s="18"/>
      <c r="T1352" s="17"/>
      <c r="U1352" s="17"/>
      <c r="V1352" s="19"/>
      <c r="W1352" s="19"/>
      <c r="X1352" s="19"/>
      <c r="Y1352" s="17"/>
      <c r="Z1352" s="18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</row>
    <row r="1353" spans="1:49" s="11" customFormat="1">
      <c r="A1353" s="17"/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8"/>
      <c r="Q1353" s="17"/>
      <c r="R1353" s="17"/>
      <c r="S1353" s="18"/>
      <c r="T1353" s="17"/>
      <c r="U1353" s="17"/>
      <c r="V1353" s="19"/>
      <c r="W1353" s="19"/>
      <c r="X1353" s="19"/>
      <c r="Y1353" s="17"/>
      <c r="Z1353" s="18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</row>
    <row r="1354" spans="1:49" s="11" customFormat="1">
      <c r="A1354" s="17"/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8"/>
      <c r="Q1354" s="17"/>
      <c r="R1354" s="17"/>
      <c r="S1354" s="18"/>
      <c r="T1354" s="17"/>
      <c r="U1354" s="17"/>
      <c r="V1354" s="19"/>
      <c r="W1354" s="19"/>
      <c r="X1354" s="19"/>
      <c r="Y1354" s="17"/>
      <c r="Z1354" s="18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</row>
    <row r="1355" spans="1:49" s="11" customFormat="1">
      <c r="A1355" s="17"/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8"/>
      <c r="Q1355" s="17"/>
      <c r="R1355" s="17"/>
      <c r="S1355" s="18"/>
      <c r="T1355" s="17"/>
      <c r="U1355" s="17"/>
      <c r="V1355" s="19"/>
      <c r="W1355" s="19"/>
      <c r="X1355" s="19"/>
      <c r="Y1355" s="17"/>
      <c r="Z1355" s="18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</row>
    <row r="1356" spans="1:49" s="11" customFormat="1">
      <c r="A1356" s="17"/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8"/>
      <c r="Q1356" s="17"/>
      <c r="R1356" s="17"/>
      <c r="S1356" s="18"/>
      <c r="T1356" s="17"/>
      <c r="U1356" s="17"/>
      <c r="V1356" s="19"/>
      <c r="W1356" s="19"/>
      <c r="X1356" s="19"/>
      <c r="Y1356" s="17"/>
      <c r="Z1356" s="18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</row>
    <row r="1357" spans="1:49" s="11" customFormat="1">
      <c r="A1357" s="17"/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8"/>
      <c r="Q1357" s="17"/>
      <c r="R1357" s="17"/>
      <c r="S1357" s="18"/>
      <c r="T1357" s="17"/>
      <c r="U1357" s="17"/>
      <c r="V1357" s="19"/>
      <c r="W1357" s="19"/>
      <c r="X1357" s="19"/>
      <c r="Y1357" s="17"/>
      <c r="Z1357" s="18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</row>
    <row r="1358" spans="1:49" s="11" customFormat="1">
      <c r="A1358" s="17"/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8"/>
      <c r="Q1358" s="17"/>
      <c r="R1358" s="17"/>
      <c r="S1358" s="18"/>
      <c r="T1358" s="17"/>
      <c r="U1358" s="17"/>
      <c r="V1358" s="19"/>
      <c r="W1358" s="19"/>
      <c r="X1358" s="19"/>
      <c r="Y1358" s="17"/>
      <c r="Z1358" s="18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</row>
    <row r="1359" spans="1:49" s="11" customFormat="1">
      <c r="A1359" s="17"/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8"/>
      <c r="Q1359" s="17"/>
      <c r="R1359" s="17"/>
      <c r="S1359" s="18"/>
      <c r="T1359" s="17"/>
      <c r="U1359" s="17"/>
      <c r="V1359" s="19"/>
      <c r="W1359" s="19"/>
      <c r="X1359" s="19"/>
      <c r="Y1359" s="17"/>
      <c r="Z1359" s="18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</row>
    <row r="1360" spans="1:49" s="11" customFormat="1">
      <c r="A1360" s="17"/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8"/>
      <c r="Q1360" s="17"/>
      <c r="R1360" s="17"/>
      <c r="S1360" s="18"/>
      <c r="T1360" s="17"/>
      <c r="U1360" s="17"/>
      <c r="V1360" s="19"/>
      <c r="W1360" s="19"/>
      <c r="X1360" s="19"/>
      <c r="Y1360" s="17"/>
      <c r="Z1360" s="18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</row>
    <row r="1361" spans="1:49" s="11" customFormat="1">
      <c r="A1361" s="17"/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8"/>
      <c r="Q1361" s="17"/>
      <c r="R1361" s="17"/>
      <c r="S1361" s="18"/>
      <c r="T1361" s="17"/>
      <c r="U1361" s="17"/>
      <c r="V1361" s="19"/>
      <c r="W1361" s="19"/>
      <c r="X1361" s="19"/>
      <c r="Y1361" s="17"/>
      <c r="Z1361" s="18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</row>
    <row r="1362" spans="1:49" s="11" customFormat="1">
      <c r="A1362" s="17"/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8"/>
      <c r="Q1362" s="17"/>
      <c r="R1362" s="17"/>
      <c r="S1362" s="18"/>
      <c r="T1362" s="17"/>
      <c r="U1362" s="17"/>
      <c r="V1362" s="19"/>
      <c r="W1362" s="19"/>
      <c r="X1362" s="19"/>
      <c r="Y1362" s="17"/>
      <c r="Z1362" s="18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</row>
    <row r="1363" spans="1:49" s="11" customFormat="1">
      <c r="A1363" s="17"/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8"/>
      <c r="Q1363" s="17"/>
      <c r="R1363" s="17"/>
      <c r="S1363" s="18"/>
      <c r="T1363" s="17"/>
      <c r="U1363" s="17"/>
      <c r="V1363" s="19"/>
      <c r="W1363" s="19"/>
      <c r="X1363" s="19"/>
      <c r="Y1363" s="17"/>
      <c r="Z1363" s="18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</row>
    <row r="1364" spans="1:49" s="11" customFormat="1">
      <c r="A1364" s="17"/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8"/>
      <c r="Q1364" s="17"/>
      <c r="R1364" s="17"/>
      <c r="S1364" s="18"/>
      <c r="T1364" s="17"/>
      <c r="U1364" s="17"/>
      <c r="V1364" s="19"/>
      <c r="W1364" s="19"/>
      <c r="X1364" s="19"/>
      <c r="Y1364" s="17"/>
      <c r="Z1364" s="18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</row>
    <row r="1365" spans="1:49" s="11" customFormat="1">
      <c r="A1365" s="17"/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8"/>
      <c r="Q1365" s="17"/>
      <c r="R1365" s="17"/>
      <c r="S1365" s="18"/>
      <c r="T1365" s="17"/>
      <c r="U1365" s="17"/>
      <c r="V1365" s="19"/>
      <c r="W1365" s="19"/>
      <c r="X1365" s="19"/>
      <c r="Y1365" s="17"/>
      <c r="Z1365" s="18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</row>
    <row r="1366" spans="1:49" s="11" customFormat="1">
      <c r="A1366" s="17"/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8"/>
      <c r="Q1366" s="17"/>
      <c r="R1366" s="17"/>
      <c r="S1366" s="18"/>
      <c r="T1366" s="17"/>
      <c r="U1366" s="17"/>
      <c r="V1366" s="19"/>
      <c r="W1366" s="19"/>
      <c r="X1366" s="19"/>
      <c r="Y1366" s="17"/>
      <c r="Z1366" s="18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</row>
    <row r="1367" spans="1:49" s="11" customFormat="1">
      <c r="A1367" s="17"/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8"/>
      <c r="Q1367" s="17"/>
      <c r="R1367" s="17"/>
      <c r="S1367" s="18"/>
      <c r="T1367" s="17"/>
      <c r="U1367" s="17"/>
      <c r="V1367" s="19"/>
      <c r="W1367" s="19"/>
      <c r="X1367" s="19"/>
      <c r="Y1367" s="17"/>
      <c r="Z1367" s="18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</row>
    <row r="1368" spans="1:49" s="11" customFormat="1">
      <c r="A1368" s="17"/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8"/>
      <c r="Q1368" s="17"/>
      <c r="R1368" s="17"/>
      <c r="S1368" s="18"/>
      <c r="T1368" s="17"/>
      <c r="U1368" s="17"/>
      <c r="V1368" s="19"/>
      <c r="W1368" s="19"/>
      <c r="X1368" s="19"/>
      <c r="Y1368" s="17"/>
      <c r="Z1368" s="18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</row>
    <row r="1369" spans="1:49" s="11" customFormat="1">
      <c r="A1369" s="17"/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8"/>
      <c r="Q1369" s="17"/>
      <c r="R1369" s="17"/>
      <c r="S1369" s="18"/>
      <c r="T1369" s="17"/>
      <c r="U1369" s="17"/>
      <c r="V1369" s="19"/>
      <c r="W1369" s="19"/>
      <c r="X1369" s="19"/>
      <c r="Y1369" s="17"/>
      <c r="Z1369" s="18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</row>
    <row r="1370" spans="1:49" s="11" customFormat="1">
      <c r="A1370" s="17"/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8"/>
      <c r="Q1370" s="17"/>
      <c r="R1370" s="17"/>
      <c r="S1370" s="18"/>
      <c r="T1370" s="17"/>
      <c r="U1370" s="17"/>
      <c r="V1370" s="19"/>
      <c r="W1370" s="19"/>
      <c r="X1370" s="19"/>
      <c r="Y1370" s="17"/>
      <c r="Z1370" s="18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</row>
    <row r="1371" spans="1:49" s="11" customFormat="1">
      <c r="A1371" s="17"/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8"/>
      <c r="Q1371" s="17"/>
      <c r="R1371" s="17"/>
      <c r="S1371" s="18"/>
      <c r="T1371" s="17"/>
      <c r="U1371" s="17"/>
      <c r="V1371" s="19"/>
      <c r="W1371" s="19"/>
      <c r="X1371" s="19"/>
      <c r="Y1371" s="17"/>
      <c r="Z1371" s="18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</row>
    <row r="1372" spans="1:49" s="11" customFormat="1">
      <c r="A1372" s="17"/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8"/>
      <c r="Q1372" s="17"/>
      <c r="R1372" s="17"/>
      <c r="S1372" s="18"/>
      <c r="T1372" s="17"/>
      <c r="U1372" s="17"/>
      <c r="V1372" s="19"/>
      <c r="W1372" s="19"/>
      <c r="X1372" s="19"/>
      <c r="Y1372" s="17"/>
      <c r="Z1372" s="18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</row>
    <row r="1373" spans="1:49" s="11" customFormat="1">
      <c r="A1373" s="17"/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8"/>
      <c r="Q1373" s="17"/>
      <c r="R1373" s="17"/>
      <c r="S1373" s="18"/>
      <c r="T1373" s="17"/>
      <c r="U1373" s="17"/>
      <c r="V1373" s="19"/>
      <c r="W1373" s="19"/>
      <c r="X1373" s="19"/>
      <c r="Y1373" s="17"/>
      <c r="Z1373" s="18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</row>
    <row r="1374" spans="1:49" s="11" customFormat="1">
      <c r="A1374" s="17"/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8"/>
      <c r="Q1374" s="17"/>
      <c r="R1374" s="17"/>
      <c r="S1374" s="18"/>
      <c r="T1374" s="17"/>
      <c r="U1374" s="17"/>
      <c r="V1374" s="19"/>
      <c r="W1374" s="19"/>
      <c r="X1374" s="19"/>
      <c r="Y1374" s="17"/>
      <c r="Z1374" s="18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</row>
    <row r="1375" spans="1:49" s="11" customFormat="1">
      <c r="A1375" s="17"/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8"/>
      <c r="Q1375" s="17"/>
      <c r="R1375" s="17"/>
      <c r="S1375" s="18"/>
      <c r="T1375" s="17"/>
      <c r="U1375" s="17"/>
      <c r="V1375" s="19"/>
      <c r="W1375" s="19"/>
      <c r="X1375" s="19"/>
      <c r="Y1375" s="17"/>
      <c r="Z1375" s="18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</row>
    <row r="1376" spans="1:49" s="11" customFormat="1">
      <c r="A1376" s="17"/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8"/>
      <c r="Q1376" s="17"/>
      <c r="R1376" s="17"/>
      <c r="S1376" s="18"/>
      <c r="T1376" s="17"/>
      <c r="U1376" s="17"/>
      <c r="V1376" s="19"/>
      <c r="W1376" s="19"/>
      <c r="X1376" s="19"/>
      <c r="Y1376" s="17"/>
      <c r="Z1376" s="18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</row>
    <row r="1377" spans="1:49" s="11" customFormat="1">
      <c r="A1377" s="17"/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8"/>
      <c r="Q1377" s="17"/>
      <c r="R1377" s="17"/>
      <c r="S1377" s="18"/>
      <c r="T1377" s="17"/>
      <c r="U1377" s="17"/>
      <c r="V1377" s="19"/>
      <c r="W1377" s="19"/>
      <c r="X1377" s="19"/>
      <c r="Y1377" s="17"/>
      <c r="Z1377" s="18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</row>
    <row r="1378" spans="1:49" s="11" customFormat="1">
      <c r="A1378" s="17"/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8"/>
      <c r="Q1378" s="17"/>
      <c r="R1378" s="17"/>
      <c r="S1378" s="18"/>
      <c r="T1378" s="17"/>
      <c r="U1378" s="17"/>
      <c r="V1378" s="19"/>
      <c r="W1378" s="19"/>
      <c r="X1378" s="19"/>
      <c r="Y1378" s="17"/>
      <c r="Z1378" s="18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</row>
    <row r="1379" spans="1:49" s="11" customFormat="1">
      <c r="A1379" s="17"/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8"/>
      <c r="Q1379" s="17"/>
      <c r="R1379" s="17"/>
      <c r="S1379" s="18"/>
      <c r="T1379" s="17"/>
      <c r="U1379" s="17"/>
      <c r="V1379" s="19"/>
      <c r="W1379" s="19"/>
      <c r="X1379" s="19"/>
      <c r="Y1379" s="17"/>
      <c r="Z1379" s="18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</row>
    <row r="1380" spans="1:49" s="11" customFormat="1">
      <c r="A1380" s="17"/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8"/>
      <c r="Q1380" s="17"/>
      <c r="R1380" s="17"/>
      <c r="S1380" s="18"/>
      <c r="T1380" s="17"/>
      <c r="U1380" s="17"/>
      <c r="V1380" s="19"/>
      <c r="W1380" s="19"/>
      <c r="X1380" s="19"/>
      <c r="Y1380" s="17"/>
      <c r="Z1380" s="18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</row>
    <row r="1381" spans="1:49" s="11" customFormat="1">
      <c r="A1381" s="17"/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8"/>
      <c r="Q1381" s="17"/>
      <c r="R1381" s="17"/>
      <c r="S1381" s="18"/>
      <c r="T1381" s="17"/>
      <c r="U1381" s="17"/>
      <c r="V1381" s="19"/>
      <c r="W1381" s="19"/>
      <c r="X1381" s="19"/>
      <c r="Y1381" s="17"/>
      <c r="Z1381" s="18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</row>
    <row r="1382" spans="1:49" s="11" customFormat="1">
      <c r="A1382" s="17"/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8"/>
      <c r="Q1382" s="17"/>
      <c r="R1382" s="17"/>
      <c r="S1382" s="18"/>
      <c r="T1382" s="17"/>
      <c r="U1382" s="17"/>
      <c r="V1382" s="19"/>
      <c r="W1382" s="19"/>
      <c r="X1382" s="19"/>
      <c r="Y1382" s="17"/>
      <c r="Z1382" s="18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</row>
    <row r="1383" spans="1:49" s="11" customFormat="1">
      <c r="A1383" s="17"/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8"/>
      <c r="Q1383" s="17"/>
      <c r="R1383" s="17"/>
      <c r="S1383" s="18"/>
      <c r="T1383" s="17"/>
      <c r="U1383" s="17"/>
      <c r="V1383" s="19"/>
      <c r="W1383" s="19"/>
      <c r="X1383" s="19"/>
      <c r="Y1383" s="17"/>
      <c r="Z1383" s="18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</row>
    <row r="1384" spans="1:49" s="11" customFormat="1">
      <c r="A1384" s="17"/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8"/>
      <c r="Q1384" s="17"/>
      <c r="R1384" s="17"/>
      <c r="S1384" s="18"/>
      <c r="T1384" s="17"/>
      <c r="U1384" s="17"/>
      <c r="V1384" s="19"/>
      <c r="W1384" s="19"/>
      <c r="X1384" s="19"/>
      <c r="Y1384" s="17"/>
      <c r="Z1384" s="18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</row>
    <row r="1385" spans="1:49" s="11" customFormat="1">
      <c r="A1385" s="17"/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8"/>
      <c r="Q1385" s="17"/>
      <c r="R1385" s="17"/>
      <c r="S1385" s="18"/>
      <c r="T1385" s="17"/>
      <c r="U1385" s="17"/>
      <c r="V1385" s="19"/>
      <c r="W1385" s="19"/>
      <c r="X1385" s="19"/>
      <c r="Y1385" s="17"/>
      <c r="Z1385" s="18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</row>
    <row r="1386" spans="1:49" s="11" customFormat="1">
      <c r="A1386" s="17"/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8"/>
      <c r="Q1386" s="17"/>
      <c r="R1386" s="17"/>
      <c r="S1386" s="18"/>
      <c r="T1386" s="17"/>
      <c r="U1386" s="17"/>
      <c r="V1386" s="19"/>
      <c r="W1386" s="19"/>
      <c r="X1386" s="19"/>
      <c r="Y1386" s="17"/>
      <c r="Z1386" s="18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</row>
    <row r="1387" spans="1:49" s="11" customFormat="1">
      <c r="A1387" s="17"/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8"/>
      <c r="Q1387" s="17"/>
      <c r="R1387" s="17"/>
      <c r="S1387" s="18"/>
      <c r="T1387" s="17"/>
      <c r="U1387" s="17"/>
      <c r="V1387" s="19"/>
      <c r="W1387" s="19"/>
      <c r="X1387" s="19"/>
      <c r="Y1387" s="17"/>
      <c r="Z1387" s="18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</row>
    <row r="1388" spans="1:49" s="11" customFormat="1">
      <c r="A1388" s="17"/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8"/>
      <c r="Q1388" s="17"/>
      <c r="R1388" s="17"/>
      <c r="S1388" s="18"/>
      <c r="T1388" s="17"/>
      <c r="U1388" s="17"/>
      <c r="V1388" s="19"/>
      <c r="W1388" s="19"/>
      <c r="X1388" s="19"/>
      <c r="Y1388" s="17"/>
      <c r="Z1388" s="18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</row>
    <row r="1389" spans="1:49" s="11" customFormat="1">
      <c r="A1389" s="17"/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8"/>
      <c r="Q1389" s="17"/>
      <c r="R1389" s="17"/>
      <c r="S1389" s="18"/>
      <c r="T1389" s="17"/>
      <c r="U1389" s="17"/>
      <c r="V1389" s="19"/>
      <c r="W1389" s="19"/>
      <c r="X1389" s="19"/>
      <c r="Y1389" s="17"/>
      <c r="Z1389" s="18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</row>
    <row r="1390" spans="1:49" s="11" customFormat="1">
      <c r="A1390" s="17"/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8"/>
      <c r="Q1390" s="17"/>
      <c r="R1390" s="17"/>
      <c r="S1390" s="18"/>
      <c r="T1390" s="17"/>
      <c r="U1390" s="17"/>
      <c r="V1390" s="19"/>
      <c r="W1390" s="19"/>
      <c r="X1390" s="19"/>
      <c r="Y1390" s="17"/>
      <c r="Z1390" s="18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</row>
    <row r="1391" spans="1:49" s="11" customFormat="1">
      <c r="A1391" s="17"/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8"/>
      <c r="Q1391" s="17"/>
      <c r="R1391" s="17"/>
      <c r="S1391" s="18"/>
      <c r="T1391" s="17"/>
      <c r="U1391" s="17"/>
      <c r="V1391" s="19"/>
      <c r="W1391" s="19"/>
      <c r="X1391" s="19"/>
      <c r="Y1391" s="17"/>
      <c r="Z1391" s="18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</row>
    <row r="1392" spans="1:49" s="11" customFormat="1">
      <c r="A1392" s="17"/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8"/>
      <c r="Q1392" s="17"/>
      <c r="R1392" s="17"/>
      <c r="S1392" s="18"/>
      <c r="T1392" s="17"/>
      <c r="U1392" s="17"/>
      <c r="V1392" s="19"/>
      <c r="W1392" s="19"/>
      <c r="X1392" s="19"/>
      <c r="Y1392" s="17"/>
      <c r="Z1392" s="18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</row>
    <row r="1393" spans="1:49" s="11" customFormat="1">
      <c r="A1393" s="17"/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8"/>
      <c r="Q1393" s="17"/>
      <c r="R1393" s="17"/>
      <c r="S1393" s="18"/>
      <c r="T1393" s="17"/>
      <c r="U1393" s="17"/>
      <c r="V1393" s="19"/>
      <c r="W1393" s="19"/>
      <c r="X1393" s="19"/>
      <c r="Y1393" s="17"/>
      <c r="Z1393" s="18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</row>
    <row r="1394" spans="1:49" s="11" customFormat="1">
      <c r="A1394" s="17"/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8"/>
      <c r="Q1394" s="17"/>
      <c r="R1394" s="17"/>
      <c r="S1394" s="18"/>
      <c r="T1394" s="17"/>
      <c r="U1394" s="17"/>
      <c r="V1394" s="19"/>
      <c r="W1394" s="19"/>
      <c r="X1394" s="19"/>
      <c r="Y1394" s="17"/>
      <c r="Z1394" s="18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</row>
    <row r="1395" spans="1:49" s="11" customFormat="1">
      <c r="A1395" s="17"/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8"/>
      <c r="Q1395" s="17"/>
      <c r="R1395" s="17"/>
      <c r="S1395" s="18"/>
      <c r="T1395" s="17"/>
      <c r="U1395" s="17"/>
      <c r="V1395" s="19"/>
      <c r="W1395" s="19"/>
      <c r="X1395" s="19"/>
      <c r="Y1395" s="17"/>
      <c r="Z1395" s="18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</row>
    <row r="1396" spans="1:49" s="11" customFormat="1">
      <c r="A1396" s="17"/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8"/>
      <c r="Q1396" s="17"/>
      <c r="R1396" s="17"/>
      <c r="S1396" s="18"/>
      <c r="T1396" s="17"/>
      <c r="U1396" s="17"/>
      <c r="V1396" s="19"/>
      <c r="W1396" s="19"/>
      <c r="X1396" s="19"/>
      <c r="Y1396" s="17"/>
      <c r="Z1396" s="18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</row>
    <row r="1397" spans="1:49" s="11" customFormat="1">
      <c r="A1397" s="17"/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8"/>
      <c r="Q1397" s="17"/>
      <c r="R1397" s="17"/>
      <c r="S1397" s="18"/>
      <c r="T1397" s="17"/>
      <c r="U1397" s="17"/>
      <c r="V1397" s="19"/>
      <c r="W1397" s="19"/>
      <c r="X1397" s="19"/>
      <c r="Y1397" s="17"/>
      <c r="Z1397" s="18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</row>
    <row r="1398" spans="1:49" s="11" customFormat="1">
      <c r="A1398" s="17"/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8"/>
      <c r="Q1398" s="17"/>
      <c r="R1398" s="17"/>
      <c r="S1398" s="18"/>
      <c r="T1398" s="17"/>
      <c r="U1398" s="17"/>
      <c r="V1398" s="19"/>
      <c r="W1398" s="19"/>
      <c r="X1398" s="19"/>
      <c r="Y1398" s="17"/>
      <c r="Z1398" s="18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</row>
    <row r="1399" spans="1:49" s="11" customFormat="1">
      <c r="A1399" s="17"/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8"/>
      <c r="Q1399" s="17"/>
      <c r="R1399" s="17"/>
      <c r="S1399" s="18"/>
      <c r="T1399" s="17"/>
      <c r="U1399" s="17"/>
      <c r="V1399" s="19"/>
      <c r="W1399" s="19"/>
      <c r="X1399" s="19"/>
      <c r="Y1399" s="17"/>
      <c r="Z1399" s="18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</row>
    <row r="1400" spans="1:49" s="11" customFormat="1">
      <c r="A1400" s="17"/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8"/>
      <c r="Q1400" s="17"/>
      <c r="R1400" s="17"/>
      <c r="S1400" s="18"/>
      <c r="T1400" s="17"/>
      <c r="U1400" s="17"/>
      <c r="V1400" s="19"/>
      <c r="W1400" s="19"/>
      <c r="X1400" s="19"/>
      <c r="Y1400" s="17"/>
      <c r="Z1400" s="18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</row>
    <row r="1401" spans="1:49" s="11" customFormat="1">
      <c r="A1401" s="17"/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8"/>
      <c r="Q1401" s="17"/>
      <c r="R1401" s="17"/>
      <c r="S1401" s="18"/>
      <c r="T1401" s="17"/>
      <c r="U1401" s="17"/>
      <c r="V1401" s="19"/>
      <c r="W1401" s="19"/>
      <c r="X1401" s="19"/>
      <c r="Y1401" s="17"/>
      <c r="Z1401" s="18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</row>
    <row r="1402" spans="1:49" s="11" customFormat="1">
      <c r="A1402" s="17"/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8"/>
      <c r="Q1402" s="17"/>
      <c r="R1402" s="17"/>
      <c r="S1402" s="18"/>
      <c r="T1402" s="17"/>
      <c r="U1402" s="17"/>
      <c r="V1402" s="19"/>
      <c r="W1402" s="19"/>
      <c r="X1402" s="19"/>
      <c r="Y1402" s="17"/>
      <c r="Z1402" s="18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</row>
    <row r="1403" spans="1:49" s="11" customFormat="1">
      <c r="A1403" s="17"/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8"/>
      <c r="Q1403" s="17"/>
      <c r="R1403" s="17"/>
      <c r="S1403" s="18"/>
      <c r="T1403" s="17"/>
      <c r="U1403" s="17"/>
      <c r="V1403" s="19"/>
      <c r="W1403" s="19"/>
      <c r="X1403" s="19"/>
      <c r="Y1403" s="17"/>
      <c r="Z1403" s="18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</row>
    <row r="1404" spans="1:49" s="11" customFormat="1">
      <c r="A1404" s="17"/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8"/>
      <c r="Q1404" s="17"/>
      <c r="R1404" s="17"/>
      <c r="S1404" s="18"/>
      <c r="T1404" s="17"/>
      <c r="U1404" s="17"/>
      <c r="V1404" s="19"/>
      <c r="W1404" s="19"/>
      <c r="X1404" s="19"/>
      <c r="Y1404" s="17"/>
      <c r="Z1404" s="18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</row>
    <row r="1405" spans="1:49" s="11" customFormat="1">
      <c r="A1405" s="17"/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8"/>
      <c r="Q1405" s="17"/>
      <c r="R1405" s="17"/>
      <c r="S1405" s="18"/>
      <c r="T1405" s="17"/>
      <c r="U1405" s="17"/>
      <c r="V1405" s="19"/>
      <c r="W1405" s="19"/>
      <c r="X1405" s="19"/>
      <c r="Y1405" s="17"/>
      <c r="Z1405" s="18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</row>
    <row r="1406" spans="1:49" s="11" customFormat="1">
      <c r="A1406" s="17"/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8"/>
      <c r="Q1406" s="17"/>
      <c r="R1406" s="17"/>
      <c r="S1406" s="18"/>
      <c r="T1406" s="17"/>
      <c r="U1406" s="17"/>
      <c r="V1406" s="19"/>
      <c r="W1406" s="19"/>
      <c r="X1406" s="19"/>
      <c r="Y1406" s="17"/>
      <c r="Z1406" s="18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</row>
    <row r="1407" spans="1:49" s="11" customFormat="1">
      <c r="A1407" s="17"/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8"/>
      <c r="Q1407" s="17"/>
      <c r="R1407" s="17"/>
      <c r="S1407" s="18"/>
      <c r="T1407" s="17"/>
      <c r="U1407" s="17"/>
      <c r="V1407" s="19"/>
      <c r="W1407" s="19"/>
      <c r="X1407" s="19"/>
      <c r="Y1407" s="17"/>
      <c r="Z1407" s="18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</row>
    <row r="1408" spans="1:49" s="11" customFormat="1">
      <c r="A1408" s="17"/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8"/>
      <c r="Q1408" s="17"/>
      <c r="R1408" s="17"/>
      <c r="S1408" s="18"/>
      <c r="T1408" s="17"/>
      <c r="U1408" s="17"/>
      <c r="V1408" s="19"/>
      <c r="W1408" s="19"/>
      <c r="X1408" s="19"/>
      <c r="Y1408" s="17"/>
      <c r="Z1408" s="18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</row>
    <row r="1409" spans="1:49" s="11" customFormat="1">
      <c r="A1409" s="17"/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8"/>
      <c r="Q1409" s="17"/>
      <c r="R1409" s="17"/>
      <c r="S1409" s="18"/>
      <c r="T1409" s="17"/>
      <c r="U1409" s="17"/>
      <c r="V1409" s="19"/>
      <c r="W1409" s="19"/>
      <c r="X1409" s="19"/>
      <c r="Y1409" s="17"/>
      <c r="Z1409" s="18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</row>
    <row r="1410" spans="1:49" s="11" customFormat="1">
      <c r="A1410" s="17"/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8"/>
      <c r="Q1410" s="17"/>
      <c r="R1410" s="17"/>
      <c r="S1410" s="18"/>
      <c r="T1410" s="17"/>
      <c r="U1410" s="17"/>
      <c r="V1410" s="19"/>
      <c r="W1410" s="19"/>
      <c r="X1410" s="19"/>
      <c r="Y1410" s="17"/>
      <c r="Z1410" s="18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</row>
    <row r="1411" spans="1:49" s="11" customFormat="1">
      <c r="A1411" s="17"/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8"/>
      <c r="Q1411" s="17"/>
      <c r="R1411" s="17"/>
      <c r="S1411" s="18"/>
      <c r="T1411" s="17"/>
      <c r="U1411" s="17"/>
      <c r="V1411" s="19"/>
      <c r="W1411" s="19"/>
      <c r="X1411" s="19"/>
      <c r="Y1411" s="17"/>
      <c r="Z1411" s="18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</row>
    <row r="1412" spans="1:49" s="11" customFormat="1">
      <c r="A1412" s="17"/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8"/>
      <c r="Q1412" s="17"/>
      <c r="R1412" s="17"/>
      <c r="S1412" s="18"/>
      <c r="T1412" s="17"/>
      <c r="U1412" s="17"/>
      <c r="V1412" s="19"/>
      <c r="W1412" s="19"/>
      <c r="X1412" s="19"/>
      <c r="Y1412" s="17"/>
      <c r="Z1412" s="18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</row>
    <row r="1413" spans="1:49" s="11" customFormat="1">
      <c r="A1413" s="17"/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8"/>
      <c r="Q1413" s="17"/>
      <c r="R1413" s="17"/>
      <c r="S1413" s="18"/>
      <c r="T1413" s="17"/>
      <c r="U1413" s="17"/>
      <c r="V1413" s="19"/>
      <c r="W1413" s="19"/>
      <c r="X1413" s="19"/>
      <c r="Y1413" s="17"/>
      <c r="Z1413" s="18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</row>
    <row r="1414" spans="1:49" s="11" customFormat="1">
      <c r="A1414" s="17"/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8"/>
      <c r="Q1414" s="17"/>
      <c r="R1414" s="17"/>
      <c r="S1414" s="18"/>
      <c r="T1414" s="17"/>
      <c r="U1414" s="17"/>
      <c r="V1414" s="19"/>
      <c r="W1414" s="19"/>
      <c r="X1414" s="19"/>
      <c r="Y1414" s="17"/>
      <c r="Z1414" s="18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</row>
    <row r="1415" spans="1:49" s="11" customFormat="1">
      <c r="A1415" s="17"/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8"/>
      <c r="Q1415" s="17"/>
      <c r="R1415" s="17"/>
      <c r="S1415" s="18"/>
      <c r="T1415" s="17"/>
      <c r="U1415" s="17"/>
      <c r="V1415" s="19"/>
      <c r="W1415" s="19"/>
      <c r="X1415" s="19"/>
      <c r="Y1415" s="17"/>
      <c r="Z1415" s="18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</row>
    <row r="1416" spans="1:49" s="11" customFormat="1">
      <c r="A1416" s="17"/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8"/>
      <c r="Q1416" s="17"/>
      <c r="R1416" s="17"/>
      <c r="S1416" s="18"/>
      <c r="T1416" s="17"/>
      <c r="U1416" s="17"/>
      <c r="V1416" s="19"/>
      <c r="W1416" s="19"/>
      <c r="X1416" s="19"/>
      <c r="Y1416" s="17"/>
      <c r="Z1416" s="18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</row>
    <row r="1417" spans="1:49" s="11" customFormat="1">
      <c r="A1417" s="17"/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8"/>
      <c r="Q1417" s="17"/>
      <c r="R1417" s="17"/>
      <c r="S1417" s="18"/>
      <c r="T1417" s="17"/>
      <c r="U1417" s="17"/>
      <c r="V1417" s="19"/>
      <c r="W1417" s="19"/>
      <c r="X1417" s="19"/>
      <c r="Y1417" s="17"/>
      <c r="Z1417" s="18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</row>
    <row r="1418" spans="1:49" s="11" customFormat="1">
      <c r="A1418" s="17"/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8"/>
      <c r="Q1418" s="17"/>
      <c r="R1418" s="17"/>
      <c r="S1418" s="18"/>
      <c r="T1418" s="17"/>
      <c r="U1418" s="17"/>
      <c r="V1418" s="19"/>
      <c r="W1418" s="19"/>
      <c r="X1418" s="19"/>
      <c r="Y1418" s="17"/>
      <c r="Z1418" s="18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</row>
    <row r="1419" spans="1:49" s="11" customFormat="1">
      <c r="A1419" s="17"/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8"/>
      <c r="Q1419" s="17"/>
      <c r="R1419" s="17"/>
      <c r="S1419" s="18"/>
      <c r="T1419" s="17"/>
      <c r="U1419" s="17"/>
      <c r="V1419" s="19"/>
      <c r="W1419" s="19"/>
      <c r="X1419" s="19"/>
      <c r="Y1419" s="17"/>
      <c r="Z1419" s="18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</row>
    <row r="1420" spans="1:49" s="11" customFormat="1">
      <c r="A1420" s="17"/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8"/>
      <c r="Q1420" s="17"/>
      <c r="R1420" s="17"/>
      <c r="S1420" s="18"/>
      <c r="T1420" s="17"/>
      <c r="U1420" s="17"/>
      <c r="V1420" s="19"/>
      <c r="W1420" s="19"/>
      <c r="X1420" s="19"/>
      <c r="Y1420" s="17"/>
      <c r="Z1420" s="18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</row>
    <row r="1421" spans="1:49" s="11" customFormat="1">
      <c r="A1421" s="17"/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8"/>
      <c r="Q1421" s="17"/>
      <c r="R1421" s="17"/>
      <c r="S1421" s="18"/>
      <c r="T1421" s="17"/>
      <c r="U1421" s="17"/>
      <c r="V1421" s="19"/>
      <c r="W1421" s="19"/>
      <c r="X1421" s="19"/>
      <c r="Y1421" s="17"/>
      <c r="Z1421" s="18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</row>
    <row r="1422" spans="1:49" s="11" customFormat="1">
      <c r="A1422" s="17"/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8"/>
      <c r="Q1422" s="17"/>
      <c r="R1422" s="17"/>
      <c r="S1422" s="18"/>
      <c r="T1422" s="17"/>
      <c r="U1422" s="17"/>
      <c r="V1422" s="19"/>
      <c r="W1422" s="19"/>
      <c r="X1422" s="19"/>
      <c r="Y1422" s="17"/>
      <c r="Z1422" s="18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</row>
    <row r="1423" spans="1:49" s="11" customFormat="1">
      <c r="A1423" s="17"/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8"/>
      <c r="Q1423" s="17"/>
      <c r="R1423" s="17"/>
      <c r="S1423" s="18"/>
      <c r="T1423" s="17"/>
      <c r="U1423" s="17"/>
      <c r="V1423" s="19"/>
      <c r="W1423" s="19"/>
      <c r="X1423" s="19"/>
      <c r="Y1423" s="17"/>
      <c r="Z1423" s="18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</row>
    <row r="1424" spans="1:49" s="11" customFormat="1">
      <c r="A1424" s="17"/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8"/>
      <c r="Q1424" s="17"/>
      <c r="R1424" s="17"/>
      <c r="S1424" s="18"/>
      <c r="T1424" s="17"/>
      <c r="U1424" s="17"/>
      <c r="V1424" s="19"/>
      <c r="W1424" s="19"/>
      <c r="X1424" s="19"/>
      <c r="Y1424" s="17"/>
      <c r="Z1424" s="18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</row>
    <row r="1425" spans="1:49" s="11" customFormat="1">
      <c r="A1425" s="17"/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8"/>
      <c r="Q1425" s="17"/>
      <c r="R1425" s="17"/>
      <c r="S1425" s="18"/>
      <c r="T1425" s="17"/>
      <c r="U1425" s="17"/>
      <c r="V1425" s="19"/>
      <c r="W1425" s="19"/>
      <c r="X1425" s="19"/>
      <c r="Y1425" s="17"/>
      <c r="Z1425" s="18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</row>
    <row r="1426" spans="1:49" s="11" customFormat="1">
      <c r="A1426" s="17"/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8"/>
      <c r="Q1426" s="17"/>
      <c r="R1426" s="17"/>
      <c r="S1426" s="18"/>
      <c r="T1426" s="17"/>
      <c r="U1426" s="17"/>
      <c r="V1426" s="19"/>
      <c r="W1426" s="19"/>
      <c r="X1426" s="19"/>
      <c r="Y1426" s="17"/>
      <c r="Z1426" s="18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</row>
    <row r="1427" spans="1:49" s="11" customFormat="1">
      <c r="A1427" s="17"/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8"/>
      <c r="Q1427" s="17"/>
      <c r="R1427" s="17"/>
      <c r="S1427" s="18"/>
      <c r="T1427" s="17"/>
      <c r="U1427" s="17"/>
      <c r="V1427" s="19"/>
      <c r="W1427" s="19"/>
      <c r="X1427" s="19"/>
      <c r="Y1427" s="17"/>
      <c r="Z1427" s="18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</row>
    <row r="1428" spans="1:49" s="11" customFormat="1">
      <c r="A1428" s="17"/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8"/>
      <c r="Q1428" s="17"/>
      <c r="R1428" s="17"/>
      <c r="S1428" s="18"/>
      <c r="T1428" s="17"/>
      <c r="U1428" s="17"/>
      <c r="V1428" s="19"/>
      <c r="W1428" s="19"/>
      <c r="X1428" s="19"/>
      <c r="Y1428" s="17"/>
      <c r="Z1428" s="18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</row>
    <row r="1429" spans="1:49" s="11" customFormat="1">
      <c r="A1429" s="17"/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8"/>
      <c r="Q1429" s="17"/>
      <c r="R1429" s="17"/>
      <c r="S1429" s="18"/>
      <c r="T1429" s="17"/>
      <c r="U1429" s="17"/>
      <c r="V1429" s="19"/>
      <c r="W1429" s="19"/>
      <c r="X1429" s="19"/>
      <c r="Y1429" s="17"/>
      <c r="Z1429" s="18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</row>
    <row r="1430" spans="1:49" s="11" customFormat="1">
      <c r="A1430" s="17"/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8"/>
      <c r="Q1430" s="17"/>
      <c r="R1430" s="17"/>
      <c r="S1430" s="18"/>
      <c r="T1430" s="17"/>
      <c r="U1430" s="17"/>
      <c r="V1430" s="19"/>
      <c r="W1430" s="19"/>
      <c r="X1430" s="19"/>
      <c r="Y1430" s="17"/>
      <c r="Z1430" s="18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</row>
    <row r="1431" spans="1:49" s="11" customFormat="1">
      <c r="A1431" s="17"/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8"/>
      <c r="Q1431" s="17"/>
      <c r="R1431" s="17"/>
      <c r="S1431" s="18"/>
      <c r="T1431" s="17"/>
      <c r="U1431" s="17"/>
      <c r="V1431" s="19"/>
      <c r="W1431" s="19"/>
      <c r="X1431" s="19"/>
      <c r="Y1431" s="17"/>
      <c r="Z1431" s="18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</row>
    <row r="1432" spans="1:49" s="11" customFormat="1">
      <c r="A1432" s="17"/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8"/>
      <c r="Q1432" s="17"/>
      <c r="R1432" s="17"/>
      <c r="S1432" s="18"/>
      <c r="T1432" s="17"/>
      <c r="U1432" s="17"/>
      <c r="V1432" s="19"/>
      <c r="W1432" s="19"/>
      <c r="X1432" s="19"/>
      <c r="Y1432" s="17"/>
      <c r="Z1432" s="18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</row>
    <row r="1433" spans="1:49" s="11" customFormat="1">
      <c r="A1433" s="17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8"/>
      <c r="Q1433" s="17"/>
      <c r="R1433" s="17"/>
      <c r="S1433" s="18"/>
      <c r="T1433" s="17"/>
      <c r="U1433" s="17"/>
      <c r="V1433" s="19"/>
      <c r="W1433" s="19"/>
      <c r="X1433" s="19"/>
      <c r="Y1433" s="17"/>
      <c r="Z1433" s="18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</row>
    <row r="1434" spans="1:49" s="11" customFormat="1">
      <c r="A1434" s="17"/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8"/>
      <c r="Q1434" s="17"/>
      <c r="R1434" s="17"/>
      <c r="S1434" s="18"/>
      <c r="T1434" s="17"/>
      <c r="U1434" s="17"/>
      <c r="V1434" s="19"/>
      <c r="W1434" s="19"/>
      <c r="X1434" s="19"/>
      <c r="Y1434" s="17"/>
      <c r="Z1434" s="18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</row>
    <row r="1435" spans="1:49" s="11" customFormat="1">
      <c r="A1435" s="17"/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8"/>
      <c r="Q1435" s="17"/>
      <c r="R1435" s="17"/>
      <c r="S1435" s="18"/>
      <c r="T1435" s="17"/>
      <c r="U1435" s="17"/>
      <c r="V1435" s="19"/>
      <c r="W1435" s="19"/>
      <c r="X1435" s="19"/>
      <c r="Y1435" s="17"/>
      <c r="Z1435" s="18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</row>
    <row r="1436" spans="1:49" s="11" customFormat="1">
      <c r="A1436" s="17"/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8"/>
      <c r="Q1436" s="17"/>
      <c r="R1436" s="17"/>
      <c r="S1436" s="18"/>
      <c r="T1436" s="17"/>
      <c r="U1436" s="17"/>
      <c r="V1436" s="19"/>
      <c r="W1436" s="19"/>
      <c r="X1436" s="19"/>
      <c r="Y1436" s="17"/>
      <c r="Z1436" s="18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</row>
    <row r="1437" spans="1:49" s="11" customFormat="1">
      <c r="A1437" s="17"/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8"/>
      <c r="Q1437" s="17"/>
      <c r="R1437" s="17"/>
      <c r="S1437" s="18"/>
      <c r="T1437" s="17"/>
      <c r="U1437" s="17"/>
      <c r="V1437" s="19"/>
      <c r="W1437" s="19"/>
      <c r="X1437" s="19"/>
      <c r="Y1437" s="17"/>
      <c r="Z1437" s="18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</row>
    <row r="1438" spans="1:49" s="11" customFormat="1">
      <c r="A1438" s="17"/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8"/>
      <c r="Q1438" s="17"/>
      <c r="R1438" s="17"/>
      <c r="S1438" s="18"/>
      <c r="T1438" s="17"/>
      <c r="U1438" s="17"/>
      <c r="V1438" s="19"/>
      <c r="W1438" s="19"/>
      <c r="X1438" s="19"/>
      <c r="Y1438" s="17"/>
      <c r="Z1438" s="18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</row>
    <row r="1439" spans="1:49" s="11" customFormat="1">
      <c r="A1439" s="17"/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8"/>
      <c r="Q1439" s="17"/>
      <c r="R1439" s="17"/>
      <c r="S1439" s="18"/>
      <c r="T1439" s="17"/>
      <c r="U1439" s="17"/>
      <c r="V1439" s="19"/>
      <c r="W1439" s="19"/>
      <c r="X1439" s="19"/>
      <c r="Y1439" s="17"/>
      <c r="Z1439" s="18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</row>
    <row r="1440" spans="1:49" s="11" customFormat="1">
      <c r="A1440" s="17"/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8"/>
      <c r="Q1440" s="17"/>
      <c r="R1440" s="17"/>
      <c r="S1440" s="18"/>
      <c r="T1440" s="17"/>
      <c r="U1440" s="17"/>
      <c r="V1440" s="19"/>
      <c r="W1440" s="19"/>
      <c r="X1440" s="19"/>
      <c r="Y1440" s="17"/>
      <c r="Z1440" s="18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</row>
    <row r="1441" spans="1:49" s="11" customFormat="1">
      <c r="A1441" s="17"/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8"/>
      <c r="Q1441" s="17"/>
      <c r="R1441" s="17"/>
      <c r="S1441" s="18"/>
      <c r="T1441" s="17"/>
      <c r="U1441" s="17"/>
      <c r="V1441" s="19"/>
      <c r="W1441" s="19"/>
      <c r="X1441" s="19"/>
      <c r="Y1441" s="17"/>
      <c r="Z1441" s="18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</row>
    <row r="1442" spans="1:49" s="11" customFormat="1">
      <c r="A1442" s="17"/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8"/>
      <c r="Q1442" s="17"/>
      <c r="R1442" s="17"/>
      <c r="S1442" s="18"/>
      <c r="T1442" s="17"/>
      <c r="U1442" s="17"/>
      <c r="V1442" s="19"/>
      <c r="W1442" s="19"/>
      <c r="X1442" s="19"/>
      <c r="Y1442" s="17"/>
      <c r="Z1442" s="18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</row>
    <row r="1443" spans="1:49" s="11" customFormat="1">
      <c r="A1443" s="17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8"/>
      <c r="Q1443" s="17"/>
      <c r="R1443" s="17"/>
      <c r="S1443" s="18"/>
      <c r="T1443" s="17"/>
      <c r="U1443" s="17"/>
      <c r="V1443" s="19"/>
      <c r="W1443" s="19"/>
      <c r="X1443" s="19"/>
      <c r="Y1443" s="17"/>
      <c r="Z1443" s="18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</row>
    <row r="1444" spans="1:49" s="11" customFormat="1">
      <c r="A1444" s="17"/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8"/>
      <c r="Q1444" s="17"/>
      <c r="R1444" s="17"/>
      <c r="S1444" s="18"/>
      <c r="T1444" s="17"/>
      <c r="U1444" s="17"/>
      <c r="V1444" s="19"/>
      <c r="W1444" s="19"/>
      <c r="X1444" s="19"/>
      <c r="Y1444" s="17"/>
      <c r="Z1444" s="18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</row>
    <row r="1445" spans="1:49" s="11" customFormat="1">
      <c r="A1445" s="17"/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8"/>
      <c r="Q1445" s="17"/>
      <c r="R1445" s="17"/>
      <c r="S1445" s="18"/>
      <c r="T1445" s="17"/>
      <c r="U1445" s="17"/>
      <c r="V1445" s="19"/>
      <c r="W1445" s="19"/>
      <c r="X1445" s="19"/>
      <c r="Y1445" s="17"/>
      <c r="Z1445" s="18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</row>
    <row r="1446" spans="1:49" s="11" customFormat="1">
      <c r="A1446" s="17"/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8"/>
      <c r="Q1446" s="17"/>
      <c r="R1446" s="17"/>
      <c r="S1446" s="18"/>
      <c r="T1446" s="17"/>
      <c r="U1446" s="17"/>
      <c r="V1446" s="19"/>
      <c r="W1446" s="19"/>
      <c r="X1446" s="19"/>
      <c r="Y1446" s="17"/>
      <c r="Z1446" s="18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</row>
    <row r="1447" spans="1:49" s="11" customFormat="1">
      <c r="A1447" s="17"/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8"/>
      <c r="Q1447" s="17"/>
      <c r="R1447" s="17"/>
      <c r="S1447" s="18"/>
      <c r="T1447" s="17"/>
      <c r="U1447" s="17"/>
      <c r="V1447" s="19"/>
      <c r="W1447" s="19"/>
      <c r="X1447" s="19"/>
      <c r="Y1447" s="17"/>
      <c r="Z1447" s="18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</row>
    <row r="1448" spans="1:49" s="11" customFormat="1">
      <c r="A1448" s="17"/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8"/>
      <c r="Q1448" s="17"/>
      <c r="R1448" s="17"/>
      <c r="S1448" s="18"/>
      <c r="T1448" s="17"/>
      <c r="U1448" s="17"/>
      <c r="V1448" s="19"/>
      <c r="W1448" s="19"/>
      <c r="X1448" s="19"/>
      <c r="Y1448" s="17"/>
      <c r="Z1448" s="18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</row>
    <row r="1449" spans="1:49" s="11" customFormat="1">
      <c r="A1449" s="17"/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8"/>
      <c r="Q1449" s="17"/>
      <c r="R1449" s="17"/>
      <c r="S1449" s="18"/>
      <c r="T1449" s="17"/>
      <c r="U1449" s="17"/>
      <c r="V1449" s="19"/>
      <c r="W1449" s="19"/>
      <c r="X1449" s="19"/>
      <c r="Y1449" s="17"/>
      <c r="Z1449" s="18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</row>
    <row r="1450" spans="1:49" s="11" customFormat="1">
      <c r="A1450" s="17"/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8"/>
      <c r="Q1450" s="17"/>
      <c r="R1450" s="17"/>
      <c r="S1450" s="18"/>
      <c r="T1450" s="17"/>
      <c r="U1450" s="17"/>
      <c r="V1450" s="19"/>
      <c r="W1450" s="19"/>
      <c r="X1450" s="19"/>
      <c r="Y1450" s="17"/>
      <c r="Z1450" s="18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</row>
    <row r="1451" spans="1:49" s="11" customFormat="1">
      <c r="A1451" s="17"/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8"/>
      <c r="Q1451" s="17"/>
      <c r="R1451" s="17"/>
      <c r="S1451" s="18"/>
      <c r="T1451" s="17"/>
      <c r="U1451" s="17"/>
      <c r="V1451" s="19"/>
      <c r="W1451" s="19"/>
      <c r="X1451" s="19"/>
      <c r="Y1451" s="17"/>
      <c r="Z1451" s="18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</row>
    <row r="1452" spans="1:49" s="11" customFormat="1">
      <c r="A1452" s="17"/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8"/>
      <c r="Q1452" s="17"/>
      <c r="R1452" s="17"/>
      <c r="S1452" s="18"/>
      <c r="T1452" s="17"/>
      <c r="U1452" s="17"/>
      <c r="V1452" s="19"/>
      <c r="W1452" s="19"/>
      <c r="X1452" s="19"/>
      <c r="Y1452" s="17"/>
      <c r="Z1452" s="18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</row>
    <row r="1453" spans="1:49" s="11" customFormat="1">
      <c r="A1453" s="17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8"/>
      <c r="Q1453" s="17"/>
      <c r="R1453" s="17"/>
      <c r="S1453" s="18"/>
      <c r="T1453" s="17"/>
      <c r="U1453" s="17"/>
      <c r="V1453" s="19"/>
      <c r="W1453" s="19"/>
      <c r="X1453" s="19"/>
      <c r="Y1453" s="17"/>
      <c r="Z1453" s="18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</row>
    <row r="1454" spans="1:49" s="11" customFormat="1">
      <c r="A1454" s="17"/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8"/>
      <c r="Q1454" s="17"/>
      <c r="R1454" s="17"/>
      <c r="S1454" s="18"/>
      <c r="T1454" s="17"/>
      <c r="U1454" s="17"/>
      <c r="V1454" s="19"/>
      <c r="W1454" s="19"/>
      <c r="X1454" s="19"/>
      <c r="Y1454" s="17"/>
      <c r="Z1454" s="18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</row>
    <row r="1455" spans="1:49" s="11" customFormat="1">
      <c r="A1455" s="17"/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8"/>
      <c r="Q1455" s="17"/>
      <c r="R1455" s="17"/>
      <c r="S1455" s="18"/>
      <c r="T1455" s="17"/>
      <c r="U1455" s="17"/>
      <c r="V1455" s="19"/>
      <c r="W1455" s="19"/>
      <c r="X1455" s="19"/>
      <c r="Y1455" s="17"/>
      <c r="Z1455" s="18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</row>
    <row r="1456" spans="1:49" s="11" customFormat="1">
      <c r="A1456" s="17"/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8"/>
      <c r="Q1456" s="17"/>
      <c r="R1456" s="17"/>
      <c r="S1456" s="18"/>
      <c r="T1456" s="17"/>
      <c r="U1456" s="17"/>
      <c r="V1456" s="19"/>
      <c r="W1456" s="19"/>
      <c r="X1456" s="19"/>
      <c r="Y1456" s="17"/>
      <c r="Z1456" s="18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</row>
    <row r="1457" spans="1:49" s="11" customFormat="1">
      <c r="A1457" s="17"/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8"/>
      <c r="Q1457" s="17"/>
      <c r="R1457" s="17"/>
      <c r="S1457" s="18"/>
      <c r="T1457" s="17"/>
      <c r="U1457" s="17"/>
      <c r="V1457" s="19"/>
      <c r="W1457" s="19"/>
      <c r="X1457" s="19"/>
      <c r="Y1457" s="17"/>
      <c r="Z1457" s="18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</row>
    <row r="1458" spans="1:49" s="11" customFormat="1">
      <c r="A1458" s="17"/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8"/>
      <c r="Q1458" s="17"/>
      <c r="R1458" s="17"/>
      <c r="S1458" s="18"/>
      <c r="T1458" s="17"/>
      <c r="U1458" s="17"/>
      <c r="V1458" s="19"/>
      <c r="W1458" s="19"/>
      <c r="X1458" s="19"/>
      <c r="Y1458" s="17"/>
      <c r="Z1458" s="18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</row>
    <row r="1459" spans="1:49" s="11" customFormat="1">
      <c r="A1459" s="17"/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8"/>
      <c r="Q1459" s="17"/>
      <c r="R1459" s="17"/>
      <c r="S1459" s="18"/>
      <c r="T1459" s="17"/>
      <c r="U1459" s="17"/>
      <c r="V1459" s="19"/>
      <c r="W1459" s="19"/>
      <c r="X1459" s="19"/>
      <c r="Y1459" s="17"/>
      <c r="Z1459" s="18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</row>
    <row r="1460" spans="1:49" s="11" customFormat="1">
      <c r="A1460" s="17"/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8"/>
      <c r="Q1460" s="17"/>
      <c r="R1460" s="17"/>
      <c r="S1460" s="18"/>
      <c r="T1460" s="17"/>
      <c r="U1460" s="17"/>
      <c r="V1460" s="19"/>
      <c r="W1460" s="19"/>
      <c r="X1460" s="19"/>
      <c r="Y1460" s="17"/>
      <c r="Z1460" s="18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</row>
    <row r="1461" spans="1:49" s="11" customFormat="1">
      <c r="A1461" s="17"/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8"/>
      <c r="Q1461" s="17"/>
      <c r="R1461" s="17"/>
      <c r="S1461" s="18"/>
      <c r="T1461" s="17"/>
      <c r="U1461" s="17"/>
      <c r="V1461" s="19"/>
      <c r="W1461" s="19"/>
      <c r="X1461" s="19"/>
      <c r="Y1461" s="17"/>
      <c r="Z1461" s="18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</row>
    <row r="1462" spans="1:49" s="11" customFormat="1">
      <c r="A1462" s="17"/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8"/>
      <c r="Q1462" s="17"/>
      <c r="R1462" s="17"/>
      <c r="S1462" s="18"/>
      <c r="T1462" s="17"/>
      <c r="U1462" s="17"/>
      <c r="V1462" s="19"/>
      <c r="W1462" s="19"/>
      <c r="X1462" s="19"/>
      <c r="Y1462" s="17"/>
      <c r="Z1462" s="18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</row>
    <row r="1463" spans="1:49" s="11" customFormat="1">
      <c r="A1463" s="17"/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8"/>
      <c r="Q1463" s="17"/>
      <c r="R1463" s="17"/>
      <c r="S1463" s="18"/>
      <c r="T1463" s="17"/>
      <c r="U1463" s="17"/>
      <c r="V1463" s="19"/>
      <c r="W1463" s="19"/>
      <c r="X1463" s="19"/>
      <c r="Y1463" s="17"/>
      <c r="Z1463" s="18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</row>
    <row r="1464" spans="1:49" s="11" customFormat="1">
      <c r="A1464" s="17"/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8"/>
      <c r="Q1464" s="17"/>
      <c r="R1464" s="17"/>
      <c r="S1464" s="18"/>
      <c r="T1464" s="17"/>
      <c r="U1464" s="17"/>
      <c r="V1464" s="19"/>
      <c r="W1464" s="19"/>
      <c r="X1464" s="19"/>
      <c r="Y1464" s="17"/>
      <c r="Z1464" s="18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</row>
    <row r="1465" spans="1:49" s="11" customFormat="1">
      <c r="A1465" s="17"/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8"/>
      <c r="Q1465" s="17"/>
      <c r="R1465" s="17"/>
      <c r="S1465" s="18"/>
      <c r="T1465" s="17"/>
      <c r="U1465" s="17"/>
      <c r="V1465" s="19"/>
      <c r="W1465" s="19"/>
      <c r="X1465" s="19"/>
      <c r="Y1465" s="17"/>
      <c r="Z1465" s="18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</row>
    <row r="1466" spans="1:49" s="11" customFormat="1">
      <c r="A1466" s="17"/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8"/>
      <c r="Q1466" s="17"/>
      <c r="R1466" s="17"/>
      <c r="S1466" s="18"/>
      <c r="T1466" s="17"/>
      <c r="U1466" s="17"/>
      <c r="V1466" s="19"/>
      <c r="W1466" s="19"/>
      <c r="X1466" s="19"/>
      <c r="Y1466" s="17"/>
      <c r="Z1466" s="18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</row>
    <row r="1467" spans="1:49" s="11" customFormat="1">
      <c r="A1467" s="17"/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8"/>
      <c r="Q1467" s="17"/>
      <c r="R1467" s="17"/>
      <c r="S1467" s="18"/>
      <c r="T1467" s="17"/>
      <c r="U1467" s="17"/>
      <c r="V1467" s="19"/>
      <c r="W1467" s="19"/>
      <c r="X1467" s="19"/>
      <c r="Y1467" s="17"/>
      <c r="Z1467" s="18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</row>
    <row r="1468" spans="1:49" s="11" customFormat="1">
      <c r="A1468" s="17"/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8"/>
      <c r="Q1468" s="17"/>
      <c r="R1468" s="17"/>
      <c r="S1468" s="18"/>
      <c r="T1468" s="17"/>
      <c r="U1468" s="17"/>
      <c r="V1468" s="19"/>
      <c r="W1468" s="19"/>
      <c r="X1468" s="19"/>
      <c r="Y1468" s="17"/>
      <c r="Z1468" s="18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</row>
    <row r="1469" spans="1:49" s="11" customFormat="1">
      <c r="A1469" s="17"/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8"/>
      <c r="Q1469" s="17"/>
      <c r="R1469" s="17"/>
      <c r="S1469" s="18"/>
      <c r="T1469" s="17"/>
      <c r="U1469" s="17"/>
      <c r="V1469" s="19"/>
      <c r="W1469" s="19"/>
      <c r="X1469" s="19"/>
      <c r="Y1469" s="17"/>
      <c r="Z1469" s="18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</row>
    <row r="1470" spans="1:49" s="11" customFormat="1">
      <c r="A1470" s="17"/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8"/>
      <c r="Q1470" s="17"/>
      <c r="R1470" s="17"/>
      <c r="S1470" s="18"/>
      <c r="T1470" s="17"/>
      <c r="U1470" s="17"/>
      <c r="V1470" s="19"/>
      <c r="W1470" s="19"/>
      <c r="X1470" s="19"/>
      <c r="Y1470" s="17"/>
      <c r="Z1470" s="18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</row>
    <row r="1471" spans="1:49" s="11" customFormat="1">
      <c r="A1471" s="17"/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8"/>
      <c r="Q1471" s="17"/>
      <c r="R1471" s="17"/>
      <c r="S1471" s="18"/>
      <c r="T1471" s="17"/>
      <c r="U1471" s="17"/>
      <c r="V1471" s="19"/>
      <c r="W1471" s="19"/>
      <c r="X1471" s="19"/>
      <c r="Y1471" s="17"/>
      <c r="Z1471" s="18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</row>
    <row r="1472" spans="1:49" s="11" customFormat="1">
      <c r="A1472" s="17"/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8"/>
      <c r="Q1472" s="17"/>
      <c r="R1472" s="17"/>
      <c r="S1472" s="18"/>
      <c r="T1472" s="17"/>
      <c r="U1472" s="17"/>
      <c r="V1472" s="19"/>
      <c r="W1472" s="19"/>
      <c r="X1472" s="19"/>
      <c r="Y1472" s="17"/>
      <c r="Z1472" s="18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</row>
    <row r="1473" spans="1:49" s="11" customFormat="1">
      <c r="A1473" s="17"/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8"/>
      <c r="Q1473" s="17"/>
      <c r="R1473" s="17"/>
      <c r="S1473" s="18"/>
      <c r="T1473" s="17"/>
      <c r="U1473" s="17"/>
      <c r="V1473" s="19"/>
      <c r="W1473" s="19"/>
      <c r="X1473" s="19"/>
      <c r="Y1473" s="17"/>
      <c r="Z1473" s="18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</row>
    <row r="1474" spans="1:49" s="11" customFormat="1">
      <c r="A1474" s="17"/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8"/>
      <c r="Q1474" s="17"/>
      <c r="R1474" s="17"/>
      <c r="S1474" s="18"/>
      <c r="T1474" s="17"/>
      <c r="U1474" s="17"/>
      <c r="V1474" s="19"/>
      <c r="W1474" s="19"/>
      <c r="X1474" s="19"/>
      <c r="Y1474" s="17"/>
      <c r="Z1474" s="18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</row>
    <row r="1475" spans="1:49" s="11" customFormat="1">
      <c r="A1475" s="17"/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8"/>
      <c r="Q1475" s="17"/>
      <c r="R1475" s="17"/>
      <c r="S1475" s="18"/>
      <c r="T1475" s="17"/>
      <c r="U1475" s="17"/>
      <c r="V1475" s="19"/>
      <c r="W1475" s="19"/>
      <c r="X1475" s="19"/>
      <c r="Y1475" s="17"/>
      <c r="Z1475" s="18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</row>
    <row r="1476" spans="1:49" s="11" customFormat="1">
      <c r="A1476" s="17"/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8"/>
      <c r="Q1476" s="17"/>
      <c r="R1476" s="17"/>
      <c r="S1476" s="18"/>
      <c r="T1476" s="17"/>
      <c r="U1476" s="17"/>
      <c r="V1476" s="19"/>
      <c r="W1476" s="19"/>
      <c r="X1476" s="19"/>
      <c r="Y1476" s="17"/>
      <c r="Z1476" s="18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</row>
    <row r="1477" spans="1:49" s="11" customFormat="1">
      <c r="A1477" s="17"/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8"/>
      <c r="Q1477" s="17"/>
      <c r="R1477" s="17"/>
      <c r="S1477" s="18"/>
      <c r="T1477" s="17"/>
      <c r="U1477" s="17"/>
      <c r="V1477" s="19"/>
      <c r="W1477" s="19"/>
      <c r="X1477" s="19"/>
      <c r="Y1477" s="17"/>
      <c r="Z1477" s="18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</row>
    <row r="1478" spans="1:49" s="11" customFormat="1">
      <c r="A1478" s="17"/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8"/>
      <c r="Q1478" s="17"/>
      <c r="R1478" s="17"/>
      <c r="S1478" s="18"/>
      <c r="T1478" s="17"/>
      <c r="U1478" s="17"/>
      <c r="V1478" s="19"/>
      <c r="W1478" s="19"/>
      <c r="X1478" s="19"/>
      <c r="Y1478" s="17"/>
      <c r="Z1478" s="18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</row>
    <row r="1479" spans="1:49" s="11" customFormat="1">
      <c r="A1479" s="17"/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8"/>
      <c r="Q1479" s="17"/>
      <c r="R1479" s="17"/>
      <c r="S1479" s="18"/>
      <c r="T1479" s="17"/>
      <c r="U1479" s="17"/>
      <c r="V1479" s="19"/>
      <c r="W1479" s="19"/>
      <c r="X1479" s="19"/>
      <c r="Y1479" s="17"/>
      <c r="Z1479" s="18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</row>
    <row r="1480" spans="1:49" s="11" customFormat="1">
      <c r="A1480" s="17"/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8"/>
      <c r="Q1480" s="17"/>
      <c r="R1480" s="17"/>
      <c r="S1480" s="18"/>
      <c r="T1480" s="17"/>
      <c r="U1480" s="17"/>
      <c r="V1480" s="19"/>
      <c r="W1480" s="19"/>
      <c r="X1480" s="19"/>
      <c r="Y1480" s="17"/>
      <c r="Z1480" s="18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</row>
    <row r="1481" spans="1:49" s="11" customFormat="1">
      <c r="A1481" s="17"/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8"/>
      <c r="Q1481" s="17"/>
      <c r="R1481" s="17"/>
      <c r="S1481" s="18"/>
      <c r="T1481" s="17"/>
      <c r="U1481" s="17"/>
      <c r="V1481" s="19"/>
      <c r="W1481" s="19"/>
      <c r="X1481" s="19"/>
      <c r="Y1481" s="17"/>
      <c r="Z1481" s="18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</row>
    <row r="1482" spans="1:49" s="11" customFormat="1">
      <c r="A1482" s="17"/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8"/>
      <c r="Q1482" s="17"/>
      <c r="R1482" s="17"/>
      <c r="S1482" s="18"/>
      <c r="T1482" s="17"/>
      <c r="U1482" s="17"/>
      <c r="V1482" s="19"/>
      <c r="W1482" s="19"/>
      <c r="X1482" s="19"/>
      <c r="Y1482" s="17"/>
      <c r="Z1482" s="18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</row>
    <row r="1483" spans="1:49" s="11" customFormat="1">
      <c r="A1483" s="17"/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8"/>
      <c r="Q1483" s="17"/>
      <c r="R1483" s="17"/>
      <c r="S1483" s="18"/>
      <c r="T1483" s="17"/>
      <c r="U1483" s="17"/>
      <c r="V1483" s="19"/>
      <c r="W1483" s="19"/>
      <c r="X1483" s="19"/>
      <c r="Y1483" s="17"/>
      <c r="Z1483" s="18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</row>
    <row r="1484" spans="1:49" s="11" customFormat="1">
      <c r="A1484" s="17"/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8"/>
      <c r="Q1484" s="17"/>
      <c r="R1484" s="17"/>
      <c r="S1484" s="18"/>
      <c r="T1484" s="17"/>
      <c r="U1484" s="17"/>
      <c r="V1484" s="19"/>
      <c r="W1484" s="19"/>
      <c r="X1484" s="19"/>
      <c r="Y1484" s="17"/>
      <c r="Z1484" s="18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</row>
    <row r="1485" spans="1:49" s="11" customFormat="1">
      <c r="A1485" s="17"/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8"/>
      <c r="Q1485" s="17"/>
      <c r="R1485" s="17"/>
      <c r="S1485" s="18"/>
      <c r="T1485" s="17"/>
      <c r="U1485" s="17"/>
      <c r="V1485" s="19"/>
      <c r="W1485" s="19"/>
      <c r="X1485" s="19"/>
      <c r="Y1485" s="17"/>
      <c r="Z1485" s="18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</row>
    <row r="1486" spans="1:49" s="11" customFormat="1">
      <c r="A1486" s="17"/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8"/>
      <c r="Q1486" s="17"/>
      <c r="R1486" s="17"/>
      <c r="S1486" s="18"/>
      <c r="T1486" s="17"/>
      <c r="U1486" s="17"/>
      <c r="V1486" s="19"/>
      <c r="W1486" s="19"/>
      <c r="X1486" s="19"/>
      <c r="Y1486" s="17"/>
      <c r="Z1486" s="18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</row>
    <row r="1487" spans="1:49" s="11" customFormat="1">
      <c r="A1487" s="17"/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8"/>
      <c r="Q1487" s="17"/>
      <c r="R1487" s="17"/>
      <c r="S1487" s="18"/>
      <c r="T1487" s="17"/>
      <c r="U1487" s="17"/>
      <c r="V1487" s="19"/>
      <c r="W1487" s="19"/>
      <c r="X1487" s="19"/>
      <c r="Y1487" s="17"/>
      <c r="Z1487" s="18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</row>
    <row r="1488" spans="1:49" s="11" customFormat="1">
      <c r="A1488" s="17"/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8"/>
      <c r="Q1488" s="17"/>
      <c r="R1488" s="17"/>
      <c r="S1488" s="18"/>
      <c r="T1488" s="17"/>
      <c r="U1488" s="17"/>
      <c r="V1488" s="19"/>
      <c r="W1488" s="19"/>
      <c r="X1488" s="19"/>
      <c r="Y1488" s="17"/>
      <c r="Z1488" s="18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</row>
    <row r="1489" spans="1:49" s="11" customFormat="1">
      <c r="A1489" s="17"/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8"/>
      <c r="Q1489" s="17"/>
      <c r="R1489" s="17"/>
      <c r="S1489" s="18"/>
      <c r="T1489" s="17"/>
      <c r="U1489" s="17"/>
      <c r="V1489" s="19"/>
      <c r="W1489" s="19"/>
      <c r="X1489" s="19"/>
      <c r="Y1489" s="17"/>
      <c r="Z1489" s="18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</row>
    <row r="1490" spans="1:49" s="11" customFormat="1">
      <c r="A1490" s="17"/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8"/>
      <c r="Q1490" s="17"/>
      <c r="R1490" s="17"/>
      <c r="S1490" s="18"/>
      <c r="T1490" s="17"/>
      <c r="U1490" s="17"/>
      <c r="V1490" s="19"/>
      <c r="W1490" s="19"/>
      <c r="X1490" s="19"/>
      <c r="Y1490" s="17"/>
      <c r="Z1490" s="18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</row>
    <row r="1491" spans="1:49" s="11" customFormat="1">
      <c r="A1491" s="17"/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8"/>
      <c r="Q1491" s="17"/>
      <c r="R1491" s="17"/>
      <c r="S1491" s="18"/>
      <c r="T1491" s="17"/>
      <c r="U1491" s="17"/>
      <c r="V1491" s="19"/>
      <c r="W1491" s="19"/>
      <c r="X1491" s="19"/>
      <c r="Y1491" s="17"/>
      <c r="Z1491" s="18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</row>
    <row r="1492" spans="1:49" s="11" customFormat="1">
      <c r="A1492" s="17"/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8"/>
      <c r="Q1492" s="17"/>
      <c r="R1492" s="17"/>
      <c r="S1492" s="18"/>
      <c r="T1492" s="17"/>
      <c r="U1492" s="17"/>
      <c r="V1492" s="19"/>
      <c r="W1492" s="19"/>
      <c r="X1492" s="19"/>
      <c r="Y1492" s="17"/>
      <c r="Z1492" s="18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</row>
    <row r="1493" spans="1:49" s="11" customFormat="1">
      <c r="A1493" s="17"/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8"/>
      <c r="Q1493" s="17"/>
      <c r="R1493" s="17"/>
      <c r="S1493" s="18"/>
      <c r="T1493" s="17"/>
      <c r="U1493" s="17"/>
      <c r="V1493" s="19"/>
      <c r="W1493" s="19"/>
      <c r="X1493" s="19"/>
      <c r="Y1493" s="17"/>
      <c r="Z1493" s="18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</row>
    <row r="1494" spans="1:49" s="11" customFormat="1">
      <c r="A1494" s="17"/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8"/>
      <c r="Q1494" s="17"/>
      <c r="R1494" s="17"/>
      <c r="S1494" s="18"/>
      <c r="T1494" s="17"/>
      <c r="U1494" s="17"/>
      <c r="V1494" s="19"/>
      <c r="W1494" s="19"/>
      <c r="X1494" s="19"/>
      <c r="Y1494" s="17"/>
      <c r="Z1494" s="18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</row>
    <row r="1495" spans="1:49" s="11" customFormat="1">
      <c r="A1495" s="17"/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8"/>
      <c r="Q1495" s="17"/>
      <c r="R1495" s="17"/>
      <c r="S1495" s="18"/>
      <c r="T1495" s="17"/>
      <c r="U1495" s="17"/>
      <c r="V1495" s="19"/>
      <c r="W1495" s="19"/>
      <c r="X1495" s="19"/>
      <c r="Y1495" s="17"/>
      <c r="Z1495" s="18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</row>
    <row r="1496" spans="1:49" s="11" customFormat="1">
      <c r="A1496" s="17"/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8"/>
      <c r="Q1496" s="17"/>
      <c r="R1496" s="17"/>
      <c r="S1496" s="18"/>
      <c r="T1496" s="17"/>
      <c r="U1496" s="17"/>
      <c r="V1496" s="19"/>
      <c r="W1496" s="19"/>
      <c r="X1496" s="19"/>
      <c r="Y1496" s="17"/>
      <c r="Z1496" s="18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</row>
    <row r="1497" spans="1:49" s="11" customFormat="1">
      <c r="A1497" s="17"/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8"/>
      <c r="Q1497" s="17"/>
      <c r="R1497" s="17"/>
      <c r="S1497" s="18"/>
      <c r="T1497" s="17"/>
      <c r="U1497" s="17"/>
      <c r="V1497" s="19"/>
      <c r="W1497" s="19"/>
      <c r="X1497" s="19"/>
      <c r="Y1497" s="17"/>
      <c r="Z1497" s="18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</row>
    <row r="1498" spans="1:49" s="11" customFormat="1">
      <c r="A1498" s="17"/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8"/>
      <c r="Q1498" s="17"/>
      <c r="R1498" s="17"/>
      <c r="S1498" s="18"/>
      <c r="T1498" s="17"/>
      <c r="U1498" s="17"/>
      <c r="V1498" s="19"/>
      <c r="W1498" s="19"/>
      <c r="X1498" s="19"/>
      <c r="Y1498" s="17"/>
      <c r="Z1498" s="18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</row>
    <row r="1499" spans="1:49" s="11" customFormat="1">
      <c r="A1499" s="17"/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8"/>
      <c r="Q1499" s="17"/>
      <c r="R1499" s="17"/>
      <c r="S1499" s="18"/>
      <c r="T1499" s="17"/>
      <c r="U1499" s="17"/>
      <c r="V1499" s="19"/>
      <c r="W1499" s="19"/>
      <c r="X1499" s="19"/>
      <c r="Y1499" s="17"/>
      <c r="Z1499" s="18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</row>
    <row r="1500" spans="1:49" s="11" customFormat="1">
      <c r="A1500" s="17"/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8"/>
      <c r="Q1500" s="17"/>
      <c r="R1500" s="17"/>
      <c r="S1500" s="18"/>
      <c r="T1500" s="17"/>
      <c r="U1500" s="17"/>
      <c r="V1500" s="19"/>
      <c r="W1500" s="19"/>
      <c r="X1500" s="19"/>
      <c r="Y1500" s="17"/>
      <c r="Z1500" s="18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</row>
    <row r="1501" spans="1:49" s="11" customFormat="1">
      <c r="A1501" s="17"/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8"/>
      <c r="Q1501" s="17"/>
      <c r="R1501" s="17"/>
      <c r="S1501" s="18"/>
      <c r="T1501" s="17"/>
      <c r="U1501" s="17"/>
      <c r="V1501" s="19"/>
      <c r="W1501" s="19"/>
      <c r="X1501" s="19"/>
      <c r="Y1501" s="17"/>
      <c r="Z1501" s="18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</row>
    <row r="1502" spans="1:49" s="11" customFormat="1">
      <c r="A1502" s="17"/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8"/>
      <c r="Q1502" s="17"/>
      <c r="R1502" s="17"/>
      <c r="S1502" s="18"/>
      <c r="T1502" s="17"/>
      <c r="U1502" s="17"/>
      <c r="V1502" s="19"/>
      <c r="W1502" s="19"/>
      <c r="X1502" s="19"/>
      <c r="Y1502" s="17"/>
      <c r="Z1502" s="18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</row>
    <row r="1503" spans="1:49" s="11" customFormat="1">
      <c r="A1503" s="17"/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8"/>
      <c r="Q1503" s="17"/>
      <c r="R1503" s="17"/>
      <c r="S1503" s="18"/>
      <c r="T1503" s="17"/>
      <c r="U1503" s="17"/>
      <c r="V1503" s="19"/>
      <c r="W1503" s="19"/>
      <c r="X1503" s="19"/>
      <c r="Y1503" s="17"/>
      <c r="Z1503" s="18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</row>
    <row r="1504" spans="1:49" s="11" customFormat="1">
      <c r="A1504" s="17"/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8"/>
      <c r="Q1504" s="17"/>
      <c r="R1504" s="17"/>
      <c r="S1504" s="18"/>
      <c r="T1504" s="17"/>
      <c r="U1504" s="17"/>
      <c r="V1504" s="19"/>
      <c r="W1504" s="19"/>
      <c r="X1504" s="19"/>
      <c r="Y1504" s="17"/>
      <c r="Z1504" s="18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</row>
    <row r="1505" spans="1:49" s="11" customFormat="1">
      <c r="A1505" s="17"/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8"/>
      <c r="Q1505" s="17"/>
      <c r="R1505" s="17"/>
      <c r="S1505" s="18"/>
      <c r="T1505" s="17"/>
      <c r="U1505" s="17"/>
      <c r="V1505" s="19"/>
      <c r="W1505" s="19"/>
      <c r="X1505" s="19"/>
      <c r="Y1505" s="17"/>
      <c r="Z1505" s="18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</row>
    <row r="1506" spans="1:49" s="11" customFormat="1">
      <c r="A1506" s="17"/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8"/>
      <c r="Q1506" s="17"/>
      <c r="R1506" s="17"/>
      <c r="S1506" s="18"/>
      <c r="T1506" s="17"/>
      <c r="U1506" s="17"/>
      <c r="V1506" s="19"/>
      <c r="W1506" s="19"/>
      <c r="X1506" s="19"/>
      <c r="Y1506" s="17"/>
      <c r="Z1506" s="18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</row>
    <row r="1507" spans="1:49" s="11" customFormat="1">
      <c r="A1507" s="17"/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8"/>
      <c r="Q1507" s="17"/>
      <c r="R1507" s="17"/>
      <c r="S1507" s="18"/>
      <c r="T1507" s="17"/>
      <c r="U1507" s="17"/>
      <c r="V1507" s="19"/>
      <c r="W1507" s="19"/>
      <c r="X1507" s="19"/>
      <c r="Y1507" s="17"/>
      <c r="Z1507" s="18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</row>
    <row r="1508" spans="1:49" s="11" customFormat="1">
      <c r="A1508" s="17"/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8"/>
      <c r="Q1508" s="17"/>
      <c r="R1508" s="17"/>
      <c r="S1508" s="18"/>
      <c r="T1508" s="17"/>
      <c r="U1508" s="17"/>
      <c r="V1508" s="19"/>
      <c r="W1508" s="19"/>
      <c r="X1508" s="19"/>
      <c r="Y1508" s="17"/>
      <c r="Z1508" s="18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</row>
    <row r="1509" spans="1:49" s="11" customFormat="1">
      <c r="A1509" s="17"/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8"/>
      <c r="Q1509" s="17"/>
      <c r="R1509" s="17"/>
      <c r="S1509" s="18"/>
      <c r="T1509" s="17"/>
      <c r="U1509" s="17"/>
      <c r="V1509" s="19"/>
      <c r="W1509" s="19"/>
      <c r="X1509" s="19"/>
      <c r="Y1509" s="17"/>
      <c r="Z1509" s="18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</row>
    <row r="1510" spans="1:49" s="11" customFormat="1">
      <c r="A1510" s="17"/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8"/>
      <c r="Q1510" s="17"/>
      <c r="R1510" s="17"/>
      <c r="S1510" s="18"/>
      <c r="T1510" s="17"/>
      <c r="U1510" s="17"/>
      <c r="V1510" s="19"/>
      <c r="W1510" s="19"/>
      <c r="X1510" s="19"/>
      <c r="Y1510" s="17"/>
      <c r="Z1510" s="18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</row>
    <row r="1511" spans="1:49" s="11" customFormat="1">
      <c r="A1511" s="17"/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8"/>
      <c r="Q1511" s="17"/>
      <c r="R1511" s="17"/>
      <c r="S1511" s="18"/>
      <c r="T1511" s="17"/>
      <c r="U1511" s="17"/>
      <c r="V1511" s="19"/>
      <c r="W1511" s="19"/>
      <c r="X1511" s="19"/>
      <c r="Y1511" s="17"/>
      <c r="Z1511" s="18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</row>
    <row r="1512" spans="1:49" s="11" customFormat="1">
      <c r="A1512" s="17"/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8"/>
      <c r="Q1512" s="17"/>
      <c r="R1512" s="17"/>
      <c r="S1512" s="18"/>
      <c r="T1512" s="17"/>
      <c r="U1512" s="17"/>
      <c r="V1512" s="19"/>
      <c r="W1512" s="19"/>
      <c r="X1512" s="19"/>
      <c r="Y1512" s="17"/>
      <c r="Z1512" s="18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</row>
    <row r="1513" spans="1:49" s="11" customFormat="1">
      <c r="A1513" s="17"/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8"/>
      <c r="Q1513" s="17"/>
      <c r="R1513" s="17"/>
      <c r="S1513" s="18"/>
      <c r="T1513" s="17"/>
      <c r="U1513" s="17"/>
      <c r="V1513" s="19"/>
      <c r="W1513" s="19"/>
      <c r="X1513" s="19"/>
      <c r="Y1513" s="17"/>
      <c r="Z1513" s="18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</row>
    <row r="1514" spans="1:49" s="11" customFormat="1">
      <c r="A1514" s="17"/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8"/>
      <c r="Q1514" s="17"/>
      <c r="R1514" s="17"/>
      <c r="S1514" s="18"/>
      <c r="T1514" s="17"/>
      <c r="U1514" s="17"/>
      <c r="V1514" s="19"/>
      <c r="W1514" s="19"/>
      <c r="X1514" s="19"/>
      <c r="Y1514" s="17"/>
      <c r="Z1514" s="18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</row>
    <row r="1515" spans="1:49" s="11" customFormat="1">
      <c r="A1515" s="17"/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8"/>
      <c r="Q1515" s="17"/>
      <c r="R1515" s="17"/>
      <c r="S1515" s="18"/>
      <c r="T1515" s="17"/>
      <c r="U1515" s="17"/>
      <c r="V1515" s="19"/>
      <c r="W1515" s="19"/>
      <c r="X1515" s="19"/>
      <c r="Y1515" s="17"/>
      <c r="Z1515" s="18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</row>
    <row r="1516" spans="1:49" s="11" customFormat="1">
      <c r="A1516" s="17"/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8"/>
      <c r="Q1516" s="17"/>
      <c r="R1516" s="17"/>
      <c r="S1516" s="18"/>
      <c r="T1516" s="17"/>
      <c r="U1516" s="17"/>
      <c r="V1516" s="19"/>
      <c r="W1516" s="19"/>
      <c r="X1516" s="19"/>
      <c r="Y1516" s="17"/>
      <c r="Z1516" s="18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</row>
    <row r="1517" spans="1:49" s="11" customFormat="1">
      <c r="A1517" s="17"/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8"/>
      <c r="Q1517" s="17"/>
      <c r="R1517" s="17"/>
      <c r="S1517" s="18"/>
      <c r="T1517" s="17"/>
      <c r="U1517" s="17"/>
      <c r="V1517" s="19"/>
      <c r="W1517" s="19"/>
      <c r="X1517" s="19"/>
      <c r="Y1517" s="17"/>
      <c r="Z1517" s="18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</row>
    <row r="1518" spans="1:49" s="11" customFormat="1">
      <c r="A1518" s="17"/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8"/>
      <c r="Q1518" s="17"/>
      <c r="R1518" s="17"/>
      <c r="S1518" s="18"/>
      <c r="T1518" s="17"/>
      <c r="U1518" s="17"/>
      <c r="V1518" s="19"/>
      <c r="W1518" s="19"/>
      <c r="X1518" s="19"/>
      <c r="Y1518" s="17"/>
      <c r="Z1518" s="18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</row>
    <row r="1519" spans="1:49" s="11" customFormat="1">
      <c r="A1519" s="17"/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8"/>
      <c r="Q1519" s="17"/>
      <c r="R1519" s="17"/>
      <c r="S1519" s="18"/>
      <c r="T1519" s="17"/>
      <c r="U1519" s="17"/>
      <c r="V1519" s="19"/>
      <c r="W1519" s="19"/>
      <c r="X1519" s="19"/>
      <c r="Y1519" s="17"/>
      <c r="Z1519" s="18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</row>
    <row r="1520" spans="1:49" s="11" customFormat="1">
      <c r="A1520" s="17"/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8"/>
      <c r="Q1520" s="17"/>
      <c r="R1520" s="17"/>
      <c r="S1520" s="18"/>
      <c r="T1520" s="17"/>
      <c r="U1520" s="17"/>
      <c r="V1520" s="19"/>
      <c r="W1520" s="19"/>
      <c r="X1520" s="19"/>
      <c r="Y1520" s="17"/>
      <c r="Z1520" s="18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</row>
    <row r="1521" spans="1:49" s="11" customFormat="1">
      <c r="A1521" s="17"/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8"/>
      <c r="Q1521" s="17"/>
      <c r="R1521" s="17"/>
      <c r="S1521" s="18"/>
      <c r="T1521" s="17"/>
      <c r="U1521" s="17"/>
      <c r="V1521" s="19"/>
      <c r="W1521" s="19"/>
      <c r="X1521" s="19"/>
      <c r="Y1521" s="17"/>
      <c r="Z1521" s="18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</row>
    <row r="1522" spans="1:49" s="11" customFormat="1">
      <c r="A1522" s="17"/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8"/>
      <c r="Q1522" s="17"/>
      <c r="R1522" s="17"/>
      <c r="S1522" s="18"/>
      <c r="T1522" s="17"/>
      <c r="U1522" s="17"/>
      <c r="V1522" s="19"/>
      <c r="W1522" s="19"/>
      <c r="X1522" s="19"/>
      <c r="Y1522" s="17"/>
      <c r="Z1522" s="18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</row>
    <row r="1523" spans="1:49" s="11" customFormat="1">
      <c r="A1523" s="17"/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8"/>
      <c r="Q1523" s="17"/>
      <c r="R1523" s="17"/>
      <c r="S1523" s="18"/>
      <c r="T1523" s="17"/>
      <c r="U1523" s="17"/>
      <c r="V1523" s="19"/>
      <c r="W1523" s="19"/>
      <c r="X1523" s="19"/>
      <c r="Y1523" s="17"/>
      <c r="Z1523" s="18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</row>
    <row r="1524" spans="1:49" s="11" customFormat="1">
      <c r="A1524" s="17"/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8"/>
      <c r="Q1524" s="17"/>
      <c r="R1524" s="17"/>
      <c r="S1524" s="18"/>
      <c r="T1524" s="17"/>
      <c r="U1524" s="17"/>
      <c r="V1524" s="19"/>
      <c r="W1524" s="19"/>
      <c r="X1524" s="19"/>
      <c r="Y1524" s="17"/>
      <c r="Z1524" s="18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</row>
    <row r="1525" spans="1:49" s="11" customFormat="1">
      <c r="A1525" s="17"/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8"/>
      <c r="Q1525" s="17"/>
      <c r="R1525" s="17"/>
      <c r="S1525" s="18"/>
      <c r="T1525" s="17"/>
      <c r="U1525" s="17"/>
      <c r="V1525" s="19"/>
      <c r="W1525" s="19"/>
      <c r="X1525" s="19"/>
      <c r="Y1525" s="17"/>
      <c r="Z1525" s="18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</row>
    <row r="1526" spans="1:49" s="11" customFormat="1">
      <c r="A1526" s="17"/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8"/>
      <c r="Q1526" s="17"/>
      <c r="R1526" s="17"/>
      <c r="S1526" s="18"/>
      <c r="T1526" s="17"/>
      <c r="U1526" s="17"/>
      <c r="V1526" s="19"/>
      <c r="W1526" s="19"/>
      <c r="X1526" s="19"/>
      <c r="Y1526" s="17"/>
      <c r="Z1526" s="18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</row>
    <row r="1527" spans="1:49" s="11" customFormat="1">
      <c r="A1527" s="17"/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8"/>
      <c r="Q1527" s="17"/>
      <c r="R1527" s="17"/>
      <c r="S1527" s="18"/>
      <c r="T1527" s="17"/>
      <c r="U1527" s="17"/>
      <c r="V1527" s="19"/>
      <c r="W1527" s="19"/>
      <c r="X1527" s="19"/>
      <c r="Y1527" s="17"/>
      <c r="Z1527" s="18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</row>
    <row r="1528" spans="1:49" s="11" customFormat="1">
      <c r="A1528" s="17"/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8"/>
      <c r="Q1528" s="17"/>
      <c r="R1528" s="17"/>
      <c r="S1528" s="18"/>
      <c r="T1528" s="17"/>
      <c r="U1528" s="17"/>
      <c r="V1528" s="19"/>
      <c r="W1528" s="19"/>
      <c r="X1528" s="19"/>
      <c r="Y1528" s="17"/>
      <c r="Z1528" s="18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</row>
    <row r="1529" spans="1:49" s="11" customFormat="1">
      <c r="A1529" s="17"/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8"/>
      <c r="Q1529" s="17"/>
      <c r="R1529" s="17"/>
      <c r="S1529" s="18"/>
      <c r="T1529" s="17"/>
      <c r="U1529" s="17"/>
      <c r="V1529" s="19"/>
      <c r="W1529" s="19"/>
      <c r="X1529" s="19"/>
      <c r="Y1529" s="17"/>
      <c r="Z1529" s="18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</row>
    <row r="1530" spans="1:49" s="11" customFormat="1">
      <c r="A1530" s="17"/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8"/>
      <c r="Q1530" s="17"/>
      <c r="R1530" s="17"/>
      <c r="S1530" s="18"/>
      <c r="T1530" s="17"/>
      <c r="U1530" s="17"/>
      <c r="V1530" s="19"/>
      <c r="W1530" s="19"/>
      <c r="X1530" s="19"/>
      <c r="Y1530" s="17"/>
      <c r="Z1530" s="18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</row>
    <row r="1531" spans="1:49" s="11" customFormat="1">
      <c r="A1531" s="17"/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8"/>
      <c r="Q1531" s="17"/>
      <c r="R1531" s="17"/>
      <c r="S1531" s="18"/>
      <c r="T1531" s="17"/>
      <c r="U1531" s="17"/>
      <c r="V1531" s="19"/>
      <c r="W1531" s="19"/>
      <c r="X1531" s="19"/>
      <c r="Y1531" s="17"/>
      <c r="Z1531" s="18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</row>
    <row r="1532" spans="1:49" s="11" customFormat="1">
      <c r="A1532" s="17"/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8"/>
      <c r="Q1532" s="17"/>
      <c r="R1532" s="17"/>
      <c r="S1532" s="18"/>
      <c r="T1532" s="17"/>
      <c r="U1532" s="17"/>
      <c r="V1532" s="19"/>
      <c r="W1532" s="19"/>
      <c r="X1532" s="19"/>
      <c r="Y1532" s="17"/>
      <c r="Z1532" s="18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</row>
    <row r="1533" spans="1:49" s="11" customFormat="1">
      <c r="A1533" s="17"/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8"/>
      <c r="Q1533" s="17"/>
      <c r="R1533" s="17"/>
      <c r="S1533" s="18"/>
      <c r="T1533" s="17"/>
      <c r="U1533" s="17"/>
      <c r="V1533" s="19"/>
      <c r="W1533" s="19"/>
      <c r="X1533" s="19"/>
      <c r="Y1533" s="17"/>
      <c r="Z1533" s="18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</row>
    <row r="1534" spans="1:49" s="11" customFormat="1">
      <c r="A1534" s="17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8"/>
      <c r="Q1534" s="17"/>
      <c r="R1534" s="17"/>
      <c r="S1534" s="18"/>
      <c r="T1534" s="17"/>
      <c r="U1534" s="17"/>
      <c r="V1534" s="19"/>
      <c r="W1534" s="19"/>
      <c r="X1534" s="19"/>
      <c r="Y1534" s="17"/>
      <c r="Z1534" s="18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</row>
    <row r="1535" spans="1:49" s="11" customFormat="1">
      <c r="A1535" s="17"/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8"/>
      <c r="Q1535" s="17"/>
      <c r="R1535" s="17"/>
      <c r="S1535" s="18"/>
      <c r="T1535" s="17"/>
      <c r="U1535" s="17"/>
      <c r="V1535" s="19"/>
      <c r="W1535" s="19"/>
      <c r="X1535" s="19"/>
      <c r="Y1535" s="17"/>
      <c r="Z1535" s="18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</row>
    <row r="1536" spans="1:49" s="11" customFormat="1">
      <c r="A1536" s="17"/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8"/>
      <c r="Q1536" s="17"/>
      <c r="R1536" s="17"/>
      <c r="S1536" s="18"/>
      <c r="T1536" s="17"/>
      <c r="U1536" s="17"/>
      <c r="V1536" s="19"/>
      <c r="W1536" s="19"/>
      <c r="X1536" s="19"/>
      <c r="Y1536" s="17"/>
      <c r="Z1536" s="18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</row>
    <row r="1537" spans="1:49" s="11" customFormat="1">
      <c r="A1537" s="17"/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8"/>
      <c r="Q1537" s="17"/>
      <c r="R1537" s="17"/>
      <c r="S1537" s="18"/>
      <c r="T1537" s="17"/>
      <c r="U1537" s="17"/>
      <c r="V1537" s="19"/>
      <c r="W1537" s="19"/>
      <c r="X1537" s="19"/>
      <c r="Y1537" s="17"/>
      <c r="Z1537" s="18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</row>
    <row r="1538" spans="1:49" s="11" customFormat="1">
      <c r="A1538" s="17"/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8"/>
      <c r="Q1538" s="17"/>
      <c r="R1538" s="17"/>
      <c r="S1538" s="18"/>
      <c r="T1538" s="17"/>
      <c r="U1538" s="17"/>
      <c r="V1538" s="19"/>
      <c r="W1538" s="19"/>
      <c r="X1538" s="19"/>
      <c r="Y1538" s="17"/>
      <c r="Z1538" s="18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</row>
    <row r="1539" spans="1:49" s="11" customFormat="1">
      <c r="A1539" s="17"/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8"/>
      <c r="Q1539" s="17"/>
      <c r="R1539" s="17"/>
      <c r="S1539" s="18"/>
      <c r="T1539" s="17"/>
      <c r="U1539" s="17"/>
      <c r="V1539" s="19"/>
      <c r="W1539" s="19"/>
      <c r="X1539" s="19"/>
      <c r="Y1539" s="17"/>
      <c r="Z1539" s="18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</row>
    <row r="1540" spans="1:49" s="11" customFormat="1">
      <c r="A1540" s="17"/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8"/>
      <c r="Q1540" s="17"/>
      <c r="R1540" s="17"/>
      <c r="S1540" s="18"/>
      <c r="T1540" s="17"/>
      <c r="U1540" s="17"/>
      <c r="V1540" s="19"/>
      <c r="W1540" s="19"/>
      <c r="X1540" s="19"/>
      <c r="Y1540" s="17"/>
      <c r="Z1540" s="18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</row>
    <row r="1541" spans="1:49" s="11" customFormat="1">
      <c r="A1541" s="17"/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8"/>
      <c r="Q1541" s="17"/>
      <c r="R1541" s="17"/>
      <c r="S1541" s="18"/>
      <c r="T1541" s="17"/>
      <c r="U1541" s="17"/>
      <c r="V1541" s="19"/>
      <c r="W1541" s="19"/>
      <c r="X1541" s="19"/>
      <c r="Y1541" s="17"/>
      <c r="Z1541" s="18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</row>
    <row r="1542" spans="1:49" s="11" customFormat="1">
      <c r="A1542" s="17"/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8"/>
      <c r="Q1542" s="17"/>
      <c r="R1542" s="17"/>
      <c r="S1542" s="18"/>
      <c r="T1542" s="17"/>
      <c r="U1542" s="17"/>
      <c r="V1542" s="19"/>
      <c r="W1542" s="19"/>
      <c r="X1542" s="19"/>
      <c r="Y1542" s="17"/>
      <c r="Z1542" s="18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</row>
    <row r="1543" spans="1:49" s="11" customFormat="1">
      <c r="A1543" s="17"/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8"/>
      <c r="Q1543" s="17"/>
      <c r="R1543" s="17"/>
      <c r="S1543" s="18"/>
      <c r="T1543" s="17"/>
      <c r="U1543" s="17"/>
      <c r="V1543" s="19"/>
      <c r="W1543" s="19"/>
      <c r="X1543" s="19"/>
      <c r="Y1543" s="17"/>
      <c r="Z1543" s="18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</row>
    <row r="1544" spans="1:49" s="11" customFormat="1">
      <c r="A1544" s="17"/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8"/>
      <c r="Q1544" s="17"/>
      <c r="R1544" s="17"/>
      <c r="S1544" s="18"/>
      <c r="T1544" s="17"/>
      <c r="U1544" s="17"/>
      <c r="V1544" s="19"/>
      <c r="W1544" s="19"/>
      <c r="X1544" s="19"/>
      <c r="Y1544" s="17"/>
      <c r="Z1544" s="18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</row>
    <row r="1545" spans="1:49" s="11" customFormat="1">
      <c r="A1545" s="17"/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8"/>
      <c r="Q1545" s="17"/>
      <c r="R1545" s="17"/>
      <c r="S1545" s="18"/>
      <c r="T1545" s="17"/>
      <c r="U1545" s="17"/>
      <c r="V1545" s="19"/>
      <c r="W1545" s="19"/>
      <c r="X1545" s="19"/>
      <c r="Y1545" s="17"/>
      <c r="Z1545" s="18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</row>
    <row r="1546" spans="1:49" s="11" customFormat="1">
      <c r="A1546" s="17"/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8"/>
      <c r="Q1546" s="17"/>
      <c r="R1546" s="17"/>
      <c r="S1546" s="18"/>
      <c r="T1546" s="17"/>
      <c r="U1546" s="17"/>
      <c r="V1546" s="19"/>
      <c r="W1546" s="19"/>
      <c r="X1546" s="19"/>
      <c r="Y1546" s="17"/>
      <c r="Z1546" s="18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</row>
    <row r="1547" spans="1:49" s="11" customFormat="1">
      <c r="A1547" s="17"/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8"/>
      <c r="Q1547" s="17"/>
      <c r="R1547" s="17"/>
      <c r="S1547" s="18"/>
      <c r="T1547" s="17"/>
      <c r="U1547" s="17"/>
      <c r="V1547" s="19"/>
      <c r="W1547" s="19"/>
      <c r="X1547" s="19"/>
      <c r="Y1547" s="17"/>
      <c r="Z1547" s="18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</row>
    <row r="1548" spans="1:49" s="11" customFormat="1">
      <c r="A1548" s="17"/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8"/>
      <c r="Q1548" s="17"/>
      <c r="R1548" s="17"/>
      <c r="S1548" s="18"/>
      <c r="T1548" s="17"/>
      <c r="U1548" s="17"/>
      <c r="V1548" s="19"/>
      <c r="W1548" s="19"/>
      <c r="X1548" s="19"/>
      <c r="Y1548" s="17"/>
      <c r="Z1548" s="18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</row>
    <row r="1549" spans="1:49" s="11" customFormat="1">
      <c r="A1549" s="17"/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8"/>
      <c r="Q1549" s="17"/>
      <c r="R1549" s="17"/>
      <c r="S1549" s="18"/>
      <c r="T1549" s="17"/>
      <c r="U1549" s="17"/>
      <c r="V1549" s="19"/>
      <c r="W1549" s="19"/>
      <c r="X1549" s="19"/>
      <c r="Y1549" s="17"/>
      <c r="Z1549" s="18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</row>
    <row r="1550" spans="1:49" s="11" customFormat="1">
      <c r="A1550" s="17"/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8"/>
      <c r="Q1550" s="17"/>
      <c r="R1550" s="17"/>
      <c r="S1550" s="18"/>
      <c r="T1550" s="17"/>
      <c r="U1550" s="17"/>
      <c r="V1550" s="19"/>
      <c r="W1550" s="19"/>
      <c r="X1550" s="19"/>
      <c r="Y1550" s="17"/>
      <c r="Z1550" s="18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</row>
    <row r="1551" spans="1:49" s="11" customFormat="1">
      <c r="A1551" s="17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8"/>
      <c r="Q1551" s="17"/>
      <c r="R1551" s="17"/>
      <c r="S1551" s="18"/>
      <c r="T1551" s="17"/>
      <c r="U1551" s="17"/>
      <c r="V1551" s="19"/>
      <c r="W1551" s="19"/>
      <c r="X1551" s="19"/>
      <c r="Y1551" s="17"/>
      <c r="Z1551" s="18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</row>
    <row r="1552" spans="1:49" s="11" customFormat="1">
      <c r="A1552" s="17"/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8"/>
      <c r="Q1552" s="17"/>
      <c r="R1552" s="17"/>
      <c r="S1552" s="18"/>
      <c r="T1552" s="17"/>
      <c r="U1552" s="17"/>
      <c r="V1552" s="19"/>
      <c r="W1552" s="19"/>
      <c r="X1552" s="19"/>
      <c r="Y1552" s="17"/>
      <c r="Z1552" s="18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</row>
    <row r="1553" spans="1:49" s="11" customFormat="1">
      <c r="A1553" s="17"/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8"/>
      <c r="Q1553" s="17"/>
      <c r="R1553" s="17"/>
      <c r="S1553" s="18"/>
      <c r="T1553" s="17"/>
      <c r="U1553" s="17"/>
      <c r="V1553" s="19"/>
      <c r="W1553" s="19"/>
      <c r="X1553" s="19"/>
      <c r="Y1553" s="17"/>
      <c r="Z1553" s="18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</row>
    <row r="1554" spans="1:49" s="11" customFormat="1">
      <c r="A1554" s="17"/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8"/>
      <c r="Q1554" s="17"/>
      <c r="R1554" s="17"/>
      <c r="S1554" s="18"/>
      <c r="T1554" s="17"/>
      <c r="U1554" s="17"/>
      <c r="V1554" s="19"/>
      <c r="W1554" s="19"/>
      <c r="X1554" s="19"/>
      <c r="Y1554" s="17"/>
      <c r="Z1554" s="18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</row>
    <row r="1555" spans="1:49" s="11" customFormat="1">
      <c r="A1555" s="17"/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8"/>
      <c r="Q1555" s="17"/>
      <c r="R1555" s="17"/>
      <c r="S1555" s="18"/>
      <c r="T1555" s="17"/>
      <c r="U1555" s="17"/>
      <c r="V1555" s="19"/>
      <c r="W1555" s="19"/>
      <c r="X1555" s="19"/>
      <c r="Y1555" s="17"/>
      <c r="Z1555" s="18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</row>
    <row r="1556" spans="1:49" s="11" customFormat="1">
      <c r="A1556" s="17"/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8"/>
      <c r="Q1556" s="17"/>
      <c r="R1556" s="17"/>
      <c r="S1556" s="18"/>
      <c r="T1556" s="17"/>
      <c r="U1556" s="17"/>
      <c r="V1556" s="19"/>
      <c r="W1556" s="19"/>
      <c r="X1556" s="19"/>
      <c r="Y1556" s="17"/>
      <c r="Z1556" s="18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</row>
    <row r="1557" spans="1:49" s="11" customFormat="1">
      <c r="A1557" s="17"/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8"/>
      <c r="Q1557" s="17"/>
      <c r="R1557" s="17"/>
      <c r="S1557" s="18"/>
      <c r="T1557" s="17"/>
      <c r="U1557" s="17"/>
      <c r="V1557" s="19"/>
      <c r="W1557" s="19"/>
      <c r="X1557" s="19"/>
      <c r="Y1557" s="17"/>
      <c r="Z1557" s="18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</row>
    <row r="1558" spans="1:49" s="11" customFormat="1">
      <c r="A1558" s="17"/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8"/>
      <c r="Q1558" s="17"/>
      <c r="R1558" s="17"/>
      <c r="S1558" s="18"/>
      <c r="T1558" s="17"/>
      <c r="U1558" s="17"/>
      <c r="V1558" s="19"/>
      <c r="W1558" s="19"/>
      <c r="X1558" s="19"/>
      <c r="Y1558" s="17"/>
      <c r="Z1558" s="18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</row>
    <row r="1559" spans="1:49" s="11" customFormat="1">
      <c r="A1559" s="17"/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8"/>
      <c r="Q1559" s="17"/>
      <c r="R1559" s="17"/>
      <c r="S1559" s="18"/>
      <c r="T1559" s="17"/>
      <c r="U1559" s="17"/>
      <c r="V1559" s="19"/>
      <c r="W1559" s="19"/>
      <c r="X1559" s="19"/>
      <c r="Y1559" s="17"/>
      <c r="Z1559" s="18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</row>
    <row r="1560" spans="1:49" s="11" customFormat="1">
      <c r="A1560" s="17"/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8"/>
      <c r="Q1560" s="17"/>
      <c r="R1560" s="17"/>
      <c r="S1560" s="18"/>
      <c r="T1560" s="17"/>
      <c r="U1560" s="17"/>
      <c r="V1560" s="19"/>
      <c r="W1560" s="19"/>
      <c r="X1560" s="19"/>
      <c r="Y1560" s="17"/>
      <c r="Z1560" s="18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</row>
    <row r="1561" spans="1:49" s="11" customFormat="1">
      <c r="A1561" s="17"/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8"/>
      <c r="Q1561" s="17"/>
      <c r="R1561" s="17"/>
      <c r="S1561" s="18"/>
      <c r="T1561" s="17"/>
      <c r="U1561" s="17"/>
      <c r="V1561" s="19"/>
      <c r="W1561" s="19"/>
      <c r="X1561" s="19"/>
      <c r="Y1561" s="17"/>
      <c r="Z1561" s="18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</row>
    <row r="1562" spans="1:49" s="11" customFormat="1">
      <c r="A1562" s="17"/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8"/>
      <c r="Q1562" s="17"/>
      <c r="R1562" s="17"/>
      <c r="S1562" s="18"/>
      <c r="T1562" s="17"/>
      <c r="U1562" s="17"/>
      <c r="V1562" s="19"/>
      <c r="W1562" s="19"/>
      <c r="X1562" s="19"/>
      <c r="Y1562" s="17"/>
      <c r="Z1562" s="18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</row>
    <row r="1563" spans="1:49" s="11" customFormat="1">
      <c r="A1563" s="17"/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8"/>
      <c r="Q1563" s="17"/>
      <c r="R1563" s="17"/>
      <c r="S1563" s="18"/>
      <c r="T1563" s="17"/>
      <c r="U1563" s="17"/>
      <c r="V1563" s="19"/>
      <c r="W1563" s="19"/>
      <c r="X1563" s="19"/>
      <c r="Y1563" s="17"/>
      <c r="Z1563" s="18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</row>
    <row r="1564" spans="1:49" s="11" customFormat="1">
      <c r="A1564" s="17"/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8"/>
      <c r="Q1564" s="17"/>
      <c r="R1564" s="17"/>
      <c r="S1564" s="18"/>
      <c r="T1564" s="17"/>
      <c r="U1564" s="17"/>
      <c r="V1564" s="19"/>
      <c r="W1564" s="19"/>
      <c r="X1564" s="19"/>
      <c r="Y1564" s="17"/>
      <c r="Z1564" s="18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</row>
    <row r="1565" spans="1:49" s="11" customFormat="1">
      <c r="A1565" s="17"/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8"/>
      <c r="Q1565" s="17"/>
      <c r="R1565" s="17"/>
      <c r="S1565" s="18"/>
      <c r="T1565" s="17"/>
      <c r="U1565" s="17"/>
      <c r="V1565" s="19"/>
      <c r="W1565" s="19"/>
      <c r="X1565" s="19"/>
      <c r="Y1565" s="17"/>
      <c r="Z1565" s="18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</row>
    <row r="1566" spans="1:49" s="11" customFormat="1">
      <c r="A1566" s="17"/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8"/>
      <c r="Q1566" s="17"/>
      <c r="R1566" s="17"/>
      <c r="S1566" s="18"/>
      <c r="T1566" s="17"/>
      <c r="U1566" s="17"/>
      <c r="V1566" s="19"/>
      <c r="W1566" s="19"/>
      <c r="X1566" s="19"/>
      <c r="Y1566" s="17"/>
      <c r="Z1566" s="18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</row>
    <row r="1567" spans="1:49" s="11" customFormat="1">
      <c r="A1567" s="17"/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8"/>
      <c r="Q1567" s="17"/>
      <c r="R1567" s="17"/>
      <c r="S1567" s="18"/>
      <c r="T1567" s="17"/>
      <c r="U1567" s="17"/>
      <c r="V1567" s="19"/>
      <c r="W1567" s="19"/>
      <c r="X1567" s="19"/>
      <c r="Y1567" s="17"/>
      <c r="Z1567" s="18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</row>
    <row r="1568" spans="1:49" s="11" customFormat="1">
      <c r="A1568" s="17"/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8"/>
      <c r="Q1568" s="17"/>
      <c r="R1568" s="17"/>
      <c r="S1568" s="18"/>
      <c r="T1568" s="17"/>
      <c r="U1568" s="17"/>
      <c r="V1568" s="19"/>
      <c r="W1568" s="19"/>
      <c r="X1568" s="19"/>
      <c r="Y1568" s="17"/>
      <c r="Z1568" s="18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</row>
    <row r="1569" spans="1:49" s="11" customFormat="1">
      <c r="A1569" s="17"/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8"/>
      <c r="Q1569" s="17"/>
      <c r="R1569" s="17"/>
      <c r="S1569" s="18"/>
      <c r="T1569" s="17"/>
      <c r="U1569" s="17"/>
      <c r="V1569" s="19"/>
      <c r="W1569" s="19"/>
      <c r="X1569" s="19"/>
      <c r="Y1569" s="17"/>
      <c r="Z1569" s="18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</row>
    <row r="1570" spans="1:49" s="11" customFormat="1">
      <c r="A1570" s="17"/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8"/>
      <c r="Q1570" s="17"/>
      <c r="R1570" s="17"/>
      <c r="S1570" s="18"/>
      <c r="T1570" s="17"/>
      <c r="U1570" s="17"/>
      <c r="V1570" s="19"/>
      <c r="W1570" s="19"/>
      <c r="X1570" s="19"/>
      <c r="Y1570" s="17"/>
      <c r="Z1570" s="18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</row>
    <row r="1571" spans="1:49" s="11" customFormat="1">
      <c r="A1571" s="17"/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8"/>
      <c r="Q1571" s="17"/>
      <c r="R1571" s="17"/>
      <c r="S1571" s="18"/>
      <c r="T1571" s="17"/>
      <c r="U1571" s="17"/>
      <c r="V1571" s="19"/>
      <c r="W1571" s="19"/>
      <c r="X1571" s="19"/>
      <c r="Y1571" s="17"/>
      <c r="Z1571" s="18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</row>
    <row r="1572" spans="1:49" s="11" customFormat="1">
      <c r="A1572" s="17"/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8"/>
      <c r="Q1572" s="17"/>
      <c r="R1572" s="17"/>
      <c r="S1572" s="18"/>
      <c r="T1572" s="17"/>
      <c r="U1572" s="17"/>
      <c r="V1572" s="19"/>
      <c r="W1572" s="19"/>
      <c r="X1572" s="19"/>
      <c r="Y1572" s="17"/>
      <c r="Z1572" s="18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</row>
    <row r="1573" spans="1:49" s="11" customFormat="1">
      <c r="A1573" s="17"/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8"/>
      <c r="Q1573" s="17"/>
      <c r="R1573" s="17"/>
      <c r="S1573" s="18"/>
      <c r="T1573" s="17"/>
      <c r="U1573" s="17"/>
      <c r="V1573" s="19"/>
      <c r="W1573" s="19"/>
      <c r="X1573" s="19"/>
      <c r="Y1573" s="17"/>
      <c r="Z1573" s="18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</row>
    <row r="1574" spans="1:49" s="11" customFormat="1">
      <c r="A1574" s="17"/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8"/>
      <c r="Q1574" s="17"/>
      <c r="R1574" s="17"/>
      <c r="S1574" s="18"/>
      <c r="T1574" s="17"/>
      <c r="U1574" s="17"/>
      <c r="V1574" s="19"/>
      <c r="W1574" s="19"/>
      <c r="X1574" s="19"/>
      <c r="Y1574" s="17"/>
      <c r="Z1574" s="18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</row>
    <row r="1575" spans="1:49" s="11" customFormat="1">
      <c r="A1575" s="17"/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8"/>
      <c r="Q1575" s="17"/>
      <c r="R1575" s="17"/>
      <c r="S1575" s="18"/>
      <c r="T1575" s="17"/>
      <c r="U1575" s="17"/>
      <c r="V1575" s="19"/>
      <c r="W1575" s="19"/>
      <c r="X1575" s="19"/>
      <c r="Y1575" s="17"/>
      <c r="Z1575" s="18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</row>
    <row r="1576" spans="1:49" s="11" customFormat="1">
      <c r="A1576" s="17"/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8"/>
      <c r="Q1576" s="17"/>
      <c r="R1576" s="17"/>
      <c r="S1576" s="18"/>
      <c r="T1576" s="17"/>
      <c r="U1576" s="17"/>
      <c r="V1576" s="19"/>
      <c r="W1576" s="19"/>
      <c r="X1576" s="19"/>
      <c r="Y1576" s="17"/>
      <c r="Z1576" s="18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</row>
    <row r="1577" spans="1:49" s="11" customFormat="1">
      <c r="A1577" s="17"/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8"/>
      <c r="Q1577" s="17"/>
      <c r="R1577" s="17"/>
      <c r="S1577" s="18"/>
      <c r="T1577" s="17"/>
      <c r="U1577" s="17"/>
      <c r="V1577" s="19"/>
      <c r="W1577" s="19"/>
      <c r="X1577" s="19"/>
      <c r="Y1577" s="17"/>
      <c r="Z1577" s="18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</row>
    <row r="1578" spans="1:49" s="11" customFormat="1">
      <c r="A1578" s="17"/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8"/>
      <c r="Q1578" s="17"/>
      <c r="R1578" s="17"/>
      <c r="S1578" s="18"/>
      <c r="T1578" s="17"/>
      <c r="U1578" s="17"/>
      <c r="V1578" s="19"/>
      <c r="W1578" s="19"/>
      <c r="X1578" s="19"/>
      <c r="Y1578" s="17"/>
      <c r="Z1578" s="18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</row>
    <row r="1579" spans="1:49" s="11" customFormat="1">
      <c r="A1579" s="17"/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8"/>
      <c r="Q1579" s="17"/>
      <c r="R1579" s="17"/>
      <c r="S1579" s="18"/>
      <c r="T1579" s="17"/>
      <c r="U1579" s="17"/>
      <c r="V1579" s="19"/>
      <c r="W1579" s="19"/>
      <c r="X1579" s="19"/>
      <c r="Y1579" s="17"/>
      <c r="Z1579" s="18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</row>
    <row r="1580" spans="1:49" s="11" customFormat="1">
      <c r="A1580" s="17"/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8"/>
      <c r="Q1580" s="17"/>
      <c r="R1580" s="17"/>
      <c r="S1580" s="18"/>
      <c r="T1580" s="17"/>
      <c r="U1580" s="17"/>
      <c r="V1580" s="19"/>
      <c r="W1580" s="19"/>
      <c r="X1580" s="19"/>
      <c r="Y1580" s="17"/>
      <c r="Z1580" s="18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</row>
    <row r="1581" spans="1:49" s="11" customFormat="1">
      <c r="A1581" s="17"/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8"/>
      <c r="Q1581" s="17"/>
      <c r="R1581" s="17"/>
      <c r="S1581" s="18"/>
      <c r="T1581" s="17"/>
      <c r="U1581" s="17"/>
      <c r="V1581" s="19"/>
      <c r="W1581" s="19"/>
      <c r="X1581" s="19"/>
      <c r="Y1581" s="17"/>
      <c r="Z1581" s="18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</row>
    <row r="1582" spans="1:49" s="11" customFormat="1">
      <c r="A1582" s="17"/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8"/>
      <c r="Q1582" s="17"/>
      <c r="R1582" s="17"/>
      <c r="S1582" s="18"/>
      <c r="T1582" s="17"/>
      <c r="U1582" s="17"/>
      <c r="V1582" s="19"/>
      <c r="W1582" s="19"/>
      <c r="X1582" s="19"/>
      <c r="Y1582" s="17"/>
      <c r="Z1582" s="18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</row>
    <row r="1583" spans="1:49" s="11" customFormat="1">
      <c r="A1583" s="17"/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8"/>
      <c r="Q1583" s="17"/>
      <c r="R1583" s="17"/>
      <c r="S1583" s="18"/>
      <c r="T1583" s="17"/>
      <c r="U1583" s="17"/>
      <c r="V1583" s="19"/>
      <c r="W1583" s="19"/>
      <c r="X1583" s="19"/>
      <c r="Y1583" s="17"/>
      <c r="Z1583" s="18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</row>
    <row r="1584" spans="1:49" s="11" customFormat="1">
      <c r="A1584" s="17"/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8"/>
      <c r="Q1584" s="17"/>
      <c r="R1584" s="17"/>
      <c r="S1584" s="18"/>
      <c r="T1584" s="17"/>
      <c r="U1584" s="17"/>
      <c r="V1584" s="19"/>
      <c r="W1584" s="19"/>
      <c r="X1584" s="19"/>
      <c r="Y1584" s="17"/>
      <c r="Z1584" s="18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</row>
    <row r="1585" spans="1:49" s="11" customFormat="1">
      <c r="A1585" s="17"/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8"/>
      <c r="Q1585" s="17"/>
      <c r="R1585" s="17"/>
      <c r="S1585" s="18"/>
      <c r="T1585" s="17"/>
      <c r="U1585" s="17"/>
      <c r="V1585" s="19"/>
      <c r="W1585" s="19"/>
      <c r="X1585" s="19"/>
      <c r="Y1585" s="17"/>
      <c r="Z1585" s="18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</row>
    <row r="1586" spans="1:49" s="11" customFormat="1">
      <c r="A1586" s="17"/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8"/>
      <c r="Q1586" s="17"/>
      <c r="R1586" s="17"/>
      <c r="S1586" s="18"/>
      <c r="T1586" s="17"/>
      <c r="U1586" s="17"/>
      <c r="V1586" s="19"/>
      <c r="W1586" s="19"/>
      <c r="X1586" s="19"/>
      <c r="Y1586" s="17"/>
      <c r="Z1586" s="18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</row>
    <row r="1587" spans="1:49" s="11" customFormat="1">
      <c r="A1587" s="17"/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8"/>
      <c r="Q1587" s="17"/>
      <c r="R1587" s="17"/>
      <c r="S1587" s="18"/>
      <c r="T1587" s="17"/>
      <c r="U1587" s="17"/>
      <c r="V1587" s="19"/>
      <c r="W1587" s="19"/>
      <c r="X1587" s="19"/>
      <c r="Y1587" s="17"/>
      <c r="Z1587" s="18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</row>
    <row r="1588" spans="1:49" s="11" customFormat="1">
      <c r="A1588" s="17"/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8"/>
      <c r="Q1588" s="17"/>
      <c r="R1588" s="17"/>
      <c r="S1588" s="18"/>
      <c r="T1588" s="17"/>
      <c r="U1588" s="17"/>
      <c r="V1588" s="19"/>
      <c r="W1588" s="19"/>
      <c r="X1588" s="19"/>
      <c r="Y1588" s="17"/>
      <c r="Z1588" s="18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</row>
    <row r="1589" spans="1:49" s="11" customFormat="1">
      <c r="A1589" s="17"/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8"/>
      <c r="Q1589" s="17"/>
      <c r="R1589" s="17"/>
      <c r="S1589" s="18"/>
      <c r="T1589" s="17"/>
      <c r="U1589" s="17"/>
      <c r="V1589" s="19"/>
      <c r="W1589" s="19"/>
      <c r="X1589" s="19"/>
      <c r="Y1589" s="17"/>
      <c r="Z1589" s="18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</row>
    <row r="1590" spans="1:49" s="11" customFormat="1">
      <c r="A1590" s="17"/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8"/>
      <c r="Q1590" s="17"/>
      <c r="R1590" s="17"/>
      <c r="S1590" s="18"/>
      <c r="T1590" s="17"/>
      <c r="U1590" s="17"/>
      <c r="V1590" s="19"/>
      <c r="W1590" s="19"/>
      <c r="X1590" s="19"/>
      <c r="Y1590" s="17"/>
      <c r="Z1590" s="18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</row>
    <row r="1591" spans="1:49" s="11" customFormat="1">
      <c r="A1591" s="17"/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8"/>
      <c r="Q1591" s="17"/>
      <c r="R1591" s="17"/>
      <c r="S1591" s="18"/>
      <c r="T1591" s="17"/>
      <c r="U1591" s="17"/>
      <c r="V1591" s="19"/>
      <c r="W1591" s="19"/>
      <c r="X1591" s="19"/>
      <c r="Y1591" s="17"/>
      <c r="Z1591" s="18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</row>
    <row r="1592" spans="1:49" s="11" customFormat="1">
      <c r="A1592" s="17"/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8"/>
      <c r="Q1592" s="17"/>
      <c r="R1592" s="17"/>
      <c r="S1592" s="18"/>
      <c r="T1592" s="17"/>
      <c r="U1592" s="17"/>
      <c r="V1592" s="19"/>
      <c r="W1592" s="19"/>
      <c r="X1592" s="19"/>
      <c r="Y1592" s="17"/>
      <c r="Z1592" s="18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</row>
    <row r="1593" spans="1:49" s="11" customFormat="1">
      <c r="A1593" s="17"/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8"/>
      <c r="Q1593" s="17"/>
      <c r="R1593" s="17"/>
      <c r="S1593" s="18"/>
      <c r="T1593" s="17"/>
      <c r="U1593" s="17"/>
      <c r="V1593" s="19"/>
      <c r="W1593" s="19"/>
      <c r="X1593" s="19"/>
      <c r="Y1593" s="17"/>
      <c r="Z1593" s="18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</row>
    <row r="1594" spans="1:49" s="11" customFormat="1">
      <c r="A1594" s="17"/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8"/>
      <c r="Q1594" s="17"/>
      <c r="R1594" s="17"/>
      <c r="S1594" s="18"/>
      <c r="T1594" s="17"/>
      <c r="U1594" s="17"/>
      <c r="V1594" s="19"/>
      <c r="W1594" s="19"/>
      <c r="X1594" s="19"/>
      <c r="Y1594" s="17"/>
      <c r="Z1594" s="18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</row>
    <row r="1595" spans="1:49" s="11" customFormat="1">
      <c r="A1595" s="17"/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8"/>
      <c r="Q1595" s="17"/>
      <c r="R1595" s="17"/>
      <c r="S1595" s="18"/>
      <c r="T1595" s="17"/>
      <c r="U1595" s="17"/>
      <c r="V1595" s="19"/>
      <c r="W1595" s="19"/>
      <c r="X1595" s="19"/>
      <c r="Y1595" s="17"/>
      <c r="Z1595" s="18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</row>
    <row r="1596" spans="1:49" s="11" customFormat="1">
      <c r="A1596" s="17"/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8"/>
      <c r="Q1596" s="17"/>
      <c r="R1596" s="17"/>
      <c r="S1596" s="18"/>
      <c r="T1596" s="17"/>
      <c r="U1596" s="17"/>
      <c r="V1596" s="19"/>
      <c r="W1596" s="19"/>
      <c r="X1596" s="19"/>
      <c r="Y1596" s="17"/>
      <c r="Z1596" s="18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</row>
    <row r="1597" spans="1:49" s="11" customFormat="1">
      <c r="A1597" s="17"/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8"/>
      <c r="Q1597" s="17"/>
      <c r="R1597" s="17"/>
      <c r="S1597" s="18"/>
      <c r="T1597" s="17"/>
      <c r="U1597" s="17"/>
      <c r="V1597" s="19"/>
      <c r="W1597" s="19"/>
      <c r="X1597" s="19"/>
      <c r="Y1597" s="17"/>
      <c r="Z1597" s="18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</row>
    <row r="1598" spans="1:49" s="11" customFormat="1">
      <c r="A1598" s="17"/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8"/>
      <c r="Q1598" s="17"/>
      <c r="R1598" s="17"/>
      <c r="S1598" s="18"/>
      <c r="T1598" s="17"/>
      <c r="U1598" s="17"/>
      <c r="V1598" s="19"/>
      <c r="W1598" s="19"/>
      <c r="X1598" s="19"/>
      <c r="Y1598" s="17"/>
      <c r="Z1598" s="18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</row>
    <row r="1599" spans="1:49" s="11" customFormat="1">
      <c r="A1599" s="17"/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8"/>
      <c r="Q1599" s="17"/>
      <c r="R1599" s="17"/>
      <c r="S1599" s="18"/>
      <c r="T1599" s="17"/>
      <c r="U1599" s="17"/>
      <c r="V1599" s="19"/>
      <c r="W1599" s="19"/>
      <c r="X1599" s="19"/>
      <c r="Y1599" s="17"/>
      <c r="Z1599" s="18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</row>
    <row r="1600" spans="1:49" s="11" customFormat="1">
      <c r="A1600" s="17"/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8"/>
      <c r="Q1600" s="17"/>
      <c r="R1600" s="17"/>
      <c r="S1600" s="18"/>
      <c r="T1600" s="17"/>
      <c r="U1600" s="17"/>
      <c r="V1600" s="19"/>
      <c r="W1600" s="19"/>
      <c r="X1600" s="19"/>
      <c r="Y1600" s="17"/>
      <c r="Z1600" s="18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</row>
    <row r="1601" spans="1:49" s="11" customFormat="1">
      <c r="A1601" s="17"/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8"/>
      <c r="Q1601" s="17"/>
      <c r="R1601" s="17"/>
      <c r="S1601" s="18"/>
      <c r="T1601" s="17"/>
      <c r="U1601" s="17"/>
      <c r="V1601" s="19"/>
      <c r="W1601" s="19"/>
      <c r="X1601" s="19"/>
      <c r="Y1601" s="17"/>
      <c r="Z1601" s="18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</row>
    <row r="1602" spans="1:49" s="11" customFormat="1">
      <c r="A1602" s="17"/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8"/>
      <c r="Q1602" s="17"/>
      <c r="R1602" s="17"/>
      <c r="S1602" s="18"/>
      <c r="T1602" s="17"/>
      <c r="U1602" s="17"/>
      <c r="V1602" s="19"/>
      <c r="W1602" s="19"/>
      <c r="X1602" s="19"/>
      <c r="Y1602" s="17"/>
      <c r="Z1602" s="18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</row>
    <row r="1603" spans="1:49" s="11" customFormat="1">
      <c r="A1603" s="17"/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8"/>
      <c r="Q1603" s="17"/>
      <c r="R1603" s="17"/>
      <c r="S1603" s="18"/>
      <c r="T1603" s="17"/>
      <c r="U1603" s="17"/>
      <c r="V1603" s="19"/>
      <c r="W1603" s="19"/>
      <c r="X1603" s="19"/>
      <c r="Y1603" s="17"/>
      <c r="Z1603" s="18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</row>
    <row r="1604" spans="1:49" s="11" customFormat="1">
      <c r="A1604" s="17"/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8"/>
      <c r="Q1604" s="17"/>
      <c r="R1604" s="17"/>
      <c r="S1604" s="18"/>
      <c r="T1604" s="17"/>
      <c r="U1604" s="17"/>
      <c r="V1604" s="19"/>
      <c r="W1604" s="19"/>
      <c r="X1604" s="19"/>
      <c r="Y1604" s="17"/>
      <c r="Z1604" s="18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</row>
    <row r="1605" spans="1:49" s="11" customFormat="1">
      <c r="A1605" s="17"/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8"/>
      <c r="Q1605" s="17"/>
      <c r="R1605" s="17"/>
      <c r="S1605" s="18"/>
      <c r="T1605" s="17"/>
      <c r="U1605" s="17"/>
      <c r="V1605" s="19"/>
      <c r="W1605" s="19"/>
      <c r="X1605" s="19"/>
      <c r="Y1605" s="17"/>
      <c r="Z1605" s="18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</row>
    <row r="1606" spans="1:49" s="11" customFormat="1">
      <c r="A1606" s="17"/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8"/>
      <c r="Q1606" s="17"/>
      <c r="R1606" s="17"/>
      <c r="S1606" s="18"/>
      <c r="T1606" s="17"/>
      <c r="U1606" s="17"/>
      <c r="V1606" s="19"/>
      <c r="W1606" s="19"/>
      <c r="X1606" s="19"/>
      <c r="Y1606" s="17"/>
      <c r="Z1606" s="18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</row>
    <row r="1607" spans="1:49" s="11" customFormat="1">
      <c r="A1607" s="17"/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8"/>
      <c r="Q1607" s="17"/>
      <c r="R1607" s="17"/>
      <c r="S1607" s="18"/>
      <c r="T1607" s="17"/>
      <c r="U1607" s="17"/>
      <c r="V1607" s="19"/>
      <c r="W1607" s="19"/>
      <c r="X1607" s="19"/>
      <c r="Y1607" s="17"/>
      <c r="Z1607" s="18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</row>
    <row r="1608" spans="1:49" s="11" customFormat="1">
      <c r="A1608" s="17"/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8"/>
      <c r="Q1608" s="17"/>
      <c r="R1608" s="17"/>
      <c r="S1608" s="18"/>
      <c r="T1608" s="17"/>
      <c r="U1608" s="17"/>
      <c r="V1608" s="19"/>
      <c r="W1608" s="19"/>
      <c r="X1608" s="19"/>
      <c r="Y1608" s="17"/>
      <c r="Z1608" s="18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</row>
    <row r="1609" spans="1:49" s="11" customFormat="1">
      <c r="A1609" s="17"/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8"/>
      <c r="Q1609" s="17"/>
      <c r="R1609" s="17"/>
      <c r="S1609" s="18"/>
      <c r="T1609" s="17"/>
      <c r="U1609" s="17"/>
      <c r="V1609" s="19"/>
      <c r="W1609" s="19"/>
      <c r="X1609" s="19"/>
      <c r="Y1609" s="17"/>
      <c r="Z1609" s="18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</row>
    <row r="1610" spans="1:49" s="11" customFormat="1">
      <c r="A1610" s="17"/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8"/>
      <c r="Q1610" s="17"/>
      <c r="R1610" s="17"/>
      <c r="S1610" s="18"/>
      <c r="T1610" s="17"/>
      <c r="U1610" s="17"/>
      <c r="V1610" s="19"/>
      <c r="W1610" s="19"/>
      <c r="X1610" s="19"/>
      <c r="Y1610" s="17"/>
      <c r="Z1610" s="18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</row>
    <row r="1611" spans="1:49" s="11" customFormat="1">
      <c r="A1611" s="17"/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8"/>
      <c r="Q1611" s="17"/>
      <c r="R1611" s="17"/>
      <c r="S1611" s="18"/>
      <c r="T1611" s="17"/>
      <c r="U1611" s="17"/>
      <c r="V1611" s="19"/>
      <c r="W1611" s="19"/>
      <c r="X1611" s="19"/>
      <c r="Y1611" s="17"/>
      <c r="Z1611" s="18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</row>
    <row r="1612" spans="1:49" s="11" customFormat="1">
      <c r="A1612" s="17"/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8"/>
      <c r="Q1612" s="17"/>
      <c r="R1612" s="17"/>
      <c r="S1612" s="18"/>
      <c r="T1612" s="17"/>
      <c r="U1612" s="17"/>
      <c r="V1612" s="19"/>
      <c r="W1612" s="19"/>
      <c r="X1612" s="19"/>
      <c r="Y1612" s="17"/>
      <c r="Z1612" s="18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</row>
    <row r="1613" spans="1:49" s="11" customFormat="1">
      <c r="A1613" s="17"/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8"/>
      <c r="Q1613" s="17"/>
      <c r="R1613" s="17"/>
      <c r="S1613" s="18"/>
      <c r="T1613" s="17"/>
      <c r="U1613" s="17"/>
      <c r="V1613" s="19"/>
      <c r="W1613" s="19"/>
      <c r="X1613" s="19"/>
      <c r="Y1613" s="17"/>
      <c r="Z1613" s="18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</row>
    <row r="1614" spans="1:49" s="11" customFormat="1">
      <c r="A1614" s="17"/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8"/>
      <c r="Q1614" s="17"/>
      <c r="R1614" s="17"/>
      <c r="S1614" s="18"/>
      <c r="T1614" s="17"/>
      <c r="U1614" s="17"/>
      <c r="V1614" s="19"/>
      <c r="W1614" s="19"/>
      <c r="X1614" s="19"/>
      <c r="Y1614" s="17"/>
      <c r="Z1614" s="18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</row>
    <row r="1615" spans="1:49" s="11" customFormat="1">
      <c r="A1615" s="17"/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8"/>
      <c r="Q1615" s="17"/>
      <c r="R1615" s="17"/>
      <c r="S1615" s="18"/>
      <c r="T1615" s="17"/>
      <c r="U1615" s="17"/>
      <c r="V1615" s="19"/>
      <c r="W1615" s="19"/>
      <c r="X1615" s="19"/>
      <c r="Y1615" s="17"/>
      <c r="Z1615" s="18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</row>
    <row r="1616" spans="1:49" s="11" customFormat="1">
      <c r="A1616" s="17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8"/>
      <c r="Q1616" s="17"/>
      <c r="R1616" s="17"/>
      <c r="S1616" s="18"/>
      <c r="T1616" s="17"/>
      <c r="U1616" s="17"/>
      <c r="V1616" s="19"/>
      <c r="W1616" s="19"/>
      <c r="X1616" s="19"/>
      <c r="Y1616" s="17"/>
      <c r="Z1616" s="18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</row>
    <row r="1617" spans="1:49" s="11" customFormat="1">
      <c r="A1617" s="17"/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8"/>
      <c r="Q1617" s="17"/>
      <c r="R1617" s="17"/>
      <c r="S1617" s="18"/>
      <c r="T1617" s="17"/>
      <c r="U1617" s="17"/>
      <c r="V1617" s="19"/>
      <c r="W1617" s="19"/>
      <c r="X1617" s="19"/>
      <c r="Y1617" s="17"/>
      <c r="Z1617" s="18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</row>
    <row r="1618" spans="1:49" s="11" customFormat="1">
      <c r="A1618" s="17"/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8"/>
      <c r="Q1618" s="17"/>
      <c r="R1618" s="17"/>
      <c r="S1618" s="18"/>
      <c r="T1618" s="17"/>
      <c r="U1618" s="17"/>
      <c r="V1618" s="19"/>
      <c r="W1618" s="19"/>
      <c r="X1618" s="19"/>
      <c r="Y1618" s="17"/>
      <c r="Z1618" s="18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</row>
    <row r="1619" spans="1:49" s="11" customFormat="1">
      <c r="A1619" s="17"/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8"/>
      <c r="Q1619" s="17"/>
      <c r="R1619" s="17"/>
      <c r="S1619" s="18"/>
      <c r="T1619" s="17"/>
      <c r="U1619" s="17"/>
      <c r="V1619" s="19"/>
      <c r="W1619" s="19"/>
      <c r="X1619" s="19"/>
      <c r="Y1619" s="17"/>
      <c r="Z1619" s="18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</row>
    <row r="1620" spans="1:49" s="11" customFormat="1">
      <c r="A1620" s="17"/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8"/>
      <c r="Q1620" s="17"/>
      <c r="R1620" s="17"/>
      <c r="S1620" s="18"/>
      <c r="T1620" s="17"/>
      <c r="U1620" s="17"/>
      <c r="V1620" s="19"/>
      <c r="W1620" s="19"/>
      <c r="X1620" s="19"/>
      <c r="Y1620" s="17"/>
      <c r="Z1620" s="18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</row>
    <row r="1621" spans="1:49" s="11" customFormat="1">
      <c r="A1621" s="17"/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8"/>
      <c r="Q1621" s="17"/>
      <c r="R1621" s="17"/>
      <c r="S1621" s="18"/>
      <c r="T1621" s="17"/>
      <c r="U1621" s="17"/>
      <c r="V1621" s="19"/>
      <c r="W1621" s="19"/>
      <c r="X1621" s="19"/>
      <c r="Y1621" s="17"/>
      <c r="Z1621" s="18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</row>
    <row r="1622" spans="1:49" s="11" customFormat="1">
      <c r="A1622" s="17"/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8"/>
      <c r="Q1622" s="17"/>
      <c r="R1622" s="17"/>
      <c r="S1622" s="18"/>
      <c r="T1622" s="17"/>
      <c r="U1622" s="17"/>
      <c r="V1622" s="19"/>
      <c r="W1622" s="19"/>
      <c r="X1622" s="19"/>
      <c r="Y1622" s="17"/>
      <c r="Z1622" s="18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</row>
    <row r="1623" spans="1:49" s="11" customFormat="1">
      <c r="A1623" s="17"/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8"/>
      <c r="Q1623" s="17"/>
      <c r="R1623" s="17"/>
      <c r="S1623" s="18"/>
      <c r="T1623" s="17"/>
      <c r="U1623" s="17"/>
      <c r="V1623" s="19"/>
      <c r="W1623" s="19"/>
      <c r="X1623" s="19"/>
      <c r="Y1623" s="17"/>
      <c r="Z1623" s="18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</row>
    <row r="1624" spans="1:49" s="11" customFormat="1">
      <c r="A1624" s="17"/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8"/>
      <c r="Q1624" s="17"/>
      <c r="R1624" s="17"/>
      <c r="S1624" s="18"/>
      <c r="T1624" s="17"/>
      <c r="U1624" s="17"/>
      <c r="V1624" s="19"/>
      <c r="W1624" s="19"/>
      <c r="X1624" s="19"/>
      <c r="Y1624" s="17"/>
      <c r="Z1624" s="18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</row>
    <row r="1625" spans="1:49" s="11" customFormat="1">
      <c r="A1625" s="17"/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8"/>
      <c r="Q1625" s="17"/>
      <c r="R1625" s="17"/>
      <c r="S1625" s="18"/>
      <c r="T1625" s="17"/>
      <c r="U1625" s="17"/>
      <c r="V1625" s="19"/>
      <c r="W1625" s="19"/>
      <c r="X1625" s="19"/>
      <c r="Y1625" s="17"/>
      <c r="Z1625" s="18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</row>
    <row r="1626" spans="1:49" s="11" customFormat="1">
      <c r="A1626" s="17"/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8"/>
      <c r="Q1626" s="17"/>
      <c r="R1626" s="17"/>
      <c r="S1626" s="18"/>
      <c r="T1626" s="17"/>
      <c r="U1626" s="17"/>
      <c r="V1626" s="19"/>
      <c r="W1626" s="19"/>
      <c r="X1626" s="19"/>
      <c r="Y1626" s="17"/>
      <c r="Z1626" s="18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</row>
    <row r="1627" spans="1:49" s="11" customFormat="1">
      <c r="A1627" s="17"/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8"/>
      <c r="Q1627" s="17"/>
      <c r="R1627" s="17"/>
      <c r="S1627" s="18"/>
      <c r="T1627" s="17"/>
      <c r="U1627" s="17"/>
      <c r="V1627" s="19"/>
      <c r="W1627" s="19"/>
      <c r="X1627" s="19"/>
      <c r="Y1627" s="17"/>
      <c r="Z1627" s="18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</row>
    <row r="1628" spans="1:49" s="11" customFormat="1">
      <c r="A1628" s="17"/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8"/>
      <c r="Q1628" s="17"/>
      <c r="R1628" s="17"/>
      <c r="S1628" s="18"/>
      <c r="T1628" s="17"/>
      <c r="U1628" s="17"/>
      <c r="V1628" s="19"/>
      <c r="W1628" s="19"/>
      <c r="X1628" s="19"/>
      <c r="Y1628" s="17"/>
      <c r="Z1628" s="18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</row>
    <row r="1629" spans="1:49" s="11" customFormat="1">
      <c r="A1629" s="17"/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8"/>
      <c r="Q1629" s="17"/>
      <c r="R1629" s="17"/>
      <c r="S1629" s="18"/>
      <c r="T1629" s="17"/>
      <c r="U1629" s="17"/>
      <c r="V1629" s="19"/>
      <c r="W1629" s="19"/>
      <c r="X1629" s="19"/>
      <c r="Y1629" s="17"/>
      <c r="Z1629" s="18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</row>
    <row r="1630" spans="1:49" s="11" customFormat="1">
      <c r="A1630" s="17"/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8"/>
      <c r="Q1630" s="17"/>
      <c r="R1630" s="17"/>
      <c r="S1630" s="18"/>
      <c r="T1630" s="17"/>
      <c r="U1630" s="17"/>
      <c r="V1630" s="19"/>
      <c r="W1630" s="19"/>
      <c r="X1630" s="19"/>
      <c r="Y1630" s="17"/>
      <c r="Z1630" s="18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</row>
    <row r="1631" spans="1:49" s="11" customFormat="1">
      <c r="A1631" s="17"/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8"/>
      <c r="Q1631" s="17"/>
      <c r="R1631" s="17"/>
      <c r="S1631" s="18"/>
      <c r="T1631" s="17"/>
      <c r="U1631" s="17"/>
      <c r="V1631" s="19"/>
      <c r="W1631" s="19"/>
      <c r="X1631" s="19"/>
      <c r="Y1631" s="17"/>
      <c r="Z1631" s="18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</row>
    <row r="1632" spans="1:49" s="11" customFormat="1">
      <c r="A1632" s="17"/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8"/>
      <c r="Q1632" s="17"/>
      <c r="R1632" s="17"/>
      <c r="S1632" s="18"/>
      <c r="T1632" s="17"/>
      <c r="U1632" s="17"/>
      <c r="V1632" s="19"/>
      <c r="W1632" s="19"/>
      <c r="X1632" s="19"/>
      <c r="Y1632" s="17"/>
      <c r="Z1632" s="18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</row>
    <row r="1633" spans="1:49" s="11" customFormat="1">
      <c r="A1633" s="17"/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8"/>
      <c r="Q1633" s="17"/>
      <c r="R1633" s="17"/>
      <c r="S1633" s="18"/>
      <c r="T1633" s="17"/>
      <c r="U1633" s="17"/>
      <c r="V1633" s="19"/>
      <c r="W1633" s="19"/>
      <c r="X1633" s="19"/>
      <c r="Y1633" s="17"/>
      <c r="Z1633" s="18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</row>
    <row r="1634" spans="1:49" s="11" customFormat="1">
      <c r="A1634" s="17"/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8"/>
      <c r="Q1634" s="17"/>
      <c r="R1634" s="17"/>
      <c r="S1634" s="18"/>
      <c r="T1634" s="17"/>
      <c r="U1634" s="17"/>
      <c r="V1634" s="19"/>
      <c r="W1634" s="19"/>
      <c r="X1634" s="19"/>
      <c r="Y1634" s="17"/>
      <c r="Z1634" s="18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</row>
    <row r="1635" spans="1:49" s="11" customFormat="1">
      <c r="A1635" s="17"/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8"/>
      <c r="Q1635" s="17"/>
      <c r="R1635" s="17"/>
      <c r="S1635" s="18"/>
      <c r="T1635" s="17"/>
      <c r="U1635" s="17"/>
      <c r="V1635" s="19"/>
      <c r="W1635" s="19"/>
      <c r="X1635" s="19"/>
      <c r="Y1635" s="17"/>
      <c r="Z1635" s="18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</row>
    <row r="1636" spans="1:49" s="11" customFormat="1">
      <c r="A1636" s="17"/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8"/>
      <c r="Q1636" s="17"/>
      <c r="R1636" s="17"/>
      <c r="S1636" s="18"/>
      <c r="T1636" s="17"/>
      <c r="U1636" s="17"/>
      <c r="V1636" s="19"/>
      <c r="W1636" s="19"/>
      <c r="X1636" s="19"/>
      <c r="Y1636" s="17"/>
      <c r="Z1636" s="18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</row>
    <row r="1637" spans="1:49" s="11" customFormat="1">
      <c r="A1637" s="17"/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8"/>
      <c r="Q1637" s="17"/>
      <c r="R1637" s="17"/>
      <c r="S1637" s="18"/>
      <c r="T1637" s="17"/>
      <c r="U1637" s="17"/>
      <c r="V1637" s="19"/>
      <c r="W1637" s="19"/>
      <c r="X1637" s="19"/>
      <c r="Y1637" s="17"/>
      <c r="Z1637" s="18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</row>
    <row r="1638" spans="1:49" s="11" customFormat="1">
      <c r="A1638" s="17"/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8"/>
      <c r="Q1638" s="17"/>
      <c r="R1638" s="17"/>
      <c r="S1638" s="18"/>
      <c r="T1638" s="17"/>
      <c r="U1638" s="17"/>
      <c r="V1638" s="19"/>
      <c r="W1638" s="19"/>
      <c r="X1638" s="19"/>
      <c r="Y1638" s="17"/>
      <c r="Z1638" s="18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</row>
    <row r="1639" spans="1:49" s="11" customFormat="1">
      <c r="A1639" s="17"/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8"/>
      <c r="Q1639" s="17"/>
      <c r="R1639" s="17"/>
      <c r="S1639" s="18"/>
      <c r="T1639" s="17"/>
      <c r="U1639" s="17"/>
      <c r="V1639" s="19"/>
      <c r="W1639" s="19"/>
      <c r="X1639" s="19"/>
      <c r="Y1639" s="17"/>
      <c r="Z1639" s="18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</row>
    <row r="1640" spans="1:49" s="11" customFormat="1">
      <c r="A1640" s="17"/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8"/>
      <c r="Q1640" s="17"/>
      <c r="R1640" s="17"/>
      <c r="S1640" s="18"/>
      <c r="T1640" s="17"/>
      <c r="U1640" s="17"/>
      <c r="V1640" s="19"/>
      <c r="W1640" s="19"/>
      <c r="X1640" s="19"/>
      <c r="Y1640" s="17"/>
      <c r="Z1640" s="18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</row>
    <row r="1641" spans="1:49" s="11" customFormat="1">
      <c r="A1641" s="17"/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8"/>
      <c r="Q1641" s="17"/>
      <c r="R1641" s="17"/>
      <c r="S1641" s="18"/>
      <c r="T1641" s="17"/>
      <c r="U1641" s="17"/>
      <c r="V1641" s="19"/>
      <c r="W1641" s="19"/>
      <c r="X1641" s="19"/>
      <c r="Y1641" s="17"/>
      <c r="Z1641" s="18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</row>
    <row r="1642" spans="1:49" s="11" customFormat="1">
      <c r="A1642" s="17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8"/>
      <c r="Q1642" s="17"/>
      <c r="R1642" s="17"/>
      <c r="S1642" s="18"/>
      <c r="T1642" s="17"/>
      <c r="U1642" s="17"/>
      <c r="V1642" s="19"/>
      <c r="W1642" s="19"/>
      <c r="X1642" s="19"/>
      <c r="Y1642" s="17"/>
      <c r="Z1642" s="18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</row>
    <row r="1643" spans="1:49" s="11" customFormat="1">
      <c r="A1643" s="17"/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8"/>
      <c r="Q1643" s="17"/>
      <c r="R1643" s="17"/>
      <c r="S1643" s="18"/>
      <c r="T1643" s="17"/>
      <c r="U1643" s="17"/>
      <c r="V1643" s="19"/>
      <c r="W1643" s="19"/>
      <c r="X1643" s="19"/>
      <c r="Y1643" s="17"/>
      <c r="Z1643" s="18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</row>
    <row r="1644" spans="1:49" s="11" customFormat="1">
      <c r="A1644" s="17"/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8"/>
      <c r="Q1644" s="17"/>
      <c r="R1644" s="17"/>
      <c r="S1644" s="18"/>
      <c r="T1644" s="17"/>
      <c r="U1644" s="17"/>
      <c r="V1644" s="19"/>
      <c r="W1644" s="19"/>
      <c r="X1644" s="19"/>
      <c r="Y1644" s="17"/>
      <c r="Z1644" s="18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</row>
    <row r="1645" spans="1:49" s="11" customFormat="1">
      <c r="A1645" s="17"/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8"/>
      <c r="Q1645" s="17"/>
      <c r="R1645" s="17"/>
      <c r="S1645" s="18"/>
      <c r="T1645" s="17"/>
      <c r="U1645" s="17"/>
      <c r="V1645" s="19"/>
      <c r="W1645" s="19"/>
      <c r="X1645" s="19"/>
      <c r="Y1645" s="17"/>
      <c r="Z1645" s="18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</row>
    <row r="1646" spans="1:49" s="11" customFormat="1">
      <c r="A1646" s="17"/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8"/>
      <c r="Q1646" s="17"/>
      <c r="R1646" s="17"/>
      <c r="S1646" s="18"/>
      <c r="T1646" s="17"/>
      <c r="U1646" s="17"/>
      <c r="V1646" s="19"/>
      <c r="W1646" s="19"/>
      <c r="X1646" s="19"/>
      <c r="Y1646" s="17"/>
      <c r="Z1646" s="18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</row>
    <row r="1647" spans="1:49" s="11" customFormat="1">
      <c r="A1647" s="17"/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8"/>
      <c r="Q1647" s="17"/>
      <c r="R1647" s="17"/>
      <c r="S1647" s="18"/>
      <c r="T1647" s="17"/>
      <c r="U1647" s="17"/>
      <c r="V1647" s="19"/>
      <c r="W1647" s="19"/>
      <c r="X1647" s="19"/>
      <c r="Y1647" s="17"/>
      <c r="Z1647" s="18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</row>
    <row r="1648" spans="1:49" s="11" customFormat="1">
      <c r="A1648" s="17"/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8"/>
      <c r="Q1648" s="17"/>
      <c r="R1648" s="17"/>
      <c r="S1648" s="18"/>
      <c r="T1648" s="17"/>
      <c r="U1648" s="17"/>
      <c r="V1648" s="19"/>
      <c r="W1648" s="19"/>
      <c r="X1648" s="19"/>
      <c r="Y1648" s="17"/>
      <c r="Z1648" s="18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</row>
    <row r="1649" spans="1:49" s="11" customFormat="1">
      <c r="A1649" s="17"/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8"/>
      <c r="Q1649" s="17"/>
      <c r="R1649" s="17"/>
      <c r="S1649" s="18"/>
      <c r="T1649" s="17"/>
      <c r="U1649" s="17"/>
      <c r="V1649" s="19"/>
      <c r="W1649" s="19"/>
      <c r="X1649" s="19"/>
      <c r="Y1649" s="17"/>
      <c r="Z1649" s="18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</row>
    <row r="1650" spans="1:49" s="11" customFormat="1">
      <c r="A1650" s="17"/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8"/>
      <c r="Q1650" s="17"/>
      <c r="R1650" s="17"/>
      <c r="S1650" s="18"/>
      <c r="T1650" s="17"/>
      <c r="U1650" s="17"/>
      <c r="V1650" s="19"/>
      <c r="W1650" s="19"/>
      <c r="X1650" s="19"/>
      <c r="Y1650" s="17"/>
      <c r="Z1650" s="18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</row>
    <row r="1651" spans="1:49" s="11" customFormat="1">
      <c r="A1651" s="17"/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8"/>
      <c r="Q1651" s="17"/>
      <c r="R1651" s="17"/>
      <c r="S1651" s="18"/>
      <c r="T1651" s="17"/>
      <c r="U1651" s="17"/>
      <c r="V1651" s="19"/>
      <c r="W1651" s="19"/>
      <c r="X1651" s="19"/>
      <c r="Y1651" s="17"/>
      <c r="Z1651" s="18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</row>
    <row r="1652" spans="1:49" s="11" customFormat="1">
      <c r="A1652" s="17"/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8"/>
      <c r="Q1652" s="17"/>
      <c r="R1652" s="17"/>
      <c r="S1652" s="18"/>
      <c r="T1652" s="17"/>
      <c r="U1652" s="17"/>
      <c r="V1652" s="19"/>
      <c r="W1652" s="19"/>
      <c r="X1652" s="19"/>
      <c r="Y1652" s="17"/>
      <c r="Z1652" s="18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</row>
    <row r="1653" spans="1:49" s="11" customFormat="1">
      <c r="A1653" s="17"/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8"/>
      <c r="Q1653" s="17"/>
      <c r="R1653" s="17"/>
      <c r="S1653" s="18"/>
      <c r="T1653" s="17"/>
      <c r="U1653" s="17"/>
      <c r="V1653" s="19"/>
      <c r="W1653" s="19"/>
      <c r="X1653" s="19"/>
      <c r="Y1653" s="17"/>
      <c r="Z1653" s="18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</row>
    <row r="1654" spans="1:49" s="11" customFormat="1">
      <c r="A1654" s="17"/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8"/>
      <c r="Q1654" s="17"/>
      <c r="R1654" s="17"/>
      <c r="S1654" s="18"/>
      <c r="T1654" s="17"/>
      <c r="U1654" s="17"/>
      <c r="V1654" s="19"/>
      <c r="W1654" s="19"/>
      <c r="X1654" s="19"/>
      <c r="Y1654" s="17"/>
      <c r="Z1654" s="18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</row>
    <row r="1655" spans="1:49" s="11" customFormat="1">
      <c r="A1655" s="17"/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8"/>
      <c r="Q1655" s="17"/>
      <c r="R1655" s="17"/>
      <c r="S1655" s="18"/>
      <c r="T1655" s="17"/>
      <c r="U1655" s="17"/>
      <c r="V1655" s="19"/>
      <c r="W1655" s="19"/>
      <c r="X1655" s="19"/>
      <c r="Y1655" s="17"/>
      <c r="Z1655" s="18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</row>
    <row r="1656" spans="1:49" s="11" customFormat="1">
      <c r="A1656" s="17"/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8"/>
      <c r="Q1656" s="17"/>
      <c r="R1656" s="17"/>
      <c r="S1656" s="18"/>
      <c r="T1656" s="17"/>
      <c r="U1656" s="17"/>
      <c r="V1656" s="19"/>
      <c r="W1656" s="19"/>
      <c r="X1656" s="19"/>
      <c r="Y1656" s="17"/>
      <c r="Z1656" s="18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</row>
    <row r="1657" spans="1:49" s="11" customFormat="1">
      <c r="A1657" s="17"/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8"/>
      <c r="Q1657" s="17"/>
      <c r="R1657" s="17"/>
      <c r="S1657" s="18"/>
      <c r="T1657" s="17"/>
      <c r="U1657" s="17"/>
      <c r="V1657" s="19"/>
      <c r="W1657" s="19"/>
      <c r="X1657" s="19"/>
      <c r="Y1657" s="17"/>
      <c r="Z1657" s="18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</row>
    <row r="1658" spans="1:49" s="11" customFormat="1">
      <c r="A1658" s="17"/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8"/>
      <c r="Q1658" s="17"/>
      <c r="R1658" s="17"/>
      <c r="S1658" s="18"/>
      <c r="T1658" s="17"/>
      <c r="U1658" s="17"/>
      <c r="V1658" s="19"/>
      <c r="W1658" s="19"/>
      <c r="X1658" s="19"/>
      <c r="Y1658" s="17"/>
      <c r="Z1658" s="18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</row>
    <row r="1659" spans="1:49" s="11" customFormat="1">
      <c r="A1659" s="17"/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8"/>
      <c r="Q1659" s="17"/>
      <c r="R1659" s="17"/>
      <c r="S1659" s="18"/>
      <c r="T1659" s="17"/>
      <c r="U1659" s="17"/>
      <c r="V1659" s="19"/>
      <c r="W1659" s="19"/>
      <c r="X1659" s="19"/>
      <c r="Y1659" s="17"/>
      <c r="Z1659" s="18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</row>
    <row r="1660" spans="1:49" s="11" customFormat="1">
      <c r="A1660" s="17"/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8"/>
      <c r="Q1660" s="17"/>
      <c r="R1660" s="17"/>
      <c r="S1660" s="18"/>
      <c r="T1660" s="17"/>
      <c r="U1660" s="17"/>
      <c r="V1660" s="19"/>
      <c r="W1660" s="19"/>
      <c r="X1660" s="19"/>
      <c r="Y1660" s="17"/>
      <c r="Z1660" s="18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</row>
    <row r="1661" spans="1:49" s="11" customFormat="1">
      <c r="A1661" s="17"/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8"/>
      <c r="Q1661" s="17"/>
      <c r="R1661" s="17"/>
      <c r="S1661" s="18"/>
      <c r="T1661" s="17"/>
      <c r="U1661" s="17"/>
      <c r="V1661" s="19"/>
      <c r="W1661" s="19"/>
      <c r="X1661" s="19"/>
      <c r="Y1661" s="17"/>
      <c r="Z1661" s="18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</row>
    <row r="1662" spans="1:49" s="11" customFormat="1">
      <c r="A1662" s="17"/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8"/>
      <c r="Q1662" s="17"/>
      <c r="R1662" s="17"/>
      <c r="S1662" s="18"/>
      <c r="T1662" s="17"/>
      <c r="U1662" s="17"/>
      <c r="V1662" s="19"/>
      <c r="W1662" s="19"/>
      <c r="X1662" s="19"/>
      <c r="Y1662" s="17"/>
      <c r="Z1662" s="18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</row>
    <row r="1663" spans="1:49" s="11" customFormat="1">
      <c r="A1663" s="17"/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8"/>
      <c r="Q1663" s="17"/>
      <c r="R1663" s="17"/>
      <c r="S1663" s="18"/>
      <c r="T1663" s="17"/>
      <c r="U1663" s="17"/>
      <c r="V1663" s="19"/>
      <c r="W1663" s="19"/>
      <c r="X1663" s="19"/>
      <c r="Y1663" s="17"/>
      <c r="Z1663" s="18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</row>
    <row r="1664" spans="1:49" s="11" customFormat="1">
      <c r="A1664" s="17"/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8"/>
      <c r="Q1664" s="17"/>
      <c r="R1664" s="17"/>
      <c r="S1664" s="18"/>
      <c r="T1664" s="17"/>
      <c r="U1664" s="17"/>
      <c r="V1664" s="19"/>
      <c r="W1664" s="19"/>
      <c r="X1664" s="19"/>
      <c r="Y1664" s="17"/>
      <c r="Z1664" s="18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</row>
    <row r="1665" spans="1:49" s="11" customFormat="1">
      <c r="A1665" s="17"/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8"/>
      <c r="Q1665" s="17"/>
      <c r="R1665" s="17"/>
      <c r="S1665" s="18"/>
      <c r="T1665" s="17"/>
      <c r="U1665" s="17"/>
      <c r="V1665" s="19"/>
      <c r="W1665" s="19"/>
      <c r="X1665" s="19"/>
      <c r="Y1665" s="17"/>
      <c r="Z1665" s="18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</row>
    <row r="1666" spans="1:49" s="11" customFormat="1">
      <c r="A1666" s="17"/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8"/>
      <c r="Q1666" s="17"/>
      <c r="R1666" s="17"/>
      <c r="S1666" s="18"/>
      <c r="T1666" s="17"/>
      <c r="U1666" s="17"/>
      <c r="V1666" s="19"/>
      <c r="W1666" s="19"/>
      <c r="X1666" s="19"/>
      <c r="Y1666" s="17"/>
      <c r="Z1666" s="18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</row>
    <row r="1667" spans="1:49" s="11" customFormat="1">
      <c r="A1667" s="17"/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8"/>
      <c r="Q1667" s="17"/>
      <c r="R1667" s="17"/>
      <c r="S1667" s="18"/>
      <c r="T1667" s="17"/>
      <c r="U1667" s="17"/>
      <c r="V1667" s="19"/>
      <c r="W1667" s="19"/>
      <c r="X1667" s="19"/>
      <c r="Y1667" s="17"/>
      <c r="Z1667" s="18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</row>
    <row r="1668" spans="1:49" s="11" customFormat="1">
      <c r="A1668" s="17"/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8"/>
      <c r="Q1668" s="17"/>
      <c r="R1668" s="17"/>
      <c r="S1668" s="18"/>
      <c r="T1668" s="17"/>
      <c r="U1668" s="17"/>
      <c r="V1668" s="19"/>
      <c r="W1668" s="19"/>
      <c r="X1668" s="19"/>
      <c r="Y1668" s="17"/>
      <c r="Z1668" s="18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</row>
    <row r="1669" spans="1:49" s="11" customFormat="1">
      <c r="A1669" s="17"/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8"/>
      <c r="Q1669" s="17"/>
      <c r="R1669" s="17"/>
      <c r="S1669" s="18"/>
      <c r="T1669" s="17"/>
      <c r="U1669" s="17"/>
      <c r="V1669" s="19"/>
      <c r="W1669" s="19"/>
      <c r="X1669" s="19"/>
      <c r="Y1669" s="17"/>
      <c r="Z1669" s="18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</row>
    <row r="1670" spans="1:49" s="11" customFormat="1">
      <c r="A1670" s="17"/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8"/>
      <c r="Q1670" s="17"/>
      <c r="R1670" s="17"/>
      <c r="S1670" s="18"/>
      <c r="T1670" s="17"/>
      <c r="U1670" s="17"/>
      <c r="V1670" s="19"/>
      <c r="W1670" s="19"/>
      <c r="X1670" s="19"/>
      <c r="Y1670" s="17"/>
      <c r="Z1670" s="18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</row>
    <row r="1671" spans="1:49" s="11" customFormat="1">
      <c r="A1671" s="17"/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8"/>
      <c r="Q1671" s="17"/>
      <c r="R1671" s="17"/>
      <c r="S1671" s="18"/>
      <c r="T1671" s="17"/>
      <c r="U1671" s="17"/>
      <c r="V1671" s="19"/>
      <c r="W1671" s="19"/>
      <c r="X1671" s="19"/>
      <c r="Y1671" s="17"/>
      <c r="Z1671" s="18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</row>
    <row r="1672" spans="1:49" s="11" customFormat="1">
      <c r="A1672" s="17"/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8"/>
      <c r="Q1672" s="17"/>
      <c r="R1672" s="17"/>
      <c r="S1672" s="18"/>
      <c r="T1672" s="17"/>
      <c r="U1672" s="17"/>
      <c r="V1672" s="19"/>
      <c r="W1672" s="19"/>
      <c r="X1672" s="19"/>
      <c r="Y1672" s="17"/>
      <c r="Z1672" s="18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</row>
    <row r="1673" spans="1:49" s="11" customFormat="1">
      <c r="A1673" s="17"/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8"/>
      <c r="Q1673" s="17"/>
      <c r="R1673" s="17"/>
      <c r="S1673" s="18"/>
      <c r="T1673" s="17"/>
      <c r="U1673" s="17"/>
      <c r="V1673" s="19"/>
      <c r="W1673" s="19"/>
      <c r="X1673" s="19"/>
      <c r="Y1673" s="17"/>
      <c r="Z1673" s="18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</row>
    <row r="1674" spans="1:49" s="11" customFormat="1">
      <c r="A1674" s="17"/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8"/>
      <c r="Q1674" s="17"/>
      <c r="R1674" s="17"/>
      <c r="S1674" s="18"/>
      <c r="T1674" s="17"/>
      <c r="U1674" s="17"/>
      <c r="V1674" s="19"/>
      <c r="W1674" s="19"/>
      <c r="X1674" s="19"/>
      <c r="Y1674" s="17"/>
      <c r="Z1674" s="18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</row>
    <row r="1675" spans="1:49" s="11" customFormat="1">
      <c r="A1675" s="17"/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8"/>
      <c r="Q1675" s="17"/>
      <c r="R1675" s="17"/>
      <c r="S1675" s="18"/>
      <c r="T1675" s="17"/>
      <c r="U1675" s="17"/>
      <c r="V1675" s="19"/>
      <c r="W1675" s="19"/>
      <c r="X1675" s="19"/>
      <c r="Y1675" s="17"/>
      <c r="Z1675" s="18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</row>
    <row r="1676" spans="1:49" s="11" customFormat="1">
      <c r="A1676" s="17"/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8"/>
      <c r="Q1676" s="17"/>
      <c r="R1676" s="17"/>
      <c r="S1676" s="18"/>
      <c r="T1676" s="17"/>
      <c r="U1676" s="17"/>
      <c r="V1676" s="19"/>
      <c r="W1676" s="19"/>
      <c r="X1676" s="19"/>
      <c r="Y1676" s="17"/>
      <c r="Z1676" s="18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</row>
    <row r="1677" spans="1:49" s="11" customFormat="1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8"/>
      <c r="Q1677" s="17"/>
      <c r="R1677" s="17"/>
      <c r="S1677" s="18"/>
      <c r="T1677" s="17"/>
      <c r="U1677" s="17"/>
      <c r="V1677" s="19"/>
      <c r="W1677" s="19"/>
      <c r="X1677" s="19"/>
      <c r="Y1677" s="17"/>
      <c r="Z1677" s="18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</row>
    <row r="1678" spans="1:49" s="11" customFormat="1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8"/>
      <c r="Q1678" s="17"/>
      <c r="R1678" s="17"/>
      <c r="S1678" s="18"/>
      <c r="T1678" s="17"/>
      <c r="U1678" s="17"/>
      <c r="V1678" s="19"/>
      <c r="W1678" s="19"/>
      <c r="X1678" s="19"/>
      <c r="Y1678" s="17"/>
      <c r="Z1678" s="18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</row>
    <row r="1679" spans="1:49" s="11" customFormat="1">
      <c r="A1679" s="17"/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8"/>
      <c r="Q1679" s="17"/>
      <c r="R1679" s="17"/>
      <c r="S1679" s="18"/>
      <c r="T1679" s="17"/>
      <c r="U1679" s="17"/>
      <c r="V1679" s="19"/>
      <c r="W1679" s="19"/>
      <c r="X1679" s="19"/>
      <c r="Y1679" s="17"/>
      <c r="Z1679" s="18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</row>
    <row r="1680" spans="1:49" s="11" customFormat="1">
      <c r="A1680" s="17"/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8"/>
      <c r="Q1680" s="17"/>
      <c r="R1680" s="17"/>
      <c r="S1680" s="18"/>
      <c r="T1680" s="17"/>
      <c r="U1680" s="17"/>
      <c r="V1680" s="19"/>
      <c r="W1680" s="19"/>
      <c r="X1680" s="19"/>
      <c r="Y1680" s="17"/>
      <c r="Z1680" s="18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</row>
    <row r="1681" spans="1:49" s="11" customFormat="1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8"/>
      <c r="Q1681" s="17"/>
      <c r="R1681" s="17"/>
      <c r="S1681" s="18"/>
      <c r="T1681" s="17"/>
      <c r="U1681" s="17"/>
      <c r="V1681" s="19"/>
      <c r="W1681" s="19"/>
      <c r="X1681" s="19"/>
      <c r="Y1681" s="17"/>
      <c r="Z1681" s="18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</row>
    <row r="1682" spans="1:49" s="11" customFormat="1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8"/>
      <c r="Q1682" s="17"/>
      <c r="R1682" s="17"/>
      <c r="S1682" s="18"/>
      <c r="T1682" s="17"/>
      <c r="U1682" s="17"/>
      <c r="V1682" s="19"/>
      <c r="W1682" s="19"/>
      <c r="X1682" s="19"/>
      <c r="Y1682" s="17"/>
      <c r="Z1682" s="18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</row>
    <row r="1683" spans="1:49" s="11" customFormat="1">
      <c r="A1683" s="17"/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8"/>
      <c r="Q1683" s="17"/>
      <c r="R1683" s="17"/>
      <c r="S1683" s="18"/>
      <c r="T1683" s="17"/>
      <c r="U1683" s="17"/>
      <c r="V1683" s="19"/>
      <c r="W1683" s="19"/>
      <c r="X1683" s="19"/>
      <c r="Y1683" s="17"/>
      <c r="Z1683" s="18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</row>
    <row r="1684" spans="1:49" s="11" customFormat="1">
      <c r="A1684" s="17"/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8"/>
      <c r="Q1684" s="17"/>
      <c r="R1684" s="17"/>
      <c r="S1684" s="18"/>
      <c r="T1684" s="17"/>
      <c r="U1684" s="17"/>
      <c r="V1684" s="19"/>
      <c r="W1684" s="19"/>
      <c r="X1684" s="19"/>
      <c r="Y1684" s="17"/>
      <c r="Z1684" s="18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</row>
    <row r="1685" spans="1:49" s="11" customFormat="1">
      <c r="A1685" s="17"/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8"/>
      <c r="Q1685" s="17"/>
      <c r="R1685" s="17"/>
      <c r="S1685" s="18"/>
      <c r="T1685" s="17"/>
      <c r="U1685" s="17"/>
      <c r="V1685" s="19"/>
      <c r="W1685" s="19"/>
      <c r="X1685" s="19"/>
      <c r="Y1685" s="17"/>
      <c r="Z1685" s="18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</row>
    <row r="1686" spans="1:49" s="11" customFormat="1">
      <c r="A1686" s="17"/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8"/>
      <c r="Q1686" s="17"/>
      <c r="R1686" s="17"/>
      <c r="S1686" s="18"/>
      <c r="T1686" s="17"/>
      <c r="U1686" s="17"/>
      <c r="V1686" s="19"/>
      <c r="W1686" s="19"/>
      <c r="X1686" s="19"/>
      <c r="Y1686" s="17"/>
      <c r="Z1686" s="18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</row>
    <row r="1687" spans="1:49" s="11" customFormat="1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8"/>
      <c r="Q1687" s="17"/>
      <c r="R1687" s="17"/>
      <c r="S1687" s="18"/>
      <c r="T1687" s="17"/>
      <c r="U1687" s="17"/>
      <c r="V1687" s="19"/>
      <c r="W1687" s="19"/>
      <c r="X1687" s="19"/>
      <c r="Y1687" s="17"/>
      <c r="Z1687" s="18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</row>
    <row r="1688" spans="1:49" s="11" customFormat="1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8"/>
      <c r="Q1688" s="17"/>
      <c r="R1688" s="17"/>
      <c r="S1688" s="18"/>
      <c r="T1688" s="17"/>
      <c r="U1688" s="17"/>
      <c r="V1688" s="19"/>
      <c r="W1688" s="19"/>
      <c r="X1688" s="19"/>
      <c r="Y1688" s="17"/>
      <c r="Z1688" s="18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</row>
    <row r="1689" spans="1:49" s="11" customFormat="1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8"/>
      <c r="Q1689" s="17"/>
      <c r="R1689" s="17"/>
      <c r="S1689" s="18"/>
      <c r="T1689" s="17"/>
      <c r="U1689" s="17"/>
      <c r="V1689" s="19"/>
      <c r="W1689" s="19"/>
      <c r="X1689" s="19"/>
      <c r="Y1689" s="17"/>
      <c r="Z1689" s="18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</row>
    <row r="1690" spans="1:49" s="11" customFormat="1">
      <c r="A1690" s="17"/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8"/>
      <c r="Q1690" s="17"/>
      <c r="R1690" s="17"/>
      <c r="S1690" s="18"/>
      <c r="T1690" s="17"/>
      <c r="U1690" s="17"/>
      <c r="V1690" s="19"/>
      <c r="W1690" s="19"/>
      <c r="X1690" s="19"/>
      <c r="Y1690" s="17"/>
      <c r="Z1690" s="18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</row>
    <row r="1691" spans="1:49" s="11" customFormat="1">
      <c r="A1691" s="17"/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8"/>
      <c r="Q1691" s="17"/>
      <c r="R1691" s="17"/>
      <c r="S1691" s="18"/>
      <c r="T1691" s="17"/>
      <c r="U1691" s="17"/>
      <c r="V1691" s="19"/>
      <c r="W1691" s="19"/>
      <c r="X1691" s="19"/>
      <c r="Y1691" s="17"/>
      <c r="Z1691" s="18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</row>
    <row r="1692" spans="1:49" s="11" customFormat="1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8"/>
      <c r="Q1692" s="17"/>
      <c r="R1692" s="17"/>
      <c r="S1692" s="18"/>
      <c r="T1692" s="17"/>
      <c r="U1692" s="17"/>
      <c r="V1692" s="19"/>
      <c r="W1692" s="19"/>
      <c r="X1692" s="19"/>
      <c r="Y1692" s="17"/>
      <c r="Z1692" s="18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</row>
    <row r="1693" spans="1:49" s="11" customFormat="1">
      <c r="A1693" s="17"/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8"/>
      <c r="Q1693" s="17"/>
      <c r="R1693" s="17"/>
      <c r="S1693" s="18"/>
      <c r="T1693" s="17"/>
      <c r="U1693" s="17"/>
      <c r="V1693" s="19"/>
      <c r="W1693" s="19"/>
      <c r="X1693" s="19"/>
      <c r="Y1693" s="17"/>
      <c r="Z1693" s="18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</row>
    <row r="1694" spans="1:49" s="11" customFormat="1">
      <c r="A1694" s="17"/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8"/>
      <c r="Q1694" s="17"/>
      <c r="R1694" s="17"/>
      <c r="S1694" s="18"/>
      <c r="T1694" s="17"/>
      <c r="U1694" s="17"/>
      <c r="V1694" s="19"/>
      <c r="W1694" s="19"/>
      <c r="X1694" s="19"/>
      <c r="Y1694" s="17"/>
      <c r="Z1694" s="18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</row>
    <row r="1695" spans="1:49" s="11" customFormat="1">
      <c r="A1695" s="17"/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8"/>
      <c r="Q1695" s="17"/>
      <c r="R1695" s="17"/>
      <c r="S1695" s="18"/>
      <c r="T1695" s="17"/>
      <c r="U1695" s="17"/>
      <c r="V1695" s="19"/>
      <c r="W1695" s="19"/>
      <c r="X1695" s="19"/>
      <c r="Y1695" s="17"/>
      <c r="Z1695" s="18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</row>
    <row r="1696" spans="1:49" s="11" customFormat="1">
      <c r="A1696" s="17"/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8"/>
      <c r="Q1696" s="17"/>
      <c r="R1696" s="17"/>
      <c r="S1696" s="18"/>
      <c r="T1696" s="17"/>
      <c r="U1696" s="17"/>
      <c r="V1696" s="19"/>
      <c r="W1696" s="19"/>
      <c r="X1696" s="19"/>
      <c r="Y1696" s="17"/>
      <c r="Z1696" s="18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</row>
    <row r="1697" spans="1:49" s="11" customFormat="1">
      <c r="A1697" s="17"/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8"/>
      <c r="Q1697" s="17"/>
      <c r="R1697" s="17"/>
      <c r="S1697" s="18"/>
      <c r="T1697" s="17"/>
      <c r="U1697" s="17"/>
      <c r="V1697" s="19"/>
      <c r="W1697" s="19"/>
      <c r="X1697" s="19"/>
      <c r="Y1697" s="17"/>
      <c r="Z1697" s="18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</row>
    <row r="1698" spans="1:49" s="11" customFormat="1">
      <c r="A1698" s="17"/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8"/>
      <c r="Q1698" s="17"/>
      <c r="R1698" s="17"/>
      <c r="S1698" s="18"/>
      <c r="T1698" s="17"/>
      <c r="U1698" s="17"/>
      <c r="V1698" s="19"/>
      <c r="W1698" s="19"/>
      <c r="X1698" s="19"/>
      <c r="Y1698" s="17"/>
      <c r="Z1698" s="18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</row>
    <row r="1699" spans="1:49" s="11" customFormat="1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8"/>
      <c r="Q1699" s="17"/>
      <c r="R1699" s="17"/>
      <c r="S1699" s="18"/>
      <c r="T1699" s="17"/>
      <c r="U1699" s="17"/>
      <c r="V1699" s="19"/>
      <c r="W1699" s="19"/>
      <c r="X1699" s="19"/>
      <c r="Y1699" s="17"/>
      <c r="Z1699" s="18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</row>
    <row r="1700" spans="1:49" s="11" customFormat="1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8"/>
      <c r="Q1700" s="17"/>
      <c r="R1700" s="17"/>
      <c r="S1700" s="18"/>
      <c r="T1700" s="17"/>
      <c r="U1700" s="17"/>
      <c r="V1700" s="19"/>
      <c r="W1700" s="19"/>
      <c r="X1700" s="19"/>
      <c r="Y1700" s="17"/>
      <c r="Z1700" s="18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</row>
    <row r="1701" spans="1:49" s="11" customFormat="1">
      <c r="A1701" s="17"/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8"/>
      <c r="Q1701" s="17"/>
      <c r="R1701" s="17"/>
      <c r="S1701" s="18"/>
      <c r="T1701" s="17"/>
      <c r="U1701" s="17"/>
      <c r="V1701" s="19"/>
      <c r="W1701" s="19"/>
      <c r="X1701" s="19"/>
      <c r="Y1701" s="17"/>
      <c r="Z1701" s="18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</row>
    <row r="1702" spans="1:49" s="11" customFormat="1">
      <c r="A1702" s="17"/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8"/>
      <c r="Q1702" s="17"/>
      <c r="R1702" s="17"/>
      <c r="S1702" s="18"/>
      <c r="T1702" s="17"/>
      <c r="U1702" s="17"/>
      <c r="V1702" s="19"/>
      <c r="W1702" s="19"/>
      <c r="X1702" s="19"/>
      <c r="Y1702" s="17"/>
      <c r="Z1702" s="18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</row>
    <row r="1703" spans="1:49" s="11" customFormat="1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8"/>
      <c r="Q1703" s="17"/>
      <c r="R1703" s="17"/>
      <c r="S1703" s="18"/>
      <c r="T1703" s="17"/>
      <c r="U1703" s="17"/>
      <c r="V1703" s="19"/>
      <c r="W1703" s="19"/>
      <c r="X1703" s="19"/>
      <c r="Y1703" s="17"/>
      <c r="Z1703" s="18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</row>
    <row r="1704" spans="1:49" s="11" customFormat="1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8"/>
      <c r="Q1704" s="17"/>
      <c r="R1704" s="17"/>
      <c r="S1704" s="18"/>
      <c r="T1704" s="17"/>
      <c r="U1704" s="17"/>
      <c r="V1704" s="19"/>
      <c r="W1704" s="19"/>
      <c r="X1704" s="19"/>
      <c r="Y1704" s="17"/>
      <c r="Z1704" s="18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</row>
    <row r="1705" spans="1:49" s="11" customFormat="1">
      <c r="A1705" s="17"/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8"/>
      <c r="Q1705" s="17"/>
      <c r="R1705" s="17"/>
      <c r="S1705" s="18"/>
      <c r="T1705" s="17"/>
      <c r="U1705" s="17"/>
      <c r="V1705" s="19"/>
      <c r="W1705" s="19"/>
      <c r="X1705" s="19"/>
      <c r="Y1705" s="17"/>
      <c r="Z1705" s="18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</row>
    <row r="1706" spans="1:49" s="11" customFormat="1">
      <c r="A1706" s="17"/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8"/>
      <c r="Q1706" s="17"/>
      <c r="R1706" s="17"/>
      <c r="S1706" s="18"/>
      <c r="T1706" s="17"/>
      <c r="U1706" s="17"/>
      <c r="V1706" s="19"/>
      <c r="W1706" s="19"/>
      <c r="X1706" s="19"/>
      <c r="Y1706" s="17"/>
      <c r="Z1706" s="18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</row>
    <row r="1707" spans="1:49" s="11" customFormat="1">
      <c r="A1707" s="17"/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8"/>
      <c r="Q1707" s="17"/>
      <c r="R1707" s="17"/>
      <c r="S1707" s="18"/>
      <c r="T1707" s="17"/>
      <c r="U1707" s="17"/>
      <c r="V1707" s="19"/>
      <c r="W1707" s="19"/>
      <c r="X1707" s="19"/>
      <c r="Y1707" s="17"/>
      <c r="Z1707" s="18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</row>
    <row r="1708" spans="1:49" s="11" customFormat="1">
      <c r="A1708" s="17"/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8"/>
      <c r="Q1708" s="17"/>
      <c r="R1708" s="17"/>
      <c r="S1708" s="18"/>
      <c r="T1708" s="17"/>
      <c r="U1708" s="17"/>
      <c r="V1708" s="19"/>
      <c r="W1708" s="19"/>
      <c r="X1708" s="19"/>
      <c r="Y1708" s="17"/>
      <c r="Z1708" s="18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</row>
    <row r="1709" spans="1:49" s="11" customFormat="1">
      <c r="A1709" s="17"/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8"/>
      <c r="Q1709" s="17"/>
      <c r="R1709" s="17"/>
      <c r="S1709" s="18"/>
      <c r="T1709" s="17"/>
      <c r="U1709" s="17"/>
      <c r="V1709" s="19"/>
      <c r="W1709" s="19"/>
      <c r="X1709" s="19"/>
      <c r="Y1709" s="17"/>
      <c r="Z1709" s="18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</row>
    <row r="1710" spans="1:49" s="11" customFormat="1">
      <c r="A1710" s="17"/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8"/>
      <c r="Q1710" s="17"/>
      <c r="R1710" s="17"/>
      <c r="S1710" s="18"/>
      <c r="T1710" s="17"/>
      <c r="U1710" s="17"/>
      <c r="V1710" s="19"/>
      <c r="W1710" s="19"/>
      <c r="X1710" s="19"/>
      <c r="Y1710" s="17"/>
      <c r="Z1710" s="18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</row>
    <row r="1711" spans="1:49" s="11" customFormat="1">
      <c r="A1711" s="17"/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8"/>
      <c r="Q1711" s="17"/>
      <c r="R1711" s="17"/>
      <c r="S1711" s="18"/>
      <c r="T1711" s="17"/>
      <c r="U1711" s="17"/>
      <c r="V1711" s="19"/>
      <c r="W1711" s="19"/>
      <c r="X1711" s="19"/>
      <c r="Y1711" s="17"/>
      <c r="Z1711" s="18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</row>
    <row r="1712" spans="1:49" s="11" customFormat="1">
      <c r="A1712" s="17"/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8"/>
      <c r="Q1712" s="17"/>
      <c r="R1712" s="17"/>
      <c r="S1712" s="18"/>
      <c r="T1712" s="17"/>
      <c r="U1712" s="17"/>
      <c r="V1712" s="19"/>
      <c r="W1712" s="19"/>
      <c r="X1712" s="19"/>
      <c r="Y1712" s="17"/>
      <c r="Z1712" s="18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</row>
    <row r="1713" spans="1:49" s="11" customFormat="1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8"/>
      <c r="Q1713" s="17"/>
      <c r="R1713" s="17"/>
      <c r="S1713" s="18"/>
      <c r="T1713" s="17"/>
      <c r="U1713" s="17"/>
      <c r="V1713" s="19"/>
      <c r="W1713" s="19"/>
      <c r="X1713" s="19"/>
      <c r="Y1713" s="17"/>
      <c r="Z1713" s="18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</row>
    <row r="1714" spans="1:49" s="11" customFormat="1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8"/>
      <c r="Q1714" s="17"/>
      <c r="R1714" s="17"/>
      <c r="S1714" s="18"/>
      <c r="T1714" s="17"/>
      <c r="U1714" s="17"/>
      <c r="V1714" s="19"/>
      <c r="W1714" s="19"/>
      <c r="X1714" s="19"/>
      <c r="Y1714" s="17"/>
      <c r="Z1714" s="18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</row>
    <row r="1715" spans="1:49" s="11" customFormat="1">
      <c r="A1715" s="17"/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8"/>
      <c r="Q1715" s="17"/>
      <c r="R1715" s="17"/>
      <c r="S1715" s="18"/>
      <c r="T1715" s="17"/>
      <c r="U1715" s="17"/>
      <c r="V1715" s="19"/>
      <c r="W1715" s="19"/>
      <c r="X1715" s="19"/>
      <c r="Y1715" s="17"/>
      <c r="Z1715" s="18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</row>
    <row r="1716" spans="1:49" s="11" customFormat="1">
      <c r="A1716" s="17"/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8"/>
      <c r="Q1716" s="17"/>
      <c r="R1716" s="17"/>
      <c r="S1716" s="18"/>
      <c r="T1716" s="17"/>
      <c r="U1716" s="17"/>
      <c r="V1716" s="19"/>
      <c r="W1716" s="19"/>
      <c r="X1716" s="19"/>
      <c r="Y1716" s="17"/>
      <c r="Z1716" s="18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</row>
    <row r="1717" spans="1:49" s="11" customFormat="1">
      <c r="A1717" s="17"/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8"/>
      <c r="Q1717" s="17"/>
      <c r="R1717" s="17"/>
      <c r="S1717" s="18"/>
      <c r="T1717" s="17"/>
      <c r="U1717" s="17"/>
      <c r="V1717" s="19"/>
      <c r="W1717" s="19"/>
      <c r="X1717" s="19"/>
      <c r="Y1717" s="17"/>
      <c r="Z1717" s="18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</row>
    <row r="1718" spans="1:49" s="11" customFormat="1">
      <c r="A1718" s="17"/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8"/>
      <c r="Q1718" s="17"/>
      <c r="R1718" s="17"/>
      <c r="S1718" s="18"/>
      <c r="T1718" s="17"/>
      <c r="U1718" s="17"/>
      <c r="V1718" s="19"/>
      <c r="W1718" s="19"/>
      <c r="X1718" s="19"/>
      <c r="Y1718" s="17"/>
      <c r="Z1718" s="18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</row>
    <row r="1719" spans="1:49" s="11" customFormat="1">
      <c r="A1719" s="17"/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8"/>
      <c r="Q1719" s="17"/>
      <c r="R1719" s="17"/>
      <c r="S1719" s="18"/>
      <c r="T1719" s="17"/>
      <c r="U1719" s="17"/>
      <c r="V1719" s="19"/>
      <c r="W1719" s="19"/>
      <c r="X1719" s="19"/>
      <c r="Y1719" s="17"/>
      <c r="Z1719" s="18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</row>
    <row r="1720" spans="1:49" s="11" customFormat="1">
      <c r="A1720" s="17"/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8"/>
      <c r="Q1720" s="17"/>
      <c r="R1720" s="17"/>
      <c r="S1720" s="18"/>
      <c r="T1720" s="17"/>
      <c r="U1720" s="17"/>
      <c r="V1720" s="19"/>
      <c r="W1720" s="19"/>
      <c r="X1720" s="19"/>
      <c r="Y1720" s="17"/>
      <c r="Z1720" s="18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</row>
    <row r="1721" spans="1:49" s="11" customFormat="1">
      <c r="A1721" s="17"/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8"/>
      <c r="Q1721" s="17"/>
      <c r="R1721" s="17"/>
      <c r="S1721" s="18"/>
      <c r="T1721" s="17"/>
      <c r="U1721" s="17"/>
      <c r="V1721" s="19"/>
      <c r="W1721" s="19"/>
      <c r="X1721" s="19"/>
      <c r="Y1721" s="17"/>
      <c r="Z1721" s="18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</row>
    <row r="1722" spans="1:49" s="11" customFormat="1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8"/>
      <c r="Q1722" s="17"/>
      <c r="R1722" s="17"/>
      <c r="S1722" s="18"/>
      <c r="T1722" s="17"/>
      <c r="U1722" s="17"/>
      <c r="V1722" s="19"/>
      <c r="W1722" s="19"/>
      <c r="X1722" s="19"/>
      <c r="Y1722" s="17"/>
      <c r="Z1722" s="18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</row>
    <row r="1723" spans="1:49" s="11" customFormat="1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8"/>
      <c r="Q1723" s="17"/>
      <c r="R1723" s="17"/>
      <c r="S1723" s="18"/>
      <c r="T1723" s="17"/>
      <c r="U1723" s="17"/>
      <c r="V1723" s="19"/>
      <c r="W1723" s="19"/>
      <c r="X1723" s="19"/>
      <c r="Y1723" s="17"/>
      <c r="Z1723" s="18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</row>
    <row r="1724" spans="1:49" s="11" customFormat="1">
      <c r="A1724" s="17"/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8"/>
      <c r="Q1724" s="17"/>
      <c r="R1724" s="17"/>
      <c r="S1724" s="18"/>
      <c r="T1724" s="17"/>
      <c r="U1724" s="17"/>
      <c r="V1724" s="19"/>
      <c r="W1724" s="19"/>
      <c r="X1724" s="19"/>
      <c r="Y1724" s="17"/>
      <c r="Z1724" s="18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</row>
    <row r="1725" spans="1:49" s="11" customFormat="1">
      <c r="A1725" s="17"/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8"/>
      <c r="Q1725" s="17"/>
      <c r="R1725" s="17"/>
      <c r="S1725" s="18"/>
      <c r="T1725" s="17"/>
      <c r="U1725" s="17"/>
      <c r="V1725" s="19"/>
      <c r="W1725" s="19"/>
      <c r="X1725" s="19"/>
      <c r="Y1725" s="17"/>
      <c r="Z1725" s="18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</row>
    <row r="1726" spans="1:49" s="11" customFormat="1">
      <c r="A1726" s="17"/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8"/>
      <c r="Q1726" s="17"/>
      <c r="R1726" s="17"/>
      <c r="S1726" s="18"/>
      <c r="T1726" s="17"/>
      <c r="U1726" s="17"/>
      <c r="V1726" s="19"/>
      <c r="W1726" s="19"/>
      <c r="X1726" s="19"/>
      <c r="Y1726" s="17"/>
      <c r="Z1726" s="18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</row>
    <row r="1727" spans="1:49" s="11" customFormat="1">
      <c r="A1727" s="17"/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8"/>
      <c r="Q1727" s="17"/>
      <c r="R1727" s="17"/>
      <c r="S1727" s="18"/>
      <c r="T1727" s="17"/>
      <c r="U1727" s="17"/>
      <c r="V1727" s="19"/>
      <c r="W1727" s="19"/>
      <c r="X1727" s="19"/>
      <c r="Y1727" s="17"/>
      <c r="Z1727" s="18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</row>
    <row r="1728" spans="1:49" s="11" customFormat="1">
      <c r="A1728" s="17"/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8"/>
      <c r="Q1728" s="17"/>
      <c r="R1728" s="17"/>
      <c r="S1728" s="18"/>
      <c r="T1728" s="17"/>
      <c r="U1728" s="17"/>
      <c r="V1728" s="19"/>
      <c r="W1728" s="19"/>
      <c r="X1728" s="19"/>
      <c r="Y1728" s="17"/>
      <c r="Z1728" s="18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</row>
    <row r="1729" spans="1:49" s="11" customFormat="1">
      <c r="A1729" s="17"/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8"/>
      <c r="Q1729" s="17"/>
      <c r="R1729" s="17"/>
      <c r="S1729" s="18"/>
      <c r="T1729" s="17"/>
      <c r="U1729" s="17"/>
      <c r="V1729" s="19"/>
      <c r="W1729" s="19"/>
      <c r="X1729" s="19"/>
      <c r="Y1729" s="17"/>
      <c r="Z1729" s="18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</row>
    <row r="1730" spans="1:49" s="11" customFormat="1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8"/>
      <c r="Q1730" s="17"/>
      <c r="R1730" s="17"/>
      <c r="S1730" s="18"/>
      <c r="T1730" s="17"/>
      <c r="U1730" s="17"/>
      <c r="V1730" s="19"/>
      <c r="W1730" s="19"/>
      <c r="X1730" s="19"/>
      <c r="Y1730" s="17"/>
      <c r="Z1730" s="18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</row>
    <row r="1731" spans="1:49" s="11" customFormat="1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8"/>
      <c r="Q1731" s="17"/>
      <c r="R1731" s="17"/>
      <c r="S1731" s="18"/>
      <c r="T1731" s="17"/>
      <c r="U1731" s="17"/>
      <c r="V1731" s="19"/>
      <c r="W1731" s="19"/>
      <c r="X1731" s="19"/>
      <c r="Y1731" s="17"/>
      <c r="Z1731" s="18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</row>
    <row r="1732" spans="1:49" s="11" customFormat="1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8"/>
      <c r="Q1732" s="17"/>
      <c r="R1732" s="17"/>
      <c r="S1732" s="18"/>
      <c r="T1732" s="17"/>
      <c r="U1732" s="17"/>
      <c r="V1732" s="19"/>
      <c r="W1732" s="19"/>
      <c r="X1732" s="19"/>
      <c r="Y1732" s="17"/>
      <c r="Z1732" s="18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</row>
    <row r="1733" spans="1:49" s="11" customFormat="1">
      <c r="A1733" s="17"/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8"/>
      <c r="Q1733" s="17"/>
      <c r="R1733" s="17"/>
      <c r="S1733" s="18"/>
      <c r="T1733" s="17"/>
      <c r="U1733" s="17"/>
      <c r="V1733" s="19"/>
      <c r="W1733" s="19"/>
      <c r="X1733" s="19"/>
      <c r="Y1733" s="17"/>
      <c r="Z1733" s="18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</row>
    <row r="1734" spans="1:49" s="11" customFormat="1">
      <c r="A1734" s="17"/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8"/>
      <c r="Q1734" s="17"/>
      <c r="R1734" s="17"/>
      <c r="S1734" s="18"/>
      <c r="T1734" s="17"/>
      <c r="U1734" s="17"/>
      <c r="V1734" s="19"/>
      <c r="W1734" s="19"/>
      <c r="X1734" s="19"/>
      <c r="Y1734" s="17"/>
      <c r="Z1734" s="18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</row>
    <row r="1735" spans="1:49" s="11" customFormat="1">
      <c r="A1735" s="17"/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8"/>
      <c r="Q1735" s="17"/>
      <c r="R1735" s="17"/>
      <c r="S1735" s="18"/>
      <c r="T1735" s="17"/>
      <c r="U1735" s="17"/>
      <c r="V1735" s="19"/>
      <c r="W1735" s="19"/>
      <c r="X1735" s="19"/>
      <c r="Y1735" s="17"/>
      <c r="Z1735" s="18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</row>
    <row r="1736" spans="1:49" s="11" customFormat="1">
      <c r="A1736" s="17"/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8"/>
      <c r="Q1736" s="17"/>
      <c r="R1736" s="17"/>
      <c r="S1736" s="18"/>
      <c r="T1736" s="17"/>
      <c r="U1736" s="17"/>
      <c r="V1736" s="19"/>
      <c r="W1736" s="19"/>
      <c r="X1736" s="19"/>
      <c r="Y1736" s="17"/>
      <c r="Z1736" s="18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</row>
    <row r="1737" spans="1:49" s="11" customFormat="1">
      <c r="A1737" s="17"/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8"/>
      <c r="Q1737" s="17"/>
      <c r="R1737" s="17"/>
      <c r="S1737" s="18"/>
      <c r="T1737" s="17"/>
      <c r="U1737" s="17"/>
      <c r="V1737" s="19"/>
      <c r="W1737" s="19"/>
      <c r="X1737" s="19"/>
      <c r="Y1737" s="17"/>
      <c r="Z1737" s="18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</row>
    <row r="1738" spans="1:49" s="11" customFormat="1">
      <c r="A1738" s="17"/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8"/>
      <c r="Q1738" s="17"/>
      <c r="R1738" s="17"/>
      <c r="S1738" s="18"/>
      <c r="T1738" s="17"/>
      <c r="U1738" s="17"/>
      <c r="V1738" s="19"/>
      <c r="W1738" s="19"/>
      <c r="X1738" s="19"/>
      <c r="Y1738" s="17"/>
      <c r="Z1738" s="18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</row>
    <row r="1739" spans="1:49" s="11" customFormat="1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8"/>
      <c r="Q1739" s="17"/>
      <c r="R1739" s="17"/>
      <c r="S1739" s="18"/>
      <c r="T1739" s="17"/>
      <c r="U1739" s="17"/>
      <c r="V1739" s="19"/>
      <c r="W1739" s="19"/>
      <c r="X1739" s="19"/>
      <c r="Y1739" s="17"/>
      <c r="Z1739" s="18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</row>
    <row r="1740" spans="1:49" s="11" customFormat="1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8"/>
      <c r="Q1740" s="17"/>
      <c r="R1740" s="17"/>
      <c r="S1740" s="18"/>
      <c r="T1740" s="17"/>
      <c r="U1740" s="17"/>
      <c r="V1740" s="19"/>
      <c r="W1740" s="19"/>
      <c r="X1740" s="19"/>
      <c r="Y1740" s="17"/>
      <c r="Z1740" s="18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</row>
    <row r="1741" spans="1:49" s="11" customFormat="1">
      <c r="A1741" s="17"/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8"/>
      <c r="Q1741" s="17"/>
      <c r="R1741" s="17"/>
      <c r="S1741" s="18"/>
      <c r="T1741" s="17"/>
      <c r="U1741" s="17"/>
      <c r="V1741" s="19"/>
      <c r="W1741" s="19"/>
      <c r="X1741" s="19"/>
      <c r="Y1741" s="17"/>
      <c r="Z1741" s="18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</row>
    <row r="1742" spans="1:49" s="11" customFormat="1">
      <c r="A1742" s="17"/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8"/>
      <c r="Q1742" s="17"/>
      <c r="R1742" s="17"/>
      <c r="S1742" s="18"/>
      <c r="T1742" s="17"/>
      <c r="U1742" s="17"/>
      <c r="V1742" s="19"/>
      <c r="W1742" s="19"/>
      <c r="X1742" s="19"/>
      <c r="Y1742" s="17"/>
      <c r="Z1742" s="18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</row>
    <row r="1743" spans="1:49" s="11" customFormat="1">
      <c r="A1743" s="17"/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8"/>
      <c r="Q1743" s="17"/>
      <c r="R1743" s="17"/>
      <c r="S1743" s="18"/>
      <c r="T1743" s="17"/>
      <c r="U1743" s="17"/>
      <c r="V1743" s="19"/>
      <c r="W1743" s="19"/>
      <c r="X1743" s="19"/>
      <c r="Y1743" s="17"/>
      <c r="Z1743" s="18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</row>
    <row r="1744" spans="1:49" s="11" customFormat="1">
      <c r="A1744" s="17"/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8"/>
      <c r="Q1744" s="17"/>
      <c r="R1744" s="17"/>
      <c r="S1744" s="18"/>
      <c r="T1744" s="17"/>
      <c r="U1744" s="17"/>
      <c r="V1744" s="19"/>
      <c r="W1744" s="19"/>
      <c r="X1744" s="19"/>
      <c r="Y1744" s="17"/>
      <c r="Z1744" s="18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</row>
    <row r="1745" spans="1:49" s="11" customFormat="1">
      <c r="A1745" s="17"/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8"/>
      <c r="Q1745" s="17"/>
      <c r="R1745" s="17"/>
      <c r="S1745" s="18"/>
      <c r="T1745" s="17"/>
      <c r="U1745" s="17"/>
      <c r="V1745" s="19"/>
      <c r="W1745" s="19"/>
      <c r="X1745" s="19"/>
      <c r="Y1745" s="17"/>
      <c r="Z1745" s="18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</row>
    <row r="1746" spans="1:49" s="11" customFormat="1">
      <c r="A1746" s="17"/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8"/>
      <c r="Q1746" s="17"/>
      <c r="R1746" s="17"/>
      <c r="S1746" s="18"/>
      <c r="T1746" s="17"/>
      <c r="U1746" s="17"/>
      <c r="V1746" s="19"/>
      <c r="W1746" s="19"/>
      <c r="X1746" s="19"/>
      <c r="Y1746" s="17"/>
      <c r="Z1746" s="18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</row>
    <row r="1747" spans="1:49" s="11" customFormat="1">
      <c r="A1747" s="17"/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8"/>
      <c r="Q1747" s="17"/>
      <c r="R1747" s="17"/>
      <c r="S1747" s="18"/>
      <c r="T1747" s="17"/>
      <c r="U1747" s="17"/>
      <c r="V1747" s="19"/>
      <c r="W1747" s="19"/>
      <c r="X1747" s="19"/>
      <c r="Y1747" s="17"/>
      <c r="Z1747" s="18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</row>
    <row r="1748" spans="1:49" s="11" customFormat="1">
      <c r="A1748" s="17"/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8"/>
      <c r="Q1748" s="17"/>
      <c r="R1748" s="17"/>
      <c r="S1748" s="18"/>
      <c r="T1748" s="17"/>
      <c r="U1748" s="17"/>
      <c r="V1748" s="19"/>
      <c r="W1748" s="19"/>
      <c r="X1748" s="19"/>
      <c r="Y1748" s="17"/>
      <c r="Z1748" s="18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</row>
    <row r="1749" spans="1:49" s="11" customFormat="1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8"/>
      <c r="Q1749" s="17"/>
      <c r="R1749" s="17"/>
      <c r="S1749" s="18"/>
      <c r="T1749" s="17"/>
      <c r="U1749" s="17"/>
      <c r="V1749" s="19"/>
      <c r="W1749" s="19"/>
      <c r="X1749" s="19"/>
      <c r="Y1749" s="17"/>
      <c r="Z1749" s="18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</row>
    <row r="1750" spans="1:49" s="11" customFormat="1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8"/>
      <c r="Q1750" s="17"/>
      <c r="R1750" s="17"/>
      <c r="S1750" s="18"/>
      <c r="T1750" s="17"/>
      <c r="U1750" s="17"/>
      <c r="V1750" s="19"/>
      <c r="W1750" s="19"/>
      <c r="X1750" s="19"/>
      <c r="Y1750" s="17"/>
      <c r="Z1750" s="18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</row>
    <row r="1751" spans="1:49" s="11" customFormat="1">
      <c r="A1751" s="17"/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8"/>
      <c r="Q1751" s="17"/>
      <c r="R1751" s="17"/>
      <c r="S1751" s="18"/>
      <c r="T1751" s="17"/>
      <c r="U1751" s="17"/>
      <c r="V1751" s="19"/>
      <c r="W1751" s="19"/>
      <c r="X1751" s="19"/>
      <c r="Y1751" s="17"/>
      <c r="Z1751" s="18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</row>
    <row r="1752" spans="1:49" s="11" customFormat="1">
      <c r="A1752" s="17"/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8"/>
      <c r="Q1752" s="17"/>
      <c r="R1752" s="17"/>
      <c r="S1752" s="18"/>
      <c r="T1752" s="17"/>
      <c r="U1752" s="17"/>
      <c r="V1752" s="19"/>
      <c r="W1752" s="19"/>
      <c r="X1752" s="19"/>
      <c r="Y1752" s="17"/>
      <c r="Z1752" s="18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</row>
    <row r="1753" spans="1:49" s="11" customFormat="1">
      <c r="A1753" s="17"/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8"/>
      <c r="Q1753" s="17"/>
      <c r="R1753" s="17"/>
      <c r="S1753" s="18"/>
      <c r="T1753" s="17"/>
      <c r="U1753" s="17"/>
      <c r="V1753" s="19"/>
      <c r="W1753" s="19"/>
      <c r="X1753" s="19"/>
      <c r="Y1753" s="17"/>
      <c r="Z1753" s="18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</row>
    <row r="1754" spans="1:49" s="11" customFormat="1">
      <c r="A1754" s="17"/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8"/>
      <c r="Q1754" s="17"/>
      <c r="R1754" s="17"/>
      <c r="S1754" s="18"/>
      <c r="T1754" s="17"/>
      <c r="U1754" s="17"/>
      <c r="V1754" s="19"/>
      <c r="W1754" s="19"/>
      <c r="X1754" s="19"/>
      <c r="Y1754" s="17"/>
      <c r="Z1754" s="18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</row>
    <row r="1755" spans="1:49" s="11" customFormat="1">
      <c r="A1755" s="17"/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8"/>
      <c r="Q1755" s="17"/>
      <c r="R1755" s="17"/>
      <c r="S1755" s="18"/>
      <c r="T1755" s="17"/>
      <c r="U1755" s="17"/>
      <c r="V1755" s="19"/>
      <c r="W1755" s="19"/>
      <c r="X1755" s="19"/>
      <c r="Y1755" s="17"/>
      <c r="Z1755" s="18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</row>
    <row r="1756" spans="1:49" s="11" customFormat="1">
      <c r="A1756" s="17"/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8"/>
      <c r="Q1756" s="17"/>
      <c r="R1756" s="17"/>
      <c r="S1756" s="18"/>
      <c r="T1756" s="17"/>
      <c r="U1756" s="17"/>
      <c r="V1756" s="19"/>
      <c r="W1756" s="19"/>
      <c r="X1756" s="19"/>
      <c r="Y1756" s="17"/>
      <c r="Z1756" s="18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</row>
    <row r="1757" spans="1:49" s="11" customFormat="1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8"/>
      <c r="Q1757" s="17"/>
      <c r="R1757" s="17"/>
      <c r="S1757" s="18"/>
      <c r="T1757" s="17"/>
      <c r="U1757" s="17"/>
      <c r="V1757" s="19"/>
      <c r="W1757" s="19"/>
      <c r="X1757" s="19"/>
      <c r="Y1757" s="17"/>
      <c r="Z1757" s="18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</row>
    <row r="1758" spans="1:49" s="11" customFormat="1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8"/>
      <c r="Q1758" s="17"/>
      <c r="R1758" s="17"/>
      <c r="S1758" s="18"/>
      <c r="T1758" s="17"/>
      <c r="U1758" s="17"/>
      <c r="V1758" s="19"/>
      <c r="W1758" s="19"/>
      <c r="X1758" s="19"/>
      <c r="Y1758" s="17"/>
      <c r="Z1758" s="18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</row>
    <row r="1759" spans="1:49" s="11" customFormat="1">
      <c r="A1759" s="17"/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8"/>
      <c r="Q1759" s="17"/>
      <c r="R1759" s="17"/>
      <c r="S1759" s="18"/>
      <c r="T1759" s="17"/>
      <c r="U1759" s="17"/>
      <c r="V1759" s="19"/>
      <c r="W1759" s="19"/>
      <c r="X1759" s="19"/>
      <c r="Y1759" s="17"/>
      <c r="Z1759" s="18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</row>
    <row r="1760" spans="1:49" s="11" customFormat="1">
      <c r="A1760" s="17"/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8"/>
      <c r="Q1760" s="17"/>
      <c r="R1760" s="17"/>
      <c r="S1760" s="18"/>
      <c r="T1760" s="17"/>
      <c r="U1760" s="17"/>
      <c r="V1760" s="19"/>
      <c r="W1760" s="19"/>
      <c r="X1760" s="19"/>
      <c r="Y1760" s="17"/>
      <c r="Z1760" s="18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</row>
    <row r="1761" spans="1:49" s="11" customFormat="1">
      <c r="A1761" s="17"/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8"/>
      <c r="Q1761" s="17"/>
      <c r="R1761" s="17"/>
      <c r="S1761" s="18"/>
      <c r="T1761" s="17"/>
      <c r="U1761" s="17"/>
      <c r="V1761" s="19"/>
      <c r="W1761" s="19"/>
      <c r="X1761" s="19"/>
      <c r="Y1761" s="17"/>
      <c r="Z1761" s="18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</row>
    <row r="1762" spans="1:49" s="11" customFormat="1">
      <c r="A1762" s="17"/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8"/>
      <c r="Q1762" s="17"/>
      <c r="R1762" s="17"/>
      <c r="S1762" s="18"/>
      <c r="T1762" s="17"/>
      <c r="U1762" s="17"/>
      <c r="V1762" s="19"/>
      <c r="W1762" s="19"/>
      <c r="X1762" s="19"/>
      <c r="Y1762" s="17"/>
      <c r="Z1762" s="18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</row>
    <row r="1763" spans="1:49" s="11" customFormat="1">
      <c r="A1763" s="17"/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8"/>
      <c r="Q1763" s="17"/>
      <c r="R1763" s="17"/>
      <c r="S1763" s="18"/>
      <c r="T1763" s="17"/>
      <c r="U1763" s="17"/>
      <c r="V1763" s="19"/>
      <c r="W1763" s="19"/>
      <c r="X1763" s="19"/>
      <c r="Y1763" s="17"/>
      <c r="Z1763" s="18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</row>
    <row r="1764" spans="1:49" s="11" customFormat="1">
      <c r="A1764" s="17"/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8"/>
      <c r="Q1764" s="17"/>
      <c r="R1764" s="17"/>
      <c r="S1764" s="18"/>
      <c r="T1764" s="17"/>
      <c r="U1764" s="17"/>
      <c r="V1764" s="19"/>
      <c r="W1764" s="19"/>
      <c r="X1764" s="19"/>
      <c r="Y1764" s="17"/>
      <c r="Z1764" s="18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</row>
    <row r="1765" spans="1:49" s="11" customFormat="1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8"/>
      <c r="Q1765" s="17"/>
      <c r="R1765" s="17"/>
      <c r="S1765" s="18"/>
      <c r="T1765" s="17"/>
      <c r="U1765" s="17"/>
      <c r="V1765" s="19"/>
      <c r="W1765" s="19"/>
      <c r="X1765" s="19"/>
      <c r="Y1765" s="17"/>
      <c r="Z1765" s="18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</row>
    <row r="1766" spans="1:49" s="11" customFormat="1">
      <c r="A1766" s="17"/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8"/>
      <c r="Q1766" s="17"/>
      <c r="R1766" s="17"/>
      <c r="S1766" s="18"/>
      <c r="T1766" s="17"/>
      <c r="U1766" s="17"/>
      <c r="V1766" s="19"/>
      <c r="W1766" s="19"/>
      <c r="X1766" s="19"/>
      <c r="Y1766" s="17"/>
      <c r="Z1766" s="18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</row>
    <row r="1767" spans="1:49" s="11" customFormat="1">
      <c r="A1767" s="17"/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8"/>
      <c r="Q1767" s="17"/>
      <c r="R1767" s="17"/>
      <c r="S1767" s="18"/>
      <c r="T1767" s="17"/>
      <c r="U1767" s="17"/>
      <c r="V1767" s="19"/>
      <c r="W1767" s="19"/>
      <c r="X1767" s="19"/>
      <c r="Y1767" s="17"/>
      <c r="Z1767" s="18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</row>
    <row r="1768" spans="1:49" s="11" customFormat="1">
      <c r="A1768" s="17"/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8"/>
      <c r="Q1768" s="17"/>
      <c r="R1768" s="17"/>
      <c r="S1768" s="18"/>
      <c r="T1768" s="17"/>
      <c r="U1768" s="17"/>
      <c r="V1768" s="19"/>
      <c r="W1768" s="19"/>
      <c r="X1768" s="19"/>
      <c r="Y1768" s="17"/>
      <c r="Z1768" s="18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</row>
    <row r="1769" spans="1:49" s="11" customFormat="1">
      <c r="A1769" s="17"/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8"/>
      <c r="Q1769" s="17"/>
      <c r="R1769" s="17"/>
      <c r="S1769" s="18"/>
      <c r="T1769" s="17"/>
      <c r="U1769" s="17"/>
      <c r="V1769" s="19"/>
      <c r="W1769" s="19"/>
      <c r="X1769" s="19"/>
      <c r="Y1769" s="17"/>
      <c r="Z1769" s="18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</row>
    <row r="1770" spans="1:49" s="11" customFormat="1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8"/>
      <c r="Q1770" s="17"/>
      <c r="R1770" s="17"/>
      <c r="S1770" s="18"/>
      <c r="T1770" s="17"/>
      <c r="U1770" s="17"/>
      <c r="V1770" s="19"/>
      <c r="W1770" s="19"/>
      <c r="X1770" s="19"/>
      <c r="Y1770" s="17"/>
      <c r="Z1770" s="18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</row>
    <row r="1771" spans="1:49" s="11" customFormat="1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8"/>
      <c r="Q1771" s="17"/>
      <c r="R1771" s="17"/>
      <c r="S1771" s="18"/>
      <c r="T1771" s="17"/>
      <c r="U1771" s="17"/>
      <c r="V1771" s="19"/>
      <c r="W1771" s="19"/>
      <c r="X1771" s="19"/>
      <c r="Y1771" s="17"/>
      <c r="Z1771" s="18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</row>
    <row r="1772" spans="1:49" s="11" customFormat="1">
      <c r="A1772" s="17"/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8"/>
      <c r="Q1772" s="17"/>
      <c r="R1772" s="17"/>
      <c r="S1772" s="18"/>
      <c r="T1772" s="17"/>
      <c r="U1772" s="17"/>
      <c r="V1772" s="19"/>
      <c r="W1772" s="19"/>
      <c r="X1772" s="19"/>
      <c r="Y1772" s="17"/>
      <c r="Z1772" s="18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</row>
    <row r="1773" spans="1:49" s="11" customFormat="1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8"/>
      <c r="Q1773" s="17"/>
      <c r="R1773" s="17"/>
      <c r="S1773" s="18"/>
      <c r="T1773" s="17"/>
      <c r="U1773" s="17"/>
      <c r="V1773" s="19"/>
      <c r="W1773" s="19"/>
      <c r="X1773" s="19"/>
      <c r="Y1773" s="17"/>
      <c r="Z1773" s="18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</row>
    <row r="1774" spans="1:49" s="11" customFormat="1">
      <c r="A1774" s="17"/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8"/>
      <c r="Q1774" s="17"/>
      <c r="R1774" s="17"/>
      <c r="S1774" s="18"/>
      <c r="T1774" s="17"/>
      <c r="U1774" s="17"/>
      <c r="V1774" s="19"/>
      <c r="W1774" s="19"/>
      <c r="X1774" s="19"/>
      <c r="Y1774" s="17"/>
      <c r="Z1774" s="18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</row>
    <row r="1775" spans="1:49" s="11" customFormat="1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8"/>
      <c r="Q1775" s="17"/>
      <c r="R1775" s="17"/>
      <c r="S1775" s="18"/>
      <c r="T1775" s="17"/>
      <c r="U1775" s="17"/>
      <c r="V1775" s="19"/>
      <c r="W1775" s="19"/>
      <c r="X1775" s="19"/>
      <c r="Y1775" s="17"/>
      <c r="Z1775" s="18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</row>
    <row r="1776" spans="1:49" s="11" customFormat="1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8"/>
      <c r="Q1776" s="17"/>
      <c r="R1776" s="17"/>
      <c r="S1776" s="18"/>
      <c r="T1776" s="17"/>
      <c r="U1776" s="17"/>
      <c r="V1776" s="19"/>
      <c r="W1776" s="19"/>
      <c r="X1776" s="19"/>
      <c r="Y1776" s="17"/>
      <c r="Z1776" s="18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</row>
    <row r="1777" spans="1:49" s="11" customFormat="1">
      <c r="A1777" s="17"/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8"/>
      <c r="Q1777" s="17"/>
      <c r="R1777" s="17"/>
      <c r="S1777" s="18"/>
      <c r="T1777" s="17"/>
      <c r="U1777" s="17"/>
      <c r="V1777" s="19"/>
      <c r="W1777" s="19"/>
      <c r="X1777" s="19"/>
      <c r="Y1777" s="17"/>
      <c r="Z1777" s="18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</row>
    <row r="1778" spans="1:49" s="11" customFormat="1">
      <c r="A1778" s="17"/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8"/>
      <c r="Q1778" s="17"/>
      <c r="R1778" s="17"/>
      <c r="S1778" s="18"/>
      <c r="T1778" s="17"/>
      <c r="U1778" s="17"/>
      <c r="V1778" s="19"/>
      <c r="W1778" s="19"/>
      <c r="X1778" s="19"/>
      <c r="Y1778" s="17"/>
      <c r="Z1778" s="18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</row>
    <row r="1779" spans="1:49" s="11" customFormat="1">
      <c r="A1779" s="17"/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8"/>
      <c r="Q1779" s="17"/>
      <c r="R1779" s="17"/>
      <c r="S1779" s="18"/>
      <c r="T1779" s="17"/>
      <c r="U1779" s="17"/>
      <c r="V1779" s="19"/>
      <c r="W1779" s="19"/>
      <c r="X1779" s="19"/>
      <c r="Y1779" s="17"/>
      <c r="Z1779" s="18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</row>
    <row r="1780" spans="1:49" s="11" customFormat="1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8"/>
      <c r="Q1780" s="17"/>
      <c r="R1780" s="17"/>
      <c r="S1780" s="18"/>
      <c r="T1780" s="17"/>
      <c r="U1780" s="17"/>
      <c r="V1780" s="19"/>
      <c r="W1780" s="19"/>
      <c r="X1780" s="19"/>
      <c r="Y1780" s="17"/>
      <c r="Z1780" s="18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</row>
    <row r="1781" spans="1:49" s="11" customFormat="1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8"/>
      <c r="Q1781" s="17"/>
      <c r="R1781" s="17"/>
      <c r="S1781" s="18"/>
      <c r="T1781" s="17"/>
      <c r="U1781" s="17"/>
      <c r="V1781" s="19"/>
      <c r="W1781" s="19"/>
      <c r="X1781" s="19"/>
      <c r="Y1781" s="17"/>
      <c r="Z1781" s="18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</row>
    <row r="1782" spans="1:49" s="11" customFormat="1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8"/>
      <c r="Q1782" s="17"/>
      <c r="R1782" s="17"/>
      <c r="S1782" s="18"/>
      <c r="T1782" s="17"/>
      <c r="U1782" s="17"/>
      <c r="V1782" s="19"/>
      <c r="W1782" s="19"/>
      <c r="X1782" s="19"/>
      <c r="Y1782" s="17"/>
      <c r="Z1782" s="18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</row>
    <row r="1783" spans="1:49" s="11" customFormat="1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8"/>
      <c r="Q1783" s="17"/>
      <c r="R1783" s="17"/>
      <c r="S1783" s="18"/>
      <c r="T1783" s="17"/>
      <c r="U1783" s="17"/>
      <c r="V1783" s="19"/>
      <c r="W1783" s="19"/>
      <c r="X1783" s="19"/>
      <c r="Y1783" s="17"/>
      <c r="Z1783" s="18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</row>
    <row r="1784" spans="1:49" s="11" customFormat="1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8"/>
      <c r="Q1784" s="17"/>
      <c r="R1784" s="17"/>
      <c r="S1784" s="18"/>
      <c r="T1784" s="17"/>
      <c r="U1784" s="17"/>
      <c r="V1784" s="19"/>
      <c r="W1784" s="19"/>
      <c r="X1784" s="19"/>
      <c r="Y1784" s="17"/>
      <c r="Z1784" s="18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</row>
    <row r="1785" spans="1:49" s="11" customFormat="1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8"/>
      <c r="Q1785" s="17"/>
      <c r="R1785" s="17"/>
      <c r="S1785" s="18"/>
      <c r="T1785" s="17"/>
      <c r="U1785" s="17"/>
      <c r="V1785" s="19"/>
      <c r="W1785" s="19"/>
      <c r="X1785" s="19"/>
      <c r="Y1785" s="17"/>
      <c r="Z1785" s="18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</row>
    <row r="1786" spans="1:49" s="11" customFormat="1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8"/>
      <c r="Q1786" s="17"/>
      <c r="R1786" s="17"/>
      <c r="S1786" s="18"/>
      <c r="T1786" s="17"/>
      <c r="U1786" s="17"/>
      <c r="V1786" s="19"/>
      <c r="W1786" s="19"/>
      <c r="X1786" s="19"/>
      <c r="Y1786" s="17"/>
      <c r="Z1786" s="18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</row>
    <row r="1787" spans="1:49" s="11" customFormat="1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8"/>
      <c r="Q1787" s="17"/>
      <c r="R1787" s="17"/>
      <c r="S1787" s="18"/>
      <c r="T1787" s="17"/>
      <c r="U1787" s="17"/>
      <c r="V1787" s="19"/>
      <c r="W1787" s="19"/>
      <c r="X1787" s="19"/>
      <c r="Y1787" s="17"/>
      <c r="Z1787" s="18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</row>
    <row r="1788" spans="1:49" s="11" customFormat="1">
      <c r="A1788" s="17"/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8"/>
      <c r="Q1788" s="17"/>
      <c r="R1788" s="17"/>
      <c r="S1788" s="18"/>
      <c r="T1788" s="17"/>
      <c r="U1788" s="17"/>
      <c r="V1788" s="19"/>
      <c r="W1788" s="19"/>
      <c r="X1788" s="19"/>
      <c r="Y1788" s="17"/>
      <c r="Z1788" s="18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</row>
    <row r="1789" spans="1:49" s="11" customFormat="1">
      <c r="A1789" s="17"/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8"/>
      <c r="Q1789" s="17"/>
      <c r="R1789" s="17"/>
      <c r="S1789" s="18"/>
      <c r="T1789" s="17"/>
      <c r="U1789" s="17"/>
      <c r="V1789" s="19"/>
      <c r="W1789" s="19"/>
      <c r="X1789" s="19"/>
      <c r="Y1789" s="17"/>
      <c r="Z1789" s="18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</row>
    <row r="1790" spans="1:49" s="11" customFormat="1">
      <c r="A1790" s="17"/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8"/>
      <c r="Q1790" s="17"/>
      <c r="R1790" s="17"/>
      <c r="S1790" s="18"/>
      <c r="T1790" s="17"/>
      <c r="U1790" s="17"/>
      <c r="V1790" s="19"/>
      <c r="W1790" s="19"/>
      <c r="X1790" s="19"/>
      <c r="Y1790" s="17"/>
      <c r="Z1790" s="18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</row>
    <row r="1791" spans="1:49" s="11" customFormat="1">
      <c r="A1791" s="17"/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8"/>
      <c r="Q1791" s="17"/>
      <c r="R1791" s="17"/>
      <c r="S1791" s="18"/>
      <c r="T1791" s="17"/>
      <c r="U1791" s="17"/>
      <c r="V1791" s="19"/>
      <c r="W1791" s="19"/>
      <c r="X1791" s="19"/>
      <c r="Y1791" s="17"/>
      <c r="Z1791" s="18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</row>
    <row r="1792" spans="1:49" s="11" customFormat="1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8"/>
      <c r="Q1792" s="17"/>
      <c r="R1792" s="17"/>
      <c r="S1792" s="18"/>
      <c r="T1792" s="17"/>
      <c r="U1792" s="17"/>
      <c r="V1792" s="19"/>
      <c r="W1792" s="19"/>
      <c r="X1792" s="19"/>
      <c r="Y1792" s="17"/>
      <c r="Z1792" s="18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</row>
    <row r="1793" spans="1:49" s="11" customFormat="1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8"/>
      <c r="Q1793" s="17"/>
      <c r="R1793" s="17"/>
      <c r="S1793" s="18"/>
      <c r="T1793" s="17"/>
      <c r="U1793" s="17"/>
      <c r="V1793" s="19"/>
      <c r="W1793" s="19"/>
      <c r="X1793" s="19"/>
      <c r="Y1793" s="17"/>
      <c r="Z1793" s="18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</row>
    <row r="1794" spans="1:49" s="11" customFormat="1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8"/>
      <c r="Q1794" s="17"/>
      <c r="R1794" s="17"/>
      <c r="S1794" s="18"/>
      <c r="T1794" s="17"/>
      <c r="U1794" s="17"/>
      <c r="V1794" s="19"/>
      <c r="W1794" s="19"/>
      <c r="X1794" s="19"/>
      <c r="Y1794" s="17"/>
      <c r="Z1794" s="18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</row>
    <row r="1795" spans="1:49" s="11" customFormat="1">
      <c r="A1795" s="17"/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8"/>
      <c r="Q1795" s="17"/>
      <c r="R1795" s="17"/>
      <c r="S1795" s="18"/>
      <c r="T1795" s="17"/>
      <c r="U1795" s="17"/>
      <c r="V1795" s="19"/>
      <c r="W1795" s="19"/>
      <c r="X1795" s="19"/>
      <c r="Y1795" s="17"/>
      <c r="Z1795" s="18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</row>
    <row r="1796" spans="1:49" s="11" customFormat="1">
      <c r="A1796" s="17"/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8"/>
      <c r="Q1796" s="17"/>
      <c r="R1796" s="17"/>
      <c r="S1796" s="18"/>
      <c r="T1796" s="17"/>
      <c r="U1796" s="17"/>
      <c r="V1796" s="19"/>
      <c r="W1796" s="19"/>
      <c r="X1796" s="19"/>
      <c r="Y1796" s="17"/>
      <c r="Z1796" s="18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</row>
    <row r="1797" spans="1:49" s="11" customFormat="1">
      <c r="A1797" s="17"/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8"/>
      <c r="Q1797" s="17"/>
      <c r="R1797" s="17"/>
      <c r="S1797" s="18"/>
      <c r="T1797" s="17"/>
      <c r="U1797" s="17"/>
      <c r="V1797" s="19"/>
      <c r="W1797" s="19"/>
      <c r="X1797" s="19"/>
      <c r="Y1797" s="17"/>
      <c r="Z1797" s="18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</row>
    <row r="1798" spans="1:49" s="11" customFormat="1">
      <c r="A1798" s="17"/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8"/>
      <c r="Q1798" s="17"/>
      <c r="R1798" s="17"/>
      <c r="S1798" s="18"/>
      <c r="T1798" s="17"/>
      <c r="U1798" s="17"/>
      <c r="V1798" s="19"/>
      <c r="W1798" s="19"/>
      <c r="X1798" s="19"/>
      <c r="Y1798" s="17"/>
      <c r="Z1798" s="18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</row>
    <row r="1799" spans="1:49" s="11" customFormat="1">
      <c r="A1799" s="17"/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8"/>
      <c r="Q1799" s="17"/>
      <c r="R1799" s="17"/>
      <c r="S1799" s="18"/>
      <c r="T1799" s="17"/>
      <c r="U1799" s="17"/>
      <c r="V1799" s="19"/>
      <c r="W1799" s="19"/>
      <c r="X1799" s="19"/>
      <c r="Y1799" s="17"/>
      <c r="Z1799" s="18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</row>
    <row r="1800" spans="1:49" s="11" customFormat="1">
      <c r="A1800" s="17"/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8"/>
      <c r="Q1800" s="17"/>
      <c r="R1800" s="17"/>
      <c r="S1800" s="18"/>
      <c r="T1800" s="17"/>
      <c r="U1800" s="17"/>
      <c r="V1800" s="19"/>
      <c r="W1800" s="19"/>
      <c r="X1800" s="19"/>
      <c r="Y1800" s="17"/>
      <c r="Z1800" s="18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</row>
    <row r="1801" spans="1:49" s="11" customFormat="1">
      <c r="A1801" s="17"/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8"/>
      <c r="Q1801" s="17"/>
      <c r="R1801" s="17"/>
      <c r="S1801" s="18"/>
      <c r="T1801" s="17"/>
      <c r="U1801" s="17"/>
      <c r="V1801" s="19"/>
      <c r="W1801" s="19"/>
      <c r="X1801" s="19"/>
      <c r="Y1801" s="17"/>
      <c r="Z1801" s="18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</row>
    <row r="1802" spans="1:49" s="11" customFormat="1">
      <c r="A1802" s="17"/>
      <c r="B1802" s="17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8"/>
      <c r="Q1802" s="17"/>
      <c r="R1802" s="17"/>
      <c r="S1802" s="18"/>
      <c r="T1802" s="17"/>
      <c r="U1802" s="17"/>
      <c r="V1802" s="19"/>
      <c r="W1802" s="19"/>
      <c r="X1802" s="19"/>
      <c r="Y1802" s="17"/>
      <c r="Z1802" s="18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</row>
    <row r="1803" spans="1:49" s="11" customFormat="1">
      <c r="A1803" s="17"/>
      <c r="B1803" s="17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8"/>
      <c r="Q1803" s="17"/>
      <c r="R1803" s="17"/>
      <c r="S1803" s="18"/>
      <c r="T1803" s="17"/>
      <c r="U1803" s="17"/>
      <c r="V1803" s="19"/>
      <c r="W1803" s="19"/>
      <c r="X1803" s="19"/>
      <c r="Y1803" s="17"/>
      <c r="Z1803" s="18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</row>
    <row r="1804" spans="1:49" s="11" customFormat="1">
      <c r="A1804" s="17"/>
      <c r="B1804" s="17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8"/>
      <c r="Q1804" s="17"/>
      <c r="R1804" s="17"/>
      <c r="S1804" s="18"/>
      <c r="T1804" s="17"/>
      <c r="U1804" s="17"/>
      <c r="V1804" s="19"/>
      <c r="W1804" s="19"/>
      <c r="X1804" s="19"/>
      <c r="Y1804" s="17"/>
      <c r="Z1804" s="18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</row>
    <row r="1805" spans="1:49" s="11" customFormat="1">
      <c r="A1805" s="17"/>
      <c r="B1805" s="17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8"/>
      <c r="Q1805" s="17"/>
      <c r="R1805" s="17"/>
      <c r="S1805" s="18"/>
      <c r="T1805" s="17"/>
      <c r="U1805" s="17"/>
      <c r="V1805" s="19"/>
      <c r="W1805" s="19"/>
      <c r="X1805" s="19"/>
      <c r="Y1805" s="17"/>
      <c r="Z1805" s="18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</row>
    <row r="1806" spans="1:49" s="11" customFormat="1">
      <c r="A1806" s="17"/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8"/>
      <c r="Q1806" s="17"/>
      <c r="R1806" s="17"/>
      <c r="S1806" s="18"/>
      <c r="T1806" s="17"/>
      <c r="U1806" s="17"/>
      <c r="V1806" s="19"/>
      <c r="W1806" s="19"/>
      <c r="X1806" s="19"/>
      <c r="Y1806" s="17"/>
      <c r="Z1806" s="18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</row>
    <row r="1807" spans="1:49" s="11" customFormat="1">
      <c r="A1807" s="17"/>
      <c r="B1807" s="17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8"/>
      <c r="Q1807" s="17"/>
      <c r="R1807" s="17"/>
      <c r="S1807" s="18"/>
      <c r="T1807" s="17"/>
      <c r="U1807" s="17"/>
      <c r="V1807" s="19"/>
      <c r="W1807" s="19"/>
      <c r="X1807" s="19"/>
      <c r="Y1807" s="17"/>
      <c r="Z1807" s="18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</row>
    <row r="1808" spans="1:49" s="11" customFormat="1">
      <c r="A1808" s="17"/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8"/>
      <c r="Q1808" s="17"/>
      <c r="R1808" s="17"/>
      <c r="S1808" s="18"/>
      <c r="T1808" s="17"/>
      <c r="U1808" s="17"/>
      <c r="V1808" s="19"/>
      <c r="W1808" s="19"/>
      <c r="X1808" s="19"/>
      <c r="Y1808" s="17"/>
      <c r="Z1808" s="18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</row>
    <row r="1809" spans="1:49" s="11" customFormat="1">
      <c r="A1809" s="17"/>
      <c r="B1809" s="17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8"/>
      <c r="Q1809" s="17"/>
      <c r="R1809" s="17"/>
      <c r="S1809" s="18"/>
      <c r="T1809" s="17"/>
      <c r="U1809" s="17"/>
      <c r="V1809" s="19"/>
      <c r="W1809" s="19"/>
      <c r="X1809" s="19"/>
      <c r="Y1809" s="17"/>
      <c r="Z1809" s="18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</row>
    <row r="1810" spans="1:49" s="11" customFormat="1">
      <c r="A1810" s="17"/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8"/>
      <c r="Q1810" s="17"/>
      <c r="R1810" s="17"/>
      <c r="S1810" s="18"/>
      <c r="T1810" s="17"/>
      <c r="U1810" s="17"/>
      <c r="V1810" s="19"/>
      <c r="W1810" s="19"/>
      <c r="X1810" s="19"/>
      <c r="Y1810" s="17"/>
      <c r="Z1810" s="18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</row>
    <row r="1811" spans="1:49" s="11" customFormat="1">
      <c r="A1811" s="17"/>
      <c r="B1811" s="17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8"/>
      <c r="Q1811" s="17"/>
      <c r="R1811" s="17"/>
      <c r="S1811" s="18"/>
      <c r="T1811" s="17"/>
      <c r="U1811" s="17"/>
      <c r="V1811" s="19"/>
      <c r="W1811" s="19"/>
      <c r="X1811" s="19"/>
      <c r="Y1811" s="17"/>
      <c r="Z1811" s="18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</row>
    <row r="1812" spans="1:49" s="11" customFormat="1">
      <c r="A1812" s="17"/>
      <c r="B1812" s="17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8"/>
      <c r="Q1812" s="17"/>
      <c r="R1812" s="17"/>
      <c r="S1812" s="18"/>
      <c r="T1812" s="17"/>
      <c r="U1812" s="17"/>
      <c r="V1812" s="19"/>
      <c r="W1812" s="19"/>
      <c r="X1812" s="19"/>
      <c r="Y1812" s="17"/>
      <c r="Z1812" s="18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</row>
    <row r="1813" spans="1:49" s="11" customFormat="1">
      <c r="A1813" s="17"/>
      <c r="B1813" s="17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8"/>
      <c r="Q1813" s="17"/>
      <c r="R1813" s="17"/>
      <c r="S1813" s="18"/>
      <c r="T1813" s="17"/>
      <c r="U1813" s="17"/>
      <c r="V1813" s="19"/>
      <c r="W1813" s="19"/>
      <c r="X1813" s="19"/>
      <c r="Y1813" s="17"/>
      <c r="Z1813" s="18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</row>
    <row r="1814" spans="1:49" s="11" customFormat="1">
      <c r="A1814" s="17"/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8"/>
      <c r="Q1814" s="17"/>
      <c r="R1814" s="17"/>
      <c r="S1814" s="18"/>
      <c r="T1814" s="17"/>
      <c r="U1814" s="17"/>
      <c r="V1814" s="19"/>
      <c r="W1814" s="19"/>
      <c r="X1814" s="19"/>
      <c r="Y1814" s="17"/>
      <c r="Z1814" s="18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</row>
    <row r="1815" spans="1:49" s="11" customFormat="1">
      <c r="A1815" s="17"/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8"/>
      <c r="Q1815" s="17"/>
      <c r="R1815" s="17"/>
      <c r="S1815" s="18"/>
      <c r="T1815" s="17"/>
      <c r="U1815" s="17"/>
      <c r="V1815" s="19"/>
      <c r="W1815" s="19"/>
      <c r="X1815" s="19"/>
      <c r="Y1815" s="17"/>
      <c r="Z1815" s="18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</row>
    <row r="1816" spans="1:49" s="11" customFormat="1">
      <c r="A1816" s="17"/>
      <c r="B1816" s="17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8"/>
      <c r="Q1816" s="17"/>
      <c r="R1816" s="17"/>
      <c r="S1816" s="18"/>
      <c r="T1816" s="17"/>
      <c r="U1816" s="17"/>
      <c r="V1816" s="19"/>
      <c r="W1816" s="19"/>
      <c r="X1816" s="19"/>
      <c r="Y1816" s="17"/>
      <c r="Z1816" s="18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</row>
    <row r="1817" spans="1:49" s="11" customFormat="1">
      <c r="A1817" s="17"/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8"/>
      <c r="Q1817" s="17"/>
      <c r="R1817" s="17"/>
      <c r="S1817" s="18"/>
      <c r="T1817" s="17"/>
      <c r="U1817" s="17"/>
      <c r="V1817" s="19"/>
      <c r="W1817" s="19"/>
      <c r="X1817" s="19"/>
      <c r="Y1817" s="17"/>
      <c r="Z1817" s="18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</row>
    <row r="1818" spans="1:49" s="11" customFormat="1">
      <c r="A1818" s="17"/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8"/>
      <c r="Q1818" s="17"/>
      <c r="R1818" s="17"/>
      <c r="S1818" s="18"/>
      <c r="T1818" s="17"/>
      <c r="U1818" s="17"/>
      <c r="V1818" s="19"/>
      <c r="W1818" s="19"/>
      <c r="X1818" s="19"/>
      <c r="Y1818" s="17"/>
      <c r="Z1818" s="18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</row>
    <row r="1819" spans="1:49" s="11" customFormat="1">
      <c r="A1819" s="17"/>
      <c r="B1819" s="17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8"/>
      <c r="Q1819" s="17"/>
      <c r="R1819" s="17"/>
      <c r="S1819" s="18"/>
      <c r="T1819" s="17"/>
      <c r="U1819" s="17"/>
      <c r="V1819" s="19"/>
      <c r="W1819" s="19"/>
      <c r="X1819" s="19"/>
      <c r="Y1819" s="17"/>
      <c r="Z1819" s="18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</row>
    <row r="1820" spans="1:49" s="11" customFormat="1">
      <c r="A1820" s="17"/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8"/>
      <c r="Q1820" s="17"/>
      <c r="R1820" s="17"/>
      <c r="S1820" s="18"/>
      <c r="T1820" s="17"/>
      <c r="U1820" s="17"/>
      <c r="V1820" s="19"/>
      <c r="W1820" s="19"/>
      <c r="X1820" s="19"/>
      <c r="Y1820" s="17"/>
      <c r="Z1820" s="18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</row>
    <row r="1821" spans="1:49" s="11" customFormat="1">
      <c r="A1821" s="17"/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8"/>
      <c r="Q1821" s="17"/>
      <c r="R1821" s="17"/>
      <c r="S1821" s="18"/>
      <c r="T1821" s="17"/>
      <c r="U1821" s="17"/>
      <c r="V1821" s="19"/>
      <c r="W1821" s="19"/>
      <c r="X1821" s="19"/>
      <c r="Y1821" s="17"/>
      <c r="Z1821" s="18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</row>
    <row r="1822" spans="1:49" s="11" customFormat="1">
      <c r="A1822" s="17"/>
      <c r="B1822" s="17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8"/>
      <c r="Q1822" s="17"/>
      <c r="R1822" s="17"/>
      <c r="S1822" s="18"/>
      <c r="T1822" s="17"/>
      <c r="U1822" s="17"/>
      <c r="V1822" s="19"/>
      <c r="W1822" s="19"/>
      <c r="X1822" s="19"/>
      <c r="Y1822" s="17"/>
      <c r="Z1822" s="18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</row>
    <row r="1823" spans="1:49" s="11" customFormat="1">
      <c r="A1823" s="17"/>
      <c r="B1823" s="17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8"/>
      <c r="Q1823" s="17"/>
      <c r="R1823" s="17"/>
      <c r="S1823" s="18"/>
      <c r="T1823" s="17"/>
      <c r="U1823" s="17"/>
      <c r="V1823" s="19"/>
      <c r="W1823" s="19"/>
      <c r="X1823" s="19"/>
      <c r="Y1823" s="17"/>
      <c r="Z1823" s="18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</row>
    <row r="1824" spans="1:49" s="11" customFormat="1">
      <c r="A1824" s="17"/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8"/>
      <c r="Q1824" s="17"/>
      <c r="R1824" s="17"/>
      <c r="S1824" s="18"/>
      <c r="T1824" s="17"/>
      <c r="U1824" s="17"/>
      <c r="V1824" s="19"/>
      <c r="W1824" s="19"/>
      <c r="X1824" s="19"/>
      <c r="Y1824" s="17"/>
      <c r="Z1824" s="18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</row>
    <row r="1825" spans="1:49" s="11" customFormat="1">
      <c r="A1825" s="17"/>
      <c r="B1825" s="17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8"/>
      <c r="Q1825" s="17"/>
      <c r="R1825" s="17"/>
      <c r="S1825" s="18"/>
      <c r="T1825" s="17"/>
      <c r="U1825" s="17"/>
      <c r="V1825" s="19"/>
      <c r="W1825" s="19"/>
      <c r="X1825" s="19"/>
      <c r="Y1825" s="17"/>
      <c r="Z1825" s="18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</row>
    <row r="1826" spans="1:49" s="11" customFormat="1">
      <c r="A1826" s="17"/>
      <c r="B1826" s="17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8"/>
      <c r="Q1826" s="17"/>
      <c r="R1826" s="17"/>
      <c r="S1826" s="18"/>
      <c r="T1826" s="17"/>
      <c r="U1826" s="17"/>
      <c r="V1826" s="19"/>
      <c r="W1826" s="19"/>
      <c r="X1826" s="19"/>
      <c r="Y1826" s="17"/>
      <c r="Z1826" s="18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</row>
    <row r="1827" spans="1:49" s="11" customFormat="1">
      <c r="A1827" s="17"/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8"/>
      <c r="Q1827" s="17"/>
      <c r="R1827" s="17"/>
      <c r="S1827" s="18"/>
      <c r="T1827" s="17"/>
      <c r="U1827" s="17"/>
      <c r="V1827" s="19"/>
      <c r="W1827" s="19"/>
      <c r="X1827" s="19"/>
      <c r="Y1827" s="17"/>
      <c r="Z1827" s="18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</row>
    <row r="1828" spans="1:49" s="11" customFormat="1">
      <c r="A1828" s="17"/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8"/>
      <c r="Q1828" s="17"/>
      <c r="R1828" s="17"/>
      <c r="S1828" s="18"/>
      <c r="T1828" s="17"/>
      <c r="U1828" s="17"/>
      <c r="V1828" s="19"/>
      <c r="W1828" s="19"/>
      <c r="X1828" s="19"/>
      <c r="Y1828" s="17"/>
      <c r="Z1828" s="18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</row>
    <row r="1829" spans="1:49" s="11" customFormat="1">
      <c r="A1829" s="17"/>
      <c r="B1829" s="17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8"/>
      <c r="Q1829" s="17"/>
      <c r="R1829" s="17"/>
      <c r="S1829" s="18"/>
      <c r="T1829" s="17"/>
      <c r="U1829" s="17"/>
      <c r="V1829" s="19"/>
      <c r="W1829" s="19"/>
      <c r="X1829" s="19"/>
      <c r="Y1829" s="17"/>
      <c r="Z1829" s="18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</row>
    <row r="1830" spans="1:49" s="11" customFormat="1">
      <c r="A1830" s="17"/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8"/>
      <c r="Q1830" s="17"/>
      <c r="R1830" s="17"/>
      <c r="S1830" s="18"/>
      <c r="T1830" s="17"/>
      <c r="U1830" s="17"/>
      <c r="V1830" s="19"/>
      <c r="W1830" s="19"/>
      <c r="X1830" s="19"/>
      <c r="Y1830" s="17"/>
      <c r="Z1830" s="18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</row>
    <row r="1831" spans="1:49" s="11" customFormat="1">
      <c r="A1831" s="17"/>
      <c r="B1831" s="17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8"/>
      <c r="Q1831" s="17"/>
      <c r="R1831" s="17"/>
      <c r="S1831" s="18"/>
      <c r="T1831" s="17"/>
      <c r="U1831" s="17"/>
      <c r="V1831" s="19"/>
      <c r="W1831" s="19"/>
      <c r="X1831" s="19"/>
      <c r="Y1831" s="17"/>
      <c r="Z1831" s="18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</row>
    <row r="1832" spans="1:49" s="11" customFormat="1">
      <c r="A1832" s="17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8"/>
      <c r="Q1832" s="17"/>
      <c r="R1832" s="17"/>
      <c r="S1832" s="18"/>
      <c r="T1832" s="17"/>
      <c r="U1832" s="17"/>
      <c r="V1832" s="19"/>
      <c r="W1832" s="19"/>
      <c r="X1832" s="19"/>
      <c r="Y1832" s="17"/>
      <c r="Z1832" s="18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</row>
    <row r="1833" spans="1:49" s="11" customFormat="1">
      <c r="A1833" s="17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8"/>
      <c r="Q1833" s="17"/>
      <c r="R1833" s="17"/>
      <c r="S1833" s="18"/>
      <c r="T1833" s="17"/>
      <c r="U1833" s="17"/>
      <c r="V1833" s="19"/>
      <c r="W1833" s="19"/>
      <c r="X1833" s="19"/>
      <c r="Y1833" s="17"/>
      <c r="Z1833" s="18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</row>
    <row r="1834" spans="1:49" s="11" customFormat="1">
      <c r="A1834" s="17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8"/>
      <c r="Q1834" s="17"/>
      <c r="R1834" s="17"/>
      <c r="S1834" s="18"/>
      <c r="T1834" s="17"/>
      <c r="U1834" s="17"/>
      <c r="V1834" s="19"/>
      <c r="W1834" s="19"/>
      <c r="X1834" s="19"/>
      <c r="Y1834" s="17"/>
      <c r="Z1834" s="18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</row>
    <row r="1835" spans="1:49" s="11" customFormat="1">
      <c r="A1835" s="17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8"/>
      <c r="Q1835" s="17"/>
      <c r="R1835" s="17"/>
      <c r="S1835" s="18"/>
      <c r="T1835" s="17"/>
      <c r="U1835" s="17"/>
      <c r="V1835" s="19"/>
      <c r="W1835" s="19"/>
      <c r="X1835" s="19"/>
      <c r="Y1835" s="17"/>
      <c r="Z1835" s="18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</row>
    <row r="1836" spans="1:49" s="11" customFormat="1">
      <c r="A1836" s="17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8"/>
      <c r="Q1836" s="17"/>
      <c r="R1836" s="17"/>
      <c r="S1836" s="18"/>
      <c r="T1836" s="17"/>
      <c r="U1836" s="17"/>
      <c r="V1836" s="19"/>
      <c r="W1836" s="19"/>
      <c r="X1836" s="19"/>
      <c r="Y1836" s="17"/>
      <c r="Z1836" s="18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</row>
    <row r="1837" spans="1:49" s="11" customFormat="1">
      <c r="A1837" s="17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8"/>
      <c r="Q1837" s="17"/>
      <c r="R1837" s="17"/>
      <c r="S1837" s="18"/>
      <c r="T1837" s="17"/>
      <c r="U1837" s="17"/>
      <c r="V1837" s="19"/>
      <c r="W1837" s="19"/>
      <c r="X1837" s="19"/>
      <c r="Y1837" s="17"/>
      <c r="Z1837" s="18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</row>
    <row r="1838" spans="1:49" s="11" customFormat="1">
      <c r="A1838" s="17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8"/>
      <c r="Q1838" s="17"/>
      <c r="R1838" s="17"/>
      <c r="S1838" s="18"/>
      <c r="T1838" s="17"/>
      <c r="U1838" s="17"/>
      <c r="V1838" s="19"/>
      <c r="W1838" s="19"/>
      <c r="X1838" s="19"/>
      <c r="Y1838" s="17"/>
      <c r="Z1838" s="18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</row>
    <row r="1839" spans="1:49" s="11" customFormat="1">
      <c r="A1839" s="17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8"/>
      <c r="Q1839" s="17"/>
      <c r="R1839" s="17"/>
      <c r="S1839" s="18"/>
      <c r="T1839" s="17"/>
      <c r="U1839" s="17"/>
      <c r="V1839" s="19"/>
      <c r="W1839" s="19"/>
      <c r="X1839" s="19"/>
      <c r="Y1839" s="17"/>
      <c r="Z1839" s="18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</row>
    <row r="1840" spans="1:49" s="11" customFormat="1">
      <c r="A1840" s="17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8"/>
      <c r="Q1840" s="17"/>
      <c r="R1840" s="17"/>
      <c r="S1840" s="18"/>
      <c r="T1840" s="17"/>
      <c r="U1840" s="17"/>
      <c r="V1840" s="19"/>
      <c r="W1840" s="19"/>
      <c r="X1840" s="19"/>
      <c r="Y1840" s="17"/>
      <c r="Z1840" s="18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</row>
    <row r="1841" spans="1:49" s="11" customFormat="1">
      <c r="A1841" s="17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8"/>
      <c r="Q1841" s="17"/>
      <c r="R1841" s="17"/>
      <c r="S1841" s="18"/>
      <c r="T1841" s="17"/>
      <c r="U1841" s="17"/>
      <c r="V1841" s="19"/>
      <c r="W1841" s="19"/>
      <c r="X1841" s="19"/>
      <c r="Y1841" s="17"/>
      <c r="Z1841" s="18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</row>
    <row r="1842" spans="1:49" s="11" customFormat="1">
      <c r="A1842" s="17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8"/>
      <c r="Q1842" s="17"/>
      <c r="R1842" s="17"/>
      <c r="S1842" s="18"/>
      <c r="T1842" s="17"/>
      <c r="U1842" s="17"/>
      <c r="V1842" s="19"/>
      <c r="W1842" s="19"/>
      <c r="X1842" s="19"/>
      <c r="Y1842" s="17"/>
      <c r="Z1842" s="18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</row>
    <row r="1843" spans="1:49" s="11" customFormat="1">
      <c r="A1843" s="17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8"/>
      <c r="Q1843" s="17"/>
      <c r="R1843" s="17"/>
      <c r="S1843" s="18"/>
      <c r="T1843" s="17"/>
      <c r="U1843" s="17"/>
      <c r="V1843" s="19"/>
      <c r="W1843" s="19"/>
      <c r="X1843" s="19"/>
      <c r="Y1843" s="17"/>
      <c r="Z1843" s="18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</row>
    <row r="1844" spans="1:49" s="11" customFormat="1">
      <c r="A1844" s="17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8"/>
      <c r="Q1844" s="17"/>
      <c r="R1844" s="17"/>
      <c r="S1844" s="18"/>
      <c r="T1844" s="17"/>
      <c r="U1844" s="17"/>
      <c r="V1844" s="19"/>
      <c r="W1844" s="19"/>
      <c r="X1844" s="19"/>
      <c r="Y1844" s="17"/>
      <c r="Z1844" s="18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</row>
    <row r="1845" spans="1:49" s="11" customFormat="1">
      <c r="A1845" s="17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8"/>
      <c r="Q1845" s="17"/>
      <c r="R1845" s="17"/>
      <c r="S1845" s="18"/>
      <c r="T1845" s="17"/>
      <c r="U1845" s="17"/>
      <c r="V1845" s="19"/>
      <c r="W1845" s="19"/>
      <c r="X1845" s="19"/>
      <c r="Y1845" s="17"/>
      <c r="Z1845" s="18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</row>
    <row r="1846" spans="1:49" s="11" customFormat="1">
      <c r="A1846" s="17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8"/>
      <c r="Q1846" s="17"/>
      <c r="R1846" s="17"/>
      <c r="S1846" s="18"/>
      <c r="T1846" s="17"/>
      <c r="U1846" s="17"/>
      <c r="V1846" s="19"/>
      <c r="W1846" s="19"/>
      <c r="X1846" s="19"/>
      <c r="Y1846" s="17"/>
      <c r="Z1846" s="18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</row>
    <row r="1847" spans="1:49" s="11" customFormat="1">
      <c r="A1847" s="17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8"/>
      <c r="Q1847" s="17"/>
      <c r="R1847" s="17"/>
      <c r="S1847" s="18"/>
      <c r="T1847" s="17"/>
      <c r="U1847" s="17"/>
      <c r="V1847" s="19"/>
      <c r="W1847" s="19"/>
      <c r="X1847" s="19"/>
      <c r="Y1847" s="17"/>
      <c r="Z1847" s="18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</row>
    <row r="1848" spans="1:49" s="11" customFormat="1">
      <c r="A1848" s="17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8"/>
      <c r="Q1848" s="17"/>
      <c r="R1848" s="17"/>
      <c r="S1848" s="18"/>
      <c r="T1848" s="17"/>
      <c r="U1848" s="17"/>
      <c r="V1848" s="19"/>
      <c r="W1848" s="19"/>
      <c r="X1848" s="19"/>
      <c r="Y1848" s="17"/>
      <c r="Z1848" s="18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</row>
    <row r="1849" spans="1:49" s="11" customFormat="1">
      <c r="A1849" s="17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8"/>
      <c r="Q1849" s="17"/>
      <c r="R1849" s="17"/>
      <c r="S1849" s="18"/>
      <c r="T1849" s="17"/>
      <c r="U1849" s="17"/>
      <c r="V1849" s="19"/>
      <c r="W1849" s="19"/>
      <c r="X1849" s="19"/>
      <c r="Y1849" s="17"/>
      <c r="Z1849" s="18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</row>
    <row r="1850" spans="1:49" s="11" customFormat="1">
      <c r="A1850" s="17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8"/>
      <c r="Q1850" s="17"/>
      <c r="R1850" s="17"/>
      <c r="S1850" s="18"/>
      <c r="T1850" s="17"/>
      <c r="U1850" s="17"/>
      <c r="V1850" s="19"/>
      <c r="W1850" s="19"/>
      <c r="X1850" s="19"/>
      <c r="Y1850" s="17"/>
      <c r="Z1850" s="18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</row>
    <row r="1851" spans="1:49" s="11" customFormat="1">
      <c r="A1851" s="17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8"/>
      <c r="Q1851" s="17"/>
      <c r="R1851" s="17"/>
      <c r="S1851" s="18"/>
      <c r="T1851" s="17"/>
      <c r="U1851" s="17"/>
      <c r="V1851" s="19"/>
      <c r="W1851" s="19"/>
      <c r="X1851" s="19"/>
      <c r="Y1851" s="17"/>
      <c r="Z1851" s="18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</row>
    <row r="1852" spans="1:49" s="11" customFormat="1">
      <c r="A1852" s="17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8"/>
      <c r="Q1852" s="17"/>
      <c r="R1852" s="17"/>
      <c r="S1852" s="18"/>
      <c r="T1852" s="17"/>
      <c r="U1852" s="17"/>
      <c r="V1852" s="19"/>
      <c r="W1852" s="19"/>
      <c r="X1852" s="19"/>
      <c r="Y1852" s="17"/>
      <c r="Z1852" s="18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</row>
    <row r="1853" spans="1:49" s="11" customFormat="1">
      <c r="A1853" s="17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8"/>
      <c r="Q1853" s="17"/>
      <c r="R1853" s="17"/>
      <c r="S1853" s="18"/>
      <c r="T1853" s="17"/>
      <c r="U1853" s="17"/>
      <c r="V1853" s="19"/>
      <c r="W1853" s="19"/>
      <c r="X1853" s="19"/>
      <c r="Y1853" s="17"/>
      <c r="Z1853" s="18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</row>
    <row r="1854" spans="1:49" s="11" customFormat="1">
      <c r="A1854" s="17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8"/>
      <c r="Q1854" s="17"/>
      <c r="R1854" s="17"/>
      <c r="S1854" s="18"/>
      <c r="T1854" s="17"/>
      <c r="U1854" s="17"/>
      <c r="V1854" s="19"/>
      <c r="W1854" s="19"/>
      <c r="X1854" s="19"/>
      <c r="Y1854" s="17"/>
      <c r="Z1854" s="18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</row>
    <row r="1855" spans="1:49" s="11" customFormat="1">
      <c r="A1855" s="17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8"/>
      <c r="Q1855" s="17"/>
      <c r="R1855" s="17"/>
      <c r="S1855" s="18"/>
      <c r="T1855" s="17"/>
      <c r="U1855" s="17"/>
      <c r="V1855" s="19"/>
      <c r="W1855" s="19"/>
      <c r="X1855" s="19"/>
      <c r="Y1855" s="17"/>
      <c r="Z1855" s="18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</row>
    <row r="1856" spans="1:49" s="11" customFormat="1">
      <c r="A1856" s="17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8"/>
      <c r="Q1856" s="17"/>
      <c r="R1856" s="17"/>
      <c r="S1856" s="18"/>
      <c r="T1856" s="17"/>
      <c r="U1856" s="17"/>
      <c r="V1856" s="19"/>
      <c r="W1856" s="19"/>
      <c r="X1856" s="19"/>
      <c r="Y1856" s="17"/>
      <c r="Z1856" s="18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</row>
    <row r="1857" spans="1:49" s="11" customFormat="1">
      <c r="A1857" s="17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8"/>
      <c r="Q1857" s="17"/>
      <c r="R1857" s="17"/>
      <c r="S1857" s="18"/>
      <c r="T1857" s="17"/>
      <c r="U1857" s="17"/>
      <c r="V1857" s="19"/>
      <c r="W1857" s="19"/>
      <c r="X1857" s="19"/>
      <c r="Y1857" s="17"/>
      <c r="Z1857" s="18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</row>
    <row r="1858" spans="1:49" s="11" customFormat="1">
      <c r="A1858" s="17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8"/>
      <c r="Q1858" s="17"/>
      <c r="R1858" s="17"/>
      <c r="S1858" s="18"/>
      <c r="T1858" s="17"/>
      <c r="U1858" s="17"/>
      <c r="V1858" s="19"/>
      <c r="W1858" s="19"/>
      <c r="X1858" s="19"/>
      <c r="Y1858" s="17"/>
      <c r="Z1858" s="18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</row>
    <row r="1859" spans="1:49" s="11" customFormat="1">
      <c r="A1859" s="17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8"/>
      <c r="Q1859" s="17"/>
      <c r="R1859" s="17"/>
      <c r="S1859" s="18"/>
      <c r="T1859" s="17"/>
      <c r="U1859" s="17"/>
      <c r="V1859" s="19"/>
      <c r="W1859" s="19"/>
      <c r="X1859" s="19"/>
      <c r="Y1859" s="17"/>
      <c r="Z1859" s="18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</row>
    <row r="1860" spans="1:49" s="11" customFormat="1">
      <c r="A1860" s="17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8"/>
      <c r="Q1860" s="17"/>
      <c r="R1860" s="17"/>
      <c r="S1860" s="18"/>
      <c r="T1860" s="17"/>
      <c r="U1860" s="17"/>
      <c r="V1860" s="19"/>
      <c r="W1860" s="19"/>
      <c r="X1860" s="19"/>
      <c r="Y1860" s="17"/>
      <c r="Z1860" s="18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</row>
    <row r="1861" spans="1:49" s="11" customFormat="1">
      <c r="A1861" s="17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8"/>
      <c r="Q1861" s="17"/>
      <c r="R1861" s="17"/>
      <c r="S1861" s="18"/>
      <c r="T1861" s="17"/>
      <c r="U1861" s="17"/>
      <c r="V1861" s="19"/>
      <c r="W1861" s="19"/>
      <c r="X1861" s="19"/>
      <c r="Y1861" s="17"/>
      <c r="Z1861" s="18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</row>
    <row r="1862" spans="1:49" s="11" customFormat="1">
      <c r="A1862" s="17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8"/>
      <c r="Q1862" s="17"/>
      <c r="R1862" s="17"/>
      <c r="S1862" s="18"/>
      <c r="T1862" s="17"/>
      <c r="U1862" s="17"/>
      <c r="V1862" s="19"/>
      <c r="W1862" s="19"/>
      <c r="X1862" s="19"/>
      <c r="Y1862" s="17"/>
      <c r="Z1862" s="18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</row>
    <row r="1863" spans="1:49" s="11" customFormat="1">
      <c r="A1863" s="17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8"/>
      <c r="Q1863" s="17"/>
      <c r="R1863" s="17"/>
      <c r="S1863" s="18"/>
      <c r="T1863" s="17"/>
      <c r="U1863" s="17"/>
      <c r="V1863" s="19"/>
      <c r="W1863" s="19"/>
      <c r="X1863" s="19"/>
      <c r="Y1863" s="17"/>
      <c r="Z1863" s="18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</row>
    <row r="1864" spans="1:49" s="11" customFormat="1">
      <c r="A1864" s="17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8"/>
      <c r="Q1864" s="17"/>
      <c r="R1864" s="17"/>
      <c r="S1864" s="18"/>
      <c r="T1864" s="17"/>
      <c r="U1864" s="17"/>
      <c r="V1864" s="19"/>
      <c r="W1864" s="19"/>
      <c r="X1864" s="19"/>
      <c r="Y1864" s="17"/>
      <c r="Z1864" s="18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</row>
    <row r="1865" spans="1:49" s="11" customFormat="1">
      <c r="A1865" s="17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8"/>
      <c r="Q1865" s="17"/>
      <c r="R1865" s="17"/>
      <c r="S1865" s="18"/>
      <c r="T1865" s="17"/>
      <c r="U1865" s="17"/>
      <c r="V1865" s="19"/>
      <c r="W1865" s="19"/>
      <c r="X1865" s="19"/>
      <c r="Y1865" s="17"/>
      <c r="Z1865" s="18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</row>
    <row r="1866" spans="1:49" s="11" customFormat="1">
      <c r="A1866" s="17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8"/>
      <c r="Q1866" s="17"/>
      <c r="R1866" s="17"/>
      <c r="S1866" s="18"/>
      <c r="T1866" s="17"/>
      <c r="U1866" s="17"/>
      <c r="V1866" s="19"/>
      <c r="W1866" s="19"/>
      <c r="X1866" s="19"/>
      <c r="Y1866" s="17"/>
      <c r="Z1866" s="18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</row>
    <row r="1867" spans="1:49" s="11" customFormat="1">
      <c r="A1867" s="17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8"/>
      <c r="Q1867" s="17"/>
      <c r="R1867" s="17"/>
      <c r="S1867" s="18"/>
      <c r="T1867" s="17"/>
      <c r="U1867" s="17"/>
      <c r="V1867" s="19"/>
      <c r="W1867" s="19"/>
      <c r="X1867" s="19"/>
      <c r="Y1867" s="17"/>
      <c r="Z1867" s="18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</row>
    <row r="1868" spans="1:49" s="11" customFormat="1">
      <c r="A1868" s="17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8"/>
      <c r="Q1868" s="17"/>
      <c r="R1868" s="17"/>
      <c r="S1868" s="18"/>
      <c r="T1868" s="17"/>
      <c r="U1868" s="17"/>
      <c r="V1868" s="19"/>
      <c r="W1868" s="19"/>
      <c r="X1868" s="19"/>
      <c r="Y1868" s="17"/>
      <c r="Z1868" s="18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</row>
    <row r="1869" spans="1:49" s="11" customFormat="1">
      <c r="A1869" s="17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8"/>
      <c r="Q1869" s="17"/>
      <c r="R1869" s="17"/>
      <c r="S1869" s="18"/>
      <c r="T1869" s="17"/>
      <c r="U1869" s="17"/>
      <c r="V1869" s="19"/>
      <c r="W1869" s="19"/>
      <c r="X1869" s="19"/>
      <c r="Y1869" s="17"/>
      <c r="Z1869" s="18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</row>
    <row r="1870" spans="1:49" s="11" customFormat="1">
      <c r="A1870" s="17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8"/>
      <c r="Q1870" s="17"/>
      <c r="R1870" s="17"/>
      <c r="S1870" s="18"/>
      <c r="T1870" s="17"/>
      <c r="U1870" s="17"/>
      <c r="V1870" s="19"/>
      <c r="W1870" s="19"/>
      <c r="X1870" s="19"/>
      <c r="Y1870" s="17"/>
      <c r="Z1870" s="18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</row>
    <row r="1871" spans="1:49" s="11" customFormat="1">
      <c r="A1871" s="17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8"/>
      <c r="Q1871" s="17"/>
      <c r="R1871" s="17"/>
      <c r="S1871" s="18"/>
      <c r="T1871" s="17"/>
      <c r="U1871" s="17"/>
      <c r="V1871" s="19"/>
      <c r="W1871" s="19"/>
      <c r="X1871" s="19"/>
      <c r="Y1871" s="17"/>
      <c r="Z1871" s="18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</row>
    <row r="1872" spans="1:49" s="11" customFormat="1">
      <c r="A1872" s="17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8"/>
      <c r="Q1872" s="17"/>
      <c r="R1872" s="17"/>
      <c r="S1872" s="18"/>
      <c r="T1872" s="17"/>
      <c r="U1872" s="17"/>
      <c r="V1872" s="19"/>
      <c r="W1872" s="19"/>
      <c r="X1872" s="19"/>
      <c r="Y1872" s="17"/>
      <c r="Z1872" s="18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</row>
    <row r="1873" spans="1:49" s="11" customFormat="1">
      <c r="A1873" s="17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8"/>
      <c r="Q1873" s="17"/>
      <c r="R1873" s="17"/>
      <c r="S1873" s="18"/>
      <c r="T1873" s="17"/>
      <c r="U1873" s="17"/>
      <c r="V1873" s="19"/>
      <c r="W1873" s="19"/>
      <c r="X1873" s="19"/>
      <c r="Y1873" s="17"/>
      <c r="Z1873" s="18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</row>
    <row r="1874" spans="1:49" s="11" customFormat="1">
      <c r="A1874" s="17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8"/>
      <c r="Q1874" s="17"/>
      <c r="R1874" s="17"/>
      <c r="S1874" s="18"/>
      <c r="T1874" s="17"/>
      <c r="U1874" s="17"/>
      <c r="V1874" s="19"/>
      <c r="W1874" s="19"/>
      <c r="X1874" s="19"/>
      <c r="Y1874" s="17"/>
      <c r="Z1874" s="18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</row>
    <row r="1875" spans="1:49" s="11" customFormat="1">
      <c r="A1875" s="17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8"/>
      <c r="Q1875" s="17"/>
      <c r="R1875" s="17"/>
      <c r="S1875" s="18"/>
      <c r="T1875" s="17"/>
      <c r="U1875" s="17"/>
      <c r="V1875" s="19"/>
      <c r="W1875" s="19"/>
      <c r="X1875" s="19"/>
      <c r="Y1875" s="17"/>
      <c r="Z1875" s="18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</row>
    <row r="1876" spans="1:49" s="11" customFormat="1">
      <c r="A1876" s="17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8"/>
      <c r="Q1876" s="17"/>
      <c r="R1876" s="17"/>
      <c r="S1876" s="18"/>
      <c r="T1876" s="17"/>
      <c r="U1876" s="17"/>
      <c r="V1876" s="19"/>
      <c r="W1876" s="19"/>
      <c r="X1876" s="19"/>
      <c r="Y1876" s="17"/>
      <c r="Z1876" s="18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</row>
    <row r="1877" spans="1:49" s="11" customFormat="1">
      <c r="A1877" s="17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8"/>
      <c r="Q1877" s="17"/>
      <c r="R1877" s="17"/>
      <c r="S1877" s="18"/>
      <c r="T1877" s="17"/>
      <c r="U1877" s="17"/>
      <c r="V1877" s="19"/>
      <c r="W1877" s="19"/>
      <c r="X1877" s="19"/>
      <c r="Y1877" s="17"/>
      <c r="Z1877" s="18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</row>
    <row r="1878" spans="1:49" s="11" customFormat="1">
      <c r="A1878" s="17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8"/>
      <c r="Q1878" s="17"/>
      <c r="R1878" s="17"/>
      <c r="S1878" s="18"/>
      <c r="T1878" s="17"/>
      <c r="U1878" s="17"/>
      <c r="V1878" s="19"/>
      <c r="W1878" s="19"/>
      <c r="X1878" s="19"/>
      <c r="Y1878" s="17"/>
      <c r="Z1878" s="18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</row>
    <row r="1879" spans="1:49" s="11" customFormat="1">
      <c r="A1879" s="17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8"/>
      <c r="Q1879" s="17"/>
      <c r="R1879" s="17"/>
      <c r="S1879" s="18"/>
      <c r="T1879" s="17"/>
      <c r="U1879" s="17"/>
      <c r="V1879" s="19"/>
      <c r="W1879" s="19"/>
      <c r="X1879" s="19"/>
      <c r="Y1879" s="17"/>
      <c r="Z1879" s="18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</row>
    <row r="1880" spans="1:49" s="11" customFormat="1">
      <c r="A1880" s="17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8"/>
      <c r="Q1880" s="17"/>
      <c r="R1880" s="17"/>
      <c r="S1880" s="18"/>
      <c r="T1880" s="17"/>
      <c r="U1880" s="17"/>
      <c r="V1880" s="19"/>
      <c r="W1880" s="19"/>
      <c r="X1880" s="19"/>
      <c r="Y1880" s="17"/>
      <c r="Z1880" s="18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</row>
    <row r="1881" spans="1:49" s="11" customFormat="1">
      <c r="A1881" s="17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8"/>
      <c r="Q1881" s="17"/>
      <c r="R1881" s="17"/>
      <c r="S1881" s="18"/>
      <c r="T1881" s="17"/>
      <c r="U1881" s="17"/>
      <c r="V1881" s="19"/>
      <c r="W1881" s="19"/>
      <c r="X1881" s="19"/>
      <c r="Y1881" s="17"/>
      <c r="Z1881" s="18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</row>
    <row r="1882" spans="1:49" s="11" customFormat="1">
      <c r="A1882" s="17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8"/>
      <c r="Q1882" s="17"/>
      <c r="R1882" s="17"/>
      <c r="S1882" s="18"/>
      <c r="T1882" s="17"/>
      <c r="U1882" s="17"/>
      <c r="V1882" s="19"/>
      <c r="W1882" s="19"/>
      <c r="X1882" s="19"/>
      <c r="Y1882" s="17"/>
      <c r="Z1882" s="18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</row>
    <row r="1883" spans="1:49" s="11" customFormat="1">
      <c r="A1883" s="17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8"/>
      <c r="Q1883" s="17"/>
      <c r="R1883" s="17"/>
      <c r="S1883" s="18"/>
      <c r="T1883" s="17"/>
      <c r="U1883" s="17"/>
      <c r="V1883" s="19"/>
      <c r="W1883" s="19"/>
      <c r="X1883" s="19"/>
      <c r="Y1883" s="17"/>
      <c r="Z1883" s="18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</row>
    <row r="1884" spans="1:49" s="11" customFormat="1">
      <c r="A1884" s="17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8"/>
      <c r="Q1884" s="17"/>
      <c r="R1884" s="17"/>
      <c r="S1884" s="18"/>
      <c r="T1884" s="17"/>
      <c r="U1884" s="17"/>
      <c r="V1884" s="19"/>
      <c r="W1884" s="19"/>
      <c r="X1884" s="19"/>
      <c r="Y1884" s="17"/>
      <c r="Z1884" s="18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</row>
    <row r="1885" spans="1:49" s="11" customFormat="1">
      <c r="A1885" s="17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8"/>
      <c r="Q1885" s="17"/>
      <c r="R1885" s="17"/>
      <c r="S1885" s="18"/>
      <c r="T1885" s="17"/>
      <c r="U1885" s="17"/>
      <c r="V1885" s="19"/>
      <c r="W1885" s="19"/>
      <c r="X1885" s="19"/>
      <c r="Y1885" s="17"/>
      <c r="Z1885" s="18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</row>
    <row r="1886" spans="1:49" s="11" customFormat="1">
      <c r="A1886" s="17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8"/>
      <c r="Q1886" s="17"/>
      <c r="R1886" s="17"/>
      <c r="S1886" s="18"/>
      <c r="T1886" s="17"/>
      <c r="U1886" s="17"/>
      <c r="V1886" s="19"/>
      <c r="W1886" s="19"/>
      <c r="X1886" s="19"/>
      <c r="Y1886" s="17"/>
      <c r="Z1886" s="18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</row>
    <row r="1887" spans="1:49" s="11" customFormat="1">
      <c r="A1887" s="17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8"/>
      <c r="Q1887" s="17"/>
      <c r="R1887" s="17"/>
      <c r="S1887" s="18"/>
      <c r="T1887" s="17"/>
      <c r="U1887" s="17"/>
      <c r="V1887" s="19"/>
      <c r="W1887" s="19"/>
      <c r="X1887" s="19"/>
      <c r="Y1887" s="17"/>
      <c r="Z1887" s="18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</row>
    <row r="1888" spans="1:49" s="11" customFormat="1">
      <c r="A1888" s="17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8"/>
      <c r="Q1888" s="17"/>
      <c r="R1888" s="17"/>
      <c r="S1888" s="18"/>
      <c r="T1888" s="17"/>
      <c r="U1888" s="17"/>
      <c r="V1888" s="19"/>
      <c r="W1888" s="19"/>
      <c r="X1888" s="19"/>
      <c r="Y1888" s="17"/>
      <c r="Z1888" s="18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</row>
    <row r="1889" spans="1:49" s="11" customFormat="1">
      <c r="A1889" s="17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8"/>
      <c r="Q1889" s="17"/>
      <c r="R1889" s="17"/>
      <c r="S1889" s="18"/>
      <c r="T1889" s="17"/>
      <c r="U1889" s="17"/>
      <c r="V1889" s="19"/>
      <c r="W1889" s="19"/>
      <c r="X1889" s="19"/>
      <c r="Y1889" s="17"/>
      <c r="Z1889" s="18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</row>
    <row r="1890" spans="1:49" s="11" customFormat="1">
      <c r="A1890" s="17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8"/>
      <c r="Q1890" s="17"/>
      <c r="R1890" s="17"/>
      <c r="S1890" s="18"/>
      <c r="T1890" s="17"/>
      <c r="U1890" s="17"/>
      <c r="V1890" s="19"/>
      <c r="W1890" s="19"/>
      <c r="X1890" s="19"/>
      <c r="Y1890" s="17"/>
      <c r="Z1890" s="18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</row>
    <row r="1891" spans="1:49" s="11" customFormat="1">
      <c r="A1891" s="17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8"/>
      <c r="Q1891" s="17"/>
      <c r="R1891" s="17"/>
      <c r="S1891" s="18"/>
      <c r="T1891" s="17"/>
      <c r="U1891" s="17"/>
      <c r="V1891" s="19"/>
      <c r="W1891" s="19"/>
      <c r="X1891" s="19"/>
      <c r="Y1891" s="17"/>
      <c r="Z1891" s="18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</row>
    <row r="1892" spans="1:49" s="11" customFormat="1">
      <c r="A1892" s="17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8"/>
      <c r="Q1892" s="17"/>
      <c r="R1892" s="17"/>
      <c r="S1892" s="18"/>
      <c r="T1892" s="17"/>
      <c r="U1892" s="17"/>
      <c r="V1892" s="19"/>
      <c r="W1892" s="19"/>
      <c r="X1892" s="19"/>
      <c r="Y1892" s="17"/>
      <c r="Z1892" s="18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</row>
    <row r="1893" spans="1:49" s="11" customFormat="1">
      <c r="A1893" s="17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8"/>
      <c r="Q1893" s="17"/>
      <c r="R1893" s="17"/>
      <c r="S1893" s="18"/>
      <c r="T1893" s="17"/>
      <c r="U1893" s="17"/>
      <c r="V1893" s="19"/>
      <c r="W1893" s="19"/>
      <c r="X1893" s="19"/>
      <c r="Y1893" s="17"/>
      <c r="Z1893" s="18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</row>
    <row r="1894" spans="1:49" s="11" customFormat="1">
      <c r="A1894" s="17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8"/>
      <c r="Q1894" s="17"/>
      <c r="R1894" s="17"/>
      <c r="S1894" s="18"/>
      <c r="T1894" s="17"/>
      <c r="U1894" s="17"/>
      <c r="V1894" s="19"/>
      <c r="W1894" s="19"/>
      <c r="X1894" s="19"/>
      <c r="Y1894" s="17"/>
      <c r="Z1894" s="18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</row>
    <row r="1895" spans="1:49" s="11" customFormat="1">
      <c r="A1895" s="17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8"/>
      <c r="Q1895" s="17"/>
      <c r="R1895" s="17"/>
      <c r="S1895" s="18"/>
      <c r="T1895" s="17"/>
      <c r="U1895" s="17"/>
      <c r="V1895" s="19"/>
      <c r="W1895" s="19"/>
      <c r="X1895" s="19"/>
      <c r="Y1895" s="17"/>
      <c r="Z1895" s="18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</row>
    <row r="1896" spans="1:49" s="11" customFormat="1">
      <c r="A1896" s="17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8"/>
      <c r="Q1896" s="17"/>
      <c r="R1896" s="17"/>
      <c r="S1896" s="18"/>
      <c r="T1896" s="17"/>
      <c r="U1896" s="17"/>
      <c r="V1896" s="19"/>
      <c r="W1896" s="19"/>
      <c r="X1896" s="19"/>
      <c r="Y1896" s="17"/>
      <c r="Z1896" s="18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</row>
    <row r="1897" spans="1:49" s="11" customFormat="1">
      <c r="A1897" s="17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8"/>
      <c r="Q1897" s="17"/>
      <c r="R1897" s="17"/>
      <c r="S1897" s="18"/>
      <c r="T1897" s="17"/>
      <c r="U1897" s="17"/>
      <c r="V1897" s="19"/>
      <c r="W1897" s="19"/>
      <c r="X1897" s="19"/>
      <c r="Y1897" s="17"/>
      <c r="Z1897" s="18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</row>
    <row r="1898" spans="1:49" s="11" customFormat="1">
      <c r="A1898" s="17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8"/>
      <c r="Q1898" s="17"/>
      <c r="R1898" s="17"/>
      <c r="S1898" s="18"/>
      <c r="T1898" s="17"/>
      <c r="U1898" s="17"/>
      <c r="V1898" s="19"/>
      <c r="W1898" s="19"/>
      <c r="X1898" s="19"/>
      <c r="Y1898" s="17"/>
      <c r="Z1898" s="18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</row>
    <row r="1899" spans="1:49" s="11" customFormat="1">
      <c r="A1899" s="17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8"/>
      <c r="Q1899" s="17"/>
      <c r="R1899" s="17"/>
      <c r="S1899" s="18"/>
      <c r="T1899" s="17"/>
      <c r="U1899" s="17"/>
      <c r="V1899" s="19"/>
      <c r="W1899" s="19"/>
      <c r="X1899" s="19"/>
      <c r="Y1899" s="17"/>
      <c r="Z1899" s="18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</row>
    <row r="1900" spans="1:49" s="11" customFormat="1">
      <c r="A1900" s="17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8"/>
      <c r="Q1900" s="17"/>
      <c r="R1900" s="17"/>
      <c r="S1900" s="18"/>
      <c r="T1900" s="17"/>
      <c r="U1900" s="17"/>
      <c r="V1900" s="19"/>
      <c r="W1900" s="19"/>
      <c r="X1900" s="19"/>
      <c r="Y1900" s="17"/>
      <c r="Z1900" s="18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</row>
    <row r="1901" spans="1:49" s="11" customFormat="1">
      <c r="A1901" s="17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8"/>
      <c r="Q1901" s="17"/>
      <c r="R1901" s="17"/>
      <c r="S1901" s="18"/>
      <c r="T1901" s="17"/>
      <c r="U1901" s="17"/>
      <c r="V1901" s="19"/>
      <c r="W1901" s="19"/>
      <c r="X1901" s="19"/>
      <c r="Y1901" s="17"/>
      <c r="Z1901" s="18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</row>
    <row r="1902" spans="1:49" s="11" customFormat="1">
      <c r="A1902" s="17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8"/>
      <c r="Q1902" s="17"/>
      <c r="R1902" s="17"/>
      <c r="S1902" s="18"/>
      <c r="T1902" s="17"/>
      <c r="U1902" s="17"/>
      <c r="V1902" s="19"/>
      <c r="W1902" s="19"/>
      <c r="X1902" s="19"/>
      <c r="Y1902" s="17"/>
      <c r="Z1902" s="18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</row>
    <row r="1903" spans="1:49" s="11" customFormat="1">
      <c r="A1903" s="17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8"/>
      <c r="Q1903" s="17"/>
      <c r="R1903" s="17"/>
      <c r="S1903" s="18"/>
      <c r="T1903" s="17"/>
      <c r="U1903" s="17"/>
      <c r="V1903" s="19"/>
      <c r="W1903" s="19"/>
      <c r="X1903" s="19"/>
      <c r="Y1903" s="17"/>
      <c r="Z1903" s="18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</row>
    <row r="1904" spans="1:49" s="11" customFormat="1">
      <c r="A1904" s="17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8"/>
      <c r="Q1904" s="17"/>
      <c r="R1904" s="17"/>
      <c r="S1904" s="18"/>
      <c r="T1904" s="17"/>
      <c r="U1904" s="17"/>
      <c r="V1904" s="19"/>
      <c r="W1904" s="19"/>
      <c r="X1904" s="19"/>
      <c r="Y1904" s="17"/>
      <c r="Z1904" s="18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</row>
    <row r="1905" spans="1:49" s="11" customFormat="1">
      <c r="A1905" s="17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8"/>
      <c r="Q1905" s="17"/>
      <c r="R1905" s="17"/>
      <c r="S1905" s="18"/>
      <c r="T1905" s="17"/>
      <c r="U1905" s="17"/>
      <c r="V1905" s="19"/>
      <c r="W1905" s="19"/>
      <c r="X1905" s="19"/>
      <c r="Y1905" s="17"/>
      <c r="Z1905" s="18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</row>
    <row r="1906" spans="1:49" s="11" customFormat="1">
      <c r="A1906" s="17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8"/>
      <c r="Q1906" s="17"/>
      <c r="R1906" s="17"/>
      <c r="S1906" s="18"/>
      <c r="T1906" s="17"/>
      <c r="U1906" s="17"/>
      <c r="V1906" s="19"/>
      <c r="W1906" s="19"/>
      <c r="X1906" s="19"/>
      <c r="Y1906" s="17"/>
      <c r="Z1906" s="18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</row>
    <row r="1907" spans="1:49" s="11" customFormat="1">
      <c r="A1907" s="17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8"/>
      <c r="Q1907" s="17"/>
      <c r="R1907" s="17"/>
      <c r="S1907" s="18"/>
      <c r="T1907" s="17"/>
      <c r="U1907" s="17"/>
      <c r="V1907" s="19"/>
      <c r="W1907" s="19"/>
      <c r="X1907" s="19"/>
      <c r="Y1907" s="17"/>
      <c r="Z1907" s="18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</row>
    <row r="1908" spans="1:49" s="11" customFormat="1">
      <c r="A1908" s="17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8"/>
      <c r="Q1908" s="17"/>
      <c r="R1908" s="17"/>
      <c r="S1908" s="18"/>
      <c r="T1908" s="17"/>
      <c r="U1908" s="17"/>
      <c r="V1908" s="19"/>
      <c r="W1908" s="19"/>
      <c r="X1908" s="19"/>
      <c r="Y1908" s="17"/>
      <c r="Z1908" s="18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</row>
    <row r="1909" spans="1:49" s="11" customFormat="1">
      <c r="A1909" s="17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8"/>
      <c r="Q1909" s="17"/>
      <c r="R1909" s="17"/>
      <c r="S1909" s="18"/>
      <c r="T1909" s="17"/>
      <c r="U1909" s="17"/>
      <c r="V1909" s="19"/>
      <c r="W1909" s="19"/>
      <c r="X1909" s="19"/>
      <c r="Y1909" s="17"/>
      <c r="Z1909" s="18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</row>
    <row r="1910" spans="1:49" s="11" customFormat="1">
      <c r="A1910" s="17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8"/>
      <c r="Q1910" s="17"/>
      <c r="R1910" s="17"/>
      <c r="S1910" s="18"/>
      <c r="T1910" s="17"/>
      <c r="U1910" s="17"/>
      <c r="V1910" s="19"/>
      <c r="W1910" s="19"/>
      <c r="X1910" s="19"/>
      <c r="Y1910" s="17"/>
      <c r="Z1910" s="18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</row>
    <row r="1911" spans="1:49" s="11" customFormat="1">
      <c r="A1911" s="17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8"/>
      <c r="Q1911" s="17"/>
      <c r="R1911" s="17"/>
      <c r="S1911" s="18"/>
      <c r="T1911" s="17"/>
      <c r="U1911" s="17"/>
      <c r="V1911" s="19"/>
      <c r="W1911" s="19"/>
      <c r="X1911" s="19"/>
      <c r="Y1911" s="17"/>
      <c r="Z1911" s="18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</row>
    <row r="1912" spans="1:49" s="11" customFormat="1">
      <c r="A1912" s="17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8"/>
      <c r="Q1912" s="17"/>
      <c r="R1912" s="17"/>
      <c r="S1912" s="18"/>
      <c r="T1912" s="17"/>
      <c r="U1912" s="17"/>
      <c r="V1912" s="19"/>
      <c r="W1912" s="19"/>
      <c r="X1912" s="19"/>
      <c r="Y1912" s="17"/>
      <c r="Z1912" s="18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</row>
    <row r="1913" spans="1:49" s="11" customFormat="1">
      <c r="A1913" s="17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8"/>
      <c r="Q1913" s="17"/>
      <c r="R1913" s="17"/>
      <c r="S1913" s="18"/>
      <c r="T1913" s="17"/>
      <c r="U1913" s="17"/>
      <c r="V1913" s="19"/>
      <c r="W1913" s="19"/>
      <c r="X1913" s="19"/>
      <c r="Y1913" s="17"/>
      <c r="Z1913" s="18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</row>
    <row r="1914" spans="1:49" s="11" customFormat="1">
      <c r="A1914" s="17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8"/>
      <c r="Q1914" s="17"/>
      <c r="R1914" s="17"/>
      <c r="S1914" s="18"/>
      <c r="T1914" s="17"/>
      <c r="U1914" s="17"/>
      <c r="V1914" s="19"/>
      <c r="W1914" s="19"/>
      <c r="X1914" s="19"/>
      <c r="Y1914" s="17"/>
      <c r="Z1914" s="18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</row>
    <row r="1915" spans="1:49" s="11" customFormat="1">
      <c r="A1915" s="17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8"/>
      <c r="Q1915" s="17"/>
      <c r="R1915" s="17"/>
      <c r="S1915" s="18"/>
      <c r="T1915" s="17"/>
      <c r="U1915" s="17"/>
      <c r="V1915" s="19"/>
      <c r="W1915" s="19"/>
      <c r="X1915" s="19"/>
      <c r="Y1915" s="17"/>
      <c r="Z1915" s="18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</row>
    <row r="1916" spans="1:49" s="11" customFormat="1">
      <c r="A1916" s="17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8"/>
      <c r="Q1916" s="17"/>
      <c r="R1916" s="17"/>
      <c r="S1916" s="18"/>
      <c r="T1916" s="17"/>
      <c r="U1916" s="17"/>
      <c r="V1916" s="19"/>
      <c r="W1916" s="19"/>
      <c r="X1916" s="19"/>
      <c r="Y1916" s="17"/>
      <c r="Z1916" s="18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</row>
    <row r="1917" spans="1:49" s="11" customFormat="1">
      <c r="A1917" s="17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8"/>
      <c r="Q1917" s="17"/>
      <c r="R1917" s="17"/>
      <c r="S1917" s="18"/>
      <c r="T1917" s="17"/>
      <c r="U1917" s="17"/>
      <c r="V1917" s="19"/>
      <c r="W1917" s="19"/>
      <c r="X1917" s="19"/>
      <c r="Y1917" s="17"/>
      <c r="Z1917" s="18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</row>
    <row r="1918" spans="1:49" s="11" customFormat="1">
      <c r="A1918" s="17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8"/>
      <c r="Q1918" s="17"/>
      <c r="R1918" s="17"/>
      <c r="S1918" s="18"/>
      <c r="T1918" s="17"/>
      <c r="U1918" s="17"/>
      <c r="V1918" s="19"/>
      <c r="W1918" s="19"/>
      <c r="X1918" s="19"/>
      <c r="Y1918" s="17"/>
      <c r="Z1918" s="18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</row>
    <row r="1919" spans="1:49" s="11" customFormat="1">
      <c r="A1919" s="17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8"/>
      <c r="Q1919" s="17"/>
      <c r="R1919" s="17"/>
      <c r="S1919" s="18"/>
      <c r="T1919" s="17"/>
      <c r="U1919" s="17"/>
      <c r="V1919" s="19"/>
      <c r="W1919" s="19"/>
      <c r="X1919" s="19"/>
      <c r="Y1919" s="17"/>
      <c r="Z1919" s="18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</row>
    <row r="1920" spans="1:49" s="11" customFormat="1">
      <c r="A1920" s="17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8"/>
      <c r="Q1920" s="17"/>
      <c r="R1920" s="17"/>
      <c r="S1920" s="18"/>
      <c r="T1920" s="17"/>
      <c r="U1920" s="17"/>
      <c r="V1920" s="19"/>
      <c r="W1920" s="19"/>
      <c r="X1920" s="19"/>
      <c r="Y1920" s="17"/>
      <c r="Z1920" s="18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</row>
    <row r="1921" spans="1:49" s="11" customFormat="1">
      <c r="A1921" s="17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8"/>
      <c r="Q1921" s="17"/>
      <c r="R1921" s="17"/>
      <c r="S1921" s="18"/>
      <c r="T1921" s="17"/>
      <c r="U1921" s="17"/>
      <c r="V1921" s="19"/>
      <c r="W1921" s="19"/>
      <c r="X1921" s="19"/>
      <c r="Y1921" s="17"/>
      <c r="Z1921" s="18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</row>
    <row r="1922" spans="1:49" s="11" customFormat="1">
      <c r="A1922" s="17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8"/>
      <c r="Q1922" s="17"/>
      <c r="R1922" s="17"/>
      <c r="S1922" s="18"/>
      <c r="T1922" s="17"/>
      <c r="U1922" s="17"/>
      <c r="V1922" s="19"/>
      <c r="W1922" s="19"/>
      <c r="X1922" s="19"/>
      <c r="Y1922" s="17"/>
      <c r="Z1922" s="18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</row>
    <row r="1923" spans="1:49" s="11" customFormat="1">
      <c r="A1923" s="17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8"/>
      <c r="Q1923" s="17"/>
      <c r="R1923" s="17"/>
      <c r="S1923" s="18"/>
      <c r="T1923" s="17"/>
      <c r="U1923" s="17"/>
      <c r="V1923" s="19"/>
      <c r="W1923" s="19"/>
      <c r="X1923" s="19"/>
      <c r="Y1923" s="17"/>
      <c r="Z1923" s="18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</row>
    <row r="1924" spans="1:49" s="11" customFormat="1">
      <c r="A1924" s="17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8"/>
      <c r="Q1924" s="17"/>
      <c r="R1924" s="17"/>
      <c r="S1924" s="18"/>
      <c r="T1924" s="17"/>
      <c r="U1924" s="17"/>
      <c r="V1924" s="19"/>
      <c r="W1924" s="19"/>
      <c r="X1924" s="19"/>
      <c r="Y1924" s="17"/>
      <c r="Z1924" s="18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</row>
    <row r="1925" spans="1:49" s="11" customFormat="1">
      <c r="A1925" s="17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8"/>
      <c r="Q1925" s="17"/>
      <c r="R1925" s="17"/>
      <c r="S1925" s="18"/>
      <c r="T1925" s="17"/>
      <c r="U1925" s="17"/>
      <c r="V1925" s="19"/>
      <c r="W1925" s="19"/>
      <c r="X1925" s="19"/>
      <c r="Y1925" s="17"/>
      <c r="Z1925" s="18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</row>
    <row r="1926" spans="1:49" s="11" customFormat="1">
      <c r="A1926" s="17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8"/>
      <c r="Q1926" s="17"/>
      <c r="R1926" s="17"/>
      <c r="S1926" s="18"/>
      <c r="T1926" s="17"/>
      <c r="U1926" s="17"/>
      <c r="V1926" s="19"/>
      <c r="W1926" s="19"/>
      <c r="X1926" s="19"/>
      <c r="Y1926" s="17"/>
      <c r="Z1926" s="18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</row>
    <row r="1927" spans="1:49" s="11" customFormat="1">
      <c r="A1927" s="17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8"/>
      <c r="Q1927" s="17"/>
      <c r="R1927" s="17"/>
      <c r="S1927" s="18"/>
      <c r="T1927" s="17"/>
      <c r="U1927" s="17"/>
      <c r="V1927" s="19"/>
      <c r="W1927" s="19"/>
      <c r="X1927" s="19"/>
      <c r="Y1927" s="17"/>
      <c r="Z1927" s="18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</row>
    <row r="1928" spans="1:49" s="11" customFormat="1">
      <c r="A1928" s="17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8"/>
      <c r="Q1928" s="17"/>
      <c r="R1928" s="17"/>
      <c r="S1928" s="18"/>
      <c r="T1928" s="17"/>
      <c r="U1928" s="17"/>
      <c r="V1928" s="19"/>
      <c r="W1928" s="19"/>
      <c r="X1928" s="19"/>
      <c r="Y1928" s="17"/>
      <c r="Z1928" s="18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</row>
    <row r="1929" spans="1:49" s="11" customFormat="1">
      <c r="A1929" s="17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8"/>
      <c r="Q1929" s="17"/>
      <c r="R1929" s="17"/>
      <c r="S1929" s="18"/>
      <c r="T1929" s="17"/>
      <c r="U1929" s="17"/>
      <c r="V1929" s="19"/>
      <c r="W1929" s="19"/>
      <c r="X1929" s="19"/>
      <c r="Y1929" s="17"/>
      <c r="Z1929" s="18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</row>
    <row r="1930" spans="1:49" s="11" customFormat="1">
      <c r="A1930" s="17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8"/>
      <c r="Q1930" s="17"/>
      <c r="R1930" s="17"/>
      <c r="S1930" s="18"/>
      <c r="T1930" s="17"/>
      <c r="U1930" s="17"/>
      <c r="V1930" s="19"/>
      <c r="W1930" s="19"/>
      <c r="X1930" s="19"/>
      <c r="Y1930" s="17"/>
      <c r="Z1930" s="18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</row>
    <row r="1931" spans="1:49" s="11" customFormat="1">
      <c r="A1931" s="17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8"/>
      <c r="Q1931" s="17"/>
      <c r="R1931" s="17"/>
      <c r="S1931" s="18"/>
      <c r="T1931" s="17"/>
      <c r="U1931" s="17"/>
      <c r="V1931" s="19"/>
      <c r="W1931" s="19"/>
      <c r="X1931" s="19"/>
      <c r="Y1931" s="17"/>
      <c r="Z1931" s="18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</row>
    <row r="1932" spans="1:49" s="11" customFormat="1">
      <c r="A1932" s="17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8"/>
      <c r="Q1932" s="17"/>
      <c r="R1932" s="17"/>
      <c r="S1932" s="18"/>
      <c r="T1932" s="17"/>
      <c r="U1932" s="17"/>
      <c r="V1932" s="19"/>
      <c r="W1932" s="19"/>
      <c r="X1932" s="19"/>
      <c r="Y1932" s="17"/>
      <c r="Z1932" s="18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</row>
    <row r="1933" spans="1:49" s="11" customFormat="1">
      <c r="A1933" s="17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8"/>
      <c r="Q1933" s="17"/>
      <c r="R1933" s="17"/>
      <c r="S1933" s="18"/>
      <c r="T1933" s="17"/>
      <c r="U1933" s="17"/>
      <c r="V1933" s="19"/>
      <c r="W1933" s="19"/>
      <c r="X1933" s="19"/>
      <c r="Y1933" s="17"/>
      <c r="Z1933" s="18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</row>
    <row r="1934" spans="1:49" s="11" customFormat="1">
      <c r="A1934" s="17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8"/>
      <c r="Q1934" s="17"/>
      <c r="R1934" s="17"/>
      <c r="S1934" s="18"/>
      <c r="T1934" s="17"/>
      <c r="U1934" s="17"/>
      <c r="V1934" s="19"/>
      <c r="W1934" s="19"/>
      <c r="X1934" s="19"/>
      <c r="Y1934" s="17"/>
      <c r="Z1934" s="18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</row>
    <row r="1935" spans="1:49" s="11" customFormat="1">
      <c r="A1935" s="17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8"/>
      <c r="Q1935" s="17"/>
      <c r="R1935" s="17"/>
      <c r="S1935" s="18"/>
      <c r="T1935" s="17"/>
      <c r="U1935" s="17"/>
      <c r="V1935" s="19"/>
      <c r="W1935" s="19"/>
      <c r="X1935" s="19"/>
      <c r="Y1935" s="17"/>
      <c r="Z1935" s="18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</row>
    <row r="1936" spans="1:49" s="11" customFormat="1">
      <c r="A1936" s="17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8"/>
      <c r="Q1936" s="17"/>
      <c r="R1936" s="17"/>
      <c r="S1936" s="18"/>
      <c r="T1936" s="17"/>
      <c r="U1936" s="17"/>
      <c r="V1936" s="19"/>
      <c r="W1936" s="19"/>
      <c r="X1936" s="19"/>
      <c r="Y1936" s="17"/>
      <c r="Z1936" s="18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</row>
    <row r="1937" spans="1:49" s="11" customFormat="1">
      <c r="A1937" s="17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8"/>
      <c r="Q1937" s="17"/>
      <c r="R1937" s="17"/>
      <c r="S1937" s="18"/>
      <c r="T1937" s="17"/>
      <c r="U1937" s="17"/>
      <c r="V1937" s="19"/>
      <c r="W1937" s="19"/>
      <c r="X1937" s="19"/>
      <c r="Y1937" s="17"/>
      <c r="Z1937" s="18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</row>
    <row r="1938" spans="1:49" s="11" customFormat="1">
      <c r="A1938" s="17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8"/>
      <c r="Q1938" s="17"/>
      <c r="R1938" s="17"/>
      <c r="S1938" s="18"/>
      <c r="T1938" s="17"/>
      <c r="U1938" s="17"/>
      <c r="V1938" s="19"/>
      <c r="W1938" s="19"/>
      <c r="X1938" s="19"/>
      <c r="Y1938" s="17"/>
      <c r="Z1938" s="18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</row>
    <row r="1939" spans="1:49" s="11" customFormat="1">
      <c r="A1939" s="17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8"/>
      <c r="Q1939" s="17"/>
      <c r="R1939" s="17"/>
      <c r="S1939" s="18"/>
      <c r="T1939" s="17"/>
      <c r="U1939" s="17"/>
      <c r="V1939" s="19"/>
      <c r="W1939" s="19"/>
      <c r="X1939" s="19"/>
      <c r="Y1939" s="17"/>
      <c r="Z1939" s="18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</row>
    <row r="1940" spans="1:49" s="11" customFormat="1">
      <c r="A1940" s="17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8"/>
      <c r="Q1940" s="17"/>
      <c r="R1940" s="17"/>
      <c r="S1940" s="18"/>
      <c r="T1940" s="17"/>
      <c r="U1940" s="17"/>
      <c r="V1940" s="19"/>
      <c r="W1940" s="19"/>
      <c r="X1940" s="19"/>
      <c r="Y1940" s="17"/>
      <c r="Z1940" s="18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</row>
    <row r="1941" spans="1:49" s="11" customFormat="1">
      <c r="A1941" s="17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8"/>
      <c r="Q1941" s="17"/>
      <c r="R1941" s="17"/>
      <c r="S1941" s="18"/>
      <c r="T1941" s="17"/>
      <c r="U1941" s="17"/>
      <c r="V1941" s="19"/>
      <c r="W1941" s="19"/>
      <c r="X1941" s="19"/>
      <c r="Y1941" s="17"/>
      <c r="Z1941" s="18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</row>
    <row r="1942" spans="1:49" s="11" customFormat="1">
      <c r="A1942" s="17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8"/>
      <c r="Q1942" s="17"/>
      <c r="R1942" s="17"/>
      <c r="S1942" s="18"/>
      <c r="T1942" s="17"/>
      <c r="U1942" s="17"/>
      <c r="V1942" s="19"/>
      <c r="W1942" s="19"/>
      <c r="X1942" s="19"/>
      <c r="Y1942" s="17"/>
      <c r="Z1942" s="18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</row>
    <row r="1943" spans="1:49" s="11" customFormat="1">
      <c r="A1943" s="17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8"/>
      <c r="Q1943" s="17"/>
      <c r="R1943" s="17"/>
      <c r="S1943" s="18"/>
      <c r="T1943" s="17"/>
      <c r="U1943" s="17"/>
      <c r="V1943" s="19"/>
      <c r="W1943" s="19"/>
      <c r="X1943" s="19"/>
      <c r="Y1943" s="17"/>
      <c r="Z1943" s="18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</row>
    <row r="1944" spans="1:49" s="11" customFormat="1">
      <c r="A1944" s="17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8"/>
      <c r="Q1944" s="17"/>
      <c r="R1944" s="17"/>
      <c r="S1944" s="18"/>
      <c r="T1944" s="17"/>
      <c r="U1944" s="17"/>
      <c r="V1944" s="19"/>
      <c r="W1944" s="19"/>
      <c r="X1944" s="19"/>
      <c r="Y1944" s="17"/>
      <c r="Z1944" s="18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</row>
    <row r="1945" spans="1:49" s="11" customFormat="1">
      <c r="A1945" s="17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8"/>
      <c r="Q1945" s="17"/>
      <c r="R1945" s="17"/>
      <c r="S1945" s="18"/>
      <c r="T1945" s="17"/>
      <c r="U1945" s="17"/>
      <c r="V1945" s="19"/>
      <c r="W1945" s="19"/>
      <c r="X1945" s="19"/>
      <c r="Y1945" s="17"/>
      <c r="Z1945" s="18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</row>
    <row r="1946" spans="1:49" s="11" customFormat="1">
      <c r="A1946" s="17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8"/>
      <c r="Q1946" s="17"/>
      <c r="R1946" s="17"/>
      <c r="S1946" s="18"/>
      <c r="T1946" s="17"/>
      <c r="U1946" s="17"/>
      <c r="V1946" s="19"/>
      <c r="W1946" s="19"/>
      <c r="X1946" s="19"/>
      <c r="Y1946" s="17"/>
      <c r="Z1946" s="18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</row>
    <row r="1947" spans="1:49" s="11" customFormat="1">
      <c r="A1947" s="17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8"/>
      <c r="Q1947" s="17"/>
      <c r="R1947" s="17"/>
      <c r="S1947" s="18"/>
      <c r="T1947" s="17"/>
      <c r="U1947" s="17"/>
      <c r="V1947" s="19"/>
      <c r="W1947" s="19"/>
      <c r="X1947" s="19"/>
      <c r="Y1947" s="17"/>
      <c r="Z1947" s="18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</row>
    <row r="1948" spans="1:49" s="11" customFormat="1">
      <c r="A1948" s="17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8"/>
      <c r="Q1948" s="17"/>
      <c r="R1948" s="17"/>
      <c r="S1948" s="18"/>
      <c r="T1948" s="17"/>
      <c r="U1948" s="17"/>
      <c r="V1948" s="19"/>
      <c r="W1948" s="19"/>
      <c r="X1948" s="19"/>
      <c r="Y1948" s="17"/>
      <c r="Z1948" s="18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</row>
    <row r="1949" spans="1:49" s="11" customFormat="1">
      <c r="A1949" s="17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8"/>
      <c r="Q1949" s="17"/>
      <c r="R1949" s="17"/>
      <c r="S1949" s="18"/>
      <c r="T1949" s="17"/>
      <c r="U1949" s="17"/>
      <c r="V1949" s="19"/>
      <c r="W1949" s="19"/>
      <c r="X1949" s="19"/>
      <c r="Y1949" s="17"/>
      <c r="Z1949" s="18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</row>
    <row r="1950" spans="1:49" s="11" customFormat="1">
      <c r="A1950" s="17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8"/>
      <c r="Q1950" s="17"/>
      <c r="R1950" s="17"/>
      <c r="S1950" s="18"/>
      <c r="T1950" s="17"/>
      <c r="U1950" s="17"/>
      <c r="V1950" s="19"/>
      <c r="W1950" s="19"/>
      <c r="X1950" s="19"/>
      <c r="Y1950" s="17"/>
      <c r="Z1950" s="18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</row>
    <row r="1951" spans="1:49" s="11" customFormat="1">
      <c r="A1951" s="17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8"/>
      <c r="Q1951" s="17"/>
      <c r="R1951" s="17"/>
      <c r="S1951" s="18"/>
      <c r="T1951" s="17"/>
      <c r="U1951" s="17"/>
      <c r="V1951" s="19"/>
      <c r="W1951" s="19"/>
      <c r="X1951" s="19"/>
      <c r="Y1951" s="17"/>
      <c r="Z1951" s="18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</row>
    <row r="1952" spans="1:49" s="11" customFormat="1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8"/>
      <c r="Q1952" s="17"/>
      <c r="R1952" s="17"/>
      <c r="S1952" s="18"/>
      <c r="T1952" s="17"/>
      <c r="U1952" s="17"/>
      <c r="V1952" s="19"/>
      <c r="W1952" s="19"/>
      <c r="X1952" s="19"/>
      <c r="Y1952" s="17"/>
      <c r="Z1952" s="18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</row>
    <row r="1953" spans="1:49" s="11" customFormat="1">
      <c r="A1953" s="17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8"/>
      <c r="Q1953" s="17"/>
      <c r="R1953" s="17"/>
      <c r="S1953" s="18"/>
      <c r="T1953" s="17"/>
      <c r="U1953" s="17"/>
      <c r="V1953" s="19"/>
      <c r="W1953" s="19"/>
      <c r="X1953" s="19"/>
      <c r="Y1953" s="17"/>
      <c r="Z1953" s="18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</row>
    <row r="1954" spans="1:49" s="11" customFormat="1">
      <c r="A1954" s="17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8"/>
      <c r="Q1954" s="17"/>
      <c r="R1954" s="17"/>
      <c r="S1954" s="18"/>
      <c r="T1954" s="17"/>
      <c r="U1954" s="17"/>
      <c r="V1954" s="19"/>
      <c r="W1954" s="19"/>
      <c r="X1954" s="19"/>
      <c r="Y1954" s="17"/>
      <c r="Z1954" s="18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</row>
    <row r="1955" spans="1:49" s="11" customFormat="1">
      <c r="A1955" s="17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8"/>
      <c r="Q1955" s="17"/>
      <c r="R1955" s="17"/>
      <c r="S1955" s="18"/>
      <c r="T1955" s="17"/>
      <c r="U1955" s="17"/>
      <c r="V1955" s="19"/>
      <c r="W1955" s="19"/>
      <c r="X1955" s="19"/>
      <c r="Y1955" s="17"/>
      <c r="Z1955" s="18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</row>
    <row r="1956" spans="1:49" s="11" customFormat="1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8"/>
      <c r="Q1956" s="17"/>
      <c r="R1956" s="17"/>
      <c r="S1956" s="18"/>
      <c r="T1956" s="17"/>
      <c r="U1956" s="17"/>
      <c r="V1956" s="19"/>
      <c r="W1956" s="19"/>
      <c r="X1956" s="19"/>
      <c r="Y1956" s="17"/>
      <c r="Z1956" s="18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</row>
    <row r="1957" spans="1:49" s="11" customFormat="1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8"/>
      <c r="Q1957" s="17"/>
      <c r="R1957" s="17"/>
      <c r="S1957" s="18"/>
      <c r="T1957" s="17"/>
      <c r="U1957" s="17"/>
      <c r="V1957" s="19"/>
      <c r="W1957" s="19"/>
      <c r="X1957" s="19"/>
      <c r="Y1957" s="17"/>
      <c r="Z1957" s="18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</row>
    <row r="1958" spans="1:49" s="11" customFormat="1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8"/>
      <c r="Q1958" s="17"/>
      <c r="R1958" s="17"/>
      <c r="S1958" s="18"/>
      <c r="T1958" s="17"/>
      <c r="U1958" s="17"/>
      <c r="V1958" s="19"/>
      <c r="W1958" s="19"/>
      <c r="X1958" s="19"/>
      <c r="Y1958" s="17"/>
      <c r="Z1958" s="18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</row>
    <row r="1959" spans="1:49" s="11" customFormat="1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8"/>
      <c r="Q1959" s="17"/>
      <c r="R1959" s="17"/>
      <c r="S1959" s="18"/>
      <c r="T1959" s="17"/>
      <c r="U1959" s="17"/>
      <c r="V1959" s="19"/>
      <c r="W1959" s="19"/>
      <c r="X1959" s="19"/>
      <c r="Y1959" s="17"/>
      <c r="Z1959" s="18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</row>
    <row r="1960" spans="1:49" s="11" customFormat="1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8"/>
      <c r="Q1960" s="17"/>
      <c r="R1960" s="17"/>
      <c r="S1960" s="18"/>
      <c r="T1960" s="17"/>
      <c r="U1960" s="17"/>
      <c r="V1960" s="19"/>
      <c r="W1960" s="19"/>
      <c r="X1960" s="19"/>
      <c r="Y1960" s="17"/>
      <c r="Z1960" s="18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</row>
    <row r="1961" spans="1:49" s="11" customFormat="1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8"/>
      <c r="Q1961" s="17"/>
      <c r="R1961" s="17"/>
      <c r="S1961" s="18"/>
      <c r="T1961" s="17"/>
      <c r="U1961" s="17"/>
      <c r="V1961" s="19"/>
      <c r="W1961" s="19"/>
      <c r="X1961" s="19"/>
      <c r="Y1961" s="17"/>
      <c r="Z1961" s="18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</row>
    <row r="1962" spans="1:49" s="11" customFormat="1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8"/>
      <c r="Q1962" s="17"/>
      <c r="R1962" s="17"/>
      <c r="S1962" s="18"/>
      <c r="T1962" s="17"/>
      <c r="U1962" s="17"/>
      <c r="V1962" s="19"/>
      <c r="W1962" s="19"/>
      <c r="X1962" s="19"/>
      <c r="Y1962" s="17"/>
      <c r="Z1962" s="18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</row>
    <row r="1963" spans="1:49" s="11" customFormat="1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8"/>
      <c r="Q1963" s="17"/>
      <c r="R1963" s="17"/>
      <c r="S1963" s="18"/>
      <c r="T1963" s="17"/>
      <c r="U1963" s="17"/>
      <c r="V1963" s="19"/>
      <c r="W1963" s="19"/>
      <c r="X1963" s="19"/>
      <c r="Y1963" s="17"/>
      <c r="Z1963" s="18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</row>
    <row r="1964" spans="1:49" s="11" customFormat="1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8"/>
      <c r="Q1964" s="17"/>
      <c r="R1964" s="17"/>
      <c r="S1964" s="18"/>
      <c r="T1964" s="17"/>
      <c r="U1964" s="17"/>
      <c r="V1964" s="19"/>
      <c r="W1964" s="19"/>
      <c r="X1964" s="19"/>
      <c r="Y1964" s="17"/>
      <c r="Z1964" s="18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</row>
    <row r="1965" spans="1:49" s="11" customFormat="1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8"/>
      <c r="Q1965" s="17"/>
      <c r="R1965" s="17"/>
      <c r="S1965" s="18"/>
      <c r="T1965" s="17"/>
      <c r="U1965" s="17"/>
      <c r="V1965" s="19"/>
      <c r="W1965" s="19"/>
      <c r="X1965" s="19"/>
      <c r="Y1965" s="17"/>
      <c r="Z1965" s="18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</row>
    <row r="1966" spans="1:49" s="11" customFormat="1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8"/>
      <c r="Q1966" s="17"/>
      <c r="R1966" s="17"/>
      <c r="S1966" s="18"/>
      <c r="T1966" s="17"/>
      <c r="U1966" s="17"/>
      <c r="V1966" s="19"/>
      <c r="W1966" s="19"/>
      <c r="X1966" s="19"/>
      <c r="Y1966" s="17"/>
      <c r="Z1966" s="18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</row>
    <row r="1967" spans="1:49" s="11" customFormat="1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8"/>
      <c r="Q1967" s="17"/>
      <c r="R1967" s="17"/>
      <c r="S1967" s="18"/>
      <c r="T1967" s="17"/>
      <c r="U1967" s="17"/>
      <c r="V1967" s="19"/>
      <c r="W1967" s="19"/>
      <c r="X1967" s="19"/>
      <c r="Y1967" s="17"/>
      <c r="Z1967" s="18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</row>
    <row r="1968" spans="1:49" s="11" customFormat="1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8"/>
      <c r="Q1968" s="17"/>
      <c r="R1968" s="17"/>
      <c r="S1968" s="18"/>
      <c r="T1968" s="17"/>
      <c r="U1968" s="17"/>
      <c r="V1968" s="19"/>
      <c r="W1968" s="19"/>
      <c r="X1968" s="19"/>
      <c r="Y1968" s="17"/>
      <c r="Z1968" s="18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</row>
    <row r="1969" spans="1:49" s="11" customFormat="1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8"/>
      <c r="Q1969" s="17"/>
      <c r="R1969" s="17"/>
      <c r="S1969" s="18"/>
      <c r="T1969" s="17"/>
      <c r="U1969" s="17"/>
      <c r="V1969" s="19"/>
      <c r="W1969" s="19"/>
      <c r="X1969" s="19"/>
      <c r="Y1969" s="17"/>
      <c r="Z1969" s="18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</row>
    <row r="1970" spans="1:49" s="11" customFormat="1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8"/>
      <c r="Q1970" s="17"/>
      <c r="R1970" s="17"/>
      <c r="S1970" s="18"/>
      <c r="T1970" s="17"/>
      <c r="U1970" s="17"/>
      <c r="V1970" s="19"/>
      <c r="W1970" s="19"/>
      <c r="X1970" s="19"/>
      <c r="Y1970" s="17"/>
      <c r="Z1970" s="18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</row>
    <row r="1971" spans="1:49" s="11" customFormat="1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8"/>
      <c r="Q1971" s="17"/>
      <c r="R1971" s="17"/>
      <c r="S1971" s="18"/>
      <c r="T1971" s="17"/>
      <c r="U1971" s="17"/>
      <c r="V1971" s="19"/>
      <c r="W1971" s="19"/>
      <c r="X1971" s="19"/>
      <c r="Y1971" s="17"/>
      <c r="Z1971" s="18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</row>
    <row r="1972" spans="1:49" s="11" customFormat="1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8"/>
      <c r="Q1972" s="17"/>
      <c r="R1972" s="17"/>
      <c r="S1972" s="18"/>
      <c r="T1972" s="17"/>
      <c r="U1972" s="17"/>
      <c r="V1972" s="19"/>
      <c r="W1972" s="19"/>
      <c r="X1972" s="19"/>
      <c r="Y1972" s="17"/>
      <c r="Z1972" s="18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</row>
    <row r="1973" spans="1:49" s="11" customFormat="1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8"/>
      <c r="Q1973" s="17"/>
      <c r="R1973" s="17"/>
      <c r="S1973" s="18"/>
      <c r="T1973" s="17"/>
      <c r="U1973" s="17"/>
      <c r="V1973" s="19"/>
      <c r="W1973" s="19"/>
      <c r="X1973" s="19"/>
      <c r="Y1973" s="17"/>
      <c r="Z1973" s="18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</row>
    <row r="1974" spans="1:49" s="11" customFormat="1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8"/>
      <c r="Q1974" s="17"/>
      <c r="R1974" s="17"/>
      <c r="S1974" s="18"/>
      <c r="T1974" s="17"/>
      <c r="U1974" s="17"/>
      <c r="V1974" s="19"/>
      <c r="W1974" s="19"/>
      <c r="X1974" s="19"/>
      <c r="Y1974" s="17"/>
      <c r="Z1974" s="18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</row>
    <row r="1975" spans="1:49" s="11" customFormat="1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8"/>
      <c r="Q1975" s="17"/>
      <c r="R1975" s="17"/>
      <c r="S1975" s="18"/>
      <c r="T1975" s="17"/>
      <c r="U1975" s="17"/>
      <c r="V1975" s="19"/>
      <c r="W1975" s="19"/>
      <c r="X1975" s="19"/>
      <c r="Y1975" s="17"/>
      <c r="Z1975" s="18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</row>
    <row r="1976" spans="1:49" s="11" customFormat="1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8"/>
      <c r="Q1976" s="17"/>
      <c r="R1976" s="17"/>
      <c r="S1976" s="18"/>
      <c r="T1976" s="17"/>
      <c r="U1976" s="17"/>
      <c r="V1976" s="19"/>
      <c r="W1976" s="19"/>
      <c r="X1976" s="19"/>
      <c r="Y1976" s="17"/>
      <c r="Z1976" s="18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</row>
    <row r="1977" spans="1:49" s="11" customFormat="1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8"/>
      <c r="Q1977" s="17"/>
      <c r="R1977" s="17"/>
      <c r="S1977" s="18"/>
      <c r="T1977" s="17"/>
      <c r="U1977" s="17"/>
      <c r="V1977" s="19"/>
      <c r="W1977" s="19"/>
      <c r="X1977" s="19"/>
      <c r="Y1977" s="17"/>
      <c r="Z1977" s="18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</row>
    <row r="1978" spans="1:49" s="11" customFormat="1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8"/>
      <c r="Q1978" s="17"/>
      <c r="R1978" s="17"/>
      <c r="S1978" s="18"/>
      <c r="T1978" s="17"/>
      <c r="U1978" s="17"/>
      <c r="V1978" s="19"/>
      <c r="W1978" s="19"/>
      <c r="X1978" s="19"/>
      <c r="Y1978" s="17"/>
      <c r="Z1978" s="18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</row>
    <row r="1979" spans="1:49" s="11" customFormat="1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8"/>
      <c r="Q1979" s="17"/>
      <c r="R1979" s="17"/>
      <c r="S1979" s="18"/>
      <c r="T1979" s="17"/>
      <c r="U1979" s="17"/>
      <c r="V1979" s="19"/>
      <c r="W1979" s="19"/>
      <c r="X1979" s="19"/>
      <c r="Y1979" s="17"/>
      <c r="Z1979" s="18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</row>
    <row r="1980" spans="1:49" s="11" customFormat="1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8"/>
      <c r="Q1980" s="17"/>
      <c r="R1980" s="17"/>
      <c r="S1980" s="18"/>
      <c r="T1980" s="17"/>
      <c r="U1980" s="17"/>
      <c r="V1980" s="19"/>
      <c r="W1980" s="19"/>
      <c r="X1980" s="19"/>
      <c r="Y1980" s="17"/>
      <c r="Z1980" s="18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</row>
    <row r="1981" spans="1:49" s="11" customFormat="1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8"/>
      <c r="Q1981" s="17"/>
      <c r="R1981" s="17"/>
      <c r="S1981" s="18"/>
      <c r="T1981" s="17"/>
      <c r="U1981" s="17"/>
      <c r="V1981" s="19"/>
      <c r="W1981" s="19"/>
      <c r="X1981" s="19"/>
      <c r="Y1981" s="17"/>
      <c r="Z1981" s="18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</row>
    <row r="1982" spans="1:49" s="11" customFormat="1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8"/>
      <c r="Q1982" s="17"/>
      <c r="R1982" s="17"/>
      <c r="S1982" s="18"/>
      <c r="T1982" s="17"/>
      <c r="U1982" s="17"/>
      <c r="V1982" s="19"/>
      <c r="W1982" s="19"/>
      <c r="X1982" s="19"/>
      <c r="Y1982" s="17"/>
      <c r="Z1982" s="18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</row>
    <row r="1983" spans="1:49" s="11" customFormat="1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8"/>
      <c r="Q1983" s="17"/>
      <c r="R1983" s="17"/>
      <c r="S1983" s="18"/>
      <c r="T1983" s="17"/>
      <c r="U1983" s="17"/>
      <c r="V1983" s="19"/>
      <c r="W1983" s="19"/>
      <c r="X1983" s="19"/>
      <c r="Y1983" s="17"/>
      <c r="Z1983" s="18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</row>
    <row r="1984" spans="1:49" s="11" customFormat="1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8"/>
      <c r="Q1984" s="17"/>
      <c r="R1984" s="17"/>
      <c r="S1984" s="18"/>
      <c r="T1984" s="17"/>
      <c r="U1984" s="17"/>
      <c r="V1984" s="19"/>
      <c r="W1984" s="19"/>
      <c r="X1984" s="19"/>
      <c r="Y1984" s="17"/>
      <c r="Z1984" s="18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</row>
    <row r="1985" spans="1:49" s="11" customFormat="1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8"/>
      <c r="Q1985" s="17"/>
      <c r="R1985" s="17"/>
      <c r="S1985" s="18"/>
      <c r="T1985" s="17"/>
      <c r="U1985" s="17"/>
      <c r="V1985" s="19"/>
      <c r="W1985" s="19"/>
      <c r="X1985" s="19"/>
      <c r="Y1985" s="17"/>
      <c r="Z1985" s="18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</row>
    <row r="1986" spans="1:49" s="11" customFormat="1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8"/>
      <c r="Q1986" s="17"/>
      <c r="R1986" s="17"/>
      <c r="S1986" s="18"/>
      <c r="T1986" s="17"/>
      <c r="U1986" s="17"/>
      <c r="V1986" s="19"/>
      <c r="W1986" s="19"/>
      <c r="X1986" s="19"/>
      <c r="Y1986" s="17"/>
      <c r="Z1986" s="18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</row>
    <row r="1987" spans="1:49" s="11" customFormat="1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8"/>
      <c r="Q1987" s="17"/>
      <c r="R1987" s="17"/>
      <c r="S1987" s="18"/>
      <c r="T1987" s="17"/>
      <c r="U1987" s="17"/>
      <c r="V1987" s="19"/>
      <c r="W1987" s="19"/>
      <c r="X1987" s="19"/>
      <c r="Y1987" s="17"/>
      <c r="Z1987" s="18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</row>
    <row r="1988" spans="1:49" s="11" customFormat="1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8"/>
      <c r="Q1988" s="17"/>
      <c r="R1988" s="17"/>
      <c r="S1988" s="18"/>
      <c r="T1988" s="17"/>
      <c r="U1988" s="17"/>
      <c r="V1988" s="19"/>
      <c r="W1988" s="19"/>
      <c r="X1988" s="19"/>
      <c r="Y1988" s="17"/>
      <c r="Z1988" s="18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</row>
    <row r="1989" spans="1:49" s="11" customFormat="1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8"/>
      <c r="Q1989" s="17"/>
      <c r="R1989" s="17"/>
      <c r="S1989" s="18"/>
      <c r="T1989" s="17"/>
      <c r="U1989" s="17"/>
      <c r="V1989" s="19"/>
      <c r="W1989" s="19"/>
      <c r="X1989" s="19"/>
      <c r="Y1989" s="17"/>
      <c r="Z1989" s="18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</row>
    <row r="1990" spans="1:49" s="11" customFormat="1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8"/>
      <c r="Q1990" s="17"/>
      <c r="R1990" s="17"/>
      <c r="S1990" s="18"/>
      <c r="T1990" s="17"/>
      <c r="U1990" s="17"/>
      <c r="V1990" s="19"/>
      <c r="W1990" s="19"/>
      <c r="X1990" s="19"/>
      <c r="Y1990" s="17"/>
      <c r="Z1990" s="18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</row>
    <row r="1991" spans="1:49" s="11" customFormat="1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8"/>
      <c r="Q1991" s="17"/>
      <c r="R1991" s="17"/>
      <c r="S1991" s="18"/>
      <c r="T1991" s="17"/>
      <c r="U1991" s="17"/>
      <c r="V1991" s="19"/>
      <c r="W1991" s="19"/>
      <c r="X1991" s="19"/>
      <c r="Y1991" s="17"/>
      <c r="Z1991" s="18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</row>
    <row r="1992" spans="1:49" s="11" customFormat="1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8"/>
      <c r="Q1992" s="17"/>
      <c r="R1992" s="17"/>
      <c r="S1992" s="18"/>
      <c r="T1992" s="17"/>
      <c r="U1992" s="17"/>
      <c r="V1992" s="19"/>
      <c r="W1992" s="19"/>
      <c r="X1992" s="19"/>
      <c r="Y1992" s="17"/>
      <c r="Z1992" s="18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</row>
    <row r="1993" spans="1:49" s="11" customFormat="1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8"/>
      <c r="Q1993" s="17"/>
      <c r="R1993" s="17"/>
      <c r="S1993" s="18"/>
      <c r="T1993" s="17"/>
      <c r="U1993" s="17"/>
      <c r="V1993" s="19"/>
      <c r="W1993" s="19"/>
      <c r="X1993" s="19"/>
      <c r="Y1993" s="17"/>
      <c r="Z1993" s="18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  <outlinePr summaryBelow="0" summaryRight="0"/>
    <pageSetUpPr autoPageBreaks="0" fitToPage="1"/>
  </sheetPr>
  <dimension ref="A1:AV174"/>
  <sheetViews>
    <sheetView zoomScale="85" zoomScaleNormal="85" workbookViewId="0">
      <pane xSplit="5" ySplit="1" topLeftCell="T2" activePane="bottomRight" state="frozen"/>
      <selection pane="topRight" activeCell="F1" sqref="F1"/>
      <selection pane="bottomLeft" activeCell="A2" sqref="A2"/>
      <selection pane="bottomRight" activeCell="A2" sqref="A2:XFD174"/>
    </sheetView>
  </sheetViews>
  <sheetFormatPr defaultColWidth="9.140625" defaultRowHeight="11.25"/>
  <cols>
    <col min="1" max="1" width="7" style="196" bestFit="1" customWidth="1"/>
    <col min="2" max="2" width="35.42578125" style="196" bestFit="1" customWidth="1"/>
    <col min="3" max="3" width="17.5703125" style="196" bestFit="1" customWidth="1"/>
    <col min="4" max="4" width="11.85546875" style="196" bestFit="1" customWidth="1"/>
    <col min="5" max="6" width="19" style="196" bestFit="1" customWidth="1"/>
    <col min="7" max="7" width="17.28515625" style="196" bestFit="1" customWidth="1"/>
    <col min="8" max="8" width="18.5703125" style="196" bestFit="1" customWidth="1"/>
    <col min="9" max="9" width="35.42578125" style="196" bestFit="1" customWidth="1"/>
    <col min="10" max="10" width="17.28515625" style="196" bestFit="1" customWidth="1"/>
    <col min="11" max="11" width="11.5703125" style="196" bestFit="1" customWidth="1"/>
    <col min="12" max="12" width="17.28515625" style="196" bestFit="1" customWidth="1"/>
    <col min="13" max="14" width="37.42578125" style="196" bestFit="1" customWidth="1"/>
    <col min="15" max="15" width="14.5703125" style="196" bestFit="1" customWidth="1"/>
    <col min="16" max="16" width="11.85546875" style="196" bestFit="1" customWidth="1"/>
    <col min="17" max="17" width="7.85546875" style="196" bestFit="1" customWidth="1"/>
    <col min="18" max="18" width="8" style="196" bestFit="1" customWidth="1"/>
    <col min="19" max="19" width="11.85546875" style="196" bestFit="1" customWidth="1"/>
    <col min="20" max="21" width="17.28515625" style="196" bestFit="1" customWidth="1"/>
    <col min="22" max="22" width="11.85546875" style="196" bestFit="1" customWidth="1"/>
    <col min="23" max="24" width="14.5703125" style="196" bestFit="1" customWidth="1"/>
    <col min="25" max="25" width="17" style="196" bestFit="1" customWidth="1"/>
    <col min="26" max="27" width="11.85546875" style="196" bestFit="1" customWidth="1"/>
    <col min="28" max="28" width="18.5703125" style="196" bestFit="1" customWidth="1"/>
    <col min="29" max="30" width="17.28515625" style="196" bestFit="1" customWidth="1"/>
    <col min="31" max="34" width="11.85546875" style="196" bestFit="1" customWidth="1"/>
    <col min="35" max="35" width="35.42578125" style="196" bestFit="1" customWidth="1"/>
    <col min="36" max="37" width="14.5703125" style="196" bestFit="1" customWidth="1"/>
    <col min="38" max="41" width="17.28515625" style="196" bestFit="1" customWidth="1"/>
    <col min="42" max="42" width="14.5703125" style="196" bestFit="1" customWidth="1"/>
    <col min="43" max="43" width="31.5703125" style="196" bestFit="1" customWidth="1"/>
    <col min="44" max="44" width="11.85546875" style="196" bestFit="1" customWidth="1"/>
    <col min="45" max="45" width="44.7109375" style="196" bestFit="1" customWidth="1"/>
    <col min="46" max="46" width="27.85546875" style="196" bestFit="1" customWidth="1"/>
    <col min="47" max="47" width="20.28515625" style="196" bestFit="1" customWidth="1"/>
    <col min="48" max="48" width="11.28515625" style="205" bestFit="1" customWidth="1"/>
    <col min="49" max="49" width="8.5703125" style="196" bestFit="1" customWidth="1"/>
    <col min="50" max="16384" width="9.140625" style="196"/>
  </cols>
  <sheetData>
    <row r="1" spans="1:48" ht="17.25">
      <c r="A1" s="212" t="s">
        <v>0</v>
      </c>
      <c r="B1" s="212" t="s">
        <v>73</v>
      </c>
      <c r="C1" s="212" t="s">
        <v>74</v>
      </c>
      <c r="D1" s="212" t="s">
        <v>2</v>
      </c>
      <c r="E1" s="212" t="s">
        <v>3</v>
      </c>
      <c r="F1" s="212" t="s">
        <v>4</v>
      </c>
      <c r="G1" s="212" t="s">
        <v>75</v>
      </c>
      <c r="H1" s="212" t="s">
        <v>76</v>
      </c>
      <c r="I1" s="212" t="s">
        <v>77</v>
      </c>
      <c r="J1" s="212" t="s">
        <v>78</v>
      </c>
      <c r="K1" s="220" t="s">
        <v>233</v>
      </c>
      <c r="L1" s="212" t="s">
        <v>6</v>
      </c>
      <c r="M1" s="212" t="s">
        <v>37</v>
      </c>
      <c r="N1" s="212" t="s">
        <v>38</v>
      </c>
      <c r="O1" s="212" t="s">
        <v>40</v>
      </c>
      <c r="P1" s="212" t="s">
        <v>41</v>
      </c>
      <c r="Q1" s="212" t="s">
        <v>42</v>
      </c>
      <c r="R1" s="212" t="s">
        <v>43</v>
      </c>
      <c r="S1" s="212" t="s">
        <v>44</v>
      </c>
      <c r="T1" s="212" t="s">
        <v>45</v>
      </c>
      <c r="U1" s="212" t="s">
        <v>46</v>
      </c>
      <c r="V1" s="212" t="s">
        <v>47</v>
      </c>
      <c r="W1" s="212" t="s">
        <v>48</v>
      </c>
      <c r="X1" s="212" t="s">
        <v>49</v>
      </c>
      <c r="Y1" s="212" t="s">
        <v>50</v>
      </c>
      <c r="Z1" s="212" t="s">
        <v>51</v>
      </c>
      <c r="AA1" s="212" t="s">
        <v>79</v>
      </c>
      <c r="AB1" s="212" t="s">
        <v>53</v>
      </c>
      <c r="AC1" s="212" t="s">
        <v>54</v>
      </c>
      <c r="AD1" s="212" t="s">
        <v>80</v>
      </c>
      <c r="AE1" s="212" t="s">
        <v>81</v>
      </c>
      <c r="AF1" s="212" t="s">
        <v>58</v>
      </c>
      <c r="AG1" s="212" t="s">
        <v>59</v>
      </c>
      <c r="AH1" s="212" t="s">
        <v>60</v>
      </c>
      <c r="AI1" s="212" t="s">
        <v>82</v>
      </c>
      <c r="AJ1" s="212" t="s">
        <v>83</v>
      </c>
      <c r="AK1" s="212" t="s">
        <v>65</v>
      </c>
      <c r="AL1" s="212" t="s">
        <v>66</v>
      </c>
      <c r="AM1" s="212" t="s">
        <v>67</v>
      </c>
      <c r="AN1" s="212" t="s">
        <v>68</v>
      </c>
      <c r="AO1" s="212" t="s">
        <v>69</v>
      </c>
      <c r="AP1" s="212" t="s">
        <v>70</v>
      </c>
      <c r="AQ1" s="212" t="s">
        <v>71</v>
      </c>
      <c r="AR1" s="212" t="s">
        <v>84</v>
      </c>
      <c r="AS1" s="212" t="s">
        <v>72</v>
      </c>
      <c r="AT1" s="212" t="s">
        <v>8</v>
      </c>
      <c r="AU1" s="212" t="s">
        <v>108</v>
      </c>
      <c r="AV1" s="204" t="s">
        <v>231</v>
      </c>
    </row>
    <row r="2" spans="1:48" ht="12.75">
      <c r="A2" s="213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5"/>
      <c r="Q2" s="213"/>
      <c r="R2" s="213"/>
      <c r="S2" s="215"/>
      <c r="T2" s="213"/>
      <c r="U2" s="213"/>
      <c r="V2" s="215"/>
      <c r="W2" s="215"/>
      <c r="X2" s="215"/>
      <c r="Y2" s="213"/>
      <c r="Z2" s="215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06"/>
    </row>
    <row r="3" spans="1:48" ht="12.75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5"/>
      <c r="Q3" s="213"/>
      <c r="R3" s="213"/>
      <c r="S3" s="215"/>
      <c r="T3" s="213"/>
      <c r="U3" s="213"/>
      <c r="V3" s="215"/>
      <c r="W3" s="215"/>
      <c r="X3" s="215"/>
      <c r="Y3" s="213"/>
      <c r="Z3" s="215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06"/>
    </row>
    <row r="4" spans="1:48" ht="12.75">
      <c r="A4" s="213"/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5"/>
      <c r="Q4" s="213"/>
      <c r="R4" s="213"/>
      <c r="S4" s="215"/>
      <c r="T4" s="213"/>
      <c r="U4" s="213"/>
      <c r="V4" s="215"/>
      <c r="W4" s="215"/>
      <c r="X4" s="215"/>
      <c r="Y4" s="213"/>
      <c r="Z4" s="215"/>
      <c r="AA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  <c r="AN4" s="213"/>
      <c r="AO4" s="213"/>
      <c r="AP4" s="213"/>
      <c r="AQ4" s="213"/>
      <c r="AR4" s="213"/>
      <c r="AS4" s="213"/>
      <c r="AT4" s="213"/>
      <c r="AU4" s="213"/>
      <c r="AV4" s="206"/>
    </row>
    <row r="5" spans="1:48" ht="12.75">
      <c r="A5" s="213"/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5"/>
      <c r="Q5" s="213"/>
      <c r="R5" s="213"/>
      <c r="S5" s="215"/>
      <c r="T5" s="213"/>
      <c r="U5" s="213"/>
      <c r="V5" s="215"/>
      <c r="W5" s="215"/>
      <c r="X5" s="215"/>
      <c r="Y5" s="213"/>
      <c r="Z5" s="215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  <c r="AQ5" s="213"/>
      <c r="AR5" s="213"/>
      <c r="AS5" s="213"/>
      <c r="AT5" s="213"/>
      <c r="AU5" s="213"/>
      <c r="AV5" s="206"/>
    </row>
    <row r="6" spans="1:48" ht="12.75">
      <c r="A6" s="213"/>
      <c r="B6" s="213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5"/>
      <c r="Q6" s="213"/>
      <c r="R6" s="213"/>
      <c r="S6" s="215"/>
      <c r="T6" s="213"/>
      <c r="U6" s="213"/>
      <c r="V6" s="215"/>
      <c r="W6" s="215"/>
      <c r="X6" s="215"/>
      <c r="Y6" s="213"/>
      <c r="Z6" s="215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3"/>
      <c r="AP6" s="213"/>
      <c r="AQ6" s="213"/>
      <c r="AR6" s="213"/>
      <c r="AS6" s="213"/>
      <c r="AT6" s="213"/>
      <c r="AU6" s="213"/>
      <c r="AV6" s="206"/>
    </row>
    <row r="7" spans="1:48" ht="12.75">
      <c r="A7" s="213"/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5"/>
      <c r="Q7" s="213"/>
      <c r="R7" s="213"/>
      <c r="S7" s="215"/>
      <c r="T7" s="213"/>
      <c r="U7" s="213"/>
      <c r="V7" s="215"/>
      <c r="W7" s="215"/>
      <c r="X7" s="215"/>
      <c r="Y7" s="213"/>
      <c r="Z7" s="215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  <c r="AQ7" s="213"/>
      <c r="AR7" s="213"/>
      <c r="AS7" s="213"/>
      <c r="AT7" s="213"/>
      <c r="AU7" s="213"/>
      <c r="AV7" s="206"/>
    </row>
    <row r="8" spans="1:48" ht="12.75">
      <c r="A8" s="213"/>
      <c r="B8" s="213"/>
      <c r="C8" s="213"/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5"/>
      <c r="Q8" s="213"/>
      <c r="R8" s="213"/>
      <c r="S8" s="215"/>
      <c r="T8" s="213"/>
      <c r="U8" s="213"/>
      <c r="V8" s="215"/>
      <c r="W8" s="215"/>
      <c r="X8" s="215"/>
      <c r="Y8" s="213"/>
      <c r="Z8" s="215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06"/>
    </row>
    <row r="9" spans="1:48" ht="12.75">
      <c r="A9" s="213"/>
      <c r="B9" s="213"/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13"/>
      <c r="P9" s="215"/>
      <c r="Q9" s="213"/>
      <c r="R9" s="213"/>
      <c r="S9" s="215"/>
      <c r="T9" s="213"/>
      <c r="U9" s="213"/>
      <c r="V9" s="215"/>
      <c r="W9" s="215"/>
      <c r="X9" s="215"/>
      <c r="Y9" s="213"/>
      <c r="Z9" s="215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  <c r="AV9" s="206"/>
    </row>
    <row r="10" spans="1:48" ht="12.75">
      <c r="A10" s="213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5"/>
      <c r="Q10" s="213"/>
      <c r="R10" s="213"/>
      <c r="S10" s="215"/>
      <c r="T10" s="213"/>
      <c r="U10" s="213"/>
      <c r="V10" s="215"/>
      <c r="W10" s="215"/>
      <c r="X10" s="215"/>
      <c r="Y10" s="213"/>
      <c r="Z10" s="215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  <c r="AQ10" s="213"/>
      <c r="AR10" s="213"/>
      <c r="AS10" s="213"/>
      <c r="AT10" s="213"/>
      <c r="AU10" s="213"/>
      <c r="AV10" s="206"/>
    </row>
    <row r="11" spans="1:48" ht="12.75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5"/>
      <c r="Q11" s="213"/>
      <c r="R11" s="213"/>
      <c r="S11" s="215"/>
      <c r="T11" s="213"/>
      <c r="U11" s="213"/>
      <c r="V11" s="215"/>
      <c r="W11" s="215"/>
      <c r="X11" s="215"/>
      <c r="Y11" s="213"/>
      <c r="Z11" s="215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06"/>
    </row>
    <row r="12" spans="1:48" ht="12.75">
      <c r="A12" s="213"/>
      <c r="B12" s="213"/>
      <c r="C12" s="213"/>
      <c r="D12" s="213"/>
      <c r="E12" s="213"/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5"/>
      <c r="Q12" s="213"/>
      <c r="R12" s="213"/>
      <c r="S12" s="215"/>
      <c r="T12" s="213"/>
      <c r="U12" s="213"/>
      <c r="V12" s="215"/>
      <c r="W12" s="215"/>
      <c r="X12" s="215"/>
      <c r="Y12" s="213"/>
      <c r="Z12" s="215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06"/>
    </row>
    <row r="13" spans="1:48" ht="12.75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5"/>
      <c r="Q13" s="213"/>
      <c r="R13" s="213"/>
      <c r="S13" s="215"/>
      <c r="T13" s="213"/>
      <c r="U13" s="213"/>
      <c r="V13" s="215"/>
      <c r="W13" s="215"/>
      <c r="X13" s="215"/>
      <c r="Y13" s="213"/>
      <c r="Z13" s="215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  <c r="AV13" s="206"/>
    </row>
    <row r="14" spans="1:48" ht="12.75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5"/>
      <c r="Q14" s="213"/>
      <c r="R14" s="213"/>
      <c r="S14" s="215"/>
      <c r="T14" s="213"/>
      <c r="U14" s="213"/>
      <c r="V14" s="215"/>
      <c r="W14" s="215"/>
      <c r="X14" s="215"/>
      <c r="Y14" s="213"/>
      <c r="Z14" s="215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06"/>
    </row>
    <row r="15" spans="1:48" ht="12.75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5"/>
      <c r="Q15" s="213"/>
      <c r="R15" s="213"/>
      <c r="S15" s="215"/>
      <c r="T15" s="213"/>
      <c r="U15" s="213"/>
      <c r="V15" s="215"/>
      <c r="W15" s="215"/>
      <c r="X15" s="215"/>
      <c r="Y15" s="213"/>
      <c r="Z15" s="215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  <c r="AV15" s="206"/>
    </row>
    <row r="16" spans="1:48" ht="12.75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5"/>
      <c r="Q16" s="213"/>
      <c r="R16" s="213"/>
      <c r="S16" s="215"/>
      <c r="T16" s="213"/>
      <c r="U16" s="213"/>
      <c r="V16" s="215"/>
      <c r="W16" s="215"/>
      <c r="X16" s="215"/>
      <c r="Y16" s="213"/>
      <c r="Z16" s="215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06"/>
    </row>
    <row r="17" spans="1:48" ht="12.75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5"/>
      <c r="Q17" s="213"/>
      <c r="R17" s="213"/>
      <c r="S17" s="215"/>
      <c r="T17" s="213"/>
      <c r="U17" s="213"/>
      <c r="V17" s="215"/>
      <c r="W17" s="215"/>
      <c r="X17" s="215"/>
      <c r="Y17" s="213"/>
      <c r="Z17" s="215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  <c r="AS17" s="213"/>
      <c r="AT17" s="213"/>
      <c r="AU17" s="213"/>
      <c r="AV17" s="206"/>
    </row>
    <row r="18" spans="1:48" ht="12.75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5"/>
      <c r="Q18" s="213"/>
      <c r="R18" s="213"/>
      <c r="S18" s="215"/>
      <c r="T18" s="213"/>
      <c r="U18" s="213"/>
      <c r="V18" s="215"/>
      <c r="W18" s="215"/>
      <c r="X18" s="215"/>
      <c r="Y18" s="213"/>
      <c r="Z18" s="215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06"/>
    </row>
    <row r="19" spans="1:48" ht="12.75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5"/>
      <c r="Q19" s="213"/>
      <c r="R19" s="213"/>
      <c r="S19" s="215"/>
      <c r="T19" s="213"/>
      <c r="U19" s="213"/>
      <c r="V19" s="215"/>
      <c r="W19" s="215"/>
      <c r="X19" s="215"/>
      <c r="Y19" s="213"/>
      <c r="Z19" s="215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06"/>
    </row>
    <row r="20" spans="1:48" ht="12.75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5"/>
      <c r="Q20" s="213"/>
      <c r="R20" s="213"/>
      <c r="S20" s="215"/>
      <c r="T20" s="213"/>
      <c r="U20" s="213"/>
      <c r="V20" s="215"/>
      <c r="W20" s="215"/>
      <c r="X20" s="215"/>
      <c r="Y20" s="213"/>
      <c r="Z20" s="215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06"/>
    </row>
    <row r="21" spans="1:48" ht="12.75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5"/>
      <c r="Q21" s="213"/>
      <c r="R21" s="213"/>
      <c r="S21" s="215"/>
      <c r="T21" s="213"/>
      <c r="U21" s="213"/>
      <c r="V21" s="215"/>
      <c r="W21" s="215"/>
      <c r="X21" s="215"/>
      <c r="Y21" s="213"/>
      <c r="Z21" s="215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06"/>
    </row>
    <row r="22" spans="1:48" ht="12.75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5"/>
      <c r="Q22" s="213"/>
      <c r="R22" s="213"/>
      <c r="S22" s="215"/>
      <c r="T22" s="213"/>
      <c r="U22" s="213"/>
      <c r="V22" s="215"/>
      <c r="W22" s="215"/>
      <c r="X22" s="215"/>
      <c r="Y22" s="213"/>
      <c r="Z22" s="215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06"/>
    </row>
    <row r="23" spans="1:48" ht="12.75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5"/>
      <c r="Q23" s="213"/>
      <c r="R23" s="213"/>
      <c r="S23" s="215"/>
      <c r="T23" s="213"/>
      <c r="U23" s="213"/>
      <c r="V23" s="215"/>
      <c r="W23" s="215"/>
      <c r="X23" s="215"/>
      <c r="Y23" s="213"/>
      <c r="Z23" s="215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06"/>
    </row>
    <row r="24" spans="1:48" ht="12.75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5"/>
      <c r="Q24" s="213"/>
      <c r="R24" s="213"/>
      <c r="S24" s="215"/>
      <c r="T24" s="213"/>
      <c r="U24" s="213"/>
      <c r="V24" s="215"/>
      <c r="W24" s="215"/>
      <c r="X24" s="215"/>
      <c r="Y24" s="213"/>
      <c r="Z24" s="215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06"/>
    </row>
    <row r="25" spans="1:48" ht="12.75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5"/>
      <c r="Q25" s="213"/>
      <c r="R25" s="213"/>
      <c r="S25" s="215"/>
      <c r="T25" s="213"/>
      <c r="U25" s="213"/>
      <c r="V25" s="215"/>
      <c r="W25" s="215"/>
      <c r="X25" s="215"/>
      <c r="Y25" s="213"/>
      <c r="Z25" s="215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06"/>
    </row>
    <row r="26" spans="1:48" ht="12.75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5"/>
      <c r="Q26" s="213"/>
      <c r="R26" s="213"/>
      <c r="S26" s="215"/>
      <c r="T26" s="213"/>
      <c r="U26" s="213"/>
      <c r="V26" s="215"/>
      <c r="W26" s="215"/>
      <c r="X26" s="215"/>
      <c r="Y26" s="213"/>
      <c r="Z26" s="215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06"/>
    </row>
    <row r="27" spans="1:48" ht="12.75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5"/>
      <c r="Q27" s="213"/>
      <c r="R27" s="213"/>
      <c r="S27" s="215"/>
      <c r="T27" s="213"/>
      <c r="U27" s="213"/>
      <c r="V27" s="215"/>
      <c r="W27" s="215"/>
      <c r="X27" s="215"/>
      <c r="Y27" s="213"/>
      <c r="Z27" s="215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06"/>
    </row>
    <row r="28" spans="1:48" ht="12.75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5"/>
      <c r="Q28" s="213"/>
      <c r="R28" s="213"/>
      <c r="S28" s="215"/>
      <c r="T28" s="213"/>
      <c r="U28" s="213"/>
      <c r="V28" s="215"/>
      <c r="W28" s="215"/>
      <c r="X28" s="215"/>
      <c r="Y28" s="213"/>
      <c r="Z28" s="215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06"/>
    </row>
    <row r="29" spans="1:48" ht="12.75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5"/>
      <c r="Q29" s="213"/>
      <c r="R29" s="213"/>
      <c r="S29" s="215"/>
      <c r="T29" s="213"/>
      <c r="U29" s="213"/>
      <c r="V29" s="215"/>
      <c r="W29" s="215"/>
      <c r="X29" s="215"/>
      <c r="Y29" s="213"/>
      <c r="Z29" s="215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06"/>
    </row>
    <row r="30" spans="1:48" ht="12.75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5"/>
      <c r="Q30" s="213"/>
      <c r="R30" s="213"/>
      <c r="S30" s="215"/>
      <c r="T30" s="213"/>
      <c r="U30" s="213"/>
      <c r="V30" s="215"/>
      <c r="W30" s="215"/>
      <c r="X30" s="215"/>
      <c r="Y30" s="213"/>
      <c r="Z30" s="215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06"/>
    </row>
    <row r="31" spans="1:48" ht="12.75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5"/>
      <c r="Q31" s="213"/>
      <c r="R31" s="213"/>
      <c r="S31" s="215"/>
      <c r="T31" s="213"/>
      <c r="U31" s="213"/>
      <c r="V31" s="215"/>
      <c r="W31" s="215"/>
      <c r="X31" s="215"/>
      <c r="Y31" s="213"/>
      <c r="Z31" s="215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206"/>
    </row>
    <row r="32" spans="1:48" ht="12.75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5"/>
      <c r="Q32" s="213"/>
      <c r="R32" s="213"/>
      <c r="S32" s="215"/>
      <c r="T32" s="213"/>
      <c r="U32" s="213"/>
      <c r="V32" s="215"/>
      <c r="W32" s="215"/>
      <c r="X32" s="215"/>
      <c r="Y32" s="213"/>
      <c r="Z32" s="215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06"/>
    </row>
    <row r="33" spans="1:48" ht="12.75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5"/>
      <c r="Q33" s="213"/>
      <c r="R33" s="213"/>
      <c r="S33" s="215"/>
      <c r="T33" s="213"/>
      <c r="U33" s="213"/>
      <c r="V33" s="215"/>
      <c r="W33" s="215"/>
      <c r="X33" s="215"/>
      <c r="Y33" s="213"/>
      <c r="Z33" s="215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206"/>
    </row>
    <row r="34" spans="1:48" ht="12.75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5"/>
      <c r="Q34" s="213"/>
      <c r="R34" s="213"/>
      <c r="S34" s="215"/>
      <c r="T34" s="213"/>
      <c r="U34" s="213"/>
      <c r="V34" s="215"/>
      <c r="W34" s="215"/>
      <c r="X34" s="215"/>
      <c r="Y34" s="213"/>
      <c r="Z34" s="215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06"/>
    </row>
    <row r="35" spans="1:48" ht="12.75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5"/>
      <c r="Q35" s="213"/>
      <c r="R35" s="213"/>
      <c r="S35" s="215"/>
      <c r="T35" s="213"/>
      <c r="U35" s="213"/>
      <c r="V35" s="215"/>
      <c r="W35" s="215"/>
      <c r="X35" s="215"/>
      <c r="Y35" s="213"/>
      <c r="Z35" s="215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06"/>
    </row>
    <row r="36" spans="1:48" ht="12.75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5"/>
      <c r="Q36" s="213"/>
      <c r="R36" s="213"/>
      <c r="S36" s="215"/>
      <c r="T36" s="213"/>
      <c r="U36" s="213"/>
      <c r="V36" s="215"/>
      <c r="W36" s="215"/>
      <c r="X36" s="215"/>
      <c r="Y36" s="213"/>
      <c r="Z36" s="215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06"/>
    </row>
    <row r="37" spans="1:48" ht="12.75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5"/>
      <c r="Q37" s="213"/>
      <c r="R37" s="213"/>
      <c r="S37" s="215"/>
      <c r="T37" s="213"/>
      <c r="U37" s="213"/>
      <c r="V37" s="215"/>
      <c r="W37" s="215"/>
      <c r="X37" s="215"/>
      <c r="Y37" s="213"/>
      <c r="Z37" s="215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06"/>
    </row>
    <row r="38" spans="1:48" ht="12.75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5"/>
      <c r="Q38" s="213"/>
      <c r="R38" s="213"/>
      <c r="S38" s="215"/>
      <c r="T38" s="213"/>
      <c r="U38" s="213"/>
      <c r="V38" s="215"/>
      <c r="W38" s="215"/>
      <c r="X38" s="215"/>
      <c r="Y38" s="213"/>
      <c r="Z38" s="215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06"/>
    </row>
    <row r="39" spans="1:48" ht="12.75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5"/>
      <c r="Q39" s="213"/>
      <c r="R39" s="213"/>
      <c r="S39" s="215"/>
      <c r="T39" s="213"/>
      <c r="U39" s="213"/>
      <c r="V39" s="215"/>
      <c r="W39" s="215"/>
      <c r="X39" s="215"/>
      <c r="Y39" s="213"/>
      <c r="Z39" s="215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06"/>
    </row>
    <row r="40" spans="1:48" ht="12.75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5"/>
      <c r="Q40" s="213"/>
      <c r="R40" s="213"/>
      <c r="S40" s="215"/>
      <c r="T40" s="213"/>
      <c r="U40" s="213"/>
      <c r="V40" s="215"/>
      <c r="W40" s="215"/>
      <c r="X40" s="215"/>
      <c r="Y40" s="213"/>
      <c r="Z40" s="215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06"/>
    </row>
    <row r="41" spans="1:48" ht="12.75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5"/>
      <c r="Q41" s="213"/>
      <c r="R41" s="213"/>
      <c r="S41" s="215"/>
      <c r="T41" s="213"/>
      <c r="U41" s="213"/>
      <c r="V41" s="215"/>
      <c r="W41" s="215"/>
      <c r="X41" s="215"/>
      <c r="Y41" s="213"/>
      <c r="Z41" s="215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213"/>
      <c r="AU41" s="213"/>
      <c r="AV41" s="206"/>
    </row>
    <row r="42" spans="1:48" ht="12.75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5"/>
      <c r="Q42" s="213"/>
      <c r="R42" s="213"/>
      <c r="S42" s="215"/>
      <c r="T42" s="213"/>
      <c r="U42" s="213"/>
      <c r="V42" s="215"/>
      <c r="W42" s="215"/>
      <c r="X42" s="215"/>
      <c r="Y42" s="213"/>
      <c r="Z42" s="215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  <c r="AT42" s="213"/>
      <c r="AU42" s="213"/>
      <c r="AV42" s="206"/>
    </row>
    <row r="43" spans="1:48" ht="12.75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5"/>
      <c r="Q43" s="213"/>
      <c r="R43" s="213"/>
      <c r="S43" s="215"/>
      <c r="T43" s="213"/>
      <c r="U43" s="213"/>
      <c r="V43" s="215"/>
      <c r="W43" s="215"/>
      <c r="X43" s="215"/>
      <c r="Y43" s="213"/>
      <c r="Z43" s="215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213"/>
      <c r="AQ43" s="213"/>
      <c r="AR43" s="213"/>
      <c r="AS43" s="213"/>
      <c r="AT43" s="213"/>
      <c r="AU43" s="213"/>
      <c r="AV43" s="206"/>
    </row>
    <row r="44" spans="1:48" ht="12.75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5"/>
      <c r="Q44" s="213"/>
      <c r="R44" s="213"/>
      <c r="S44" s="215"/>
      <c r="T44" s="213"/>
      <c r="U44" s="213"/>
      <c r="V44" s="215"/>
      <c r="W44" s="215"/>
      <c r="X44" s="215"/>
      <c r="Y44" s="213"/>
      <c r="Z44" s="215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06"/>
    </row>
    <row r="45" spans="1:48" ht="12.75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5"/>
      <c r="Q45" s="213"/>
      <c r="R45" s="213"/>
      <c r="S45" s="215"/>
      <c r="T45" s="213"/>
      <c r="U45" s="213"/>
      <c r="V45" s="215"/>
      <c r="W45" s="215"/>
      <c r="X45" s="215"/>
      <c r="Y45" s="213"/>
      <c r="Z45" s="215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  <c r="AQ45" s="213"/>
      <c r="AR45" s="213"/>
      <c r="AS45" s="213"/>
      <c r="AT45" s="213"/>
      <c r="AU45" s="213"/>
      <c r="AV45" s="206"/>
    </row>
    <row r="46" spans="1:48" ht="12.75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5"/>
      <c r="Q46" s="213"/>
      <c r="R46" s="213"/>
      <c r="S46" s="215"/>
      <c r="T46" s="213"/>
      <c r="U46" s="213"/>
      <c r="V46" s="215"/>
      <c r="W46" s="215"/>
      <c r="X46" s="215"/>
      <c r="Y46" s="213"/>
      <c r="Z46" s="215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206"/>
    </row>
    <row r="47" spans="1:48" ht="12.75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5"/>
      <c r="Q47" s="213"/>
      <c r="R47" s="213"/>
      <c r="S47" s="215"/>
      <c r="T47" s="213"/>
      <c r="U47" s="213"/>
      <c r="V47" s="215"/>
      <c r="W47" s="215"/>
      <c r="X47" s="215"/>
      <c r="Y47" s="213"/>
      <c r="Z47" s="215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213"/>
      <c r="AQ47" s="213"/>
      <c r="AR47" s="213"/>
      <c r="AS47" s="213"/>
      <c r="AT47" s="213"/>
      <c r="AU47" s="213"/>
      <c r="AV47" s="206"/>
    </row>
    <row r="48" spans="1:48" ht="12.75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5"/>
      <c r="Q48" s="213"/>
      <c r="R48" s="213"/>
      <c r="S48" s="215"/>
      <c r="T48" s="213"/>
      <c r="U48" s="213"/>
      <c r="V48" s="215"/>
      <c r="W48" s="215"/>
      <c r="X48" s="215"/>
      <c r="Y48" s="213"/>
      <c r="Z48" s="215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  <c r="AT48" s="213"/>
      <c r="AU48" s="213"/>
      <c r="AV48" s="206"/>
    </row>
    <row r="49" spans="1:48" ht="12.75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5"/>
      <c r="Q49" s="213"/>
      <c r="R49" s="213"/>
      <c r="S49" s="215"/>
      <c r="T49" s="213"/>
      <c r="U49" s="213"/>
      <c r="V49" s="215"/>
      <c r="W49" s="215"/>
      <c r="X49" s="215"/>
      <c r="Y49" s="213"/>
      <c r="Z49" s="215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213"/>
      <c r="AQ49" s="213"/>
      <c r="AR49" s="213"/>
      <c r="AS49" s="213"/>
      <c r="AT49" s="213"/>
      <c r="AU49" s="213"/>
      <c r="AV49" s="206"/>
    </row>
    <row r="50" spans="1:48" ht="12.75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5"/>
      <c r="Q50" s="213"/>
      <c r="R50" s="213"/>
      <c r="S50" s="215"/>
      <c r="T50" s="213"/>
      <c r="U50" s="213"/>
      <c r="V50" s="215"/>
      <c r="W50" s="215"/>
      <c r="X50" s="215"/>
      <c r="Y50" s="213"/>
      <c r="Z50" s="215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213"/>
      <c r="AQ50" s="213"/>
      <c r="AR50" s="213"/>
      <c r="AS50" s="213"/>
      <c r="AT50" s="213"/>
      <c r="AU50" s="213"/>
      <c r="AV50" s="206"/>
    </row>
    <row r="51" spans="1:48" ht="12.75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5"/>
      <c r="Q51" s="213"/>
      <c r="R51" s="213"/>
      <c r="S51" s="215"/>
      <c r="T51" s="213"/>
      <c r="U51" s="213"/>
      <c r="V51" s="215"/>
      <c r="W51" s="215"/>
      <c r="X51" s="215"/>
      <c r="Y51" s="213"/>
      <c r="Z51" s="215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  <c r="AT51" s="213"/>
      <c r="AU51" s="213"/>
      <c r="AV51" s="206"/>
    </row>
    <row r="52" spans="1:48" ht="12.75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5"/>
      <c r="Q52" s="213"/>
      <c r="R52" s="213"/>
      <c r="S52" s="215"/>
      <c r="T52" s="213"/>
      <c r="U52" s="213"/>
      <c r="V52" s="215"/>
      <c r="W52" s="215"/>
      <c r="X52" s="215"/>
      <c r="Y52" s="213"/>
      <c r="Z52" s="215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  <c r="AN52" s="213"/>
      <c r="AO52" s="213"/>
      <c r="AP52" s="213"/>
      <c r="AQ52" s="213"/>
      <c r="AR52" s="213"/>
      <c r="AS52" s="213"/>
      <c r="AT52" s="213"/>
      <c r="AU52" s="213"/>
      <c r="AV52" s="206"/>
    </row>
    <row r="53" spans="1:48" ht="12.75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5"/>
      <c r="Q53" s="213"/>
      <c r="R53" s="213"/>
      <c r="S53" s="215"/>
      <c r="T53" s="213"/>
      <c r="U53" s="213"/>
      <c r="V53" s="215"/>
      <c r="W53" s="215"/>
      <c r="X53" s="215"/>
      <c r="Y53" s="213"/>
      <c r="Z53" s="215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  <c r="AT53" s="213"/>
      <c r="AU53" s="213"/>
      <c r="AV53" s="206"/>
    </row>
    <row r="54" spans="1:48" ht="12.75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5"/>
      <c r="Q54" s="213"/>
      <c r="R54" s="213"/>
      <c r="S54" s="215"/>
      <c r="T54" s="213"/>
      <c r="U54" s="213"/>
      <c r="V54" s="215"/>
      <c r="W54" s="215"/>
      <c r="X54" s="215"/>
      <c r="Y54" s="213"/>
      <c r="Z54" s="215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  <c r="AV54" s="206"/>
    </row>
    <row r="55" spans="1:48" ht="12.75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5"/>
      <c r="Q55" s="213"/>
      <c r="R55" s="213"/>
      <c r="S55" s="215"/>
      <c r="T55" s="213"/>
      <c r="U55" s="213"/>
      <c r="V55" s="215"/>
      <c r="W55" s="215"/>
      <c r="X55" s="215"/>
      <c r="Y55" s="213"/>
      <c r="Z55" s="215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  <c r="AN55" s="213"/>
      <c r="AO55" s="213"/>
      <c r="AP55" s="213"/>
      <c r="AQ55" s="213"/>
      <c r="AR55" s="213"/>
      <c r="AS55" s="213"/>
      <c r="AT55" s="213"/>
      <c r="AU55" s="213"/>
      <c r="AV55" s="206"/>
    </row>
    <row r="56" spans="1:48" ht="12.75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5"/>
      <c r="Q56" s="213"/>
      <c r="R56" s="213"/>
      <c r="S56" s="215"/>
      <c r="T56" s="213"/>
      <c r="U56" s="213"/>
      <c r="V56" s="215"/>
      <c r="W56" s="215"/>
      <c r="X56" s="215"/>
      <c r="Y56" s="213"/>
      <c r="Z56" s="215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  <c r="AN56" s="213"/>
      <c r="AO56" s="213"/>
      <c r="AP56" s="213"/>
      <c r="AQ56" s="213"/>
      <c r="AR56" s="213"/>
      <c r="AS56" s="213"/>
      <c r="AT56" s="213"/>
      <c r="AU56" s="213"/>
      <c r="AV56" s="206"/>
    </row>
    <row r="57" spans="1:48" ht="12.75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5"/>
      <c r="Q57" s="213"/>
      <c r="R57" s="213"/>
      <c r="S57" s="215"/>
      <c r="T57" s="213"/>
      <c r="U57" s="213"/>
      <c r="V57" s="215"/>
      <c r="W57" s="215"/>
      <c r="X57" s="215"/>
      <c r="Y57" s="213"/>
      <c r="Z57" s="215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  <c r="AN57" s="213"/>
      <c r="AO57" s="213"/>
      <c r="AP57" s="213"/>
      <c r="AQ57" s="213"/>
      <c r="AR57" s="213"/>
      <c r="AS57" s="213"/>
      <c r="AT57" s="213"/>
      <c r="AU57" s="213"/>
      <c r="AV57" s="206"/>
    </row>
    <row r="58" spans="1:48" ht="12.75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5"/>
      <c r="Q58" s="213"/>
      <c r="R58" s="213"/>
      <c r="S58" s="215"/>
      <c r="T58" s="213"/>
      <c r="U58" s="213"/>
      <c r="V58" s="215"/>
      <c r="W58" s="215"/>
      <c r="X58" s="215"/>
      <c r="Y58" s="213"/>
      <c r="Z58" s="215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  <c r="AN58" s="213"/>
      <c r="AO58" s="213"/>
      <c r="AP58" s="213"/>
      <c r="AQ58" s="213"/>
      <c r="AR58" s="213"/>
      <c r="AS58" s="213"/>
      <c r="AT58" s="213"/>
      <c r="AU58" s="213"/>
      <c r="AV58" s="206"/>
    </row>
    <row r="59" spans="1:48" ht="12.75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5"/>
      <c r="Q59" s="213"/>
      <c r="R59" s="213"/>
      <c r="S59" s="215"/>
      <c r="T59" s="213"/>
      <c r="U59" s="213"/>
      <c r="V59" s="215"/>
      <c r="W59" s="215"/>
      <c r="X59" s="215"/>
      <c r="Y59" s="213"/>
      <c r="Z59" s="215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06"/>
    </row>
    <row r="60" spans="1:48" ht="12.75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5"/>
      <c r="Q60" s="213"/>
      <c r="R60" s="213"/>
      <c r="S60" s="215"/>
      <c r="T60" s="213"/>
      <c r="U60" s="213"/>
      <c r="V60" s="215"/>
      <c r="W60" s="215"/>
      <c r="X60" s="215"/>
      <c r="Y60" s="213"/>
      <c r="Z60" s="215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213"/>
      <c r="AQ60" s="213"/>
      <c r="AR60" s="213"/>
      <c r="AS60" s="213"/>
      <c r="AT60" s="213"/>
      <c r="AU60" s="213"/>
      <c r="AV60" s="206"/>
    </row>
    <row r="61" spans="1:48" ht="12.75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5"/>
      <c r="Q61" s="213"/>
      <c r="R61" s="213"/>
      <c r="S61" s="215"/>
      <c r="T61" s="213"/>
      <c r="U61" s="213"/>
      <c r="V61" s="215"/>
      <c r="W61" s="215"/>
      <c r="X61" s="215"/>
      <c r="Y61" s="213"/>
      <c r="Z61" s="215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213"/>
      <c r="AQ61" s="213"/>
      <c r="AR61" s="213"/>
      <c r="AS61" s="213"/>
      <c r="AT61" s="213"/>
      <c r="AU61" s="213"/>
      <c r="AV61" s="206"/>
    </row>
    <row r="62" spans="1:48" ht="12.75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5"/>
      <c r="Q62" s="213"/>
      <c r="R62" s="213"/>
      <c r="S62" s="215"/>
      <c r="T62" s="213"/>
      <c r="U62" s="213"/>
      <c r="V62" s="215"/>
      <c r="W62" s="215"/>
      <c r="X62" s="215"/>
      <c r="Y62" s="213"/>
      <c r="Z62" s="215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  <c r="AN62" s="213"/>
      <c r="AO62" s="213"/>
      <c r="AP62" s="213"/>
      <c r="AQ62" s="213"/>
      <c r="AR62" s="213"/>
      <c r="AS62" s="213"/>
      <c r="AT62" s="213"/>
      <c r="AU62" s="213"/>
      <c r="AV62" s="206"/>
    </row>
    <row r="63" spans="1:48" ht="12.75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5"/>
      <c r="Q63" s="213"/>
      <c r="R63" s="213"/>
      <c r="S63" s="215"/>
      <c r="T63" s="213"/>
      <c r="U63" s="213"/>
      <c r="V63" s="215"/>
      <c r="W63" s="215"/>
      <c r="X63" s="215"/>
      <c r="Y63" s="213"/>
      <c r="Z63" s="215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  <c r="AN63" s="213"/>
      <c r="AO63" s="213"/>
      <c r="AP63" s="213"/>
      <c r="AQ63" s="213"/>
      <c r="AR63" s="213"/>
      <c r="AS63" s="213"/>
      <c r="AT63" s="213"/>
      <c r="AU63" s="213"/>
      <c r="AV63" s="206"/>
    </row>
    <row r="64" spans="1:48" ht="12.75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5"/>
      <c r="Q64" s="213"/>
      <c r="R64" s="213"/>
      <c r="S64" s="215"/>
      <c r="T64" s="213"/>
      <c r="U64" s="213"/>
      <c r="V64" s="215"/>
      <c r="W64" s="215"/>
      <c r="X64" s="215"/>
      <c r="Y64" s="213"/>
      <c r="Z64" s="215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  <c r="AN64" s="213"/>
      <c r="AO64" s="213"/>
      <c r="AP64" s="213"/>
      <c r="AQ64" s="213"/>
      <c r="AR64" s="213"/>
      <c r="AS64" s="213"/>
      <c r="AT64" s="213"/>
      <c r="AU64" s="213"/>
      <c r="AV64" s="206"/>
    </row>
    <row r="65" spans="1:48" ht="12.75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5"/>
      <c r="Q65" s="213"/>
      <c r="R65" s="213"/>
      <c r="S65" s="215"/>
      <c r="T65" s="213"/>
      <c r="U65" s="213"/>
      <c r="V65" s="215"/>
      <c r="W65" s="215"/>
      <c r="X65" s="215"/>
      <c r="Y65" s="213"/>
      <c r="Z65" s="215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  <c r="AN65" s="213"/>
      <c r="AO65" s="213"/>
      <c r="AP65" s="213"/>
      <c r="AQ65" s="213"/>
      <c r="AR65" s="213"/>
      <c r="AS65" s="213"/>
      <c r="AT65" s="213"/>
      <c r="AU65" s="213"/>
      <c r="AV65" s="206"/>
    </row>
    <row r="66" spans="1:48" ht="12.75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5"/>
      <c r="Q66" s="213"/>
      <c r="R66" s="213"/>
      <c r="S66" s="215"/>
      <c r="T66" s="213"/>
      <c r="U66" s="213"/>
      <c r="V66" s="215"/>
      <c r="W66" s="215"/>
      <c r="X66" s="215"/>
      <c r="Y66" s="213"/>
      <c r="Z66" s="215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213"/>
      <c r="AQ66" s="213"/>
      <c r="AR66" s="213"/>
      <c r="AS66" s="213"/>
      <c r="AT66" s="213"/>
      <c r="AU66" s="213"/>
      <c r="AV66" s="206"/>
    </row>
    <row r="67" spans="1:48" ht="12.75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5"/>
      <c r="Q67" s="213"/>
      <c r="R67" s="213"/>
      <c r="S67" s="215"/>
      <c r="T67" s="213"/>
      <c r="U67" s="213"/>
      <c r="V67" s="215"/>
      <c r="W67" s="215"/>
      <c r="X67" s="215"/>
      <c r="Y67" s="213"/>
      <c r="Z67" s="215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  <c r="AN67" s="213"/>
      <c r="AO67" s="213"/>
      <c r="AP67" s="213"/>
      <c r="AQ67" s="213"/>
      <c r="AR67" s="213"/>
      <c r="AS67" s="213"/>
      <c r="AT67" s="213"/>
      <c r="AU67" s="213"/>
      <c r="AV67" s="206"/>
    </row>
    <row r="68" spans="1:48" ht="12.75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5"/>
      <c r="Q68" s="213"/>
      <c r="R68" s="213"/>
      <c r="S68" s="215"/>
      <c r="T68" s="213"/>
      <c r="U68" s="213"/>
      <c r="V68" s="215"/>
      <c r="W68" s="215"/>
      <c r="X68" s="215"/>
      <c r="Y68" s="213"/>
      <c r="Z68" s="215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  <c r="AN68" s="213"/>
      <c r="AO68" s="213"/>
      <c r="AP68" s="213"/>
      <c r="AQ68" s="213"/>
      <c r="AR68" s="213"/>
      <c r="AS68" s="213"/>
      <c r="AT68" s="213"/>
      <c r="AU68" s="213"/>
      <c r="AV68" s="206"/>
    </row>
    <row r="69" spans="1:48" ht="12.75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5"/>
      <c r="Q69" s="213"/>
      <c r="R69" s="213"/>
      <c r="S69" s="215"/>
      <c r="T69" s="213"/>
      <c r="U69" s="213"/>
      <c r="V69" s="215"/>
      <c r="W69" s="215"/>
      <c r="X69" s="215"/>
      <c r="Y69" s="213"/>
      <c r="Z69" s="215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  <c r="AN69" s="213"/>
      <c r="AO69" s="213"/>
      <c r="AP69" s="213"/>
      <c r="AQ69" s="213"/>
      <c r="AR69" s="213"/>
      <c r="AS69" s="213"/>
      <c r="AT69" s="213"/>
      <c r="AU69" s="213"/>
      <c r="AV69" s="206"/>
    </row>
    <row r="70" spans="1:48" ht="12.75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5"/>
      <c r="Q70" s="213"/>
      <c r="R70" s="213"/>
      <c r="S70" s="215"/>
      <c r="T70" s="213"/>
      <c r="U70" s="213"/>
      <c r="V70" s="215"/>
      <c r="W70" s="215"/>
      <c r="X70" s="215"/>
      <c r="Y70" s="213"/>
      <c r="Z70" s="215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  <c r="AN70" s="213"/>
      <c r="AO70" s="213"/>
      <c r="AP70" s="213"/>
      <c r="AQ70" s="213"/>
      <c r="AR70" s="213"/>
      <c r="AS70" s="213"/>
      <c r="AT70" s="213"/>
      <c r="AU70" s="213"/>
      <c r="AV70" s="206"/>
    </row>
    <row r="71" spans="1:48" ht="12.75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5"/>
      <c r="Q71" s="213"/>
      <c r="R71" s="213"/>
      <c r="S71" s="215"/>
      <c r="T71" s="213"/>
      <c r="U71" s="213"/>
      <c r="V71" s="215"/>
      <c r="W71" s="215"/>
      <c r="X71" s="215"/>
      <c r="Y71" s="213"/>
      <c r="Z71" s="215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  <c r="AN71" s="213"/>
      <c r="AO71" s="213"/>
      <c r="AP71" s="213"/>
      <c r="AQ71" s="213"/>
      <c r="AR71" s="213"/>
      <c r="AS71" s="213"/>
      <c r="AT71" s="213"/>
      <c r="AU71" s="213"/>
      <c r="AV71" s="206"/>
    </row>
    <row r="72" spans="1:48" ht="12.75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5"/>
      <c r="Q72" s="213"/>
      <c r="R72" s="213"/>
      <c r="S72" s="215"/>
      <c r="T72" s="213"/>
      <c r="U72" s="213"/>
      <c r="V72" s="215"/>
      <c r="W72" s="215"/>
      <c r="X72" s="215"/>
      <c r="Y72" s="213"/>
      <c r="Z72" s="215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  <c r="AN72" s="213"/>
      <c r="AO72" s="213"/>
      <c r="AP72" s="213"/>
      <c r="AQ72" s="213"/>
      <c r="AR72" s="213"/>
      <c r="AS72" s="213"/>
      <c r="AT72" s="213"/>
      <c r="AU72" s="213"/>
      <c r="AV72" s="206"/>
    </row>
    <row r="73" spans="1:48" ht="12.75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5"/>
      <c r="Q73" s="213"/>
      <c r="R73" s="213"/>
      <c r="S73" s="215"/>
      <c r="T73" s="213"/>
      <c r="U73" s="213"/>
      <c r="V73" s="215"/>
      <c r="W73" s="215"/>
      <c r="X73" s="215"/>
      <c r="Y73" s="213"/>
      <c r="Z73" s="215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06"/>
    </row>
    <row r="74" spans="1:48" ht="12.75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5"/>
      <c r="Q74" s="213"/>
      <c r="R74" s="213"/>
      <c r="S74" s="215"/>
      <c r="T74" s="213"/>
      <c r="U74" s="213"/>
      <c r="V74" s="215"/>
      <c r="W74" s="215"/>
      <c r="X74" s="215"/>
      <c r="Y74" s="213"/>
      <c r="Z74" s="215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06"/>
    </row>
    <row r="75" spans="1:48" ht="12.75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5"/>
      <c r="Q75" s="213"/>
      <c r="R75" s="213"/>
      <c r="S75" s="215"/>
      <c r="T75" s="213"/>
      <c r="U75" s="213"/>
      <c r="V75" s="215"/>
      <c r="W75" s="215"/>
      <c r="X75" s="215"/>
      <c r="Y75" s="213"/>
      <c r="Z75" s="215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06"/>
    </row>
    <row r="76" spans="1:48" ht="12.75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5"/>
      <c r="Q76" s="213"/>
      <c r="R76" s="213"/>
      <c r="S76" s="215"/>
      <c r="T76" s="213"/>
      <c r="U76" s="213"/>
      <c r="V76" s="215"/>
      <c r="W76" s="215"/>
      <c r="X76" s="215"/>
      <c r="Y76" s="213"/>
      <c r="Z76" s="215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06"/>
    </row>
    <row r="77" spans="1:48" ht="12.75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5"/>
      <c r="Q77" s="213"/>
      <c r="R77" s="213"/>
      <c r="S77" s="215"/>
      <c r="T77" s="213"/>
      <c r="U77" s="213"/>
      <c r="V77" s="215"/>
      <c r="W77" s="215"/>
      <c r="X77" s="215"/>
      <c r="Y77" s="213"/>
      <c r="Z77" s="215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  <c r="AN77" s="213"/>
      <c r="AO77" s="213"/>
      <c r="AP77" s="213"/>
      <c r="AQ77" s="213"/>
      <c r="AR77" s="213"/>
      <c r="AS77" s="213"/>
      <c r="AT77" s="213"/>
      <c r="AU77" s="213"/>
      <c r="AV77" s="206"/>
    </row>
    <row r="78" spans="1:48" ht="12.75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5"/>
      <c r="Q78" s="213"/>
      <c r="R78" s="213"/>
      <c r="S78" s="215"/>
      <c r="T78" s="213"/>
      <c r="U78" s="213"/>
      <c r="V78" s="215"/>
      <c r="W78" s="215"/>
      <c r="X78" s="215"/>
      <c r="Y78" s="213"/>
      <c r="Z78" s="215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  <c r="AN78" s="213"/>
      <c r="AO78" s="213"/>
      <c r="AP78" s="213"/>
      <c r="AQ78" s="213"/>
      <c r="AR78" s="213"/>
      <c r="AS78" s="213"/>
      <c r="AT78" s="213"/>
      <c r="AU78" s="213"/>
      <c r="AV78" s="206"/>
    </row>
    <row r="79" spans="1:48" ht="12.75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5"/>
      <c r="Q79" s="213"/>
      <c r="R79" s="213"/>
      <c r="S79" s="215"/>
      <c r="T79" s="213"/>
      <c r="U79" s="213"/>
      <c r="V79" s="215"/>
      <c r="W79" s="215"/>
      <c r="X79" s="215"/>
      <c r="Y79" s="213"/>
      <c r="Z79" s="215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206"/>
    </row>
    <row r="80" spans="1:48" ht="12.75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5"/>
      <c r="Q80" s="213"/>
      <c r="R80" s="213"/>
      <c r="S80" s="215"/>
      <c r="T80" s="213"/>
      <c r="U80" s="213"/>
      <c r="V80" s="215"/>
      <c r="W80" s="215"/>
      <c r="X80" s="215"/>
      <c r="Y80" s="213"/>
      <c r="Z80" s="215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  <c r="AN80" s="213"/>
      <c r="AO80" s="213"/>
      <c r="AP80" s="213"/>
      <c r="AQ80" s="213"/>
      <c r="AR80" s="213"/>
      <c r="AS80" s="213"/>
      <c r="AT80" s="213"/>
      <c r="AU80" s="213"/>
      <c r="AV80" s="206"/>
    </row>
    <row r="81" spans="1:48" ht="12.75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5"/>
      <c r="Q81" s="213"/>
      <c r="R81" s="213"/>
      <c r="S81" s="215"/>
      <c r="T81" s="213"/>
      <c r="U81" s="213"/>
      <c r="V81" s="215"/>
      <c r="W81" s="215"/>
      <c r="X81" s="215"/>
      <c r="Y81" s="213"/>
      <c r="Z81" s="215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AO81" s="213"/>
      <c r="AP81" s="213"/>
      <c r="AQ81" s="213"/>
      <c r="AR81" s="213"/>
      <c r="AS81" s="213"/>
      <c r="AT81" s="213"/>
      <c r="AU81" s="213"/>
      <c r="AV81" s="206"/>
    </row>
    <row r="82" spans="1:48" ht="12.75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5"/>
      <c r="Q82" s="213"/>
      <c r="R82" s="213"/>
      <c r="S82" s="215"/>
      <c r="T82" s="213"/>
      <c r="U82" s="213"/>
      <c r="V82" s="215"/>
      <c r="W82" s="215"/>
      <c r="X82" s="215"/>
      <c r="Y82" s="213"/>
      <c r="Z82" s="215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  <c r="AN82" s="213"/>
      <c r="AO82" s="213"/>
      <c r="AP82" s="213"/>
      <c r="AQ82" s="213"/>
      <c r="AR82" s="213"/>
      <c r="AS82" s="213"/>
      <c r="AT82" s="213"/>
      <c r="AU82" s="213"/>
      <c r="AV82" s="206"/>
    </row>
    <row r="83" spans="1:48" ht="12.75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5"/>
      <c r="Q83" s="213"/>
      <c r="R83" s="213"/>
      <c r="S83" s="215"/>
      <c r="T83" s="213"/>
      <c r="U83" s="213"/>
      <c r="V83" s="215"/>
      <c r="W83" s="215"/>
      <c r="X83" s="215"/>
      <c r="Y83" s="213"/>
      <c r="Z83" s="215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  <c r="AN83" s="213"/>
      <c r="AO83" s="213"/>
      <c r="AP83" s="213"/>
      <c r="AQ83" s="213"/>
      <c r="AR83" s="213"/>
      <c r="AS83" s="213"/>
      <c r="AT83" s="213"/>
      <c r="AU83" s="213"/>
      <c r="AV83" s="206"/>
    </row>
    <row r="84" spans="1:48" ht="12.75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5"/>
      <c r="Q84" s="213"/>
      <c r="R84" s="213"/>
      <c r="S84" s="215"/>
      <c r="T84" s="213"/>
      <c r="U84" s="213"/>
      <c r="V84" s="215"/>
      <c r="W84" s="215"/>
      <c r="X84" s="215"/>
      <c r="Y84" s="213"/>
      <c r="Z84" s="215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  <c r="AN84" s="213"/>
      <c r="AO84" s="213"/>
      <c r="AP84" s="213"/>
      <c r="AQ84" s="213"/>
      <c r="AR84" s="213"/>
      <c r="AS84" s="213"/>
      <c r="AT84" s="213"/>
      <c r="AU84" s="213"/>
      <c r="AV84" s="206"/>
    </row>
    <row r="85" spans="1:48" ht="12.75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5"/>
      <c r="Q85" s="213"/>
      <c r="R85" s="213"/>
      <c r="S85" s="215"/>
      <c r="T85" s="213"/>
      <c r="U85" s="213"/>
      <c r="V85" s="215"/>
      <c r="W85" s="215"/>
      <c r="X85" s="215"/>
      <c r="Y85" s="213"/>
      <c r="Z85" s="215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13"/>
      <c r="AP85" s="213"/>
      <c r="AQ85" s="213"/>
      <c r="AR85" s="213"/>
      <c r="AS85" s="213"/>
      <c r="AT85" s="213"/>
      <c r="AU85" s="213"/>
      <c r="AV85" s="206"/>
    </row>
    <row r="86" spans="1:48" ht="12.75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5"/>
      <c r="Q86" s="213"/>
      <c r="R86" s="213"/>
      <c r="S86" s="215"/>
      <c r="T86" s="213"/>
      <c r="U86" s="213"/>
      <c r="V86" s="215"/>
      <c r="W86" s="215"/>
      <c r="X86" s="215"/>
      <c r="Y86" s="213"/>
      <c r="Z86" s="215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213"/>
      <c r="AQ86" s="213"/>
      <c r="AR86" s="213"/>
      <c r="AS86" s="213"/>
      <c r="AT86" s="213"/>
      <c r="AU86" s="213"/>
      <c r="AV86" s="206"/>
    </row>
    <row r="87" spans="1:48" ht="12.75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5"/>
      <c r="Q87" s="213"/>
      <c r="R87" s="213"/>
      <c r="S87" s="215"/>
      <c r="T87" s="213"/>
      <c r="U87" s="213"/>
      <c r="V87" s="215"/>
      <c r="W87" s="215"/>
      <c r="X87" s="215"/>
      <c r="Y87" s="213"/>
      <c r="Z87" s="215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06"/>
    </row>
    <row r="88" spans="1:48" ht="12.75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5"/>
      <c r="Q88" s="213"/>
      <c r="R88" s="213"/>
      <c r="S88" s="215"/>
      <c r="T88" s="213"/>
      <c r="U88" s="213"/>
      <c r="V88" s="215"/>
      <c r="W88" s="215"/>
      <c r="X88" s="215"/>
      <c r="Y88" s="213"/>
      <c r="Z88" s="215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  <c r="AN88" s="213"/>
      <c r="AO88" s="213"/>
      <c r="AP88" s="213"/>
      <c r="AQ88" s="213"/>
      <c r="AR88" s="213"/>
      <c r="AS88" s="213"/>
      <c r="AT88" s="213"/>
      <c r="AU88" s="213"/>
      <c r="AV88" s="206"/>
    </row>
    <row r="89" spans="1:48" ht="12.75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5"/>
      <c r="Q89" s="213"/>
      <c r="R89" s="213"/>
      <c r="S89" s="215"/>
      <c r="T89" s="213"/>
      <c r="U89" s="213"/>
      <c r="V89" s="215"/>
      <c r="W89" s="215"/>
      <c r="X89" s="215"/>
      <c r="Y89" s="213"/>
      <c r="Z89" s="215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06"/>
    </row>
    <row r="90" spans="1:48" ht="12.75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5"/>
      <c r="Q90" s="213"/>
      <c r="R90" s="213"/>
      <c r="S90" s="215"/>
      <c r="T90" s="213"/>
      <c r="U90" s="213"/>
      <c r="V90" s="215"/>
      <c r="W90" s="215"/>
      <c r="X90" s="215"/>
      <c r="Y90" s="213"/>
      <c r="Z90" s="215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06"/>
    </row>
    <row r="91" spans="1:48" ht="12.75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5"/>
      <c r="Q91" s="213"/>
      <c r="R91" s="213"/>
      <c r="S91" s="215"/>
      <c r="T91" s="213"/>
      <c r="U91" s="213"/>
      <c r="V91" s="215"/>
      <c r="W91" s="215"/>
      <c r="X91" s="215"/>
      <c r="Y91" s="213"/>
      <c r="Z91" s="215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06"/>
    </row>
    <row r="92" spans="1:48" ht="12.75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5"/>
      <c r="Q92" s="213"/>
      <c r="R92" s="213"/>
      <c r="S92" s="215"/>
      <c r="T92" s="213"/>
      <c r="U92" s="213"/>
      <c r="V92" s="215"/>
      <c r="W92" s="215"/>
      <c r="X92" s="215"/>
      <c r="Y92" s="213"/>
      <c r="Z92" s="215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06"/>
    </row>
    <row r="93" spans="1:48" ht="12.75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5"/>
      <c r="Q93" s="213"/>
      <c r="R93" s="213"/>
      <c r="S93" s="215"/>
      <c r="T93" s="213"/>
      <c r="U93" s="213"/>
      <c r="V93" s="215"/>
      <c r="W93" s="215"/>
      <c r="X93" s="215"/>
      <c r="Y93" s="213"/>
      <c r="Z93" s="215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  <c r="AN93" s="213"/>
      <c r="AO93" s="213"/>
      <c r="AP93" s="213"/>
      <c r="AQ93" s="213"/>
      <c r="AR93" s="213"/>
      <c r="AS93" s="213"/>
      <c r="AT93" s="213"/>
      <c r="AU93" s="213"/>
      <c r="AV93" s="206"/>
    </row>
    <row r="94" spans="1:48" ht="12.75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5"/>
      <c r="Q94" s="213"/>
      <c r="R94" s="213"/>
      <c r="S94" s="215"/>
      <c r="T94" s="213"/>
      <c r="U94" s="213"/>
      <c r="V94" s="215"/>
      <c r="W94" s="215"/>
      <c r="X94" s="215"/>
      <c r="Y94" s="213"/>
      <c r="Z94" s="215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  <c r="AN94" s="213"/>
      <c r="AO94" s="213"/>
      <c r="AP94" s="213"/>
      <c r="AQ94" s="213"/>
      <c r="AR94" s="213"/>
      <c r="AS94" s="213"/>
      <c r="AT94" s="213"/>
      <c r="AU94" s="213"/>
      <c r="AV94" s="206"/>
    </row>
    <row r="95" spans="1:48" ht="12.75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5"/>
      <c r="Q95" s="213"/>
      <c r="R95" s="213"/>
      <c r="S95" s="215"/>
      <c r="T95" s="213"/>
      <c r="U95" s="213"/>
      <c r="V95" s="215"/>
      <c r="W95" s="215"/>
      <c r="X95" s="215"/>
      <c r="Y95" s="213"/>
      <c r="Z95" s="215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06"/>
    </row>
    <row r="96" spans="1:48" ht="12.75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5"/>
      <c r="Q96" s="213"/>
      <c r="R96" s="213"/>
      <c r="S96" s="215"/>
      <c r="T96" s="213"/>
      <c r="U96" s="213"/>
      <c r="V96" s="215"/>
      <c r="W96" s="215"/>
      <c r="X96" s="215"/>
      <c r="Y96" s="213"/>
      <c r="Z96" s="215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06"/>
    </row>
    <row r="97" spans="1:48" ht="12.75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5"/>
      <c r="Q97" s="213"/>
      <c r="R97" s="213"/>
      <c r="S97" s="215"/>
      <c r="T97" s="213"/>
      <c r="U97" s="213"/>
      <c r="V97" s="215"/>
      <c r="W97" s="215"/>
      <c r="X97" s="215"/>
      <c r="Y97" s="213"/>
      <c r="Z97" s="215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3"/>
      <c r="AS97" s="213"/>
      <c r="AT97" s="213"/>
      <c r="AU97" s="213"/>
      <c r="AV97" s="206"/>
    </row>
    <row r="98" spans="1:48" ht="12.75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5"/>
      <c r="Q98" s="213"/>
      <c r="R98" s="213"/>
      <c r="S98" s="215"/>
      <c r="T98" s="213"/>
      <c r="U98" s="213"/>
      <c r="V98" s="215"/>
      <c r="W98" s="215"/>
      <c r="X98" s="215"/>
      <c r="Y98" s="213"/>
      <c r="Z98" s="215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3"/>
      <c r="AS98" s="213"/>
      <c r="AT98" s="213"/>
      <c r="AU98" s="213"/>
      <c r="AV98" s="206"/>
    </row>
    <row r="99" spans="1:48" ht="12.75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5"/>
      <c r="Q99" s="213"/>
      <c r="R99" s="213"/>
      <c r="S99" s="215"/>
      <c r="T99" s="213"/>
      <c r="U99" s="213"/>
      <c r="V99" s="215"/>
      <c r="W99" s="215"/>
      <c r="X99" s="215"/>
      <c r="Y99" s="213"/>
      <c r="Z99" s="215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  <c r="AV99" s="206"/>
    </row>
    <row r="100" spans="1:48" ht="12.75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5"/>
      <c r="Q100" s="213"/>
      <c r="R100" s="213"/>
      <c r="S100" s="215"/>
      <c r="T100" s="213"/>
      <c r="U100" s="213"/>
      <c r="V100" s="215"/>
      <c r="W100" s="215"/>
      <c r="X100" s="215"/>
      <c r="Y100" s="213"/>
      <c r="Z100" s="215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  <c r="AN100" s="213"/>
      <c r="AO100" s="213"/>
      <c r="AP100" s="213"/>
      <c r="AQ100" s="213"/>
      <c r="AR100" s="213"/>
      <c r="AS100" s="213"/>
      <c r="AT100" s="213"/>
      <c r="AU100" s="213"/>
      <c r="AV100" s="206"/>
    </row>
    <row r="101" spans="1:48" ht="12.75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5"/>
      <c r="Q101" s="213"/>
      <c r="R101" s="213"/>
      <c r="S101" s="215"/>
      <c r="T101" s="213"/>
      <c r="U101" s="213"/>
      <c r="V101" s="215"/>
      <c r="W101" s="215"/>
      <c r="X101" s="215"/>
      <c r="Y101" s="213"/>
      <c r="Z101" s="215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  <c r="AN101" s="213"/>
      <c r="AO101" s="213"/>
      <c r="AP101" s="213"/>
      <c r="AQ101" s="213"/>
      <c r="AR101" s="213"/>
      <c r="AS101" s="213"/>
      <c r="AT101" s="213"/>
      <c r="AU101" s="213"/>
      <c r="AV101" s="206"/>
    </row>
    <row r="102" spans="1:48" ht="12.75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5"/>
      <c r="Q102" s="213"/>
      <c r="R102" s="213"/>
      <c r="S102" s="215"/>
      <c r="T102" s="213"/>
      <c r="U102" s="213"/>
      <c r="V102" s="215"/>
      <c r="W102" s="215"/>
      <c r="X102" s="215"/>
      <c r="Y102" s="213"/>
      <c r="Z102" s="215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  <c r="AV102" s="206"/>
    </row>
    <row r="103" spans="1:48" ht="12.75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5"/>
      <c r="Q103" s="213"/>
      <c r="R103" s="213"/>
      <c r="S103" s="215"/>
      <c r="T103" s="213"/>
      <c r="U103" s="213"/>
      <c r="V103" s="215"/>
      <c r="W103" s="215"/>
      <c r="X103" s="215"/>
      <c r="Y103" s="213"/>
      <c r="Z103" s="215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213"/>
      <c r="AQ103" s="213"/>
      <c r="AR103" s="213"/>
      <c r="AS103" s="213"/>
      <c r="AT103" s="213"/>
      <c r="AU103" s="213"/>
      <c r="AV103" s="206"/>
    </row>
    <row r="104" spans="1:48" ht="12.75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5"/>
      <c r="Q104" s="213"/>
      <c r="R104" s="213"/>
      <c r="S104" s="215"/>
      <c r="T104" s="213"/>
      <c r="U104" s="213"/>
      <c r="V104" s="215"/>
      <c r="W104" s="215"/>
      <c r="X104" s="215"/>
      <c r="Y104" s="213"/>
      <c r="Z104" s="215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206"/>
    </row>
    <row r="105" spans="1:48" ht="12.75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5"/>
      <c r="Q105" s="213"/>
      <c r="R105" s="213"/>
      <c r="S105" s="215"/>
      <c r="T105" s="213"/>
      <c r="U105" s="213"/>
      <c r="V105" s="215"/>
      <c r="W105" s="215"/>
      <c r="X105" s="215"/>
      <c r="Y105" s="213"/>
      <c r="Z105" s="215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06"/>
    </row>
    <row r="106" spans="1:48" ht="12.75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5"/>
      <c r="Q106" s="213"/>
      <c r="R106" s="213"/>
      <c r="S106" s="215"/>
      <c r="T106" s="213"/>
      <c r="U106" s="213"/>
      <c r="V106" s="215"/>
      <c r="W106" s="215"/>
      <c r="X106" s="215"/>
      <c r="Y106" s="213"/>
      <c r="Z106" s="215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06"/>
    </row>
    <row r="107" spans="1:48" ht="12.75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5"/>
      <c r="Q107" s="213"/>
      <c r="R107" s="213"/>
      <c r="S107" s="215"/>
      <c r="T107" s="213"/>
      <c r="U107" s="213"/>
      <c r="V107" s="215"/>
      <c r="W107" s="215"/>
      <c r="X107" s="215"/>
      <c r="Y107" s="213"/>
      <c r="Z107" s="215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06"/>
    </row>
    <row r="108" spans="1:48" ht="12.75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5"/>
      <c r="Q108" s="213"/>
      <c r="R108" s="213"/>
      <c r="S108" s="215"/>
      <c r="T108" s="213"/>
      <c r="U108" s="213"/>
      <c r="V108" s="215"/>
      <c r="W108" s="215"/>
      <c r="X108" s="215"/>
      <c r="Y108" s="213"/>
      <c r="Z108" s="215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06"/>
    </row>
    <row r="109" spans="1:48" ht="12.75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5"/>
      <c r="Q109" s="213"/>
      <c r="R109" s="213"/>
      <c r="S109" s="215"/>
      <c r="T109" s="213"/>
      <c r="U109" s="213"/>
      <c r="V109" s="215"/>
      <c r="W109" s="215"/>
      <c r="X109" s="215"/>
      <c r="Y109" s="213"/>
      <c r="Z109" s="215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  <c r="AN109" s="213"/>
      <c r="AO109" s="213"/>
      <c r="AP109" s="213"/>
      <c r="AQ109" s="213"/>
      <c r="AR109" s="213"/>
      <c r="AS109" s="213"/>
      <c r="AT109" s="213"/>
      <c r="AU109" s="213"/>
      <c r="AV109" s="206"/>
    </row>
    <row r="110" spans="1:48" ht="12.75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5"/>
      <c r="Q110" s="213"/>
      <c r="R110" s="213"/>
      <c r="S110" s="215"/>
      <c r="T110" s="213"/>
      <c r="U110" s="213"/>
      <c r="V110" s="215"/>
      <c r="W110" s="215"/>
      <c r="X110" s="215"/>
      <c r="Y110" s="213"/>
      <c r="Z110" s="215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  <c r="AN110" s="213"/>
      <c r="AO110" s="213"/>
      <c r="AP110" s="213"/>
      <c r="AQ110" s="213"/>
      <c r="AR110" s="213"/>
      <c r="AS110" s="213"/>
      <c r="AT110" s="213"/>
      <c r="AU110" s="213"/>
      <c r="AV110" s="206"/>
    </row>
    <row r="111" spans="1:48" ht="12.75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5"/>
      <c r="Q111" s="213"/>
      <c r="R111" s="213"/>
      <c r="S111" s="215"/>
      <c r="T111" s="213"/>
      <c r="U111" s="213"/>
      <c r="V111" s="215"/>
      <c r="W111" s="215"/>
      <c r="X111" s="215"/>
      <c r="Y111" s="213"/>
      <c r="Z111" s="215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  <c r="AN111" s="213"/>
      <c r="AO111" s="213"/>
      <c r="AP111" s="213"/>
      <c r="AQ111" s="213"/>
      <c r="AR111" s="213"/>
      <c r="AS111" s="213"/>
      <c r="AT111" s="213"/>
      <c r="AU111" s="213"/>
      <c r="AV111" s="206"/>
    </row>
    <row r="112" spans="1:48" ht="12.75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5"/>
      <c r="Q112" s="213"/>
      <c r="R112" s="213"/>
      <c r="S112" s="215"/>
      <c r="T112" s="213"/>
      <c r="U112" s="213"/>
      <c r="V112" s="215"/>
      <c r="W112" s="215"/>
      <c r="X112" s="215"/>
      <c r="Y112" s="213"/>
      <c r="Z112" s="215"/>
      <c r="AA112" s="213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  <c r="AN112" s="213"/>
      <c r="AO112" s="213"/>
      <c r="AP112" s="213"/>
      <c r="AQ112" s="213"/>
      <c r="AR112" s="213"/>
      <c r="AS112" s="213"/>
      <c r="AT112" s="213"/>
      <c r="AU112" s="213"/>
      <c r="AV112" s="206"/>
    </row>
    <row r="113" spans="1:48" ht="12.75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5"/>
      <c r="Q113" s="213"/>
      <c r="R113" s="213"/>
      <c r="S113" s="215"/>
      <c r="T113" s="213"/>
      <c r="U113" s="213"/>
      <c r="V113" s="215"/>
      <c r="W113" s="215"/>
      <c r="X113" s="215"/>
      <c r="Y113" s="213"/>
      <c r="Z113" s="215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  <c r="AN113" s="213"/>
      <c r="AO113" s="213"/>
      <c r="AP113" s="213"/>
      <c r="AQ113" s="213"/>
      <c r="AR113" s="213"/>
      <c r="AS113" s="213"/>
      <c r="AT113" s="213"/>
      <c r="AU113" s="213"/>
      <c r="AV113" s="206"/>
    </row>
    <row r="114" spans="1:48" ht="12.75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5"/>
      <c r="Q114" s="213"/>
      <c r="R114" s="213"/>
      <c r="S114" s="215"/>
      <c r="T114" s="213"/>
      <c r="U114" s="213"/>
      <c r="V114" s="215"/>
      <c r="W114" s="215"/>
      <c r="X114" s="215"/>
      <c r="Y114" s="213"/>
      <c r="Z114" s="215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206"/>
    </row>
    <row r="115" spans="1:48" ht="12.75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5"/>
      <c r="Q115" s="213"/>
      <c r="R115" s="213"/>
      <c r="S115" s="215"/>
      <c r="T115" s="213"/>
      <c r="U115" s="213"/>
      <c r="V115" s="215"/>
      <c r="W115" s="215"/>
      <c r="X115" s="215"/>
      <c r="Y115" s="213"/>
      <c r="Z115" s="215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  <c r="AN115" s="213"/>
      <c r="AO115" s="213"/>
      <c r="AP115" s="213"/>
      <c r="AQ115" s="213"/>
      <c r="AR115" s="213"/>
      <c r="AS115" s="213"/>
      <c r="AT115" s="213"/>
      <c r="AU115" s="213"/>
      <c r="AV115" s="206"/>
    </row>
    <row r="116" spans="1:48" ht="12.75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5"/>
      <c r="Q116" s="213"/>
      <c r="R116" s="213"/>
      <c r="S116" s="215"/>
      <c r="T116" s="213"/>
      <c r="U116" s="213"/>
      <c r="V116" s="215"/>
      <c r="W116" s="215"/>
      <c r="X116" s="215"/>
      <c r="Y116" s="213"/>
      <c r="Z116" s="215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213"/>
      <c r="AQ116" s="213"/>
      <c r="AR116" s="213"/>
      <c r="AS116" s="213"/>
      <c r="AT116" s="213"/>
      <c r="AU116" s="213"/>
      <c r="AV116" s="206"/>
    </row>
    <row r="117" spans="1:48" ht="12.75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5"/>
      <c r="Q117" s="213"/>
      <c r="R117" s="213"/>
      <c r="S117" s="215"/>
      <c r="T117" s="213"/>
      <c r="U117" s="213"/>
      <c r="V117" s="215"/>
      <c r="W117" s="215"/>
      <c r="X117" s="215"/>
      <c r="Y117" s="213"/>
      <c r="Z117" s="215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06"/>
    </row>
    <row r="118" spans="1:48" ht="12.75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5"/>
      <c r="Q118" s="213"/>
      <c r="R118" s="213"/>
      <c r="S118" s="215"/>
      <c r="T118" s="213"/>
      <c r="U118" s="213"/>
      <c r="V118" s="215"/>
      <c r="W118" s="215"/>
      <c r="X118" s="215"/>
      <c r="Y118" s="213"/>
      <c r="Z118" s="215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06"/>
    </row>
    <row r="119" spans="1:48" ht="12.75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5"/>
      <c r="Q119" s="213"/>
      <c r="R119" s="213"/>
      <c r="S119" s="215"/>
      <c r="T119" s="213"/>
      <c r="U119" s="213"/>
      <c r="V119" s="215"/>
      <c r="W119" s="215"/>
      <c r="X119" s="215"/>
      <c r="Y119" s="213"/>
      <c r="Z119" s="215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06"/>
    </row>
    <row r="120" spans="1:48" ht="12.75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5"/>
      <c r="Q120" s="213"/>
      <c r="R120" s="213"/>
      <c r="S120" s="215"/>
      <c r="T120" s="213"/>
      <c r="U120" s="213"/>
      <c r="V120" s="215"/>
      <c r="W120" s="215"/>
      <c r="X120" s="215"/>
      <c r="Y120" s="213"/>
      <c r="Z120" s="215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213"/>
      <c r="AQ120" s="213"/>
      <c r="AR120" s="213"/>
      <c r="AS120" s="213"/>
      <c r="AT120" s="213"/>
      <c r="AU120" s="213"/>
      <c r="AV120" s="206"/>
    </row>
    <row r="121" spans="1:48" ht="12.75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5"/>
      <c r="Q121" s="213"/>
      <c r="R121" s="213"/>
      <c r="S121" s="215"/>
      <c r="T121" s="213"/>
      <c r="U121" s="213"/>
      <c r="V121" s="215"/>
      <c r="W121" s="215"/>
      <c r="X121" s="215"/>
      <c r="Y121" s="213"/>
      <c r="Z121" s="215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06"/>
    </row>
    <row r="122" spans="1:48" ht="12.75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5"/>
      <c r="Q122" s="213"/>
      <c r="R122" s="213"/>
      <c r="S122" s="215"/>
      <c r="T122" s="213"/>
      <c r="U122" s="213"/>
      <c r="V122" s="215"/>
      <c r="W122" s="215"/>
      <c r="X122" s="215"/>
      <c r="Y122" s="213"/>
      <c r="Z122" s="215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06"/>
    </row>
    <row r="123" spans="1:48" ht="12.75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5"/>
      <c r="Q123" s="213"/>
      <c r="R123" s="213"/>
      <c r="S123" s="215"/>
      <c r="T123" s="213"/>
      <c r="U123" s="213"/>
      <c r="V123" s="215"/>
      <c r="W123" s="215"/>
      <c r="X123" s="215"/>
      <c r="Y123" s="213"/>
      <c r="Z123" s="215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06"/>
    </row>
    <row r="124" spans="1:48" ht="12.75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5"/>
      <c r="Q124" s="213"/>
      <c r="R124" s="213"/>
      <c r="S124" s="215"/>
      <c r="T124" s="213"/>
      <c r="U124" s="213"/>
      <c r="V124" s="215"/>
      <c r="W124" s="215"/>
      <c r="X124" s="215"/>
      <c r="Y124" s="213"/>
      <c r="Z124" s="215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06"/>
    </row>
    <row r="125" spans="1:48" ht="12.75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5"/>
      <c r="Q125" s="213"/>
      <c r="R125" s="213"/>
      <c r="S125" s="215"/>
      <c r="T125" s="213"/>
      <c r="U125" s="213"/>
      <c r="V125" s="215"/>
      <c r="W125" s="215"/>
      <c r="X125" s="215"/>
      <c r="Y125" s="213"/>
      <c r="Z125" s="215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213"/>
      <c r="AP125" s="213"/>
      <c r="AQ125" s="213"/>
      <c r="AR125" s="213"/>
      <c r="AS125" s="213"/>
      <c r="AT125" s="213"/>
      <c r="AU125" s="213"/>
      <c r="AV125" s="206"/>
    </row>
    <row r="126" spans="1:48" ht="12.75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5"/>
      <c r="Q126" s="213"/>
      <c r="R126" s="213"/>
      <c r="S126" s="215"/>
      <c r="T126" s="213"/>
      <c r="U126" s="213"/>
      <c r="V126" s="215"/>
      <c r="W126" s="215"/>
      <c r="X126" s="215"/>
      <c r="Y126" s="213"/>
      <c r="Z126" s="215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213"/>
      <c r="AQ126" s="213"/>
      <c r="AR126" s="213"/>
      <c r="AS126" s="213"/>
      <c r="AT126" s="213"/>
      <c r="AU126" s="213"/>
      <c r="AV126" s="206"/>
    </row>
    <row r="127" spans="1:48" ht="12.75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5"/>
      <c r="Q127" s="213"/>
      <c r="R127" s="213"/>
      <c r="S127" s="215"/>
      <c r="T127" s="213"/>
      <c r="U127" s="213"/>
      <c r="V127" s="215"/>
      <c r="W127" s="215"/>
      <c r="X127" s="215"/>
      <c r="Y127" s="213"/>
      <c r="Z127" s="215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06"/>
    </row>
    <row r="128" spans="1:48" ht="12.75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5"/>
      <c r="Q128" s="213"/>
      <c r="R128" s="213"/>
      <c r="S128" s="215"/>
      <c r="T128" s="213"/>
      <c r="U128" s="213"/>
      <c r="V128" s="215"/>
      <c r="W128" s="215"/>
      <c r="X128" s="215"/>
      <c r="Y128" s="213"/>
      <c r="Z128" s="215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213"/>
      <c r="AQ128" s="213"/>
      <c r="AR128" s="213"/>
      <c r="AS128" s="213"/>
      <c r="AT128" s="213"/>
      <c r="AU128" s="213"/>
      <c r="AV128" s="206"/>
    </row>
    <row r="129" spans="1:48" ht="12.75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5"/>
      <c r="Q129" s="213"/>
      <c r="R129" s="213"/>
      <c r="S129" s="215"/>
      <c r="T129" s="213"/>
      <c r="U129" s="213"/>
      <c r="V129" s="215"/>
      <c r="W129" s="215"/>
      <c r="X129" s="215"/>
      <c r="Y129" s="213"/>
      <c r="Z129" s="215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213"/>
      <c r="AQ129" s="213"/>
      <c r="AR129" s="213"/>
      <c r="AS129" s="213"/>
      <c r="AT129" s="213"/>
      <c r="AU129" s="213"/>
      <c r="AV129" s="206"/>
    </row>
    <row r="130" spans="1:48" ht="12.75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5"/>
      <c r="Q130" s="213"/>
      <c r="R130" s="213"/>
      <c r="S130" s="215"/>
      <c r="T130" s="213"/>
      <c r="U130" s="213"/>
      <c r="V130" s="215"/>
      <c r="W130" s="215"/>
      <c r="X130" s="215"/>
      <c r="Y130" s="213"/>
      <c r="Z130" s="215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213"/>
      <c r="AQ130" s="213"/>
      <c r="AR130" s="213"/>
      <c r="AS130" s="213"/>
      <c r="AT130" s="213"/>
      <c r="AU130" s="213"/>
      <c r="AV130" s="206"/>
    </row>
    <row r="131" spans="1:48" ht="12.75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5"/>
      <c r="Q131" s="213"/>
      <c r="R131" s="213"/>
      <c r="S131" s="215"/>
      <c r="T131" s="213"/>
      <c r="U131" s="213"/>
      <c r="V131" s="215"/>
      <c r="W131" s="215"/>
      <c r="X131" s="215"/>
      <c r="Y131" s="213"/>
      <c r="Z131" s="215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06"/>
    </row>
    <row r="132" spans="1:48" ht="12.75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5"/>
      <c r="Q132" s="213"/>
      <c r="R132" s="213"/>
      <c r="S132" s="215"/>
      <c r="T132" s="213"/>
      <c r="U132" s="213"/>
      <c r="V132" s="215"/>
      <c r="W132" s="215"/>
      <c r="X132" s="215"/>
      <c r="Y132" s="213"/>
      <c r="Z132" s="215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06"/>
    </row>
    <row r="133" spans="1:48" ht="12.75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5"/>
      <c r="Q133" s="213"/>
      <c r="R133" s="213"/>
      <c r="S133" s="215"/>
      <c r="T133" s="213"/>
      <c r="U133" s="213"/>
      <c r="V133" s="215"/>
      <c r="W133" s="215"/>
      <c r="X133" s="215"/>
      <c r="Y133" s="213"/>
      <c r="Z133" s="215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  <c r="AV133" s="206"/>
    </row>
    <row r="134" spans="1:48" ht="12.75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5"/>
      <c r="Q134" s="213"/>
      <c r="R134" s="213"/>
      <c r="S134" s="215"/>
      <c r="T134" s="213"/>
      <c r="U134" s="213"/>
      <c r="V134" s="215"/>
      <c r="W134" s="215"/>
      <c r="X134" s="215"/>
      <c r="Y134" s="213"/>
      <c r="Z134" s="215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213"/>
      <c r="AQ134" s="213"/>
      <c r="AR134" s="213"/>
      <c r="AS134" s="213"/>
      <c r="AT134" s="213"/>
      <c r="AU134" s="213"/>
      <c r="AV134" s="206"/>
    </row>
    <row r="135" spans="1:48" ht="12.75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5"/>
      <c r="Q135" s="213"/>
      <c r="R135" s="213"/>
      <c r="S135" s="215"/>
      <c r="T135" s="213"/>
      <c r="U135" s="213"/>
      <c r="V135" s="215"/>
      <c r="W135" s="215"/>
      <c r="X135" s="215"/>
      <c r="Y135" s="213"/>
      <c r="Z135" s="215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213"/>
      <c r="AQ135" s="213"/>
      <c r="AR135" s="213"/>
      <c r="AS135" s="213"/>
      <c r="AT135" s="213"/>
      <c r="AU135" s="213"/>
      <c r="AV135" s="206"/>
    </row>
    <row r="136" spans="1:48" ht="12.75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5"/>
      <c r="Q136" s="213"/>
      <c r="R136" s="213"/>
      <c r="S136" s="215"/>
      <c r="T136" s="213"/>
      <c r="U136" s="213"/>
      <c r="V136" s="215"/>
      <c r="W136" s="215"/>
      <c r="X136" s="215"/>
      <c r="Y136" s="213"/>
      <c r="Z136" s="215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  <c r="AN136" s="213"/>
      <c r="AO136" s="213"/>
      <c r="AP136" s="213"/>
      <c r="AQ136" s="213"/>
      <c r="AR136" s="213"/>
      <c r="AS136" s="213"/>
      <c r="AT136" s="213"/>
      <c r="AU136" s="213"/>
      <c r="AV136" s="206"/>
    </row>
    <row r="137" spans="1:48" ht="12.75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5"/>
      <c r="Q137" s="213"/>
      <c r="R137" s="213"/>
      <c r="S137" s="215"/>
      <c r="T137" s="213"/>
      <c r="U137" s="213"/>
      <c r="V137" s="215"/>
      <c r="W137" s="215"/>
      <c r="X137" s="215"/>
      <c r="Y137" s="213"/>
      <c r="Z137" s="215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06"/>
    </row>
    <row r="138" spans="1:48" ht="12.75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5"/>
      <c r="Q138" s="213"/>
      <c r="R138" s="213"/>
      <c r="S138" s="215"/>
      <c r="T138" s="213"/>
      <c r="U138" s="213"/>
      <c r="V138" s="215"/>
      <c r="W138" s="215"/>
      <c r="X138" s="215"/>
      <c r="Y138" s="213"/>
      <c r="Z138" s="215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06"/>
    </row>
    <row r="139" spans="1:48" ht="12.75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5"/>
      <c r="Q139" s="213"/>
      <c r="R139" s="213"/>
      <c r="S139" s="215"/>
      <c r="T139" s="213"/>
      <c r="U139" s="213"/>
      <c r="V139" s="215"/>
      <c r="W139" s="215"/>
      <c r="X139" s="215"/>
      <c r="Y139" s="213"/>
      <c r="Z139" s="215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06"/>
    </row>
    <row r="140" spans="1:48" ht="12.75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5"/>
      <c r="Q140" s="213"/>
      <c r="R140" s="213"/>
      <c r="S140" s="215"/>
      <c r="T140" s="213"/>
      <c r="U140" s="213"/>
      <c r="V140" s="215"/>
      <c r="W140" s="215"/>
      <c r="X140" s="215"/>
      <c r="Y140" s="213"/>
      <c r="Z140" s="215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06"/>
    </row>
    <row r="141" spans="1:48" ht="12.75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5"/>
      <c r="Q141" s="213"/>
      <c r="R141" s="213"/>
      <c r="S141" s="215"/>
      <c r="T141" s="213"/>
      <c r="U141" s="213"/>
      <c r="V141" s="215"/>
      <c r="W141" s="215"/>
      <c r="X141" s="215"/>
      <c r="Y141" s="213"/>
      <c r="Z141" s="215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/>
      <c r="AR141" s="213"/>
      <c r="AS141" s="213"/>
      <c r="AT141" s="213"/>
      <c r="AU141" s="213"/>
      <c r="AV141" s="206"/>
    </row>
    <row r="142" spans="1:48" ht="12.75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5"/>
      <c r="Q142" s="213"/>
      <c r="R142" s="213"/>
      <c r="S142" s="215"/>
      <c r="T142" s="213"/>
      <c r="U142" s="213"/>
      <c r="V142" s="215"/>
      <c r="W142" s="215"/>
      <c r="X142" s="215"/>
      <c r="Y142" s="213"/>
      <c r="Z142" s="215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206"/>
    </row>
    <row r="143" spans="1:48" ht="12.75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4"/>
      <c r="L143" s="213"/>
      <c r="M143" s="213"/>
      <c r="N143" s="213"/>
      <c r="O143" s="213"/>
      <c r="P143" s="215"/>
      <c r="Q143" s="213"/>
      <c r="R143" s="213"/>
      <c r="S143" s="215"/>
      <c r="T143" s="213"/>
      <c r="U143" s="213"/>
      <c r="V143" s="215"/>
      <c r="W143" s="215"/>
      <c r="X143" s="215"/>
      <c r="Y143" s="213"/>
      <c r="Z143" s="215"/>
      <c r="AA143" s="213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  <c r="AN143" s="213"/>
      <c r="AO143" s="213"/>
      <c r="AP143" s="213"/>
      <c r="AQ143" s="213"/>
      <c r="AR143" s="213"/>
      <c r="AS143" s="213"/>
      <c r="AT143" s="213"/>
      <c r="AU143" s="213"/>
      <c r="AV143" s="206"/>
    </row>
    <row r="144" spans="1:48" ht="12.75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4"/>
      <c r="L144" s="213"/>
      <c r="M144" s="213"/>
      <c r="N144" s="213"/>
      <c r="O144" s="213"/>
      <c r="P144" s="215"/>
      <c r="Q144" s="213"/>
      <c r="R144" s="213"/>
      <c r="S144" s="215"/>
      <c r="T144" s="213"/>
      <c r="U144" s="213"/>
      <c r="V144" s="215"/>
      <c r="W144" s="215"/>
      <c r="X144" s="215"/>
      <c r="Y144" s="213"/>
      <c r="Z144" s="215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206"/>
    </row>
    <row r="145" spans="1:48" ht="12.75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4"/>
      <c r="L145" s="213"/>
      <c r="M145" s="213"/>
      <c r="N145" s="213"/>
      <c r="O145" s="213"/>
      <c r="P145" s="215"/>
      <c r="Q145" s="213"/>
      <c r="R145" s="213"/>
      <c r="S145" s="215"/>
      <c r="T145" s="213"/>
      <c r="U145" s="213"/>
      <c r="V145" s="215"/>
      <c r="W145" s="215"/>
      <c r="X145" s="215"/>
      <c r="Y145" s="213"/>
      <c r="Z145" s="215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  <c r="AN145" s="213"/>
      <c r="AO145" s="213"/>
      <c r="AP145" s="213"/>
      <c r="AQ145" s="213"/>
      <c r="AR145" s="213"/>
      <c r="AS145" s="213"/>
      <c r="AT145" s="213"/>
      <c r="AU145" s="213"/>
      <c r="AV145" s="206"/>
    </row>
    <row r="146" spans="1:48" ht="12.75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4"/>
      <c r="L146" s="213"/>
      <c r="M146" s="213"/>
      <c r="N146" s="213"/>
      <c r="O146" s="213"/>
      <c r="P146" s="215"/>
      <c r="Q146" s="213"/>
      <c r="R146" s="213"/>
      <c r="S146" s="215"/>
      <c r="T146" s="213"/>
      <c r="U146" s="213"/>
      <c r="V146" s="215"/>
      <c r="W146" s="215"/>
      <c r="X146" s="215"/>
      <c r="Y146" s="213"/>
      <c r="Z146" s="215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  <c r="AN146" s="213"/>
      <c r="AO146" s="213"/>
      <c r="AP146" s="213"/>
      <c r="AQ146" s="213"/>
      <c r="AR146" s="213"/>
      <c r="AS146" s="213"/>
      <c r="AT146" s="213"/>
      <c r="AU146" s="213"/>
      <c r="AV146" s="206"/>
    </row>
    <row r="147" spans="1:48" ht="12.75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4"/>
      <c r="L147" s="213"/>
      <c r="M147" s="213"/>
      <c r="N147" s="213"/>
      <c r="O147" s="213"/>
      <c r="P147" s="215"/>
      <c r="Q147" s="213"/>
      <c r="R147" s="213"/>
      <c r="S147" s="215"/>
      <c r="T147" s="213"/>
      <c r="U147" s="213"/>
      <c r="V147" s="215"/>
      <c r="W147" s="215"/>
      <c r="X147" s="215"/>
      <c r="Y147" s="213"/>
      <c r="Z147" s="215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  <c r="AN147" s="213"/>
      <c r="AO147" s="213"/>
      <c r="AP147" s="213"/>
      <c r="AQ147" s="213"/>
      <c r="AR147" s="213"/>
      <c r="AS147" s="213"/>
      <c r="AT147" s="213"/>
      <c r="AU147" s="213"/>
      <c r="AV147" s="206"/>
    </row>
    <row r="148" spans="1:48" ht="12.75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4"/>
      <c r="L148" s="213"/>
      <c r="M148" s="213"/>
      <c r="N148" s="213"/>
      <c r="O148" s="213"/>
      <c r="P148" s="215"/>
      <c r="Q148" s="213"/>
      <c r="R148" s="213"/>
      <c r="S148" s="215"/>
      <c r="T148" s="213"/>
      <c r="U148" s="213"/>
      <c r="V148" s="215"/>
      <c r="W148" s="215"/>
      <c r="X148" s="215"/>
      <c r="Y148" s="213"/>
      <c r="Z148" s="215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13"/>
      <c r="AO148" s="213"/>
      <c r="AP148" s="213"/>
      <c r="AQ148" s="213"/>
      <c r="AR148" s="213"/>
      <c r="AS148" s="213"/>
      <c r="AT148" s="213"/>
      <c r="AU148" s="213"/>
      <c r="AV148" s="206"/>
    </row>
    <row r="149" spans="1:48" ht="12.75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4"/>
      <c r="L149" s="213"/>
      <c r="M149" s="213"/>
      <c r="N149" s="213"/>
      <c r="O149" s="213"/>
      <c r="P149" s="215"/>
      <c r="Q149" s="213"/>
      <c r="R149" s="213"/>
      <c r="S149" s="215"/>
      <c r="T149" s="213"/>
      <c r="U149" s="213"/>
      <c r="V149" s="215"/>
      <c r="W149" s="215"/>
      <c r="X149" s="215"/>
      <c r="Y149" s="213"/>
      <c r="Z149" s="215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  <c r="AN149" s="213"/>
      <c r="AO149" s="213"/>
      <c r="AP149" s="213"/>
      <c r="AQ149" s="213"/>
      <c r="AR149" s="213"/>
      <c r="AS149" s="213"/>
      <c r="AT149" s="213"/>
      <c r="AU149" s="213"/>
      <c r="AV149" s="206"/>
    </row>
    <row r="150" spans="1:48" ht="12.75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4"/>
      <c r="L150" s="213"/>
      <c r="M150" s="213"/>
      <c r="N150" s="213"/>
      <c r="O150" s="213"/>
      <c r="P150" s="215"/>
      <c r="Q150" s="213"/>
      <c r="R150" s="213"/>
      <c r="S150" s="215"/>
      <c r="T150" s="213"/>
      <c r="U150" s="213"/>
      <c r="V150" s="215"/>
      <c r="W150" s="215"/>
      <c r="X150" s="215"/>
      <c r="Y150" s="213"/>
      <c r="Z150" s="215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06"/>
    </row>
    <row r="151" spans="1:48" ht="12.75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4"/>
      <c r="L151" s="213"/>
      <c r="M151" s="213"/>
      <c r="N151" s="213"/>
      <c r="O151" s="213"/>
      <c r="P151" s="215"/>
      <c r="Q151" s="213"/>
      <c r="R151" s="213"/>
      <c r="S151" s="215"/>
      <c r="T151" s="213"/>
      <c r="U151" s="213"/>
      <c r="V151" s="215"/>
      <c r="W151" s="215"/>
      <c r="X151" s="215"/>
      <c r="Y151" s="213"/>
      <c r="Z151" s="215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06"/>
    </row>
    <row r="152" spans="1:48" ht="12.75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4"/>
      <c r="L152" s="213"/>
      <c r="M152" s="213"/>
      <c r="N152" s="213"/>
      <c r="O152" s="213"/>
      <c r="P152" s="215"/>
      <c r="Q152" s="213"/>
      <c r="R152" s="213"/>
      <c r="S152" s="215"/>
      <c r="T152" s="213"/>
      <c r="U152" s="213"/>
      <c r="V152" s="215"/>
      <c r="W152" s="215"/>
      <c r="X152" s="215"/>
      <c r="Y152" s="213"/>
      <c r="Z152" s="215"/>
      <c r="AA152" s="213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  <c r="AN152" s="213"/>
      <c r="AO152" s="213"/>
      <c r="AP152" s="213"/>
      <c r="AQ152" s="213"/>
      <c r="AR152" s="213"/>
      <c r="AS152" s="213"/>
      <c r="AT152" s="213"/>
      <c r="AU152" s="213"/>
      <c r="AV152" s="206"/>
    </row>
    <row r="153" spans="1:48" ht="12.75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4"/>
      <c r="L153" s="213"/>
      <c r="M153" s="213"/>
      <c r="N153" s="213"/>
      <c r="O153" s="213"/>
      <c r="P153" s="215"/>
      <c r="Q153" s="213"/>
      <c r="R153" s="213"/>
      <c r="S153" s="215"/>
      <c r="T153" s="213"/>
      <c r="U153" s="213"/>
      <c r="V153" s="215"/>
      <c r="W153" s="215"/>
      <c r="X153" s="215"/>
      <c r="Y153" s="213"/>
      <c r="Z153" s="215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06"/>
    </row>
    <row r="154" spans="1:48" ht="12.75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4"/>
      <c r="L154" s="213"/>
      <c r="M154" s="213"/>
      <c r="N154" s="213"/>
      <c r="O154" s="213"/>
      <c r="P154" s="215"/>
      <c r="Q154" s="213"/>
      <c r="R154" s="213"/>
      <c r="S154" s="215"/>
      <c r="T154" s="213"/>
      <c r="U154" s="213"/>
      <c r="V154" s="215"/>
      <c r="W154" s="215"/>
      <c r="X154" s="215"/>
      <c r="Y154" s="213"/>
      <c r="Z154" s="215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06"/>
    </row>
    <row r="155" spans="1:48" ht="12.75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4"/>
      <c r="L155" s="213"/>
      <c r="M155" s="213"/>
      <c r="N155" s="213"/>
      <c r="O155" s="213"/>
      <c r="P155" s="215"/>
      <c r="Q155" s="213"/>
      <c r="R155" s="213"/>
      <c r="S155" s="215"/>
      <c r="T155" s="213"/>
      <c r="U155" s="213"/>
      <c r="V155" s="215"/>
      <c r="W155" s="215"/>
      <c r="X155" s="215"/>
      <c r="Y155" s="213"/>
      <c r="Z155" s="215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06"/>
    </row>
    <row r="156" spans="1:48" ht="12.75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4"/>
      <c r="L156" s="213"/>
      <c r="M156" s="213"/>
      <c r="N156" s="213"/>
      <c r="O156" s="213"/>
      <c r="P156" s="215"/>
      <c r="Q156" s="213"/>
      <c r="R156" s="213"/>
      <c r="S156" s="215"/>
      <c r="T156" s="213"/>
      <c r="U156" s="213"/>
      <c r="V156" s="215"/>
      <c r="W156" s="215"/>
      <c r="X156" s="215"/>
      <c r="Y156" s="213"/>
      <c r="Z156" s="215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06"/>
    </row>
    <row r="157" spans="1:48" ht="12.75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4"/>
      <c r="L157" s="213"/>
      <c r="M157" s="213"/>
      <c r="N157" s="213"/>
      <c r="O157" s="213"/>
      <c r="P157" s="215"/>
      <c r="Q157" s="213"/>
      <c r="R157" s="213"/>
      <c r="S157" s="215"/>
      <c r="T157" s="213"/>
      <c r="U157" s="213"/>
      <c r="V157" s="215"/>
      <c r="W157" s="215"/>
      <c r="X157" s="215"/>
      <c r="Y157" s="213"/>
      <c r="Z157" s="215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  <c r="AN157" s="213"/>
      <c r="AO157" s="213"/>
      <c r="AP157" s="213"/>
      <c r="AQ157" s="213"/>
      <c r="AR157" s="213"/>
      <c r="AS157" s="213"/>
      <c r="AT157" s="213"/>
      <c r="AU157" s="213"/>
      <c r="AV157" s="206"/>
    </row>
    <row r="158" spans="1:48" ht="12.75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4"/>
      <c r="L158" s="213"/>
      <c r="M158" s="213"/>
      <c r="N158" s="213"/>
      <c r="O158" s="213"/>
      <c r="P158" s="215"/>
      <c r="Q158" s="213"/>
      <c r="R158" s="213"/>
      <c r="S158" s="215"/>
      <c r="T158" s="213"/>
      <c r="U158" s="213"/>
      <c r="V158" s="215"/>
      <c r="W158" s="215"/>
      <c r="X158" s="215"/>
      <c r="Y158" s="213"/>
      <c r="Z158" s="215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  <c r="AN158" s="213"/>
      <c r="AO158" s="213"/>
      <c r="AP158" s="213"/>
      <c r="AQ158" s="213"/>
      <c r="AR158" s="213"/>
      <c r="AS158" s="213"/>
      <c r="AT158" s="213"/>
      <c r="AU158" s="213"/>
      <c r="AV158" s="206"/>
    </row>
    <row r="159" spans="1:48" ht="12.75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4"/>
      <c r="L159" s="213"/>
      <c r="M159" s="213"/>
      <c r="N159" s="213"/>
      <c r="O159" s="213"/>
      <c r="P159" s="215"/>
      <c r="Q159" s="213"/>
      <c r="R159" s="213"/>
      <c r="S159" s="215"/>
      <c r="T159" s="213"/>
      <c r="U159" s="213"/>
      <c r="V159" s="215"/>
      <c r="W159" s="215"/>
      <c r="X159" s="215"/>
      <c r="Y159" s="213"/>
      <c r="Z159" s="215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06"/>
    </row>
    <row r="160" spans="1:48" ht="12.75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4"/>
      <c r="L160" s="213"/>
      <c r="M160" s="213"/>
      <c r="N160" s="213"/>
      <c r="O160" s="213"/>
      <c r="P160" s="215"/>
      <c r="Q160" s="213"/>
      <c r="R160" s="213"/>
      <c r="S160" s="215"/>
      <c r="T160" s="213"/>
      <c r="U160" s="213"/>
      <c r="V160" s="215"/>
      <c r="W160" s="215"/>
      <c r="X160" s="215"/>
      <c r="Y160" s="213"/>
      <c r="Z160" s="215"/>
      <c r="AA160" s="213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3"/>
      <c r="AM160" s="213"/>
      <c r="AN160" s="213"/>
      <c r="AO160" s="213"/>
      <c r="AP160" s="213"/>
      <c r="AQ160" s="213"/>
      <c r="AR160" s="213"/>
      <c r="AS160" s="213"/>
      <c r="AT160" s="213"/>
      <c r="AU160" s="213"/>
      <c r="AV160" s="206"/>
    </row>
    <row r="161" spans="1:48" ht="12.75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4"/>
      <c r="L161" s="213"/>
      <c r="M161" s="213"/>
      <c r="N161" s="213"/>
      <c r="O161" s="213"/>
      <c r="P161" s="215"/>
      <c r="Q161" s="213"/>
      <c r="R161" s="213"/>
      <c r="S161" s="215"/>
      <c r="T161" s="213"/>
      <c r="U161" s="213"/>
      <c r="V161" s="215"/>
      <c r="W161" s="215"/>
      <c r="X161" s="215"/>
      <c r="Y161" s="213"/>
      <c r="Z161" s="215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06"/>
    </row>
    <row r="162" spans="1:48" ht="12.75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4"/>
      <c r="L162" s="213"/>
      <c r="M162" s="213"/>
      <c r="N162" s="213"/>
      <c r="O162" s="213"/>
      <c r="P162" s="215"/>
      <c r="Q162" s="213"/>
      <c r="R162" s="213"/>
      <c r="S162" s="215"/>
      <c r="T162" s="213"/>
      <c r="U162" s="213"/>
      <c r="V162" s="215"/>
      <c r="W162" s="215"/>
      <c r="X162" s="215"/>
      <c r="Y162" s="213"/>
      <c r="Z162" s="215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06"/>
    </row>
    <row r="163" spans="1:48" ht="12.75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4"/>
      <c r="L163" s="213"/>
      <c r="M163" s="213"/>
      <c r="N163" s="213"/>
      <c r="O163" s="213"/>
      <c r="P163" s="215"/>
      <c r="Q163" s="213"/>
      <c r="R163" s="213"/>
      <c r="S163" s="215"/>
      <c r="T163" s="213"/>
      <c r="U163" s="213"/>
      <c r="V163" s="215"/>
      <c r="W163" s="215"/>
      <c r="X163" s="215"/>
      <c r="Y163" s="213"/>
      <c r="Z163" s="215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  <c r="AN163" s="213"/>
      <c r="AO163" s="213"/>
      <c r="AP163" s="213"/>
      <c r="AQ163" s="213"/>
      <c r="AR163" s="213"/>
      <c r="AS163" s="213"/>
      <c r="AT163" s="213"/>
      <c r="AU163" s="213"/>
      <c r="AV163" s="206"/>
    </row>
    <row r="164" spans="1:48" ht="12.75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4"/>
      <c r="L164" s="213"/>
      <c r="M164" s="213"/>
      <c r="N164" s="213"/>
      <c r="O164" s="213"/>
      <c r="P164" s="215"/>
      <c r="Q164" s="213"/>
      <c r="R164" s="213"/>
      <c r="S164" s="215"/>
      <c r="T164" s="213"/>
      <c r="U164" s="213"/>
      <c r="V164" s="215"/>
      <c r="W164" s="215"/>
      <c r="X164" s="215"/>
      <c r="Y164" s="213"/>
      <c r="Z164" s="215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  <c r="AN164" s="213"/>
      <c r="AO164" s="213"/>
      <c r="AP164" s="213"/>
      <c r="AQ164" s="213"/>
      <c r="AR164" s="213"/>
      <c r="AS164" s="213"/>
      <c r="AT164" s="213"/>
      <c r="AU164" s="213"/>
      <c r="AV164" s="206"/>
    </row>
    <row r="165" spans="1:48" ht="12.75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4"/>
      <c r="L165" s="213"/>
      <c r="M165" s="213"/>
      <c r="N165" s="213"/>
      <c r="O165" s="213"/>
      <c r="P165" s="215"/>
      <c r="Q165" s="213"/>
      <c r="R165" s="213"/>
      <c r="S165" s="215"/>
      <c r="T165" s="213"/>
      <c r="U165" s="213"/>
      <c r="V165" s="215"/>
      <c r="W165" s="215"/>
      <c r="X165" s="215"/>
      <c r="Y165" s="213"/>
      <c r="Z165" s="215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  <c r="AN165" s="213"/>
      <c r="AO165" s="213"/>
      <c r="AP165" s="213"/>
      <c r="AQ165" s="213"/>
      <c r="AR165" s="213"/>
      <c r="AS165" s="213"/>
      <c r="AT165" s="213"/>
      <c r="AU165" s="213"/>
      <c r="AV165" s="206"/>
    </row>
    <row r="166" spans="1:48">
      <c r="AV166" s="206"/>
    </row>
    <row r="167" spans="1:48">
      <c r="AV167" s="206"/>
    </row>
    <row r="168" spans="1:48">
      <c r="AV168" s="206"/>
    </row>
    <row r="169" spans="1:48">
      <c r="AV169" s="206"/>
    </row>
    <row r="170" spans="1:48">
      <c r="AV170" s="206"/>
    </row>
    <row r="171" spans="1:48">
      <c r="AV171" s="206"/>
    </row>
    <row r="172" spans="1:48">
      <c r="AV172" s="206"/>
    </row>
    <row r="173" spans="1:48">
      <c r="AV173" s="206"/>
    </row>
    <row r="174" spans="1:48">
      <c r="AV174" s="206"/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outlinePr summaryBelow="0" summaryRight="0"/>
    <pageSetUpPr autoPageBreaks="0" fitToPage="1"/>
  </sheetPr>
  <dimension ref="A1:AX326"/>
  <sheetViews>
    <sheetView topLeftCell="K1" workbookViewId="0">
      <pane ySplit="1" topLeftCell="A2" activePane="bottomLeft" state="frozen"/>
      <selection pane="bottomLeft" activeCell="U45" sqref="U45"/>
    </sheetView>
  </sheetViews>
  <sheetFormatPr defaultColWidth="9.140625" defaultRowHeight="12.75"/>
  <cols>
    <col min="1" max="1" width="4.85546875" style="26" customWidth="1"/>
    <col min="2" max="2" width="11.85546875" style="26" customWidth="1"/>
    <col min="3" max="3" width="9" style="26" customWidth="1"/>
    <col min="4" max="4" width="9.140625" style="26" customWidth="1"/>
    <col min="5" max="5" width="20.42578125" style="26" customWidth="1"/>
    <col min="6" max="6" width="19.140625" style="26" customWidth="1"/>
    <col min="7" max="7" width="18" style="26" customWidth="1"/>
    <col min="8" max="8" width="29.85546875" style="26" customWidth="1"/>
    <col min="9" max="9" width="6.140625" style="26" customWidth="1"/>
    <col min="10" max="10" width="8.5703125" style="26" bestFit="1" customWidth="1"/>
    <col min="11" max="11" width="9.85546875" style="26" customWidth="1"/>
    <col min="12" max="12" width="8.85546875" style="26" customWidth="1"/>
    <col min="13" max="13" width="29.140625" style="32" customWidth="1"/>
    <col min="14" max="14" width="8.42578125" style="26" customWidth="1"/>
    <col min="15" max="15" width="5.5703125" style="26" customWidth="1"/>
    <col min="16" max="16" width="7.85546875" style="26" customWidth="1"/>
    <col min="17" max="17" width="5.42578125" style="26" customWidth="1"/>
    <col min="18" max="18" width="7.140625" style="26" customWidth="1"/>
    <col min="19" max="19" width="5.140625" style="26" customWidth="1"/>
    <col min="20" max="20" width="12.42578125" style="26" customWidth="1"/>
    <col min="21" max="21" width="5.42578125" style="26" customWidth="1"/>
    <col min="22" max="22" width="9.5703125" style="33" customWidth="1"/>
    <col min="23" max="23" width="11.140625" style="33" customWidth="1"/>
    <col min="24" max="24" width="7.85546875" style="33" customWidth="1"/>
    <col min="25" max="25" width="14.42578125" style="26" customWidth="1"/>
    <col min="26" max="26" width="6" style="26" customWidth="1"/>
    <col min="27" max="27" width="8.140625" style="26" customWidth="1"/>
    <col min="28" max="28" width="17.5703125" style="26" customWidth="1"/>
    <col min="29" max="32" width="12.42578125" style="26" customWidth="1"/>
    <col min="33" max="33" width="8.140625" style="26" customWidth="1"/>
    <col min="34" max="34" width="8.42578125" style="26" customWidth="1"/>
    <col min="35" max="35" width="6.85546875" style="26" customWidth="1"/>
    <col min="36" max="36" width="13.85546875" style="26" customWidth="1"/>
    <col min="37" max="37" width="16.42578125" style="26" bestFit="1" customWidth="1"/>
    <col min="38" max="38" width="10" style="26" customWidth="1"/>
    <col min="39" max="40" width="12.140625" style="26" customWidth="1"/>
    <col min="41" max="41" width="10" style="26" customWidth="1"/>
    <col min="42" max="42" width="9.140625" style="26" customWidth="1"/>
    <col min="43" max="43" width="7.140625" style="26" customWidth="1"/>
    <col min="44" max="44" width="9.85546875" style="26" customWidth="1"/>
    <col min="45" max="46" width="8" style="26" customWidth="1"/>
    <col min="47" max="47" width="20.140625" style="26" customWidth="1"/>
    <col min="48" max="48" width="36.42578125" style="26" customWidth="1"/>
    <col min="49" max="49" width="28.42578125" style="26" customWidth="1"/>
    <col min="50" max="50" width="13.140625" style="26" bestFit="1" customWidth="1"/>
    <col min="51" max="16384" width="9.140625" style="26"/>
  </cols>
  <sheetData>
    <row r="1" spans="1:50" s="10" customFormat="1" ht="17.25">
      <c r="A1" s="212" t="s">
        <v>0</v>
      </c>
      <c r="B1" s="212" t="s">
        <v>33</v>
      </c>
      <c r="C1" s="212" t="s">
        <v>1</v>
      </c>
      <c r="D1" s="212" t="s">
        <v>2</v>
      </c>
      <c r="E1" s="212" t="s">
        <v>3</v>
      </c>
      <c r="F1" s="212" t="s">
        <v>4</v>
      </c>
      <c r="G1" s="212" t="s">
        <v>34</v>
      </c>
      <c r="H1" s="212" t="s">
        <v>35</v>
      </c>
      <c r="I1" s="212" t="s">
        <v>36</v>
      </c>
      <c r="J1" s="220" t="s">
        <v>233</v>
      </c>
      <c r="K1" s="212" t="s">
        <v>6</v>
      </c>
      <c r="L1" s="212" t="s">
        <v>37</v>
      </c>
      <c r="M1" s="212" t="s">
        <v>38</v>
      </c>
      <c r="N1" s="212" t="s">
        <v>39</v>
      </c>
      <c r="O1" s="212" t="s">
        <v>40</v>
      </c>
      <c r="P1" s="212" t="s">
        <v>41</v>
      </c>
      <c r="Q1" s="212" t="s">
        <v>42</v>
      </c>
      <c r="R1" s="212" t="s">
        <v>43</v>
      </c>
      <c r="S1" s="212" t="s">
        <v>44</v>
      </c>
      <c r="T1" s="212" t="s">
        <v>45</v>
      </c>
      <c r="U1" s="212" t="s">
        <v>46</v>
      </c>
      <c r="V1" s="212" t="s">
        <v>47</v>
      </c>
      <c r="W1" s="212" t="s">
        <v>48</v>
      </c>
      <c r="X1" s="212" t="s">
        <v>49</v>
      </c>
      <c r="Y1" s="212" t="s">
        <v>50</v>
      </c>
      <c r="Z1" s="212" t="s">
        <v>51</v>
      </c>
      <c r="AA1" s="212" t="s">
        <v>52</v>
      </c>
      <c r="AB1" s="212" t="s">
        <v>53</v>
      </c>
      <c r="AC1" s="212" t="s">
        <v>54</v>
      </c>
      <c r="AD1" s="212" t="s">
        <v>55</v>
      </c>
      <c r="AE1" s="212" t="s">
        <v>56</v>
      </c>
      <c r="AF1" s="212" t="s">
        <v>57</v>
      </c>
      <c r="AG1" s="212" t="s">
        <v>58</v>
      </c>
      <c r="AH1" s="212" t="s">
        <v>59</v>
      </c>
      <c r="AI1" s="212" t="s">
        <v>60</v>
      </c>
      <c r="AJ1" s="212" t="s">
        <v>7</v>
      </c>
      <c r="AK1" s="212" t="s">
        <v>61</v>
      </c>
      <c r="AL1" s="212" t="s">
        <v>62</v>
      </c>
      <c r="AM1" s="212" t="s">
        <v>63</v>
      </c>
      <c r="AN1" s="212" t="s">
        <v>64</v>
      </c>
      <c r="AO1" s="212" t="s">
        <v>65</v>
      </c>
      <c r="AP1" s="212" t="s">
        <v>66</v>
      </c>
      <c r="AQ1" s="212" t="s">
        <v>67</v>
      </c>
      <c r="AR1" s="212" t="s">
        <v>68</v>
      </c>
      <c r="AS1" s="212" t="s">
        <v>69</v>
      </c>
      <c r="AT1" s="212" t="s">
        <v>70</v>
      </c>
      <c r="AU1" s="212" t="s">
        <v>71</v>
      </c>
      <c r="AV1" s="212" t="s">
        <v>72</v>
      </c>
      <c r="AW1" s="212" t="s">
        <v>8</v>
      </c>
      <c r="AX1" s="212" t="s">
        <v>108</v>
      </c>
    </row>
    <row r="2" spans="1:50">
      <c r="A2" s="213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5"/>
      <c r="Q2" s="213"/>
      <c r="R2" s="213"/>
      <c r="S2" s="215"/>
      <c r="T2" s="213"/>
      <c r="U2" s="213"/>
      <c r="V2" s="215"/>
      <c r="W2" s="215"/>
      <c r="X2" s="215"/>
      <c r="Y2" s="213"/>
      <c r="Z2" s="215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3"/>
    </row>
    <row r="3" spans="1:50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5"/>
      <c r="Q3" s="213"/>
      <c r="R3" s="213"/>
      <c r="S3" s="215"/>
      <c r="T3" s="213"/>
      <c r="U3" s="213"/>
      <c r="V3" s="215"/>
      <c r="W3" s="215"/>
      <c r="X3" s="215"/>
      <c r="Y3" s="213"/>
      <c r="Z3" s="215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</row>
    <row r="4" spans="1:50">
      <c r="A4" s="213"/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5"/>
      <c r="Q4" s="213"/>
      <c r="R4" s="213"/>
      <c r="S4" s="215"/>
      <c r="T4" s="213"/>
      <c r="U4" s="213"/>
      <c r="V4" s="215"/>
      <c r="W4" s="215"/>
      <c r="X4" s="215"/>
      <c r="Y4" s="213"/>
      <c r="Z4" s="215"/>
      <c r="AA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  <c r="AN4" s="213"/>
      <c r="AO4" s="213"/>
      <c r="AP4" s="213"/>
      <c r="AQ4" s="213"/>
      <c r="AR4" s="213"/>
      <c r="AS4" s="213"/>
      <c r="AT4" s="213"/>
      <c r="AU4" s="213"/>
      <c r="AV4" s="213"/>
      <c r="AW4" s="213"/>
      <c r="AX4" s="213"/>
    </row>
    <row r="5" spans="1:50">
      <c r="A5" s="213"/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5"/>
      <c r="Q5" s="213"/>
      <c r="R5" s="213"/>
      <c r="S5" s="215"/>
      <c r="T5" s="213"/>
      <c r="U5" s="213"/>
      <c r="V5" s="215"/>
      <c r="W5" s="215"/>
      <c r="X5" s="215"/>
      <c r="Y5" s="213"/>
      <c r="Z5" s="215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  <c r="AQ5" s="213"/>
      <c r="AR5" s="213"/>
      <c r="AS5" s="213"/>
      <c r="AT5" s="213"/>
      <c r="AU5" s="213"/>
      <c r="AV5" s="213"/>
      <c r="AW5" s="213"/>
      <c r="AX5" s="213"/>
    </row>
    <row r="6" spans="1:50">
      <c r="A6" s="213"/>
      <c r="B6" s="213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5"/>
      <c r="Q6" s="213"/>
      <c r="R6" s="213"/>
      <c r="S6" s="215"/>
      <c r="T6" s="213"/>
      <c r="U6" s="213"/>
      <c r="V6" s="215"/>
      <c r="W6" s="215"/>
      <c r="X6" s="215"/>
      <c r="Y6" s="213"/>
      <c r="Z6" s="215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3"/>
      <c r="AP6" s="213"/>
      <c r="AQ6" s="213"/>
      <c r="AR6" s="213"/>
      <c r="AS6" s="213"/>
      <c r="AT6" s="213"/>
      <c r="AU6" s="213"/>
      <c r="AV6" s="213"/>
      <c r="AW6" s="213"/>
      <c r="AX6" s="213"/>
    </row>
    <row r="7" spans="1:50">
      <c r="A7" s="213"/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5"/>
      <c r="Q7" s="213"/>
      <c r="R7" s="213"/>
      <c r="S7" s="215"/>
      <c r="T7" s="213"/>
      <c r="U7" s="213"/>
      <c r="V7" s="215"/>
      <c r="W7" s="215"/>
      <c r="X7" s="215"/>
      <c r="Y7" s="213"/>
      <c r="Z7" s="215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  <c r="AQ7" s="213"/>
      <c r="AR7" s="213"/>
      <c r="AS7" s="213"/>
      <c r="AT7" s="213"/>
      <c r="AU7" s="213"/>
      <c r="AV7" s="213"/>
      <c r="AW7" s="213"/>
      <c r="AX7" s="213"/>
    </row>
    <row r="8" spans="1:50">
      <c r="A8" s="213"/>
      <c r="B8" s="213"/>
      <c r="C8" s="213"/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5"/>
      <c r="Q8" s="213"/>
      <c r="R8" s="213"/>
      <c r="S8" s="215"/>
      <c r="T8" s="213"/>
      <c r="U8" s="213"/>
      <c r="V8" s="215"/>
      <c r="W8" s="215"/>
      <c r="X8" s="215"/>
      <c r="Y8" s="213"/>
      <c r="Z8" s="215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</row>
    <row r="9" spans="1:50">
      <c r="A9" s="213"/>
      <c r="B9" s="213"/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13"/>
      <c r="P9" s="215"/>
      <c r="Q9" s="213"/>
      <c r="R9" s="213"/>
      <c r="S9" s="215"/>
      <c r="T9" s="213"/>
      <c r="U9" s="213"/>
      <c r="V9" s="215"/>
      <c r="W9" s="215"/>
      <c r="X9" s="215"/>
      <c r="Y9" s="213"/>
      <c r="Z9" s="215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</row>
    <row r="10" spans="1:50">
      <c r="A10" s="213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5"/>
      <c r="Q10" s="213"/>
      <c r="R10" s="213"/>
      <c r="S10" s="215"/>
      <c r="T10" s="213"/>
      <c r="U10" s="213"/>
      <c r="V10" s="215"/>
      <c r="W10" s="215"/>
      <c r="X10" s="215"/>
      <c r="Y10" s="213"/>
      <c r="Z10" s="215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</row>
    <row r="11" spans="1:50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5"/>
      <c r="Q11" s="213"/>
      <c r="R11" s="213"/>
      <c r="S11" s="215"/>
      <c r="T11" s="213"/>
      <c r="U11" s="213"/>
      <c r="V11" s="215"/>
      <c r="W11" s="215"/>
      <c r="X11" s="215"/>
      <c r="Y11" s="213"/>
      <c r="Z11" s="215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</row>
    <row r="12" spans="1:50">
      <c r="A12" s="213"/>
      <c r="B12" s="213"/>
      <c r="C12" s="213"/>
      <c r="D12" s="213"/>
      <c r="E12" s="213"/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5"/>
      <c r="Q12" s="213"/>
      <c r="R12" s="213"/>
      <c r="S12" s="215"/>
      <c r="T12" s="213"/>
      <c r="U12" s="213"/>
      <c r="V12" s="215"/>
      <c r="W12" s="215"/>
      <c r="X12" s="215"/>
      <c r="Y12" s="213"/>
      <c r="Z12" s="215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</row>
    <row r="13" spans="1:50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5"/>
      <c r="Q13" s="213"/>
      <c r="R13" s="213"/>
      <c r="S13" s="215"/>
      <c r="T13" s="213"/>
      <c r="U13" s="213"/>
      <c r="V13" s="215"/>
      <c r="W13" s="215"/>
      <c r="X13" s="215"/>
      <c r="Y13" s="213"/>
      <c r="Z13" s="215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  <c r="AV13" s="213"/>
      <c r="AW13" s="213"/>
      <c r="AX13" s="213"/>
    </row>
    <row r="14" spans="1:50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5"/>
      <c r="Q14" s="213"/>
      <c r="R14" s="213"/>
      <c r="S14" s="215"/>
      <c r="T14" s="213"/>
      <c r="U14" s="213"/>
      <c r="V14" s="215"/>
      <c r="W14" s="215"/>
      <c r="X14" s="215"/>
      <c r="Y14" s="213"/>
      <c r="Z14" s="215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</row>
    <row r="15" spans="1:50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5"/>
      <c r="Q15" s="213"/>
      <c r="R15" s="213"/>
      <c r="S15" s="215"/>
      <c r="T15" s="213"/>
      <c r="U15" s="213"/>
      <c r="V15" s="215"/>
      <c r="W15" s="215"/>
      <c r="X15" s="215"/>
      <c r="Y15" s="213"/>
      <c r="Z15" s="215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</row>
    <row r="16" spans="1:50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5"/>
      <c r="Q16" s="213"/>
      <c r="R16" s="213"/>
      <c r="S16" s="215"/>
      <c r="T16" s="213"/>
      <c r="U16" s="213"/>
      <c r="V16" s="215"/>
      <c r="W16" s="215"/>
      <c r="X16" s="215"/>
      <c r="Y16" s="213"/>
      <c r="Z16" s="215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</row>
    <row r="17" spans="1:50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5"/>
      <c r="Q17" s="213"/>
      <c r="R17" s="213"/>
      <c r="S17" s="215"/>
      <c r="T17" s="213"/>
      <c r="U17" s="213"/>
      <c r="V17" s="215"/>
      <c r="W17" s="215"/>
      <c r="X17" s="215"/>
      <c r="Y17" s="213"/>
      <c r="Z17" s="215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</row>
    <row r="18" spans="1:50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5"/>
      <c r="Q18" s="213"/>
      <c r="R18" s="213"/>
      <c r="S18" s="215"/>
      <c r="T18" s="213"/>
      <c r="U18" s="213"/>
      <c r="V18" s="215"/>
      <c r="W18" s="215"/>
      <c r="X18" s="215"/>
      <c r="Y18" s="213"/>
      <c r="Z18" s="215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</row>
    <row r="19" spans="1:50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5"/>
      <c r="Q19" s="213"/>
      <c r="R19" s="213"/>
      <c r="S19" s="215"/>
      <c r="T19" s="213"/>
      <c r="U19" s="213"/>
      <c r="V19" s="215"/>
      <c r="W19" s="215"/>
      <c r="X19" s="215"/>
      <c r="Y19" s="213"/>
      <c r="Z19" s="215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13"/>
      <c r="AW19" s="213"/>
      <c r="AX19" s="213"/>
    </row>
    <row r="20" spans="1:50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5"/>
      <c r="Q20" s="213"/>
      <c r="R20" s="213"/>
      <c r="S20" s="215"/>
      <c r="T20" s="213"/>
      <c r="U20" s="213"/>
      <c r="V20" s="215"/>
      <c r="W20" s="215"/>
      <c r="X20" s="215"/>
      <c r="Y20" s="213"/>
      <c r="Z20" s="215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</row>
    <row r="21" spans="1:50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5"/>
      <c r="Q21" s="213"/>
      <c r="R21" s="213"/>
      <c r="S21" s="215"/>
      <c r="T21" s="213"/>
      <c r="U21" s="213"/>
      <c r="V21" s="215"/>
      <c r="W21" s="215"/>
      <c r="X21" s="215"/>
      <c r="Y21" s="213"/>
      <c r="Z21" s="215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</row>
    <row r="22" spans="1:50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5"/>
      <c r="Q22" s="213"/>
      <c r="R22" s="213"/>
      <c r="S22" s="215"/>
      <c r="T22" s="213"/>
      <c r="U22" s="213"/>
      <c r="V22" s="215"/>
      <c r="W22" s="215"/>
      <c r="X22" s="215"/>
      <c r="Y22" s="213"/>
      <c r="Z22" s="215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</row>
    <row r="23" spans="1:50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5"/>
      <c r="Q23" s="213"/>
      <c r="R23" s="213"/>
      <c r="S23" s="215"/>
      <c r="T23" s="213"/>
      <c r="U23" s="213"/>
      <c r="V23" s="215"/>
      <c r="W23" s="215"/>
      <c r="X23" s="215"/>
      <c r="Y23" s="213"/>
      <c r="Z23" s="215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</row>
    <row r="24" spans="1:50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5"/>
      <c r="Q24" s="213"/>
      <c r="R24" s="213"/>
      <c r="S24" s="215"/>
      <c r="T24" s="213"/>
      <c r="U24" s="213"/>
      <c r="V24" s="215"/>
      <c r="W24" s="215"/>
      <c r="X24" s="215"/>
      <c r="Y24" s="213"/>
      <c r="Z24" s="215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</row>
    <row r="25" spans="1:50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5"/>
      <c r="Q25" s="213"/>
      <c r="R25" s="213"/>
      <c r="S25" s="215"/>
      <c r="T25" s="213"/>
      <c r="U25" s="213"/>
      <c r="V25" s="215"/>
      <c r="W25" s="215"/>
      <c r="X25" s="215"/>
      <c r="Y25" s="213"/>
      <c r="Z25" s="215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</row>
    <row r="26" spans="1:50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5"/>
      <c r="Q26" s="213"/>
      <c r="R26" s="213"/>
      <c r="S26" s="215"/>
      <c r="T26" s="213"/>
      <c r="U26" s="213"/>
      <c r="V26" s="215"/>
      <c r="W26" s="215"/>
      <c r="X26" s="215"/>
      <c r="Y26" s="213"/>
      <c r="Z26" s="215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</row>
    <row r="27" spans="1:50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5"/>
      <c r="Q27" s="213"/>
      <c r="R27" s="213"/>
      <c r="S27" s="215"/>
      <c r="T27" s="213"/>
      <c r="U27" s="213"/>
      <c r="V27" s="215"/>
      <c r="W27" s="215"/>
      <c r="X27" s="215"/>
      <c r="Y27" s="213"/>
      <c r="Z27" s="215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  <c r="AX27" s="213"/>
    </row>
    <row r="28" spans="1:50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5"/>
      <c r="Q28" s="213"/>
      <c r="R28" s="213"/>
      <c r="S28" s="215"/>
      <c r="T28" s="213"/>
      <c r="U28" s="213"/>
      <c r="V28" s="215"/>
      <c r="W28" s="215"/>
      <c r="X28" s="215"/>
      <c r="Y28" s="213"/>
      <c r="Z28" s="215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</row>
    <row r="29" spans="1:50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5"/>
      <c r="Q29" s="213"/>
      <c r="R29" s="213"/>
      <c r="S29" s="215"/>
      <c r="T29" s="213"/>
      <c r="U29" s="213"/>
      <c r="V29" s="215"/>
      <c r="W29" s="215"/>
      <c r="X29" s="215"/>
      <c r="Y29" s="213"/>
      <c r="Z29" s="215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  <c r="AX29" s="213"/>
    </row>
    <row r="30" spans="1:50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5"/>
      <c r="Q30" s="213"/>
      <c r="R30" s="213"/>
      <c r="S30" s="215"/>
      <c r="T30" s="213"/>
      <c r="U30" s="213"/>
      <c r="V30" s="215"/>
      <c r="W30" s="215"/>
      <c r="X30" s="215"/>
      <c r="Y30" s="213"/>
      <c r="Z30" s="215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</row>
    <row r="31" spans="1:50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5"/>
      <c r="Q31" s="213"/>
      <c r="R31" s="213"/>
      <c r="S31" s="215"/>
      <c r="T31" s="213"/>
      <c r="U31" s="213"/>
      <c r="V31" s="215"/>
      <c r="W31" s="215"/>
      <c r="X31" s="215"/>
      <c r="Y31" s="213"/>
      <c r="Z31" s="215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213"/>
      <c r="AW31" s="213"/>
      <c r="AX31" s="213"/>
    </row>
    <row r="32" spans="1:50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5"/>
      <c r="Q32" s="213"/>
      <c r="R32" s="213"/>
      <c r="S32" s="215"/>
      <c r="T32" s="213"/>
      <c r="U32" s="213"/>
      <c r="V32" s="215"/>
      <c r="W32" s="215"/>
      <c r="X32" s="215"/>
      <c r="Y32" s="213"/>
      <c r="Z32" s="215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</row>
    <row r="33" spans="1:50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5"/>
      <c r="Q33" s="213"/>
      <c r="R33" s="213"/>
      <c r="S33" s="215"/>
      <c r="T33" s="213"/>
      <c r="U33" s="213"/>
      <c r="V33" s="215"/>
      <c r="W33" s="215"/>
      <c r="X33" s="215"/>
      <c r="Y33" s="213"/>
      <c r="Z33" s="215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213"/>
      <c r="AW33" s="213"/>
      <c r="AX33" s="213"/>
    </row>
    <row r="34" spans="1:50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5"/>
      <c r="Q34" s="213"/>
      <c r="R34" s="213"/>
      <c r="S34" s="215"/>
      <c r="T34" s="213"/>
      <c r="U34" s="213"/>
      <c r="V34" s="215"/>
      <c r="W34" s="215"/>
      <c r="X34" s="215"/>
      <c r="Y34" s="213"/>
      <c r="Z34" s="215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</row>
    <row r="35" spans="1:50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5"/>
      <c r="Q35" s="213"/>
      <c r="R35" s="213"/>
      <c r="S35" s="215"/>
      <c r="T35" s="213"/>
      <c r="U35" s="213"/>
      <c r="V35" s="215"/>
      <c r="W35" s="215"/>
      <c r="X35" s="215"/>
      <c r="Y35" s="213"/>
      <c r="Z35" s="215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13"/>
      <c r="AW35" s="213"/>
      <c r="AX35" s="213"/>
    </row>
    <row r="36" spans="1:50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5"/>
      <c r="Q36" s="213"/>
      <c r="R36" s="213"/>
      <c r="S36" s="215"/>
      <c r="T36" s="213"/>
      <c r="U36" s="213"/>
      <c r="V36" s="215"/>
      <c r="W36" s="215"/>
      <c r="X36" s="215"/>
      <c r="Y36" s="213"/>
      <c r="Z36" s="215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</row>
    <row r="37" spans="1:50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5"/>
      <c r="Q37" s="213"/>
      <c r="R37" s="213"/>
      <c r="S37" s="215"/>
      <c r="T37" s="213"/>
      <c r="U37" s="213"/>
      <c r="V37" s="215"/>
      <c r="W37" s="215"/>
      <c r="X37" s="215"/>
      <c r="Y37" s="213"/>
      <c r="Z37" s="215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</row>
    <row r="38" spans="1:50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5"/>
      <c r="Q38" s="213"/>
      <c r="R38" s="213"/>
      <c r="S38" s="215"/>
      <c r="T38" s="213"/>
      <c r="U38" s="213"/>
      <c r="V38" s="215"/>
      <c r="W38" s="215"/>
      <c r="X38" s="215"/>
      <c r="Y38" s="213"/>
      <c r="Z38" s="215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</row>
    <row r="39" spans="1:50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5"/>
      <c r="Q39" s="213"/>
      <c r="R39" s="213"/>
      <c r="S39" s="215"/>
      <c r="T39" s="213"/>
      <c r="U39" s="213"/>
      <c r="V39" s="215"/>
      <c r="W39" s="215"/>
      <c r="X39" s="215"/>
      <c r="Y39" s="213"/>
      <c r="Z39" s="215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</row>
    <row r="40" spans="1:50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5"/>
      <c r="Q40" s="213"/>
      <c r="R40" s="213"/>
      <c r="S40" s="215"/>
      <c r="T40" s="213"/>
      <c r="U40" s="213"/>
      <c r="V40" s="215"/>
      <c r="W40" s="215"/>
      <c r="X40" s="215"/>
      <c r="Y40" s="213"/>
      <c r="Z40" s="215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</row>
    <row r="41" spans="1:50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5"/>
      <c r="Q41" s="213"/>
      <c r="R41" s="213"/>
      <c r="S41" s="215"/>
      <c r="T41" s="213"/>
      <c r="U41" s="213"/>
      <c r="V41" s="215"/>
      <c r="W41" s="215"/>
      <c r="X41" s="215"/>
      <c r="Y41" s="213"/>
      <c r="Z41" s="215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213"/>
      <c r="AU41" s="213"/>
      <c r="AV41" s="213"/>
      <c r="AW41" s="213"/>
      <c r="AX41" s="213"/>
    </row>
    <row r="42" spans="1:50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5"/>
      <c r="Q42" s="213"/>
      <c r="R42" s="213"/>
      <c r="S42" s="215"/>
      <c r="T42" s="213"/>
      <c r="U42" s="213"/>
      <c r="V42" s="215"/>
      <c r="W42" s="215"/>
      <c r="X42" s="215"/>
      <c r="Y42" s="213"/>
      <c r="Z42" s="215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  <c r="AT42" s="213"/>
      <c r="AU42" s="213"/>
      <c r="AV42" s="213"/>
      <c r="AW42" s="213"/>
      <c r="AX42" s="213"/>
    </row>
    <row r="43" spans="1:50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5"/>
      <c r="Q43" s="213"/>
      <c r="R43" s="213"/>
      <c r="S43" s="215"/>
      <c r="T43" s="213"/>
      <c r="U43" s="213"/>
      <c r="V43" s="215"/>
      <c r="W43" s="215"/>
      <c r="X43" s="215"/>
      <c r="Y43" s="213"/>
      <c r="Z43" s="215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213"/>
      <c r="AQ43" s="213"/>
      <c r="AR43" s="213"/>
      <c r="AS43" s="213"/>
      <c r="AT43" s="213"/>
      <c r="AU43" s="213"/>
      <c r="AV43" s="213"/>
      <c r="AW43" s="213"/>
      <c r="AX43" s="213"/>
    </row>
    <row r="44" spans="1:50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5"/>
      <c r="Q44" s="213"/>
      <c r="R44" s="213"/>
      <c r="S44" s="215"/>
      <c r="T44" s="213"/>
      <c r="U44" s="213"/>
      <c r="V44" s="215"/>
      <c r="W44" s="215"/>
      <c r="X44" s="215"/>
      <c r="Y44" s="213"/>
      <c r="Z44" s="215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13"/>
      <c r="AW44" s="213"/>
      <c r="AX44" s="213"/>
    </row>
    <row r="45" spans="1:50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5"/>
      <c r="Q45" s="213"/>
      <c r="R45" s="213"/>
      <c r="S45" s="215"/>
      <c r="T45" s="213"/>
      <c r="U45" s="213"/>
      <c r="V45" s="215"/>
      <c r="W45" s="215"/>
      <c r="X45" s="215"/>
      <c r="Y45" s="213"/>
      <c r="Z45" s="215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  <c r="AQ45" s="213"/>
      <c r="AR45" s="213"/>
      <c r="AS45" s="213"/>
      <c r="AT45" s="213"/>
      <c r="AU45" s="213"/>
      <c r="AV45" s="213"/>
      <c r="AW45" s="213"/>
      <c r="AX45" s="213"/>
    </row>
    <row r="46" spans="1:50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5"/>
      <c r="Q46" s="213"/>
      <c r="R46" s="213"/>
      <c r="S46" s="215"/>
      <c r="T46" s="213"/>
      <c r="U46" s="213"/>
      <c r="V46" s="215"/>
      <c r="W46" s="215"/>
      <c r="X46" s="215"/>
      <c r="Y46" s="213"/>
      <c r="Z46" s="215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213"/>
      <c r="AW46" s="213"/>
      <c r="AX46" s="213"/>
    </row>
    <row r="47" spans="1:50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5"/>
      <c r="Q47" s="213"/>
      <c r="R47" s="213"/>
      <c r="S47" s="215"/>
      <c r="T47" s="213"/>
      <c r="U47" s="213"/>
      <c r="V47" s="215"/>
      <c r="W47" s="215"/>
      <c r="X47" s="215"/>
      <c r="Y47" s="213"/>
      <c r="Z47" s="215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213"/>
      <c r="AQ47" s="213"/>
      <c r="AR47" s="213"/>
      <c r="AS47" s="213"/>
      <c r="AT47" s="213"/>
      <c r="AU47" s="213"/>
      <c r="AV47" s="213"/>
      <c r="AW47" s="213"/>
      <c r="AX47" s="213"/>
    </row>
    <row r="48" spans="1:50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5"/>
      <c r="Q48" s="213"/>
      <c r="R48" s="213"/>
      <c r="S48" s="215"/>
      <c r="T48" s="213"/>
      <c r="U48" s="213"/>
      <c r="V48" s="215"/>
      <c r="W48" s="215"/>
      <c r="X48" s="215"/>
      <c r="Y48" s="213"/>
      <c r="Z48" s="215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  <c r="AT48" s="213"/>
      <c r="AU48" s="213"/>
      <c r="AV48" s="213"/>
      <c r="AW48" s="213"/>
      <c r="AX48" s="213"/>
    </row>
    <row r="49" spans="1:50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5"/>
      <c r="Q49" s="213"/>
      <c r="R49" s="213"/>
      <c r="S49" s="215"/>
      <c r="T49" s="213"/>
      <c r="U49" s="213"/>
      <c r="V49" s="215"/>
      <c r="W49" s="215"/>
      <c r="X49" s="215"/>
      <c r="Y49" s="213"/>
      <c r="Z49" s="215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213"/>
      <c r="AQ49" s="213"/>
      <c r="AR49" s="213"/>
      <c r="AS49" s="213"/>
      <c r="AT49" s="213"/>
      <c r="AU49" s="213"/>
      <c r="AV49" s="213"/>
      <c r="AW49" s="213"/>
      <c r="AX49" s="213"/>
    </row>
    <row r="50" spans="1:50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5"/>
      <c r="Q50" s="213"/>
      <c r="R50" s="213"/>
      <c r="S50" s="215"/>
      <c r="T50" s="213"/>
      <c r="U50" s="213"/>
      <c r="V50" s="215"/>
      <c r="W50" s="215"/>
      <c r="X50" s="215"/>
      <c r="Y50" s="213"/>
      <c r="Z50" s="215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213"/>
      <c r="AQ50" s="213"/>
      <c r="AR50" s="213"/>
      <c r="AS50" s="213"/>
      <c r="AT50" s="213"/>
      <c r="AU50" s="213"/>
      <c r="AV50" s="213"/>
      <c r="AW50" s="213"/>
      <c r="AX50" s="213"/>
    </row>
    <row r="51" spans="1:50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5"/>
      <c r="Q51" s="213"/>
      <c r="R51" s="213"/>
      <c r="S51" s="215"/>
      <c r="T51" s="213"/>
      <c r="U51" s="213"/>
      <c r="V51" s="215"/>
      <c r="W51" s="215"/>
      <c r="X51" s="215"/>
      <c r="Y51" s="213"/>
      <c r="Z51" s="215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  <c r="AT51" s="213"/>
      <c r="AU51" s="213"/>
      <c r="AV51" s="213"/>
      <c r="AW51" s="213"/>
      <c r="AX51" s="213"/>
    </row>
    <row r="52" spans="1:50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5"/>
      <c r="Q52" s="213"/>
      <c r="R52" s="213"/>
      <c r="S52" s="215"/>
      <c r="T52" s="213"/>
      <c r="U52" s="213"/>
      <c r="V52" s="215"/>
      <c r="W52" s="215"/>
      <c r="X52" s="215"/>
      <c r="Y52" s="213"/>
      <c r="Z52" s="215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  <c r="AN52" s="213"/>
      <c r="AO52" s="213"/>
      <c r="AP52" s="213"/>
      <c r="AQ52" s="213"/>
      <c r="AR52" s="213"/>
      <c r="AS52" s="213"/>
      <c r="AT52" s="213"/>
      <c r="AU52" s="213"/>
      <c r="AV52" s="213"/>
      <c r="AW52" s="213"/>
      <c r="AX52" s="213"/>
    </row>
    <row r="53" spans="1:50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5"/>
      <c r="Q53" s="213"/>
      <c r="R53" s="213"/>
      <c r="S53" s="215"/>
      <c r="T53" s="213"/>
      <c r="U53" s="213"/>
      <c r="V53" s="215"/>
      <c r="W53" s="215"/>
      <c r="X53" s="215"/>
      <c r="Y53" s="213"/>
      <c r="Z53" s="215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  <c r="AT53" s="213"/>
      <c r="AU53" s="213"/>
      <c r="AV53" s="213"/>
      <c r="AW53" s="213"/>
      <c r="AX53" s="213"/>
    </row>
    <row r="54" spans="1:50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5"/>
      <c r="Q54" s="213"/>
      <c r="R54" s="213"/>
      <c r="S54" s="215"/>
      <c r="T54" s="213"/>
      <c r="U54" s="213"/>
      <c r="V54" s="215"/>
      <c r="W54" s="215"/>
      <c r="X54" s="215"/>
      <c r="Y54" s="213"/>
      <c r="Z54" s="215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  <c r="AV54" s="213"/>
      <c r="AW54" s="213"/>
      <c r="AX54" s="213"/>
    </row>
    <row r="55" spans="1:50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5"/>
      <c r="Q55" s="213"/>
      <c r="R55" s="213"/>
      <c r="S55" s="215"/>
      <c r="T55" s="213"/>
      <c r="U55" s="213"/>
      <c r="V55" s="215"/>
      <c r="W55" s="215"/>
      <c r="X55" s="215"/>
      <c r="Y55" s="213"/>
      <c r="Z55" s="215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  <c r="AN55" s="213"/>
      <c r="AO55" s="213"/>
      <c r="AP55" s="213"/>
      <c r="AQ55" s="213"/>
      <c r="AR55" s="213"/>
      <c r="AS55" s="213"/>
      <c r="AT55" s="213"/>
      <c r="AU55" s="213"/>
      <c r="AV55" s="213"/>
      <c r="AW55" s="213"/>
      <c r="AX55" s="213"/>
    </row>
    <row r="56" spans="1:50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5"/>
      <c r="Q56" s="213"/>
      <c r="R56" s="213"/>
      <c r="S56" s="215"/>
      <c r="T56" s="213"/>
      <c r="U56" s="213"/>
      <c r="V56" s="215"/>
      <c r="W56" s="215"/>
      <c r="X56" s="215"/>
      <c r="Y56" s="213"/>
      <c r="Z56" s="215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  <c r="AN56" s="213"/>
      <c r="AO56" s="213"/>
      <c r="AP56" s="213"/>
      <c r="AQ56" s="213"/>
      <c r="AR56" s="213"/>
      <c r="AS56" s="213"/>
      <c r="AT56" s="213"/>
      <c r="AU56" s="213"/>
      <c r="AV56" s="213"/>
      <c r="AW56" s="213"/>
      <c r="AX56" s="213"/>
    </row>
    <row r="57" spans="1:50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5"/>
      <c r="Q57" s="213"/>
      <c r="R57" s="213"/>
      <c r="S57" s="215"/>
      <c r="T57" s="213"/>
      <c r="U57" s="213"/>
      <c r="V57" s="215"/>
      <c r="W57" s="215"/>
      <c r="X57" s="215"/>
      <c r="Y57" s="213"/>
      <c r="Z57" s="215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  <c r="AN57" s="213"/>
      <c r="AO57" s="213"/>
      <c r="AP57" s="213"/>
      <c r="AQ57" s="213"/>
      <c r="AR57" s="213"/>
      <c r="AS57" s="213"/>
      <c r="AT57" s="213"/>
      <c r="AU57" s="213"/>
      <c r="AV57" s="213"/>
      <c r="AW57" s="213"/>
      <c r="AX57" s="213"/>
    </row>
    <row r="58" spans="1:50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5"/>
      <c r="Q58" s="213"/>
      <c r="R58" s="213"/>
      <c r="S58" s="215"/>
      <c r="T58" s="213"/>
      <c r="U58" s="213"/>
      <c r="V58" s="215"/>
      <c r="W58" s="215"/>
      <c r="X58" s="215"/>
      <c r="Y58" s="213"/>
      <c r="Z58" s="215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  <c r="AN58" s="213"/>
      <c r="AO58" s="213"/>
      <c r="AP58" s="213"/>
      <c r="AQ58" s="213"/>
      <c r="AR58" s="213"/>
      <c r="AS58" s="213"/>
      <c r="AT58" s="213"/>
      <c r="AU58" s="213"/>
      <c r="AV58" s="213"/>
      <c r="AW58" s="213"/>
      <c r="AX58" s="213"/>
    </row>
    <row r="59" spans="1:50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5"/>
      <c r="Q59" s="213"/>
      <c r="R59" s="213"/>
      <c r="S59" s="215"/>
      <c r="T59" s="213"/>
      <c r="U59" s="213"/>
      <c r="V59" s="215"/>
      <c r="W59" s="215"/>
      <c r="X59" s="215"/>
      <c r="Y59" s="213"/>
      <c r="Z59" s="215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</row>
    <row r="60" spans="1:50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5"/>
      <c r="Q60" s="213"/>
      <c r="R60" s="213"/>
      <c r="S60" s="215"/>
      <c r="T60" s="213"/>
      <c r="U60" s="213"/>
      <c r="V60" s="215"/>
      <c r="W60" s="215"/>
      <c r="X60" s="215"/>
      <c r="Y60" s="213"/>
      <c r="Z60" s="215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213"/>
      <c r="AQ60" s="213"/>
      <c r="AR60" s="213"/>
      <c r="AS60" s="213"/>
      <c r="AT60" s="213"/>
      <c r="AU60" s="213"/>
      <c r="AV60" s="213"/>
      <c r="AW60" s="213"/>
      <c r="AX60" s="213"/>
    </row>
    <row r="61" spans="1:50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5"/>
      <c r="Q61" s="213"/>
      <c r="R61" s="213"/>
      <c r="S61" s="215"/>
      <c r="T61" s="213"/>
      <c r="U61" s="213"/>
      <c r="V61" s="215"/>
      <c r="W61" s="215"/>
      <c r="X61" s="215"/>
      <c r="Y61" s="213"/>
      <c r="Z61" s="215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213"/>
      <c r="AQ61" s="213"/>
      <c r="AR61" s="213"/>
      <c r="AS61" s="213"/>
      <c r="AT61" s="213"/>
      <c r="AU61" s="213"/>
      <c r="AV61" s="213"/>
      <c r="AW61" s="213"/>
      <c r="AX61" s="213"/>
    </row>
    <row r="62" spans="1:50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5"/>
      <c r="Q62" s="213"/>
      <c r="R62" s="213"/>
      <c r="S62" s="215"/>
      <c r="T62" s="213"/>
      <c r="U62" s="213"/>
      <c r="V62" s="215"/>
      <c r="W62" s="215"/>
      <c r="X62" s="215"/>
      <c r="Y62" s="213"/>
      <c r="Z62" s="215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  <c r="AN62" s="213"/>
      <c r="AO62" s="213"/>
      <c r="AP62" s="213"/>
      <c r="AQ62" s="213"/>
      <c r="AR62" s="213"/>
      <c r="AS62" s="213"/>
      <c r="AT62" s="213"/>
      <c r="AU62" s="213"/>
      <c r="AV62" s="213"/>
      <c r="AW62" s="213"/>
      <c r="AX62" s="213"/>
    </row>
    <row r="63" spans="1:50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5"/>
      <c r="Q63" s="213"/>
      <c r="R63" s="213"/>
      <c r="S63" s="215"/>
      <c r="T63" s="213"/>
      <c r="U63" s="213"/>
      <c r="V63" s="215"/>
      <c r="W63" s="215"/>
      <c r="X63" s="215"/>
      <c r="Y63" s="213"/>
      <c r="Z63" s="215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  <c r="AN63" s="213"/>
      <c r="AO63" s="213"/>
      <c r="AP63" s="213"/>
      <c r="AQ63" s="213"/>
      <c r="AR63" s="213"/>
      <c r="AS63" s="213"/>
      <c r="AT63" s="213"/>
      <c r="AU63" s="213"/>
      <c r="AV63" s="213"/>
      <c r="AW63" s="213"/>
      <c r="AX63" s="213"/>
    </row>
    <row r="64" spans="1:50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5"/>
      <c r="Q64" s="213"/>
      <c r="R64" s="213"/>
      <c r="S64" s="215"/>
      <c r="T64" s="213"/>
      <c r="U64" s="213"/>
      <c r="V64" s="215"/>
      <c r="W64" s="215"/>
      <c r="X64" s="215"/>
      <c r="Y64" s="213"/>
      <c r="Z64" s="215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  <c r="AN64" s="213"/>
      <c r="AO64" s="213"/>
      <c r="AP64" s="213"/>
      <c r="AQ64" s="213"/>
      <c r="AR64" s="213"/>
      <c r="AS64" s="213"/>
      <c r="AT64" s="213"/>
      <c r="AU64" s="213"/>
      <c r="AV64" s="213"/>
      <c r="AW64" s="213"/>
      <c r="AX64" s="213"/>
    </row>
    <row r="65" spans="1:50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5"/>
      <c r="Q65" s="213"/>
      <c r="R65" s="213"/>
      <c r="S65" s="215"/>
      <c r="T65" s="213"/>
      <c r="U65" s="213"/>
      <c r="V65" s="215"/>
      <c r="W65" s="215"/>
      <c r="X65" s="215"/>
      <c r="Y65" s="213"/>
      <c r="Z65" s="215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  <c r="AN65" s="213"/>
      <c r="AO65" s="213"/>
      <c r="AP65" s="213"/>
      <c r="AQ65" s="213"/>
      <c r="AR65" s="213"/>
      <c r="AS65" s="213"/>
      <c r="AT65" s="213"/>
      <c r="AU65" s="213"/>
      <c r="AV65" s="213"/>
      <c r="AW65" s="213"/>
      <c r="AX65" s="213"/>
    </row>
    <row r="66" spans="1:50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5"/>
      <c r="Q66" s="213"/>
      <c r="R66" s="213"/>
      <c r="S66" s="215"/>
      <c r="T66" s="213"/>
      <c r="U66" s="213"/>
      <c r="V66" s="215"/>
      <c r="W66" s="215"/>
      <c r="X66" s="215"/>
      <c r="Y66" s="213"/>
      <c r="Z66" s="215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213"/>
      <c r="AQ66" s="213"/>
      <c r="AR66" s="213"/>
      <c r="AS66" s="213"/>
      <c r="AT66" s="213"/>
      <c r="AU66" s="213"/>
      <c r="AV66" s="213"/>
      <c r="AW66" s="213"/>
      <c r="AX66" s="213"/>
    </row>
    <row r="67" spans="1:50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5"/>
      <c r="Q67" s="213"/>
      <c r="R67" s="213"/>
      <c r="S67" s="215"/>
      <c r="T67" s="213"/>
      <c r="U67" s="213"/>
      <c r="V67" s="215"/>
      <c r="W67" s="215"/>
      <c r="X67" s="215"/>
      <c r="Y67" s="213"/>
      <c r="Z67" s="215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  <c r="AN67" s="213"/>
      <c r="AO67" s="213"/>
      <c r="AP67" s="213"/>
      <c r="AQ67" s="213"/>
      <c r="AR67" s="213"/>
      <c r="AS67" s="213"/>
      <c r="AT67" s="213"/>
      <c r="AU67" s="213"/>
      <c r="AV67" s="213"/>
      <c r="AW67" s="213"/>
      <c r="AX67" s="213"/>
    </row>
    <row r="68" spans="1:50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5"/>
      <c r="Q68" s="213"/>
      <c r="R68" s="213"/>
      <c r="S68" s="215"/>
      <c r="T68" s="213"/>
      <c r="U68" s="213"/>
      <c r="V68" s="215"/>
      <c r="W68" s="215"/>
      <c r="X68" s="215"/>
      <c r="Y68" s="213"/>
      <c r="Z68" s="215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  <c r="AN68" s="213"/>
      <c r="AO68" s="213"/>
      <c r="AP68" s="213"/>
      <c r="AQ68" s="213"/>
      <c r="AR68" s="213"/>
      <c r="AS68" s="213"/>
      <c r="AT68" s="213"/>
      <c r="AU68" s="213"/>
      <c r="AV68" s="213"/>
      <c r="AW68" s="213"/>
      <c r="AX68" s="213"/>
    </row>
    <row r="69" spans="1:50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5"/>
      <c r="Q69" s="213"/>
      <c r="R69" s="213"/>
      <c r="S69" s="215"/>
      <c r="T69" s="213"/>
      <c r="U69" s="213"/>
      <c r="V69" s="215"/>
      <c r="W69" s="215"/>
      <c r="X69" s="215"/>
      <c r="Y69" s="213"/>
      <c r="Z69" s="215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  <c r="AN69" s="213"/>
      <c r="AO69" s="213"/>
      <c r="AP69" s="213"/>
      <c r="AQ69" s="213"/>
      <c r="AR69" s="213"/>
      <c r="AS69" s="213"/>
      <c r="AT69" s="213"/>
      <c r="AU69" s="213"/>
      <c r="AV69" s="213"/>
      <c r="AW69" s="213"/>
      <c r="AX69" s="213"/>
    </row>
    <row r="70" spans="1:50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5"/>
      <c r="Q70" s="213"/>
      <c r="R70" s="213"/>
      <c r="S70" s="215"/>
      <c r="T70" s="213"/>
      <c r="U70" s="213"/>
      <c r="V70" s="215"/>
      <c r="W70" s="215"/>
      <c r="X70" s="215"/>
      <c r="Y70" s="213"/>
      <c r="Z70" s="215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  <c r="AN70" s="213"/>
      <c r="AO70" s="213"/>
      <c r="AP70" s="213"/>
      <c r="AQ70" s="213"/>
      <c r="AR70" s="213"/>
      <c r="AS70" s="213"/>
      <c r="AT70" s="213"/>
      <c r="AU70" s="213"/>
      <c r="AV70" s="213"/>
      <c r="AW70" s="213"/>
      <c r="AX70" s="213"/>
    </row>
    <row r="71" spans="1:50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5"/>
      <c r="Q71" s="213"/>
      <c r="R71" s="213"/>
      <c r="S71" s="215"/>
      <c r="T71" s="213"/>
      <c r="U71" s="213"/>
      <c r="V71" s="215"/>
      <c r="W71" s="215"/>
      <c r="X71" s="215"/>
      <c r="Y71" s="213"/>
      <c r="Z71" s="215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  <c r="AN71" s="213"/>
      <c r="AO71" s="213"/>
      <c r="AP71" s="213"/>
      <c r="AQ71" s="213"/>
      <c r="AR71" s="213"/>
      <c r="AS71" s="213"/>
      <c r="AT71" s="213"/>
      <c r="AU71" s="213"/>
      <c r="AV71" s="213"/>
      <c r="AW71" s="213"/>
      <c r="AX71" s="213"/>
    </row>
    <row r="72" spans="1:50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5"/>
      <c r="Q72" s="213"/>
      <c r="R72" s="213"/>
      <c r="S72" s="215"/>
      <c r="T72" s="213"/>
      <c r="U72" s="213"/>
      <c r="V72" s="215"/>
      <c r="W72" s="215"/>
      <c r="X72" s="215"/>
      <c r="Y72" s="213"/>
      <c r="Z72" s="215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  <c r="AN72" s="213"/>
      <c r="AO72" s="213"/>
      <c r="AP72" s="213"/>
      <c r="AQ72" s="213"/>
      <c r="AR72" s="213"/>
      <c r="AS72" s="213"/>
      <c r="AT72" s="213"/>
      <c r="AU72" s="213"/>
      <c r="AV72" s="213"/>
      <c r="AW72" s="213"/>
      <c r="AX72" s="213"/>
    </row>
    <row r="73" spans="1:50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5"/>
      <c r="Q73" s="213"/>
      <c r="R73" s="213"/>
      <c r="S73" s="215"/>
      <c r="T73" s="213"/>
      <c r="U73" s="213"/>
      <c r="V73" s="215"/>
      <c r="W73" s="215"/>
      <c r="X73" s="215"/>
      <c r="Y73" s="213"/>
      <c r="Z73" s="215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</row>
    <row r="74" spans="1:50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5"/>
      <c r="Q74" s="213"/>
      <c r="R74" s="213"/>
      <c r="S74" s="215"/>
      <c r="T74" s="213"/>
      <c r="U74" s="213"/>
      <c r="V74" s="215"/>
      <c r="W74" s="215"/>
      <c r="X74" s="215"/>
      <c r="Y74" s="213"/>
      <c r="Z74" s="215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</row>
    <row r="75" spans="1:50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5"/>
      <c r="Q75" s="213"/>
      <c r="R75" s="213"/>
      <c r="S75" s="215"/>
      <c r="T75" s="213"/>
      <c r="U75" s="213"/>
      <c r="V75" s="215"/>
      <c r="W75" s="215"/>
      <c r="X75" s="215"/>
      <c r="Y75" s="213"/>
      <c r="Z75" s="215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</row>
    <row r="76" spans="1:50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5"/>
      <c r="Q76" s="213"/>
      <c r="R76" s="213"/>
      <c r="S76" s="215"/>
      <c r="T76" s="213"/>
      <c r="U76" s="213"/>
      <c r="V76" s="215"/>
      <c r="W76" s="215"/>
      <c r="X76" s="215"/>
      <c r="Y76" s="213"/>
      <c r="Z76" s="215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</row>
    <row r="77" spans="1:50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5"/>
      <c r="Q77" s="213"/>
      <c r="R77" s="213"/>
      <c r="S77" s="215"/>
      <c r="T77" s="213"/>
      <c r="U77" s="213"/>
      <c r="V77" s="215"/>
      <c r="W77" s="215"/>
      <c r="X77" s="215"/>
      <c r="Y77" s="213"/>
      <c r="Z77" s="215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  <c r="AN77" s="213"/>
      <c r="AO77" s="213"/>
      <c r="AP77" s="213"/>
      <c r="AQ77" s="213"/>
      <c r="AR77" s="213"/>
      <c r="AS77" s="213"/>
      <c r="AT77" s="213"/>
      <c r="AU77" s="213"/>
      <c r="AV77" s="213"/>
      <c r="AW77" s="213"/>
      <c r="AX77" s="213"/>
    </row>
    <row r="78" spans="1:50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5"/>
      <c r="Q78" s="213"/>
      <c r="R78" s="213"/>
      <c r="S78" s="215"/>
      <c r="T78" s="213"/>
      <c r="U78" s="213"/>
      <c r="V78" s="215"/>
      <c r="W78" s="215"/>
      <c r="X78" s="215"/>
      <c r="Y78" s="213"/>
      <c r="Z78" s="215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  <c r="AN78" s="213"/>
      <c r="AO78" s="213"/>
      <c r="AP78" s="213"/>
      <c r="AQ78" s="213"/>
      <c r="AR78" s="213"/>
      <c r="AS78" s="213"/>
      <c r="AT78" s="213"/>
      <c r="AU78" s="213"/>
      <c r="AV78" s="213"/>
      <c r="AW78" s="213"/>
      <c r="AX78" s="213"/>
    </row>
    <row r="79" spans="1:50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5"/>
      <c r="Q79" s="213"/>
      <c r="R79" s="213"/>
      <c r="S79" s="215"/>
      <c r="T79" s="213"/>
      <c r="U79" s="213"/>
      <c r="V79" s="215"/>
      <c r="W79" s="215"/>
      <c r="X79" s="215"/>
      <c r="Y79" s="213"/>
      <c r="Z79" s="215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213"/>
      <c r="AW79" s="213"/>
      <c r="AX79" s="213"/>
    </row>
    <row r="80" spans="1:50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5"/>
      <c r="Q80" s="213"/>
      <c r="R80" s="213"/>
      <c r="S80" s="215"/>
      <c r="T80" s="213"/>
      <c r="U80" s="213"/>
      <c r="V80" s="215"/>
      <c r="W80" s="215"/>
      <c r="X80" s="215"/>
      <c r="Y80" s="213"/>
      <c r="Z80" s="215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  <c r="AN80" s="213"/>
      <c r="AO80" s="213"/>
      <c r="AP80" s="213"/>
      <c r="AQ80" s="213"/>
      <c r="AR80" s="213"/>
      <c r="AS80" s="213"/>
      <c r="AT80" s="213"/>
      <c r="AU80" s="213"/>
      <c r="AV80" s="213"/>
      <c r="AW80" s="213"/>
      <c r="AX80" s="213"/>
    </row>
    <row r="81" spans="1:50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5"/>
      <c r="Q81" s="213"/>
      <c r="R81" s="213"/>
      <c r="S81" s="215"/>
      <c r="T81" s="213"/>
      <c r="U81" s="213"/>
      <c r="V81" s="215"/>
      <c r="W81" s="215"/>
      <c r="X81" s="215"/>
      <c r="Y81" s="213"/>
      <c r="Z81" s="215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AO81" s="213"/>
      <c r="AP81" s="213"/>
      <c r="AQ81" s="213"/>
      <c r="AR81" s="213"/>
      <c r="AS81" s="213"/>
      <c r="AT81" s="213"/>
      <c r="AU81" s="213"/>
      <c r="AV81" s="213"/>
      <c r="AW81" s="213"/>
      <c r="AX81" s="213"/>
    </row>
    <row r="82" spans="1:50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5"/>
      <c r="Q82" s="213"/>
      <c r="R82" s="213"/>
      <c r="S82" s="215"/>
      <c r="T82" s="213"/>
      <c r="U82" s="213"/>
      <c r="V82" s="215"/>
      <c r="W82" s="215"/>
      <c r="X82" s="215"/>
      <c r="Y82" s="213"/>
      <c r="Z82" s="215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  <c r="AN82" s="213"/>
      <c r="AO82" s="213"/>
      <c r="AP82" s="213"/>
      <c r="AQ82" s="213"/>
      <c r="AR82" s="213"/>
      <c r="AS82" s="213"/>
      <c r="AT82" s="213"/>
      <c r="AU82" s="213"/>
      <c r="AV82" s="213"/>
      <c r="AW82" s="213"/>
      <c r="AX82" s="213"/>
    </row>
    <row r="83" spans="1:50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5"/>
      <c r="Q83" s="213"/>
      <c r="R83" s="213"/>
      <c r="S83" s="215"/>
      <c r="T83" s="213"/>
      <c r="U83" s="213"/>
      <c r="V83" s="215"/>
      <c r="W83" s="215"/>
      <c r="X83" s="215"/>
      <c r="Y83" s="213"/>
      <c r="Z83" s="215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  <c r="AN83" s="213"/>
      <c r="AO83" s="213"/>
      <c r="AP83" s="213"/>
      <c r="AQ83" s="213"/>
      <c r="AR83" s="213"/>
      <c r="AS83" s="213"/>
      <c r="AT83" s="213"/>
      <c r="AU83" s="213"/>
      <c r="AV83" s="213"/>
      <c r="AW83" s="213"/>
      <c r="AX83" s="213"/>
    </row>
    <row r="84" spans="1:50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5"/>
      <c r="Q84" s="213"/>
      <c r="R84" s="213"/>
      <c r="S84" s="215"/>
      <c r="T84" s="213"/>
      <c r="U84" s="213"/>
      <c r="V84" s="215"/>
      <c r="W84" s="215"/>
      <c r="X84" s="215"/>
      <c r="Y84" s="213"/>
      <c r="Z84" s="215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  <c r="AN84" s="213"/>
      <c r="AO84" s="213"/>
      <c r="AP84" s="213"/>
      <c r="AQ84" s="213"/>
      <c r="AR84" s="213"/>
      <c r="AS84" s="213"/>
      <c r="AT84" s="213"/>
      <c r="AU84" s="213"/>
      <c r="AV84" s="213"/>
      <c r="AW84" s="213"/>
      <c r="AX84" s="213"/>
    </row>
    <row r="85" spans="1:50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5"/>
      <c r="Q85" s="213"/>
      <c r="R85" s="213"/>
      <c r="S85" s="215"/>
      <c r="T85" s="213"/>
      <c r="U85" s="213"/>
      <c r="V85" s="215"/>
      <c r="W85" s="215"/>
      <c r="X85" s="215"/>
      <c r="Y85" s="213"/>
      <c r="Z85" s="215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13"/>
      <c r="AP85" s="213"/>
      <c r="AQ85" s="213"/>
      <c r="AR85" s="213"/>
      <c r="AS85" s="213"/>
      <c r="AT85" s="213"/>
      <c r="AU85" s="213"/>
      <c r="AV85" s="213"/>
      <c r="AW85" s="213"/>
      <c r="AX85" s="213"/>
    </row>
    <row r="86" spans="1:50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5"/>
      <c r="Q86" s="213"/>
      <c r="R86" s="213"/>
      <c r="S86" s="215"/>
      <c r="T86" s="213"/>
      <c r="U86" s="213"/>
      <c r="V86" s="215"/>
      <c r="W86" s="215"/>
      <c r="X86" s="215"/>
      <c r="Y86" s="213"/>
      <c r="Z86" s="215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213"/>
      <c r="AQ86" s="213"/>
      <c r="AR86" s="213"/>
      <c r="AS86" s="213"/>
      <c r="AT86" s="213"/>
      <c r="AU86" s="213"/>
      <c r="AV86" s="213"/>
      <c r="AW86" s="213"/>
      <c r="AX86" s="213"/>
    </row>
    <row r="87" spans="1:50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5"/>
      <c r="Q87" s="213"/>
      <c r="R87" s="213"/>
      <c r="S87" s="215"/>
      <c r="T87" s="213"/>
      <c r="U87" s="213"/>
      <c r="V87" s="215"/>
      <c r="W87" s="215"/>
      <c r="X87" s="215"/>
      <c r="Y87" s="213"/>
      <c r="Z87" s="215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</row>
    <row r="88" spans="1:50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5"/>
      <c r="Q88" s="213"/>
      <c r="R88" s="213"/>
      <c r="S88" s="215"/>
      <c r="T88" s="213"/>
      <c r="U88" s="213"/>
      <c r="V88" s="215"/>
      <c r="W88" s="215"/>
      <c r="X88" s="215"/>
      <c r="Y88" s="213"/>
      <c r="Z88" s="215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  <c r="AN88" s="213"/>
      <c r="AO88" s="213"/>
      <c r="AP88" s="213"/>
      <c r="AQ88" s="213"/>
      <c r="AR88" s="213"/>
      <c r="AS88" s="213"/>
      <c r="AT88" s="213"/>
      <c r="AU88" s="213"/>
      <c r="AV88" s="213"/>
      <c r="AW88" s="213"/>
      <c r="AX88" s="213"/>
    </row>
    <row r="89" spans="1:50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5"/>
      <c r="Q89" s="213"/>
      <c r="R89" s="213"/>
      <c r="S89" s="215"/>
      <c r="T89" s="213"/>
      <c r="U89" s="213"/>
      <c r="V89" s="215"/>
      <c r="W89" s="215"/>
      <c r="X89" s="215"/>
      <c r="Y89" s="213"/>
      <c r="Z89" s="215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</row>
    <row r="90" spans="1:50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5"/>
      <c r="Q90" s="213"/>
      <c r="R90" s="213"/>
      <c r="S90" s="215"/>
      <c r="T90" s="213"/>
      <c r="U90" s="213"/>
      <c r="V90" s="215"/>
      <c r="W90" s="215"/>
      <c r="X90" s="215"/>
      <c r="Y90" s="213"/>
      <c r="Z90" s="215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</row>
    <row r="91" spans="1:50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5"/>
      <c r="Q91" s="213"/>
      <c r="R91" s="213"/>
      <c r="S91" s="215"/>
      <c r="T91" s="213"/>
      <c r="U91" s="213"/>
      <c r="V91" s="215"/>
      <c r="W91" s="215"/>
      <c r="X91" s="215"/>
      <c r="Y91" s="213"/>
      <c r="Z91" s="215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</row>
    <row r="92" spans="1:50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5"/>
      <c r="Q92" s="213"/>
      <c r="R92" s="213"/>
      <c r="S92" s="215"/>
      <c r="T92" s="213"/>
      <c r="U92" s="213"/>
      <c r="V92" s="215"/>
      <c r="W92" s="215"/>
      <c r="X92" s="215"/>
      <c r="Y92" s="213"/>
      <c r="Z92" s="215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</row>
    <row r="93" spans="1:50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5"/>
      <c r="Q93" s="213"/>
      <c r="R93" s="213"/>
      <c r="S93" s="215"/>
      <c r="T93" s="213"/>
      <c r="U93" s="213"/>
      <c r="V93" s="215"/>
      <c r="W93" s="215"/>
      <c r="X93" s="215"/>
      <c r="Y93" s="213"/>
      <c r="Z93" s="215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  <c r="AN93" s="213"/>
      <c r="AO93" s="213"/>
      <c r="AP93" s="213"/>
      <c r="AQ93" s="213"/>
      <c r="AR93" s="213"/>
      <c r="AS93" s="213"/>
      <c r="AT93" s="213"/>
      <c r="AU93" s="213"/>
      <c r="AV93" s="213"/>
      <c r="AW93" s="213"/>
      <c r="AX93" s="213"/>
    </row>
    <row r="94" spans="1:50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5"/>
      <c r="Q94" s="213"/>
      <c r="R94" s="213"/>
      <c r="S94" s="215"/>
      <c r="T94" s="213"/>
      <c r="U94" s="213"/>
      <c r="V94" s="215"/>
      <c r="W94" s="215"/>
      <c r="X94" s="215"/>
      <c r="Y94" s="213"/>
      <c r="Z94" s="215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  <c r="AN94" s="213"/>
      <c r="AO94" s="213"/>
      <c r="AP94" s="213"/>
      <c r="AQ94" s="213"/>
      <c r="AR94" s="213"/>
      <c r="AS94" s="213"/>
      <c r="AT94" s="213"/>
      <c r="AU94" s="213"/>
      <c r="AV94" s="213"/>
      <c r="AW94" s="213"/>
      <c r="AX94" s="213"/>
    </row>
    <row r="95" spans="1:50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5"/>
      <c r="Q95" s="213"/>
      <c r="R95" s="213"/>
      <c r="S95" s="215"/>
      <c r="T95" s="213"/>
      <c r="U95" s="213"/>
      <c r="V95" s="215"/>
      <c r="W95" s="215"/>
      <c r="X95" s="215"/>
      <c r="Y95" s="213"/>
      <c r="Z95" s="215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</row>
    <row r="96" spans="1:50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5"/>
      <c r="Q96" s="213"/>
      <c r="R96" s="213"/>
      <c r="S96" s="215"/>
      <c r="T96" s="213"/>
      <c r="U96" s="213"/>
      <c r="V96" s="215"/>
      <c r="W96" s="215"/>
      <c r="X96" s="215"/>
      <c r="Y96" s="213"/>
      <c r="Z96" s="215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</row>
    <row r="97" spans="1:50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5"/>
      <c r="Q97" s="213"/>
      <c r="R97" s="213"/>
      <c r="S97" s="215"/>
      <c r="T97" s="213"/>
      <c r="U97" s="213"/>
      <c r="V97" s="215"/>
      <c r="W97" s="215"/>
      <c r="X97" s="215"/>
      <c r="Y97" s="213"/>
      <c r="Z97" s="215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3"/>
      <c r="AS97" s="213"/>
      <c r="AT97" s="213"/>
      <c r="AU97" s="213"/>
      <c r="AV97" s="213"/>
      <c r="AW97" s="213"/>
      <c r="AX97" s="213"/>
    </row>
    <row r="98" spans="1:50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5"/>
      <c r="Q98" s="213"/>
      <c r="R98" s="213"/>
      <c r="S98" s="215"/>
      <c r="T98" s="213"/>
      <c r="U98" s="213"/>
      <c r="V98" s="215"/>
      <c r="W98" s="215"/>
      <c r="X98" s="215"/>
      <c r="Y98" s="213"/>
      <c r="Z98" s="215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3"/>
      <c r="AS98" s="213"/>
      <c r="AT98" s="213"/>
      <c r="AU98" s="213"/>
      <c r="AV98" s="213"/>
      <c r="AW98" s="213"/>
      <c r="AX98" s="213"/>
    </row>
    <row r="99" spans="1:50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5"/>
      <c r="Q99" s="213"/>
      <c r="R99" s="213"/>
      <c r="S99" s="215"/>
      <c r="T99" s="213"/>
      <c r="U99" s="213"/>
      <c r="V99" s="215"/>
      <c r="W99" s="215"/>
      <c r="X99" s="215"/>
      <c r="Y99" s="213"/>
      <c r="Z99" s="215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  <c r="AV99" s="213"/>
      <c r="AW99" s="213"/>
      <c r="AX99" s="213"/>
    </row>
    <row r="100" spans="1:50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5"/>
      <c r="Q100" s="213"/>
      <c r="R100" s="213"/>
      <c r="S100" s="215"/>
      <c r="T100" s="213"/>
      <c r="U100" s="213"/>
      <c r="V100" s="215"/>
      <c r="W100" s="215"/>
      <c r="X100" s="215"/>
      <c r="Y100" s="213"/>
      <c r="Z100" s="215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  <c r="AN100" s="213"/>
      <c r="AO100" s="213"/>
      <c r="AP100" s="213"/>
      <c r="AQ100" s="213"/>
      <c r="AR100" s="213"/>
      <c r="AS100" s="213"/>
      <c r="AT100" s="213"/>
      <c r="AU100" s="213"/>
      <c r="AV100" s="213"/>
      <c r="AW100" s="213"/>
      <c r="AX100" s="213"/>
    </row>
    <row r="101" spans="1:50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5"/>
      <c r="Q101" s="213"/>
      <c r="R101" s="213"/>
      <c r="S101" s="215"/>
      <c r="T101" s="213"/>
      <c r="U101" s="213"/>
      <c r="V101" s="215"/>
      <c r="W101" s="215"/>
      <c r="X101" s="215"/>
      <c r="Y101" s="213"/>
      <c r="Z101" s="215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  <c r="AN101" s="213"/>
      <c r="AO101" s="213"/>
      <c r="AP101" s="213"/>
      <c r="AQ101" s="213"/>
      <c r="AR101" s="213"/>
      <c r="AS101" s="213"/>
      <c r="AT101" s="213"/>
      <c r="AU101" s="213"/>
      <c r="AV101" s="213"/>
      <c r="AW101" s="213"/>
      <c r="AX101" s="213"/>
    </row>
    <row r="102" spans="1:50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5"/>
      <c r="Q102" s="213"/>
      <c r="R102" s="213"/>
      <c r="S102" s="215"/>
      <c r="T102" s="213"/>
      <c r="U102" s="213"/>
      <c r="V102" s="215"/>
      <c r="W102" s="215"/>
      <c r="X102" s="215"/>
      <c r="Y102" s="213"/>
      <c r="Z102" s="215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  <c r="AV102" s="213"/>
      <c r="AW102" s="213"/>
      <c r="AX102" s="213"/>
    </row>
    <row r="103" spans="1:50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5"/>
      <c r="Q103" s="213"/>
      <c r="R103" s="213"/>
      <c r="S103" s="215"/>
      <c r="T103" s="213"/>
      <c r="U103" s="213"/>
      <c r="V103" s="215"/>
      <c r="W103" s="215"/>
      <c r="X103" s="215"/>
      <c r="Y103" s="213"/>
      <c r="Z103" s="215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213"/>
      <c r="AQ103" s="213"/>
      <c r="AR103" s="213"/>
      <c r="AS103" s="213"/>
      <c r="AT103" s="213"/>
      <c r="AU103" s="213"/>
      <c r="AV103" s="213"/>
      <c r="AW103" s="213"/>
      <c r="AX103" s="213"/>
    </row>
    <row r="104" spans="1:50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5"/>
      <c r="Q104" s="213"/>
      <c r="R104" s="213"/>
      <c r="S104" s="215"/>
      <c r="T104" s="213"/>
      <c r="U104" s="213"/>
      <c r="V104" s="215"/>
      <c r="W104" s="215"/>
      <c r="X104" s="215"/>
      <c r="Y104" s="213"/>
      <c r="Z104" s="215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213"/>
      <c r="AW104" s="213"/>
      <c r="AX104" s="213"/>
    </row>
    <row r="105" spans="1:50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5"/>
      <c r="Q105" s="213"/>
      <c r="R105" s="213"/>
      <c r="S105" s="215"/>
      <c r="T105" s="213"/>
      <c r="U105" s="213"/>
      <c r="V105" s="215"/>
      <c r="W105" s="215"/>
      <c r="X105" s="215"/>
      <c r="Y105" s="213"/>
      <c r="Z105" s="215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</row>
    <row r="106" spans="1:50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5"/>
      <c r="Q106" s="213"/>
      <c r="R106" s="213"/>
      <c r="S106" s="215"/>
      <c r="T106" s="213"/>
      <c r="U106" s="213"/>
      <c r="V106" s="215"/>
      <c r="W106" s="215"/>
      <c r="X106" s="215"/>
      <c r="Y106" s="213"/>
      <c r="Z106" s="215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</row>
    <row r="107" spans="1:50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5"/>
      <c r="Q107" s="213"/>
      <c r="R107" s="213"/>
      <c r="S107" s="215"/>
      <c r="T107" s="213"/>
      <c r="U107" s="213"/>
      <c r="V107" s="215"/>
      <c r="W107" s="215"/>
      <c r="X107" s="215"/>
      <c r="Y107" s="213"/>
      <c r="Z107" s="215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</row>
    <row r="108" spans="1:50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5"/>
      <c r="Q108" s="213"/>
      <c r="R108" s="213"/>
      <c r="S108" s="215"/>
      <c r="T108" s="213"/>
      <c r="U108" s="213"/>
      <c r="V108" s="215"/>
      <c r="W108" s="215"/>
      <c r="X108" s="215"/>
      <c r="Y108" s="213"/>
      <c r="Z108" s="215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</row>
    <row r="109" spans="1:50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5"/>
      <c r="Q109" s="213"/>
      <c r="R109" s="213"/>
      <c r="S109" s="215"/>
      <c r="T109" s="213"/>
      <c r="U109" s="213"/>
      <c r="V109" s="215"/>
      <c r="W109" s="215"/>
      <c r="X109" s="215"/>
      <c r="Y109" s="213"/>
      <c r="Z109" s="215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  <c r="AN109" s="213"/>
      <c r="AO109" s="213"/>
      <c r="AP109" s="213"/>
      <c r="AQ109" s="213"/>
      <c r="AR109" s="213"/>
      <c r="AS109" s="213"/>
      <c r="AT109" s="213"/>
      <c r="AU109" s="213"/>
      <c r="AV109" s="213"/>
      <c r="AW109" s="213"/>
      <c r="AX109" s="213"/>
    </row>
    <row r="110" spans="1:50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5"/>
      <c r="Q110" s="213"/>
      <c r="R110" s="213"/>
      <c r="S110" s="215"/>
      <c r="T110" s="213"/>
      <c r="U110" s="213"/>
      <c r="V110" s="215"/>
      <c r="W110" s="215"/>
      <c r="X110" s="215"/>
      <c r="Y110" s="213"/>
      <c r="Z110" s="215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  <c r="AN110" s="213"/>
      <c r="AO110" s="213"/>
      <c r="AP110" s="213"/>
      <c r="AQ110" s="213"/>
      <c r="AR110" s="213"/>
      <c r="AS110" s="213"/>
      <c r="AT110" s="213"/>
      <c r="AU110" s="213"/>
      <c r="AV110" s="213"/>
      <c r="AW110" s="213"/>
      <c r="AX110" s="213"/>
    </row>
    <row r="111" spans="1:50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5"/>
      <c r="Q111" s="213"/>
      <c r="R111" s="213"/>
      <c r="S111" s="215"/>
      <c r="T111" s="213"/>
      <c r="U111" s="213"/>
      <c r="V111" s="215"/>
      <c r="W111" s="215"/>
      <c r="X111" s="215"/>
      <c r="Y111" s="213"/>
      <c r="Z111" s="215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  <c r="AN111" s="213"/>
      <c r="AO111" s="213"/>
      <c r="AP111" s="213"/>
      <c r="AQ111" s="213"/>
      <c r="AR111" s="213"/>
      <c r="AS111" s="213"/>
      <c r="AT111" s="213"/>
      <c r="AU111" s="213"/>
      <c r="AV111" s="213"/>
      <c r="AW111" s="213"/>
      <c r="AX111" s="213"/>
    </row>
    <row r="112" spans="1:50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5"/>
      <c r="Q112" s="213"/>
      <c r="R112" s="213"/>
      <c r="S112" s="215"/>
      <c r="T112" s="213"/>
      <c r="U112" s="213"/>
      <c r="V112" s="215"/>
      <c r="W112" s="215"/>
      <c r="X112" s="215"/>
      <c r="Y112" s="213"/>
      <c r="Z112" s="215"/>
      <c r="AA112" s="213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  <c r="AN112" s="213"/>
      <c r="AO112" s="213"/>
      <c r="AP112" s="213"/>
      <c r="AQ112" s="213"/>
      <c r="AR112" s="213"/>
      <c r="AS112" s="213"/>
      <c r="AT112" s="213"/>
      <c r="AU112" s="213"/>
      <c r="AV112" s="213"/>
      <c r="AW112" s="213"/>
      <c r="AX112" s="213"/>
    </row>
    <row r="113" spans="1:50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5"/>
      <c r="Q113" s="213"/>
      <c r="R113" s="213"/>
      <c r="S113" s="215"/>
      <c r="T113" s="213"/>
      <c r="U113" s="213"/>
      <c r="V113" s="215"/>
      <c r="W113" s="215"/>
      <c r="X113" s="215"/>
      <c r="Y113" s="213"/>
      <c r="Z113" s="215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  <c r="AN113" s="213"/>
      <c r="AO113" s="213"/>
      <c r="AP113" s="213"/>
      <c r="AQ113" s="213"/>
      <c r="AR113" s="213"/>
      <c r="AS113" s="213"/>
      <c r="AT113" s="213"/>
      <c r="AU113" s="213"/>
      <c r="AV113" s="213"/>
      <c r="AW113" s="213"/>
      <c r="AX113" s="213"/>
    </row>
    <row r="114" spans="1:50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5"/>
      <c r="Q114" s="213"/>
      <c r="R114" s="213"/>
      <c r="S114" s="215"/>
      <c r="T114" s="213"/>
      <c r="U114" s="213"/>
      <c r="V114" s="215"/>
      <c r="W114" s="215"/>
      <c r="X114" s="215"/>
      <c r="Y114" s="213"/>
      <c r="Z114" s="215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213"/>
      <c r="AW114" s="213"/>
      <c r="AX114" s="213"/>
    </row>
    <row r="115" spans="1:50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5"/>
      <c r="Q115" s="213"/>
      <c r="R115" s="213"/>
      <c r="S115" s="215"/>
      <c r="T115" s="213"/>
      <c r="U115" s="213"/>
      <c r="V115" s="215"/>
      <c r="W115" s="215"/>
      <c r="X115" s="215"/>
      <c r="Y115" s="213"/>
      <c r="Z115" s="215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  <c r="AN115" s="213"/>
      <c r="AO115" s="213"/>
      <c r="AP115" s="213"/>
      <c r="AQ115" s="213"/>
      <c r="AR115" s="213"/>
      <c r="AS115" s="213"/>
      <c r="AT115" s="213"/>
      <c r="AU115" s="213"/>
      <c r="AV115" s="213"/>
      <c r="AW115" s="213"/>
      <c r="AX115" s="213"/>
    </row>
    <row r="116" spans="1:50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5"/>
      <c r="Q116" s="213"/>
      <c r="R116" s="213"/>
      <c r="S116" s="215"/>
      <c r="T116" s="213"/>
      <c r="U116" s="213"/>
      <c r="V116" s="215"/>
      <c r="W116" s="215"/>
      <c r="X116" s="215"/>
      <c r="Y116" s="213"/>
      <c r="Z116" s="215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213"/>
      <c r="AQ116" s="213"/>
      <c r="AR116" s="213"/>
      <c r="AS116" s="213"/>
      <c r="AT116" s="213"/>
      <c r="AU116" s="213"/>
      <c r="AV116" s="213"/>
      <c r="AW116" s="213"/>
      <c r="AX116" s="213"/>
    </row>
    <row r="117" spans="1:50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5"/>
      <c r="Q117" s="213"/>
      <c r="R117" s="213"/>
      <c r="S117" s="215"/>
      <c r="T117" s="213"/>
      <c r="U117" s="213"/>
      <c r="V117" s="215"/>
      <c r="W117" s="215"/>
      <c r="X117" s="215"/>
      <c r="Y117" s="213"/>
      <c r="Z117" s="215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</row>
    <row r="118" spans="1:50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5"/>
      <c r="Q118" s="213"/>
      <c r="R118" s="213"/>
      <c r="S118" s="215"/>
      <c r="T118" s="213"/>
      <c r="U118" s="213"/>
      <c r="V118" s="215"/>
      <c r="W118" s="215"/>
      <c r="X118" s="215"/>
      <c r="Y118" s="213"/>
      <c r="Z118" s="215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</row>
    <row r="119" spans="1:50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5"/>
      <c r="Q119" s="213"/>
      <c r="R119" s="213"/>
      <c r="S119" s="215"/>
      <c r="T119" s="213"/>
      <c r="U119" s="213"/>
      <c r="V119" s="215"/>
      <c r="W119" s="215"/>
      <c r="X119" s="215"/>
      <c r="Y119" s="213"/>
      <c r="Z119" s="215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</row>
    <row r="120" spans="1:50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5"/>
      <c r="Q120" s="213"/>
      <c r="R120" s="213"/>
      <c r="S120" s="215"/>
      <c r="T120" s="213"/>
      <c r="U120" s="213"/>
      <c r="V120" s="215"/>
      <c r="W120" s="215"/>
      <c r="X120" s="215"/>
      <c r="Y120" s="213"/>
      <c r="Z120" s="215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213"/>
      <c r="AQ120" s="213"/>
      <c r="AR120" s="213"/>
      <c r="AS120" s="213"/>
      <c r="AT120" s="213"/>
      <c r="AU120" s="213"/>
      <c r="AV120" s="213"/>
      <c r="AW120" s="213"/>
      <c r="AX120" s="213"/>
    </row>
    <row r="121" spans="1:50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5"/>
      <c r="Q121" s="213"/>
      <c r="R121" s="213"/>
      <c r="S121" s="215"/>
      <c r="T121" s="213"/>
      <c r="U121" s="213"/>
      <c r="V121" s="215"/>
      <c r="W121" s="215"/>
      <c r="X121" s="215"/>
      <c r="Y121" s="213"/>
      <c r="Z121" s="215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</row>
    <row r="122" spans="1:50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5"/>
      <c r="Q122" s="213"/>
      <c r="R122" s="213"/>
      <c r="S122" s="215"/>
      <c r="T122" s="213"/>
      <c r="U122" s="213"/>
      <c r="V122" s="215"/>
      <c r="W122" s="215"/>
      <c r="X122" s="215"/>
      <c r="Y122" s="213"/>
      <c r="Z122" s="215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</row>
    <row r="123" spans="1:50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5"/>
      <c r="Q123" s="213"/>
      <c r="R123" s="213"/>
      <c r="S123" s="215"/>
      <c r="T123" s="213"/>
      <c r="U123" s="213"/>
      <c r="V123" s="215"/>
      <c r="W123" s="215"/>
      <c r="X123" s="215"/>
      <c r="Y123" s="213"/>
      <c r="Z123" s="215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</row>
    <row r="124" spans="1:50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5"/>
      <c r="Q124" s="213"/>
      <c r="R124" s="213"/>
      <c r="S124" s="215"/>
      <c r="T124" s="213"/>
      <c r="U124" s="213"/>
      <c r="V124" s="215"/>
      <c r="W124" s="215"/>
      <c r="X124" s="215"/>
      <c r="Y124" s="213"/>
      <c r="Z124" s="215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</row>
    <row r="125" spans="1:50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5"/>
      <c r="Q125" s="213"/>
      <c r="R125" s="213"/>
      <c r="S125" s="215"/>
      <c r="T125" s="213"/>
      <c r="U125" s="213"/>
      <c r="V125" s="215"/>
      <c r="W125" s="215"/>
      <c r="X125" s="215"/>
      <c r="Y125" s="213"/>
      <c r="Z125" s="215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213"/>
      <c r="AP125" s="213"/>
      <c r="AQ125" s="213"/>
      <c r="AR125" s="213"/>
      <c r="AS125" s="213"/>
      <c r="AT125" s="213"/>
      <c r="AU125" s="213"/>
      <c r="AV125" s="213"/>
      <c r="AW125" s="213"/>
      <c r="AX125" s="213"/>
    </row>
    <row r="126" spans="1:50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5"/>
      <c r="Q126" s="213"/>
      <c r="R126" s="213"/>
      <c r="S126" s="215"/>
      <c r="T126" s="213"/>
      <c r="U126" s="213"/>
      <c r="V126" s="215"/>
      <c r="W126" s="215"/>
      <c r="X126" s="215"/>
      <c r="Y126" s="213"/>
      <c r="Z126" s="215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213"/>
      <c r="AQ126" s="213"/>
      <c r="AR126" s="213"/>
      <c r="AS126" s="213"/>
      <c r="AT126" s="213"/>
      <c r="AU126" s="213"/>
      <c r="AV126" s="213"/>
      <c r="AW126" s="213"/>
      <c r="AX126" s="213"/>
    </row>
    <row r="127" spans="1:50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5"/>
      <c r="Q127" s="213"/>
      <c r="R127" s="213"/>
      <c r="S127" s="215"/>
      <c r="T127" s="213"/>
      <c r="U127" s="213"/>
      <c r="V127" s="215"/>
      <c r="W127" s="215"/>
      <c r="X127" s="215"/>
      <c r="Y127" s="213"/>
      <c r="Z127" s="215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</row>
    <row r="128" spans="1:50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5"/>
      <c r="Q128" s="213"/>
      <c r="R128" s="213"/>
      <c r="S128" s="215"/>
      <c r="T128" s="213"/>
      <c r="U128" s="213"/>
      <c r="V128" s="215"/>
      <c r="W128" s="215"/>
      <c r="X128" s="215"/>
      <c r="Y128" s="213"/>
      <c r="Z128" s="215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213"/>
      <c r="AQ128" s="213"/>
      <c r="AR128" s="213"/>
      <c r="AS128" s="213"/>
      <c r="AT128" s="213"/>
      <c r="AU128" s="213"/>
      <c r="AV128" s="213"/>
      <c r="AW128" s="213"/>
      <c r="AX128" s="213"/>
    </row>
    <row r="129" spans="1:50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5"/>
      <c r="Q129" s="213"/>
      <c r="R129" s="213"/>
      <c r="S129" s="215"/>
      <c r="T129" s="213"/>
      <c r="U129" s="213"/>
      <c r="V129" s="215"/>
      <c r="W129" s="215"/>
      <c r="X129" s="215"/>
      <c r="Y129" s="213"/>
      <c r="Z129" s="215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213"/>
      <c r="AQ129" s="213"/>
      <c r="AR129" s="213"/>
      <c r="AS129" s="213"/>
      <c r="AT129" s="213"/>
      <c r="AU129" s="213"/>
      <c r="AV129" s="213"/>
      <c r="AW129" s="213"/>
      <c r="AX129" s="213"/>
    </row>
    <row r="130" spans="1:50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5"/>
      <c r="Q130" s="213"/>
      <c r="R130" s="213"/>
      <c r="S130" s="215"/>
      <c r="T130" s="213"/>
      <c r="U130" s="213"/>
      <c r="V130" s="215"/>
      <c r="W130" s="215"/>
      <c r="X130" s="215"/>
      <c r="Y130" s="213"/>
      <c r="Z130" s="215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213"/>
      <c r="AQ130" s="213"/>
      <c r="AR130" s="213"/>
      <c r="AS130" s="213"/>
      <c r="AT130" s="213"/>
      <c r="AU130" s="213"/>
      <c r="AV130" s="213"/>
      <c r="AW130" s="213"/>
      <c r="AX130" s="213"/>
    </row>
    <row r="131" spans="1:50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5"/>
      <c r="Q131" s="213"/>
      <c r="R131" s="213"/>
      <c r="S131" s="215"/>
      <c r="T131" s="213"/>
      <c r="U131" s="213"/>
      <c r="V131" s="215"/>
      <c r="W131" s="215"/>
      <c r="X131" s="215"/>
      <c r="Y131" s="213"/>
      <c r="Z131" s="215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</row>
    <row r="132" spans="1:50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5"/>
      <c r="Q132" s="213"/>
      <c r="R132" s="213"/>
      <c r="S132" s="215"/>
      <c r="T132" s="213"/>
      <c r="U132" s="213"/>
      <c r="V132" s="215"/>
      <c r="W132" s="215"/>
      <c r="X132" s="215"/>
      <c r="Y132" s="213"/>
      <c r="Z132" s="215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</row>
    <row r="133" spans="1:50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5"/>
      <c r="Q133" s="213"/>
      <c r="R133" s="213"/>
      <c r="S133" s="215"/>
      <c r="T133" s="213"/>
      <c r="U133" s="213"/>
      <c r="V133" s="215"/>
      <c r="W133" s="215"/>
      <c r="X133" s="215"/>
      <c r="Y133" s="213"/>
      <c r="Z133" s="215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  <c r="AV133" s="213"/>
      <c r="AW133" s="213"/>
      <c r="AX133" s="213"/>
    </row>
    <row r="134" spans="1:50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5"/>
      <c r="Q134" s="213"/>
      <c r="R134" s="213"/>
      <c r="S134" s="215"/>
      <c r="T134" s="213"/>
      <c r="U134" s="213"/>
      <c r="V134" s="215"/>
      <c r="W134" s="215"/>
      <c r="X134" s="215"/>
      <c r="Y134" s="213"/>
      <c r="Z134" s="215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213"/>
      <c r="AQ134" s="213"/>
      <c r="AR134" s="213"/>
      <c r="AS134" s="213"/>
      <c r="AT134" s="213"/>
      <c r="AU134" s="213"/>
      <c r="AV134" s="213"/>
      <c r="AW134" s="213"/>
      <c r="AX134" s="213"/>
    </row>
    <row r="135" spans="1:50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5"/>
      <c r="Q135" s="213"/>
      <c r="R135" s="213"/>
      <c r="S135" s="215"/>
      <c r="T135" s="213"/>
      <c r="U135" s="213"/>
      <c r="V135" s="215"/>
      <c r="W135" s="215"/>
      <c r="X135" s="215"/>
      <c r="Y135" s="213"/>
      <c r="Z135" s="215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213"/>
      <c r="AQ135" s="213"/>
      <c r="AR135" s="213"/>
      <c r="AS135" s="213"/>
      <c r="AT135" s="213"/>
      <c r="AU135" s="213"/>
      <c r="AV135" s="213"/>
      <c r="AW135" s="213"/>
      <c r="AX135" s="213"/>
    </row>
    <row r="136" spans="1:50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5"/>
      <c r="Q136" s="213"/>
      <c r="R136" s="213"/>
      <c r="S136" s="215"/>
      <c r="T136" s="213"/>
      <c r="U136" s="213"/>
      <c r="V136" s="215"/>
      <c r="W136" s="215"/>
      <c r="X136" s="215"/>
      <c r="Y136" s="213"/>
      <c r="Z136" s="215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  <c r="AN136" s="213"/>
      <c r="AO136" s="213"/>
      <c r="AP136" s="213"/>
      <c r="AQ136" s="213"/>
      <c r="AR136" s="213"/>
      <c r="AS136" s="213"/>
      <c r="AT136" s="213"/>
      <c r="AU136" s="213"/>
      <c r="AV136" s="213"/>
      <c r="AW136" s="213"/>
      <c r="AX136" s="213"/>
    </row>
    <row r="137" spans="1:50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5"/>
      <c r="Q137" s="213"/>
      <c r="R137" s="213"/>
      <c r="S137" s="215"/>
      <c r="T137" s="213"/>
      <c r="U137" s="213"/>
      <c r="V137" s="215"/>
      <c r="W137" s="215"/>
      <c r="X137" s="215"/>
      <c r="Y137" s="213"/>
      <c r="Z137" s="215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</row>
    <row r="138" spans="1:50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5"/>
      <c r="Q138" s="213"/>
      <c r="R138" s="213"/>
      <c r="S138" s="215"/>
      <c r="T138" s="213"/>
      <c r="U138" s="213"/>
      <c r="V138" s="215"/>
      <c r="W138" s="215"/>
      <c r="X138" s="215"/>
      <c r="Y138" s="213"/>
      <c r="Z138" s="215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</row>
    <row r="139" spans="1:50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5"/>
      <c r="Q139" s="213"/>
      <c r="R139" s="213"/>
      <c r="S139" s="215"/>
      <c r="T139" s="213"/>
      <c r="U139" s="213"/>
      <c r="V139" s="215"/>
      <c r="W139" s="215"/>
      <c r="X139" s="215"/>
      <c r="Y139" s="213"/>
      <c r="Z139" s="215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</row>
    <row r="140" spans="1:50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5"/>
      <c r="Q140" s="213"/>
      <c r="R140" s="213"/>
      <c r="S140" s="215"/>
      <c r="T140" s="213"/>
      <c r="U140" s="213"/>
      <c r="V140" s="215"/>
      <c r="W140" s="215"/>
      <c r="X140" s="215"/>
      <c r="Y140" s="213"/>
      <c r="Z140" s="215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</row>
    <row r="141" spans="1:50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5"/>
      <c r="Q141" s="213"/>
      <c r="R141" s="213"/>
      <c r="S141" s="215"/>
      <c r="T141" s="213"/>
      <c r="U141" s="213"/>
      <c r="V141" s="215"/>
      <c r="W141" s="215"/>
      <c r="X141" s="215"/>
      <c r="Y141" s="213"/>
      <c r="Z141" s="215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/>
      <c r="AR141" s="213"/>
      <c r="AS141" s="213"/>
      <c r="AT141" s="213"/>
      <c r="AU141" s="213"/>
      <c r="AV141" s="213"/>
      <c r="AW141" s="213"/>
      <c r="AX141" s="213"/>
    </row>
    <row r="142" spans="1:50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5"/>
      <c r="Q142" s="213"/>
      <c r="R142" s="213"/>
      <c r="S142" s="215"/>
      <c r="T142" s="213"/>
      <c r="U142" s="213"/>
      <c r="V142" s="215"/>
      <c r="W142" s="215"/>
      <c r="X142" s="215"/>
      <c r="Y142" s="213"/>
      <c r="Z142" s="215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213"/>
      <c r="AW142" s="213"/>
      <c r="AX142" s="213"/>
    </row>
    <row r="143" spans="1:50">
      <c r="A143" s="213"/>
      <c r="B143" s="213"/>
      <c r="C143" s="213"/>
      <c r="D143" s="213"/>
      <c r="E143" s="213"/>
      <c r="F143" s="213"/>
      <c r="G143" s="213"/>
      <c r="H143" s="213"/>
      <c r="I143" s="213"/>
      <c r="J143" s="216"/>
      <c r="K143" s="213"/>
      <c r="L143" s="213"/>
      <c r="M143" s="213"/>
      <c r="N143" s="213"/>
      <c r="O143" s="213"/>
      <c r="P143" s="215"/>
      <c r="Q143" s="213"/>
      <c r="R143" s="213"/>
      <c r="S143" s="215"/>
      <c r="T143" s="213"/>
      <c r="U143" s="213"/>
      <c r="V143" s="215"/>
      <c r="W143" s="215"/>
      <c r="X143" s="215"/>
      <c r="Y143" s="213"/>
      <c r="Z143" s="215"/>
      <c r="AA143" s="213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  <c r="AN143" s="213"/>
      <c r="AO143" s="213"/>
      <c r="AP143" s="213"/>
      <c r="AQ143" s="213"/>
      <c r="AR143" s="213"/>
      <c r="AS143" s="213"/>
      <c r="AT143" s="213"/>
      <c r="AU143" s="213"/>
      <c r="AV143" s="213"/>
      <c r="AW143" s="213"/>
      <c r="AX143" s="213"/>
    </row>
    <row r="144" spans="1:50">
      <c r="A144" s="213"/>
      <c r="B144" s="213"/>
      <c r="C144" s="213"/>
      <c r="D144" s="213"/>
      <c r="E144" s="213"/>
      <c r="F144" s="213"/>
      <c r="G144" s="213"/>
      <c r="H144" s="213"/>
      <c r="I144" s="213"/>
      <c r="J144" s="216"/>
      <c r="K144" s="213"/>
      <c r="L144" s="213"/>
      <c r="M144" s="213"/>
      <c r="N144" s="213"/>
      <c r="O144" s="213"/>
      <c r="P144" s="215"/>
      <c r="Q144" s="213"/>
      <c r="R144" s="213"/>
      <c r="S144" s="215"/>
      <c r="T144" s="213"/>
      <c r="U144" s="213"/>
      <c r="V144" s="215"/>
      <c r="W144" s="215"/>
      <c r="X144" s="215"/>
      <c r="Y144" s="213"/>
      <c r="Z144" s="215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213"/>
      <c r="AW144" s="213"/>
      <c r="AX144" s="213"/>
    </row>
    <row r="145" spans="1:50">
      <c r="A145" s="213"/>
      <c r="B145" s="213"/>
      <c r="C145" s="213"/>
      <c r="D145" s="213"/>
      <c r="E145" s="213"/>
      <c r="F145" s="213"/>
      <c r="G145" s="213"/>
      <c r="H145" s="213"/>
      <c r="I145" s="213"/>
      <c r="J145" s="216"/>
      <c r="K145" s="213"/>
      <c r="L145" s="213"/>
      <c r="M145" s="213"/>
      <c r="N145" s="213"/>
      <c r="O145" s="213"/>
      <c r="P145" s="215"/>
      <c r="Q145" s="213"/>
      <c r="R145" s="213"/>
      <c r="S145" s="215"/>
      <c r="T145" s="213"/>
      <c r="U145" s="213"/>
      <c r="V145" s="215"/>
      <c r="W145" s="215"/>
      <c r="X145" s="215"/>
      <c r="Y145" s="213"/>
      <c r="Z145" s="215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  <c r="AN145" s="213"/>
      <c r="AO145" s="213"/>
      <c r="AP145" s="213"/>
      <c r="AQ145" s="213"/>
      <c r="AR145" s="213"/>
      <c r="AS145" s="213"/>
      <c r="AT145" s="213"/>
      <c r="AU145" s="213"/>
      <c r="AV145" s="213"/>
      <c r="AW145" s="213"/>
      <c r="AX145" s="213"/>
    </row>
    <row r="146" spans="1:50">
      <c r="A146" s="213"/>
      <c r="B146" s="213"/>
      <c r="C146" s="213"/>
      <c r="D146" s="213"/>
      <c r="E146" s="213"/>
      <c r="F146" s="213"/>
      <c r="G146" s="213"/>
      <c r="H146" s="213"/>
      <c r="I146" s="213"/>
      <c r="J146" s="216"/>
      <c r="K146" s="213"/>
      <c r="L146" s="213"/>
      <c r="M146" s="213"/>
      <c r="N146" s="213"/>
      <c r="O146" s="213"/>
      <c r="P146" s="215"/>
      <c r="Q146" s="213"/>
      <c r="R146" s="213"/>
      <c r="S146" s="215"/>
      <c r="T146" s="213"/>
      <c r="U146" s="213"/>
      <c r="V146" s="215"/>
      <c r="W146" s="215"/>
      <c r="X146" s="215"/>
      <c r="Y146" s="213"/>
      <c r="Z146" s="215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  <c r="AN146" s="213"/>
      <c r="AO146" s="213"/>
      <c r="AP146" s="213"/>
      <c r="AQ146" s="213"/>
      <c r="AR146" s="213"/>
      <c r="AS146" s="213"/>
      <c r="AT146" s="213"/>
      <c r="AU146" s="213"/>
      <c r="AV146" s="213"/>
      <c r="AW146" s="213"/>
      <c r="AX146" s="213"/>
    </row>
    <row r="147" spans="1:50">
      <c r="A147" s="213"/>
      <c r="B147" s="213"/>
      <c r="C147" s="213"/>
      <c r="D147" s="213"/>
      <c r="E147" s="213"/>
      <c r="F147" s="213"/>
      <c r="G147" s="213"/>
      <c r="H147" s="213"/>
      <c r="I147" s="213"/>
      <c r="J147" s="216"/>
      <c r="K147" s="213"/>
      <c r="L147" s="213"/>
      <c r="M147" s="213"/>
      <c r="N147" s="213"/>
      <c r="O147" s="213"/>
      <c r="P147" s="215"/>
      <c r="Q147" s="213"/>
      <c r="R147" s="213"/>
      <c r="S147" s="215"/>
      <c r="T147" s="213"/>
      <c r="U147" s="213"/>
      <c r="V147" s="215"/>
      <c r="W147" s="215"/>
      <c r="X147" s="215"/>
      <c r="Y147" s="213"/>
      <c r="Z147" s="215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  <c r="AN147" s="213"/>
      <c r="AO147" s="213"/>
      <c r="AP147" s="213"/>
      <c r="AQ147" s="213"/>
      <c r="AR147" s="213"/>
      <c r="AS147" s="213"/>
      <c r="AT147" s="213"/>
      <c r="AU147" s="213"/>
      <c r="AV147" s="213"/>
      <c r="AW147" s="213"/>
      <c r="AX147" s="213"/>
    </row>
    <row r="148" spans="1:50">
      <c r="A148" s="213"/>
      <c r="B148" s="213"/>
      <c r="C148" s="213"/>
      <c r="D148" s="213"/>
      <c r="E148" s="213"/>
      <c r="F148" s="213"/>
      <c r="G148" s="213"/>
      <c r="H148" s="213"/>
      <c r="I148" s="213"/>
      <c r="J148" s="216"/>
      <c r="K148" s="213"/>
      <c r="L148" s="213"/>
      <c r="M148" s="213"/>
      <c r="N148" s="213"/>
      <c r="O148" s="213"/>
      <c r="P148" s="215"/>
      <c r="Q148" s="213"/>
      <c r="R148" s="213"/>
      <c r="S148" s="215"/>
      <c r="T148" s="213"/>
      <c r="U148" s="213"/>
      <c r="V148" s="215"/>
      <c r="W148" s="215"/>
      <c r="X148" s="215"/>
      <c r="Y148" s="213"/>
      <c r="Z148" s="215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13"/>
      <c r="AO148" s="213"/>
      <c r="AP148" s="213"/>
      <c r="AQ148" s="213"/>
      <c r="AR148" s="213"/>
      <c r="AS148" s="213"/>
      <c r="AT148" s="213"/>
      <c r="AU148" s="213"/>
      <c r="AV148" s="213"/>
      <c r="AW148" s="213"/>
      <c r="AX148" s="213"/>
    </row>
    <row r="149" spans="1:50">
      <c r="A149" s="213"/>
      <c r="B149" s="213"/>
      <c r="C149" s="213"/>
      <c r="D149" s="213"/>
      <c r="E149" s="213"/>
      <c r="F149" s="213"/>
      <c r="G149" s="213"/>
      <c r="H149" s="213"/>
      <c r="I149" s="213"/>
      <c r="J149" s="216"/>
      <c r="K149" s="213"/>
      <c r="L149" s="213"/>
      <c r="M149" s="213"/>
      <c r="N149" s="213"/>
      <c r="O149" s="213"/>
      <c r="P149" s="215"/>
      <c r="Q149" s="213"/>
      <c r="R149" s="213"/>
      <c r="S149" s="215"/>
      <c r="T149" s="213"/>
      <c r="U149" s="213"/>
      <c r="V149" s="215"/>
      <c r="W149" s="215"/>
      <c r="X149" s="215"/>
      <c r="Y149" s="213"/>
      <c r="Z149" s="215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  <c r="AN149" s="213"/>
      <c r="AO149" s="213"/>
      <c r="AP149" s="213"/>
      <c r="AQ149" s="213"/>
      <c r="AR149" s="213"/>
      <c r="AS149" s="213"/>
      <c r="AT149" s="213"/>
      <c r="AU149" s="213"/>
      <c r="AV149" s="213"/>
      <c r="AW149" s="213"/>
      <c r="AX149" s="213"/>
    </row>
    <row r="150" spans="1:50">
      <c r="A150" s="213"/>
      <c r="B150" s="213"/>
      <c r="C150" s="213"/>
      <c r="D150" s="213"/>
      <c r="E150" s="213"/>
      <c r="F150" s="213"/>
      <c r="G150" s="213"/>
      <c r="H150" s="213"/>
      <c r="I150" s="213"/>
      <c r="J150" s="216"/>
      <c r="K150" s="213"/>
      <c r="L150" s="213"/>
      <c r="M150" s="213"/>
      <c r="N150" s="213"/>
      <c r="O150" s="213"/>
      <c r="P150" s="215"/>
      <c r="Q150" s="213"/>
      <c r="R150" s="213"/>
      <c r="S150" s="215"/>
      <c r="T150" s="213"/>
      <c r="U150" s="213"/>
      <c r="V150" s="215"/>
      <c r="W150" s="215"/>
      <c r="X150" s="215"/>
      <c r="Y150" s="213"/>
      <c r="Z150" s="215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</row>
    <row r="151" spans="1:50">
      <c r="A151" s="213"/>
      <c r="B151" s="213"/>
      <c r="C151" s="213"/>
      <c r="D151" s="213"/>
      <c r="E151" s="213"/>
      <c r="F151" s="213"/>
      <c r="G151" s="213"/>
      <c r="H151" s="213"/>
      <c r="I151" s="213"/>
      <c r="J151" s="216"/>
      <c r="K151" s="213"/>
      <c r="L151" s="213"/>
      <c r="M151" s="213"/>
      <c r="N151" s="213"/>
      <c r="O151" s="213"/>
      <c r="P151" s="215"/>
      <c r="Q151" s="213"/>
      <c r="R151" s="213"/>
      <c r="S151" s="215"/>
      <c r="T151" s="213"/>
      <c r="U151" s="213"/>
      <c r="V151" s="215"/>
      <c r="W151" s="215"/>
      <c r="X151" s="215"/>
      <c r="Y151" s="213"/>
      <c r="Z151" s="215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</row>
    <row r="152" spans="1:50">
      <c r="A152" s="213"/>
      <c r="B152" s="213"/>
      <c r="C152" s="213"/>
      <c r="D152" s="213"/>
      <c r="E152" s="213"/>
      <c r="F152" s="213"/>
      <c r="G152" s="213"/>
      <c r="H152" s="213"/>
      <c r="I152" s="213"/>
      <c r="J152" s="216"/>
      <c r="K152" s="213"/>
      <c r="L152" s="213"/>
      <c r="M152" s="213"/>
      <c r="N152" s="213"/>
      <c r="O152" s="213"/>
      <c r="P152" s="215"/>
      <c r="Q152" s="213"/>
      <c r="R152" s="213"/>
      <c r="S152" s="215"/>
      <c r="T152" s="213"/>
      <c r="U152" s="213"/>
      <c r="V152" s="215"/>
      <c r="W152" s="215"/>
      <c r="X152" s="215"/>
      <c r="Y152" s="213"/>
      <c r="Z152" s="215"/>
      <c r="AA152" s="213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  <c r="AN152" s="213"/>
      <c r="AO152" s="213"/>
      <c r="AP152" s="213"/>
      <c r="AQ152" s="213"/>
      <c r="AR152" s="213"/>
      <c r="AS152" s="213"/>
      <c r="AT152" s="213"/>
      <c r="AU152" s="213"/>
      <c r="AV152" s="213"/>
      <c r="AW152" s="213"/>
      <c r="AX152" s="213"/>
    </row>
    <row r="153" spans="1:50">
      <c r="A153" s="213"/>
      <c r="B153" s="213"/>
      <c r="C153" s="213"/>
      <c r="D153" s="213"/>
      <c r="E153" s="213"/>
      <c r="F153" s="213"/>
      <c r="G153" s="213"/>
      <c r="H153" s="213"/>
      <c r="I153" s="213"/>
      <c r="J153" s="216"/>
      <c r="K153" s="213"/>
      <c r="L153" s="213"/>
      <c r="M153" s="213"/>
      <c r="N153" s="213"/>
      <c r="O153" s="213"/>
      <c r="P153" s="215"/>
      <c r="Q153" s="213"/>
      <c r="R153" s="213"/>
      <c r="S153" s="215"/>
      <c r="T153" s="213"/>
      <c r="U153" s="213"/>
      <c r="V153" s="215"/>
      <c r="W153" s="215"/>
      <c r="X153" s="215"/>
      <c r="Y153" s="213"/>
      <c r="Z153" s="215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</row>
    <row r="154" spans="1:50">
      <c r="A154" s="213"/>
      <c r="B154" s="213"/>
      <c r="C154" s="213"/>
      <c r="D154" s="213"/>
      <c r="E154" s="213"/>
      <c r="F154" s="213"/>
      <c r="G154" s="213"/>
      <c r="H154" s="213"/>
      <c r="I154" s="213"/>
      <c r="J154" s="216"/>
      <c r="K154" s="213"/>
      <c r="L154" s="213"/>
      <c r="M154" s="213"/>
      <c r="N154" s="213"/>
      <c r="O154" s="213"/>
      <c r="P154" s="215"/>
      <c r="Q154" s="213"/>
      <c r="R154" s="213"/>
      <c r="S154" s="215"/>
      <c r="T154" s="213"/>
      <c r="U154" s="213"/>
      <c r="V154" s="215"/>
      <c r="W154" s="215"/>
      <c r="X154" s="215"/>
      <c r="Y154" s="213"/>
      <c r="Z154" s="215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</row>
    <row r="155" spans="1:50">
      <c r="A155" s="213"/>
      <c r="B155" s="213"/>
      <c r="C155" s="213"/>
      <c r="D155" s="213"/>
      <c r="E155" s="213"/>
      <c r="F155" s="213"/>
      <c r="G155" s="213"/>
      <c r="H155" s="213"/>
      <c r="I155" s="213"/>
      <c r="J155" s="216"/>
      <c r="K155" s="213"/>
      <c r="L155" s="213"/>
      <c r="M155" s="213"/>
      <c r="N155" s="213"/>
      <c r="O155" s="213"/>
      <c r="P155" s="215"/>
      <c r="Q155" s="213"/>
      <c r="R155" s="213"/>
      <c r="S155" s="215"/>
      <c r="T155" s="213"/>
      <c r="U155" s="213"/>
      <c r="V155" s="215"/>
      <c r="W155" s="215"/>
      <c r="X155" s="215"/>
      <c r="Y155" s="213"/>
      <c r="Z155" s="215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</row>
    <row r="156" spans="1:50">
      <c r="A156" s="213"/>
      <c r="B156" s="213"/>
      <c r="C156" s="213"/>
      <c r="D156" s="213"/>
      <c r="E156" s="213"/>
      <c r="F156" s="213"/>
      <c r="G156" s="213"/>
      <c r="H156" s="213"/>
      <c r="I156" s="213"/>
      <c r="J156" s="216"/>
      <c r="K156" s="213"/>
      <c r="L156" s="213"/>
      <c r="M156" s="213"/>
      <c r="N156" s="213"/>
      <c r="O156" s="213"/>
      <c r="P156" s="215"/>
      <c r="Q156" s="213"/>
      <c r="R156" s="213"/>
      <c r="S156" s="215"/>
      <c r="T156" s="213"/>
      <c r="U156" s="213"/>
      <c r="V156" s="215"/>
      <c r="W156" s="215"/>
      <c r="X156" s="215"/>
      <c r="Y156" s="213"/>
      <c r="Z156" s="215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</row>
    <row r="157" spans="1:50">
      <c r="A157" s="213"/>
      <c r="B157" s="213"/>
      <c r="C157" s="213"/>
      <c r="D157" s="213"/>
      <c r="E157" s="213"/>
      <c r="F157" s="213"/>
      <c r="G157" s="213"/>
      <c r="H157" s="213"/>
      <c r="I157" s="213"/>
      <c r="J157" s="216"/>
      <c r="K157" s="213"/>
      <c r="L157" s="213"/>
      <c r="M157" s="213"/>
      <c r="N157" s="213"/>
      <c r="O157" s="213"/>
      <c r="P157" s="215"/>
      <c r="Q157" s="213"/>
      <c r="R157" s="213"/>
      <c r="S157" s="215"/>
      <c r="T157" s="213"/>
      <c r="U157" s="213"/>
      <c r="V157" s="215"/>
      <c r="W157" s="215"/>
      <c r="X157" s="215"/>
      <c r="Y157" s="213"/>
      <c r="Z157" s="215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  <c r="AN157" s="213"/>
      <c r="AO157" s="213"/>
      <c r="AP157" s="213"/>
      <c r="AQ157" s="213"/>
      <c r="AR157" s="213"/>
      <c r="AS157" s="213"/>
      <c r="AT157" s="213"/>
      <c r="AU157" s="213"/>
      <c r="AV157" s="213"/>
      <c r="AW157" s="213"/>
      <c r="AX157" s="213"/>
    </row>
    <row r="158" spans="1:50">
      <c r="A158" s="213"/>
      <c r="B158" s="213"/>
      <c r="C158" s="213"/>
      <c r="D158" s="213"/>
      <c r="E158" s="213"/>
      <c r="F158" s="213"/>
      <c r="G158" s="213"/>
      <c r="H158" s="213"/>
      <c r="I158" s="213"/>
      <c r="J158" s="216"/>
      <c r="K158" s="213"/>
      <c r="L158" s="213"/>
      <c r="M158" s="213"/>
      <c r="N158" s="213"/>
      <c r="O158" s="213"/>
      <c r="P158" s="215"/>
      <c r="Q158" s="213"/>
      <c r="R158" s="213"/>
      <c r="S158" s="215"/>
      <c r="T158" s="213"/>
      <c r="U158" s="213"/>
      <c r="V158" s="215"/>
      <c r="W158" s="215"/>
      <c r="X158" s="215"/>
      <c r="Y158" s="213"/>
      <c r="Z158" s="215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  <c r="AN158" s="213"/>
      <c r="AO158" s="213"/>
      <c r="AP158" s="213"/>
      <c r="AQ158" s="213"/>
      <c r="AR158" s="213"/>
      <c r="AS158" s="213"/>
      <c r="AT158" s="213"/>
      <c r="AU158" s="213"/>
      <c r="AV158" s="213"/>
      <c r="AW158" s="213"/>
      <c r="AX158" s="213"/>
    </row>
    <row r="159" spans="1:50">
      <c r="A159" s="213"/>
      <c r="B159" s="213"/>
      <c r="C159" s="213"/>
      <c r="D159" s="213"/>
      <c r="E159" s="213"/>
      <c r="F159" s="213"/>
      <c r="G159" s="213"/>
      <c r="H159" s="213"/>
      <c r="I159" s="213"/>
      <c r="J159" s="216"/>
      <c r="K159" s="213"/>
      <c r="L159" s="213"/>
      <c r="M159" s="213"/>
      <c r="N159" s="213"/>
      <c r="O159" s="213"/>
      <c r="P159" s="215"/>
      <c r="Q159" s="213"/>
      <c r="R159" s="213"/>
      <c r="S159" s="215"/>
      <c r="T159" s="213"/>
      <c r="U159" s="213"/>
      <c r="V159" s="215"/>
      <c r="W159" s="215"/>
      <c r="X159" s="215"/>
      <c r="Y159" s="213"/>
      <c r="Z159" s="215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</row>
    <row r="160" spans="1:50">
      <c r="A160" s="213"/>
      <c r="B160" s="213"/>
      <c r="C160" s="213"/>
      <c r="D160" s="213"/>
      <c r="E160" s="213"/>
      <c r="F160" s="213"/>
      <c r="G160" s="213"/>
      <c r="H160" s="213"/>
      <c r="I160" s="213"/>
      <c r="J160" s="216"/>
      <c r="K160" s="213"/>
      <c r="L160" s="213"/>
      <c r="M160" s="213"/>
      <c r="N160" s="213"/>
      <c r="O160" s="213"/>
      <c r="P160" s="215"/>
      <c r="Q160" s="213"/>
      <c r="R160" s="213"/>
      <c r="S160" s="215"/>
      <c r="T160" s="213"/>
      <c r="U160" s="213"/>
      <c r="V160" s="215"/>
      <c r="W160" s="215"/>
      <c r="X160" s="215"/>
      <c r="Y160" s="213"/>
      <c r="Z160" s="215"/>
      <c r="AA160" s="213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3"/>
      <c r="AM160" s="213"/>
      <c r="AN160" s="213"/>
      <c r="AO160" s="213"/>
      <c r="AP160" s="213"/>
      <c r="AQ160" s="213"/>
      <c r="AR160" s="213"/>
      <c r="AS160" s="213"/>
      <c r="AT160" s="213"/>
      <c r="AU160" s="213"/>
      <c r="AV160" s="213"/>
      <c r="AW160" s="213"/>
      <c r="AX160" s="213"/>
    </row>
    <row r="161" spans="1:50">
      <c r="A161" s="213"/>
      <c r="B161" s="213"/>
      <c r="C161" s="213"/>
      <c r="D161" s="213"/>
      <c r="E161" s="213"/>
      <c r="F161" s="213"/>
      <c r="G161" s="213"/>
      <c r="H161" s="213"/>
      <c r="I161" s="213"/>
      <c r="J161" s="216"/>
      <c r="K161" s="213"/>
      <c r="L161" s="213"/>
      <c r="M161" s="213"/>
      <c r="N161" s="213"/>
      <c r="O161" s="213"/>
      <c r="P161" s="215"/>
      <c r="Q161" s="213"/>
      <c r="R161" s="213"/>
      <c r="S161" s="215"/>
      <c r="T161" s="213"/>
      <c r="U161" s="213"/>
      <c r="V161" s="215"/>
      <c r="W161" s="215"/>
      <c r="X161" s="215"/>
      <c r="Y161" s="213"/>
      <c r="Z161" s="215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</row>
    <row r="162" spans="1:50">
      <c r="A162" s="213"/>
      <c r="B162" s="213"/>
      <c r="C162" s="213"/>
      <c r="D162" s="213"/>
      <c r="E162" s="213"/>
      <c r="F162" s="213"/>
      <c r="G162" s="213"/>
      <c r="H162" s="213"/>
      <c r="I162" s="213"/>
      <c r="J162" s="216"/>
      <c r="K162" s="213"/>
      <c r="L162" s="213"/>
      <c r="M162" s="213"/>
      <c r="N162" s="213"/>
      <c r="O162" s="213"/>
      <c r="P162" s="215"/>
      <c r="Q162" s="213"/>
      <c r="R162" s="213"/>
      <c r="S162" s="215"/>
      <c r="T162" s="213"/>
      <c r="U162" s="213"/>
      <c r="V162" s="215"/>
      <c r="W162" s="215"/>
      <c r="X162" s="215"/>
      <c r="Y162" s="213"/>
      <c r="Z162" s="215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</row>
    <row r="163" spans="1:50">
      <c r="A163" s="213"/>
      <c r="B163" s="213"/>
      <c r="C163" s="213"/>
      <c r="D163" s="213"/>
      <c r="E163" s="213"/>
      <c r="F163" s="213"/>
      <c r="G163" s="213"/>
      <c r="H163" s="213"/>
      <c r="I163" s="213"/>
      <c r="J163" s="216"/>
      <c r="K163" s="213"/>
      <c r="L163" s="213"/>
      <c r="M163" s="213"/>
      <c r="N163" s="213"/>
      <c r="O163" s="213"/>
      <c r="P163" s="215"/>
      <c r="Q163" s="213"/>
      <c r="R163" s="213"/>
      <c r="S163" s="215"/>
      <c r="T163" s="213"/>
      <c r="U163" s="213"/>
      <c r="V163" s="215"/>
      <c r="W163" s="215"/>
      <c r="X163" s="215"/>
      <c r="Y163" s="213"/>
      <c r="Z163" s="215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  <c r="AN163" s="213"/>
      <c r="AO163" s="213"/>
      <c r="AP163" s="213"/>
      <c r="AQ163" s="213"/>
      <c r="AR163" s="213"/>
      <c r="AS163" s="213"/>
      <c r="AT163" s="213"/>
      <c r="AU163" s="213"/>
      <c r="AV163" s="213"/>
      <c r="AW163" s="213"/>
      <c r="AX163" s="213"/>
    </row>
    <row r="164" spans="1:50">
      <c r="A164" s="213"/>
      <c r="B164" s="213"/>
      <c r="C164" s="213"/>
      <c r="D164" s="213"/>
      <c r="E164" s="213"/>
      <c r="F164" s="213"/>
      <c r="G164" s="213"/>
      <c r="H164" s="213"/>
      <c r="I164" s="213"/>
      <c r="J164" s="216"/>
      <c r="K164" s="213"/>
      <c r="L164" s="213"/>
      <c r="M164" s="213"/>
      <c r="N164" s="213"/>
      <c r="O164" s="213"/>
      <c r="P164" s="215"/>
      <c r="Q164" s="213"/>
      <c r="R164" s="213"/>
      <c r="S164" s="215"/>
      <c r="T164" s="213"/>
      <c r="U164" s="213"/>
      <c r="V164" s="215"/>
      <c r="W164" s="215"/>
      <c r="X164" s="215"/>
      <c r="Y164" s="213"/>
      <c r="Z164" s="215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  <c r="AN164" s="213"/>
      <c r="AO164" s="213"/>
      <c r="AP164" s="213"/>
      <c r="AQ164" s="213"/>
      <c r="AR164" s="213"/>
      <c r="AS164" s="213"/>
      <c r="AT164" s="213"/>
      <c r="AU164" s="213"/>
      <c r="AV164" s="213"/>
      <c r="AW164" s="213"/>
      <c r="AX164" s="213"/>
    </row>
    <row r="165" spans="1:50">
      <c r="A165" s="213"/>
      <c r="B165" s="213"/>
      <c r="C165" s="213"/>
      <c r="D165" s="213"/>
      <c r="E165" s="213"/>
      <c r="F165" s="213"/>
      <c r="G165" s="213"/>
      <c r="H165" s="213"/>
      <c r="I165" s="213"/>
      <c r="J165" s="216"/>
      <c r="K165" s="213"/>
      <c r="L165" s="213"/>
      <c r="M165" s="213"/>
      <c r="N165" s="213"/>
      <c r="O165" s="213"/>
      <c r="P165" s="215"/>
      <c r="Q165" s="213"/>
      <c r="R165" s="213"/>
      <c r="S165" s="215"/>
      <c r="T165" s="213"/>
      <c r="U165" s="213"/>
      <c r="V165" s="215"/>
      <c r="W165" s="215"/>
      <c r="X165" s="215"/>
      <c r="Y165" s="213"/>
      <c r="Z165" s="215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  <c r="AN165" s="213"/>
      <c r="AO165" s="213"/>
      <c r="AP165" s="213"/>
      <c r="AQ165" s="213"/>
      <c r="AR165" s="213"/>
      <c r="AS165" s="213"/>
      <c r="AT165" s="213"/>
      <c r="AU165" s="213"/>
      <c r="AV165" s="213"/>
      <c r="AW165" s="213"/>
      <c r="AX165" s="213"/>
    </row>
    <row r="166" spans="1:50">
      <c r="A166" s="200"/>
      <c r="B166" s="200"/>
      <c r="C166" s="200"/>
      <c r="D166" s="200"/>
      <c r="E166" s="200"/>
      <c r="F166" s="200"/>
      <c r="G166" s="200"/>
      <c r="H166" s="200"/>
      <c r="I166" s="200"/>
      <c r="J166" s="203"/>
      <c r="K166" s="200"/>
      <c r="L166" s="200"/>
      <c r="M166" s="200"/>
      <c r="N166" s="200"/>
      <c r="O166" s="200"/>
      <c r="P166" s="201"/>
      <c r="Q166" s="200"/>
      <c r="R166" s="200"/>
      <c r="S166" s="201"/>
      <c r="T166" s="200"/>
      <c r="U166" s="200"/>
      <c r="V166" s="201"/>
      <c r="W166" s="201"/>
      <c r="X166" s="201"/>
      <c r="Y166" s="200"/>
      <c r="Z166" s="201"/>
      <c r="AA166" s="200"/>
      <c r="AB166" s="200"/>
      <c r="AC166" s="200"/>
      <c r="AD166" s="200"/>
      <c r="AE166" s="200"/>
      <c r="AF166" s="200"/>
      <c r="AG166" s="200"/>
      <c r="AH166" s="200"/>
      <c r="AI166" s="200"/>
      <c r="AJ166" s="200"/>
      <c r="AK166" s="200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</row>
    <row r="167" spans="1:50">
      <c r="A167" s="200"/>
      <c r="B167" s="200"/>
      <c r="C167" s="200"/>
      <c r="D167" s="200"/>
      <c r="E167" s="200"/>
      <c r="F167" s="200"/>
      <c r="G167" s="200"/>
      <c r="H167" s="200"/>
      <c r="I167" s="200"/>
      <c r="J167" s="203"/>
      <c r="K167" s="200"/>
      <c r="L167" s="200"/>
      <c r="M167" s="200"/>
      <c r="N167" s="200"/>
      <c r="O167" s="200"/>
      <c r="P167" s="201"/>
      <c r="Q167" s="200"/>
      <c r="R167" s="200"/>
      <c r="S167" s="201"/>
      <c r="T167" s="200"/>
      <c r="U167" s="200"/>
      <c r="V167" s="201"/>
      <c r="W167" s="201"/>
      <c r="X167" s="201"/>
      <c r="Y167" s="200"/>
      <c r="Z167" s="201"/>
      <c r="AA167" s="200"/>
      <c r="AB167" s="200"/>
      <c r="AC167" s="200"/>
      <c r="AD167" s="200"/>
      <c r="AE167" s="200"/>
      <c r="AF167" s="200"/>
      <c r="AG167" s="200"/>
      <c r="AH167" s="200"/>
      <c r="AI167" s="200"/>
      <c r="AJ167" s="200"/>
      <c r="AK167" s="200"/>
      <c r="AL167" s="200"/>
      <c r="AM167" s="200"/>
      <c r="AN167" s="200"/>
      <c r="AO167" s="200"/>
      <c r="AP167" s="200"/>
      <c r="AQ167" s="200"/>
      <c r="AR167" s="200"/>
      <c r="AS167" s="200"/>
      <c r="AT167" s="200"/>
      <c r="AU167" s="200"/>
      <c r="AV167" s="200"/>
      <c r="AW167" s="200"/>
      <c r="AX167" s="200"/>
    </row>
    <row r="168" spans="1:50">
      <c r="A168" s="200"/>
      <c r="B168" s="200"/>
      <c r="C168" s="200"/>
      <c r="D168" s="200"/>
      <c r="E168" s="200"/>
      <c r="F168" s="200"/>
      <c r="G168" s="200"/>
      <c r="H168" s="200"/>
      <c r="I168" s="200"/>
      <c r="J168" s="203"/>
      <c r="K168" s="200"/>
      <c r="L168" s="200"/>
      <c r="M168" s="200"/>
      <c r="N168" s="200"/>
      <c r="O168" s="200"/>
      <c r="P168" s="201"/>
      <c r="Q168" s="200"/>
      <c r="R168" s="200"/>
      <c r="S168" s="201"/>
      <c r="T168" s="200"/>
      <c r="U168" s="200"/>
      <c r="V168" s="201"/>
      <c r="W168" s="201"/>
      <c r="X168" s="201"/>
      <c r="Y168" s="200"/>
      <c r="Z168" s="201"/>
      <c r="AA168" s="200"/>
      <c r="AB168" s="200"/>
      <c r="AC168" s="200"/>
      <c r="AD168" s="200"/>
      <c r="AE168" s="200"/>
      <c r="AF168" s="200"/>
      <c r="AG168" s="200"/>
      <c r="AH168" s="200"/>
      <c r="AI168" s="200"/>
      <c r="AJ168" s="200"/>
      <c r="AK168" s="200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</row>
    <row r="169" spans="1:50">
      <c r="A169" s="200"/>
      <c r="B169" s="200"/>
      <c r="C169" s="200"/>
      <c r="D169" s="200"/>
      <c r="E169" s="200"/>
      <c r="F169" s="200"/>
      <c r="G169" s="200"/>
      <c r="H169" s="200"/>
      <c r="I169" s="200"/>
      <c r="J169" s="203"/>
      <c r="K169" s="200"/>
      <c r="L169" s="200"/>
      <c r="M169" s="200"/>
      <c r="N169" s="200"/>
      <c r="O169" s="200"/>
      <c r="P169" s="201"/>
      <c r="Q169" s="200"/>
      <c r="R169" s="200"/>
      <c r="S169" s="201"/>
      <c r="T169" s="200"/>
      <c r="U169" s="200"/>
      <c r="V169" s="201"/>
      <c r="W169" s="201"/>
      <c r="X169" s="201"/>
      <c r="Y169" s="200"/>
      <c r="Z169" s="201"/>
      <c r="AA169" s="200"/>
      <c r="AB169" s="200"/>
      <c r="AC169" s="200"/>
      <c r="AD169" s="200"/>
      <c r="AE169" s="200"/>
      <c r="AF169" s="200"/>
      <c r="AG169" s="200"/>
      <c r="AH169" s="200"/>
      <c r="AI169" s="200"/>
      <c r="AJ169" s="200"/>
      <c r="AK169" s="200"/>
      <c r="AL169" s="200"/>
      <c r="AM169" s="200"/>
      <c r="AN169" s="200"/>
      <c r="AO169" s="200"/>
      <c r="AP169" s="200"/>
      <c r="AQ169" s="200"/>
      <c r="AR169" s="200"/>
      <c r="AS169" s="200"/>
      <c r="AT169" s="200"/>
      <c r="AU169" s="200"/>
      <c r="AV169" s="200"/>
      <c r="AW169" s="200"/>
      <c r="AX169" s="200"/>
    </row>
    <row r="170" spans="1:50">
      <c r="A170" s="200"/>
      <c r="B170" s="200"/>
      <c r="C170" s="200"/>
      <c r="D170" s="200"/>
      <c r="E170" s="200"/>
      <c r="F170" s="200"/>
      <c r="G170" s="200"/>
      <c r="H170" s="200"/>
      <c r="I170" s="200"/>
      <c r="J170" s="203"/>
      <c r="K170" s="200"/>
      <c r="L170" s="200"/>
      <c r="M170" s="200"/>
      <c r="N170" s="200"/>
      <c r="O170" s="200"/>
      <c r="P170" s="201"/>
      <c r="Q170" s="200"/>
      <c r="R170" s="200"/>
      <c r="S170" s="201"/>
      <c r="T170" s="200"/>
      <c r="U170" s="200"/>
      <c r="V170" s="201"/>
      <c r="W170" s="201"/>
      <c r="X170" s="201"/>
      <c r="Y170" s="200"/>
      <c r="Z170" s="201"/>
      <c r="AA170" s="200"/>
      <c r="AB170" s="200"/>
      <c r="AC170" s="200"/>
      <c r="AD170" s="200"/>
      <c r="AE170" s="200"/>
      <c r="AF170" s="200"/>
      <c r="AG170" s="200"/>
      <c r="AH170" s="200"/>
      <c r="AI170" s="200"/>
      <c r="AJ170" s="200"/>
      <c r="AK170" s="200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</row>
    <row r="171" spans="1:50">
      <c r="A171" s="200"/>
      <c r="B171" s="200"/>
      <c r="C171" s="200"/>
      <c r="D171" s="200"/>
      <c r="E171" s="200"/>
      <c r="F171" s="200"/>
      <c r="G171" s="200"/>
      <c r="H171" s="200"/>
      <c r="I171" s="200"/>
      <c r="J171" s="203"/>
      <c r="K171" s="200"/>
      <c r="L171" s="200"/>
      <c r="M171" s="200"/>
      <c r="N171" s="200"/>
      <c r="O171" s="200"/>
      <c r="P171" s="201"/>
      <c r="Q171" s="200"/>
      <c r="R171" s="200"/>
      <c r="S171" s="201"/>
      <c r="T171" s="200"/>
      <c r="U171" s="200"/>
      <c r="V171" s="201"/>
      <c r="W171" s="201"/>
      <c r="X171" s="201"/>
      <c r="Y171" s="200"/>
      <c r="Z171" s="201"/>
      <c r="AA171" s="200"/>
      <c r="AB171" s="200"/>
      <c r="AC171" s="200"/>
      <c r="AD171" s="200"/>
      <c r="AE171" s="200"/>
      <c r="AF171" s="200"/>
      <c r="AG171" s="200"/>
      <c r="AH171" s="200"/>
      <c r="AI171" s="200"/>
      <c r="AJ171" s="200"/>
      <c r="AK171" s="200"/>
      <c r="AL171" s="200"/>
      <c r="AM171" s="200"/>
      <c r="AN171" s="200"/>
      <c r="AO171" s="200"/>
      <c r="AP171" s="200"/>
      <c r="AQ171" s="200"/>
      <c r="AR171" s="200"/>
      <c r="AS171" s="200"/>
      <c r="AT171" s="200"/>
      <c r="AU171" s="200"/>
      <c r="AV171" s="200"/>
      <c r="AW171" s="200"/>
      <c r="AX171" s="200"/>
    </row>
    <row r="172" spans="1:50">
      <c r="A172" s="200"/>
      <c r="B172" s="200"/>
      <c r="C172" s="200"/>
      <c r="D172" s="200"/>
      <c r="E172" s="200"/>
      <c r="F172" s="200"/>
      <c r="G172" s="200"/>
      <c r="H172" s="200"/>
      <c r="I172" s="200"/>
      <c r="J172" s="203"/>
      <c r="K172" s="200"/>
      <c r="L172" s="200"/>
      <c r="M172" s="200"/>
      <c r="N172" s="200"/>
      <c r="O172" s="200"/>
      <c r="P172" s="201"/>
      <c r="Q172" s="200"/>
      <c r="R172" s="200"/>
      <c r="S172" s="201"/>
      <c r="T172" s="200"/>
      <c r="U172" s="200"/>
      <c r="V172" s="201"/>
      <c r="W172" s="201"/>
      <c r="X172" s="201"/>
      <c r="Y172" s="200"/>
      <c r="Z172" s="201"/>
      <c r="AA172" s="200"/>
      <c r="AB172" s="200"/>
      <c r="AC172" s="200"/>
      <c r="AD172" s="200"/>
      <c r="AE172" s="200"/>
      <c r="AF172" s="200"/>
      <c r="AG172" s="200"/>
      <c r="AH172" s="200"/>
      <c r="AI172" s="200"/>
      <c r="AJ172" s="200"/>
      <c r="AK172" s="200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</row>
    <row r="173" spans="1:50">
      <c r="A173" s="200"/>
      <c r="B173" s="200"/>
      <c r="C173" s="200"/>
      <c r="D173" s="200"/>
      <c r="E173" s="200"/>
      <c r="F173" s="200"/>
      <c r="G173" s="200"/>
      <c r="H173" s="200"/>
      <c r="I173" s="200"/>
      <c r="J173" s="203"/>
      <c r="K173" s="200"/>
      <c r="L173" s="200"/>
      <c r="M173" s="200"/>
      <c r="N173" s="200"/>
      <c r="O173" s="200"/>
      <c r="P173" s="201"/>
      <c r="Q173" s="200"/>
      <c r="R173" s="200"/>
      <c r="S173" s="201"/>
      <c r="T173" s="200"/>
      <c r="U173" s="200"/>
      <c r="V173" s="201"/>
      <c r="W173" s="201"/>
      <c r="X173" s="201"/>
      <c r="Y173" s="200"/>
      <c r="Z173" s="201"/>
      <c r="AA173" s="200"/>
      <c r="AB173" s="200"/>
      <c r="AC173" s="200"/>
      <c r="AD173" s="200"/>
      <c r="AE173" s="200"/>
      <c r="AF173" s="200"/>
      <c r="AG173" s="200"/>
      <c r="AH173" s="200"/>
      <c r="AI173" s="200"/>
      <c r="AJ173" s="200"/>
      <c r="AK173" s="200"/>
      <c r="AL173" s="200"/>
      <c r="AM173" s="200"/>
      <c r="AN173" s="200"/>
      <c r="AO173" s="200"/>
      <c r="AP173" s="200"/>
      <c r="AQ173" s="200"/>
      <c r="AR173" s="200"/>
      <c r="AS173" s="200"/>
      <c r="AT173" s="200"/>
      <c r="AU173" s="200"/>
      <c r="AV173" s="200"/>
      <c r="AW173" s="200"/>
      <c r="AX173" s="200"/>
    </row>
    <row r="174" spans="1:50">
      <c r="A174" s="200"/>
      <c r="B174" s="200"/>
      <c r="C174" s="200"/>
      <c r="D174" s="200"/>
      <c r="E174" s="200"/>
      <c r="F174" s="200"/>
      <c r="G174" s="200"/>
      <c r="H174" s="200"/>
      <c r="I174" s="200"/>
      <c r="J174" s="203"/>
      <c r="K174" s="200"/>
      <c r="L174" s="200"/>
      <c r="M174" s="200"/>
      <c r="N174" s="200"/>
      <c r="O174" s="200"/>
      <c r="P174" s="201"/>
      <c r="Q174" s="200"/>
      <c r="R174" s="200"/>
      <c r="S174" s="201"/>
      <c r="T174" s="200"/>
      <c r="U174" s="200"/>
      <c r="V174" s="201"/>
      <c r="W174" s="201"/>
      <c r="X174" s="201"/>
      <c r="Y174" s="200"/>
      <c r="Z174" s="201"/>
      <c r="AA174" s="200"/>
      <c r="AB174" s="200"/>
      <c r="AC174" s="200"/>
      <c r="AD174" s="200"/>
      <c r="AE174" s="200"/>
      <c r="AF174" s="200"/>
      <c r="AG174" s="200"/>
      <c r="AH174" s="200"/>
      <c r="AI174" s="200"/>
      <c r="AJ174" s="200"/>
      <c r="AK174" s="200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</row>
    <row r="175" spans="1:50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8"/>
      <c r="Q175" s="27"/>
      <c r="R175" s="27"/>
      <c r="S175" s="28"/>
      <c r="T175" s="27"/>
      <c r="U175" s="27"/>
      <c r="V175" s="29"/>
      <c r="W175" s="29"/>
      <c r="X175" s="29"/>
      <c r="Y175" s="27"/>
      <c r="Z175" s="28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</row>
    <row r="176" spans="1:50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8"/>
      <c r="Q176" s="27"/>
      <c r="R176" s="27"/>
      <c r="S176" s="28"/>
      <c r="T176" s="27"/>
      <c r="U176" s="27"/>
      <c r="V176" s="29"/>
      <c r="W176" s="29"/>
      <c r="X176" s="29"/>
      <c r="Y176" s="27"/>
      <c r="Z176" s="28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</row>
    <row r="177" spans="1:49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8"/>
      <c r="Q177" s="27"/>
      <c r="R177" s="27"/>
      <c r="S177" s="28"/>
      <c r="T177" s="27"/>
      <c r="U177" s="27"/>
      <c r="V177" s="29"/>
      <c r="W177" s="29"/>
      <c r="X177" s="29"/>
      <c r="Y177" s="27"/>
      <c r="Z177" s="28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</row>
    <row r="178" spans="1:49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8"/>
      <c r="Q178" s="27"/>
      <c r="R178" s="27"/>
      <c r="S178" s="28"/>
      <c r="T178" s="27"/>
      <c r="U178" s="27"/>
      <c r="V178" s="29"/>
      <c r="W178" s="29"/>
      <c r="X178" s="29"/>
      <c r="Y178" s="27"/>
      <c r="Z178" s="28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</row>
    <row r="179" spans="1:4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8"/>
      <c r="Q179" s="27"/>
      <c r="R179" s="27"/>
      <c r="S179" s="28"/>
      <c r="T179" s="27"/>
      <c r="U179" s="27"/>
      <c r="V179" s="29"/>
      <c r="W179" s="29"/>
      <c r="X179" s="29"/>
      <c r="Y179" s="27"/>
      <c r="Z179" s="28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</row>
    <row r="180" spans="1:49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8"/>
      <c r="Q180" s="27"/>
      <c r="R180" s="27"/>
      <c r="S180" s="28"/>
      <c r="T180" s="27"/>
      <c r="U180" s="27"/>
      <c r="V180" s="29"/>
      <c r="W180" s="29"/>
      <c r="X180" s="29"/>
      <c r="Y180" s="27"/>
      <c r="Z180" s="28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</row>
    <row r="181" spans="1:49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8"/>
      <c r="Q181" s="27"/>
      <c r="R181" s="27"/>
      <c r="S181" s="28"/>
      <c r="T181" s="27"/>
      <c r="U181" s="27"/>
      <c r="V181" s="29"/>
      <c r="W181" s="29"/>
      <c r="X181" s="29"/>
      <c r="Y181" s="27"/>
      <c r="Z181" s="28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</row>
    <row r="182" spans="1:49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8"/>
      <c r="Q182" s="27"/>
      <c r="R182" s="27"/>
      <c r="S182" s="28"/>
      <c r="T182" s="27"/>
      <c r="U182" s="27"/>
      <c r="V182" s="29"/>
      <c r="W182" s="29"/>
      <c r="X182" s="29"/>
      <c r="Y182" s="27"/>
      <c r="Z182" s="28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</row>
    <row r="183" spans="1:49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8"/>
      <c r="Q183" s="27"/>
      <c r="R183" s="27"/>
      <c r="S183" s="28"/>
      <c r="T183" s="27"/>
      <c r="U183" s="27"/>
      <c r="V183" s="29"/>
      <c r="W183" s="29"/>
      <c r="X183" s="29"/>
      <c r="Y183" s="27"/>
      <c r="Z183" s="28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</row>
    <row r="184" spans="1:49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8"/>
      <c r="Q184" s="27"/>
      <c r="R184" s="27"/>
      <c r="S184" s="28"/>
      <c r="T184" s="27"/>
      <c r="U184" s="27"/>
      <c r="V184" s="29"/>
      <c r="W184" s="29"/>
      <c r="X184" s="29"/>
      <c r="Y184" s="27"/>
      <c r="Z184" s="28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</row>
    <row r="185" spans="1:49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8"/>
      <c r="Q185" s="27"/>
      <c r="R185" s="27"/>
      <c r="S185" s="28"/>
      <c r="T185" s="27"/>
      <c r="U185" s="27"/>
      <c r="V185" s="29"/>
      <c r="W185" s="29"/>
      <c r="X185" s="29"/>
      <c r="Y185" s="27"/>
      <c r="Z185" s="28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</row>
    <row r="186" spans="1:49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8"/>
      <c r="Q186" s="27"/>
      <c r="R186" s="27"/>
      <c r="S186" s="28"/>
      <c r="T186" s="27"/>
      <c r="U186" s="27"/>
      <c r="V186" s="29"/>
      <c r="W186" s="29"/>
      <c r="X186" s="29"/>
      <c r="Y186" s="27"/>
      <c r="Z186" s="28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</row>
    <row r="187" spans="1:49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8"/>
      <c r="Q187" s="27"/>
      <c r="R187" s="27"/>
      <c r="S187" s="28"/>
      <c r="T187" s="27"/>
      <c r="U187" s="27"/>
      <c r="V187" s="29"/>
      <c r="W187" s="29"/>
      <c r="X187" s="29"/>
      <c r="Y187" s="27"/>
      <c r="Z187" s="28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</row>
    <row r="188" spans="1:49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8"/>
      <c r="Q188" s="27"/>
      <c r="R188" s="27"/>
      <c r="S188" s="28"/>
      <c r="T188" s="27"/>
      <c r="U188" s="27"/>
      <c r="V188" s="29"/>
      <c r="W188" s="29"/>
      <c r="X188" s="29"/>
      <c r="Y188" s="27"/>
      <c r="Z188" s="28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</row>
    <row r="189" spans="1:4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8"/>
      <c r="Q189" s="27"/>
      <c r="R189" s="27"/>
      <c r="S189" s="28"/>
      <c r="T189" s="27"/>
      <c r="U189" s="27"/>
      <c r="V189" s="29"/>
      <c r="W189" s="29"/>
      <c r="X189" s="29"/>
      <c r="Y189" s="27"/>
      <c r="Z189" s="28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</row>
    <row r="190" spans="1:49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8"/>
      <c r="Q190" s="27"/>
      <c r="R190" s="27"/>
      <c r="S190" s="28"/>
      <c r="T190" s="27"/>
      <c r="U190" s="27"/>
      <c r="V190" s="29"/>
      <c r="W190" s="29"/>
      <c r="X190" s="29"/>
      <c r="Y190" s="27"/>
      <c r="Z190" s="28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</row>
    <row r="191" spans="1:49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8"/>
      <c r="Q191" s="27"/>
      <c r="R191" s="27"/>
      <c r="S191" s="28"/>
      <c r="T191" s="27"/>
      <c r="U191" s="27"/>
      <c r="V191" s="29"/>
      <c r="W191" s="29"/>
      <c r="X191" s="29"/>
      <c r="Y191" s="27"/>
      <c r="Z191" s="28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</row>
    <row r="192" spans="1:49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8"/>
      <c r="Q192" s="27"/>
      <c r="R192" s="27"/>
      <c r="S192" s="28"/>
      <c r="T192" s="27"/>
      <c r="U192" s="27"/>
      <c r="V192" s="29"/>
      <c r="W192" s="29"/>
      <c r="X192" s="29"/>
      <c r="Y192" s="27"/>
      <c r="Z192" s="28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</row>
    <row r="193" spans="1:49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8"/>
      <c r="Q193" s="27"/>
      <c r="R193" s="27"/>
      <c r="S193" s="28"/>
      <c r="T193" s="27"/>
      <c r="U193" s="27"/>
      <c r="V193" s="29"/>
      <c r="W193" s="29"/>
      <c r="X193" s="29"/>
      <c r="Y193" s="27"/>
      <c r="Z193" s="28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</row>
    <row r="194" spans="1:49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8"/>
      <c r="Q194" s="27"/>
      <c r="R194" s="27"/>
      <c r="S194" s="28"/>
      <c r="T194" s="27"/>
      <c r="U194" s="27"/>
      <c r="V194" s="29"/>
      <c r="W194" s="29"/>
      <c r="X194" s="29"/>
      <c r="Y194" s="27"/>
      <c r="Z194" s="28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</row>
    <row r="195" spans="1:49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8"/>
      <c r="Q195" s="27"/>
      <c r="R195" s="27"/>
      <c r="S195" s="28"/>
      <c r="T195" s="27"/>
      <c r="U195" s="27"/>
      <c r="V195" s="29"/>
      <c r="W195" s="29"/>
      <c r="X195" s="29"/>
      <c r="Y195" s="27"/>
      <c r="Z195" s="28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</row>
    <row r="196" spans="1:49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8"/>
      <c r="Q196" s="27"/>
      <c r="R196" s="27"/>
      <c r="S196" s="28"/>
      <c r="T196" s="27"/>
      <c r="U196" s="27"/>
      <c r="V196" s="29"/>
      <c r="W196" s="29"/>
      <c r="X196" s="29"/>
      <c r="Y196" s="27"/>
      <c r="Z196" s="28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</row>
    <row r="197" spans="1:49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8"/>
      <c r="Q197" s="27"/>
      <c r="R197" s="27"/>
      <c r="S197" s="28"/>
      <c r="T197" s="27"/>
      <c r="U197" s="27"/>
      <c r="V197" s="29"/>
      <c r="W197" s="29"/>
      <c r="X197" s="29"/>
      <c r="Y197" s="27"/>
      <c r="Z197" s="28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</row>
    <row r="198" spans="1:49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8"/>
      <c r="Q198" s="27"/>
      <c r="R198" s="27"/>
      <c r="S198" s="28"/>
      <c r="T198" s="27"/>
      <c r="U198" s="27"/>
      <c r="V198" s="29"/>
      <c r="W198" s="29"/>
      <c r="X198" s="29"/>
      <c r="Y198" s="27"/>
      <c r="Z198" s="28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</row>
    <row r="199" spans="1:4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8"/>
      <c r="Q199" s="27"/>
      <c r="R199" s="27"/>
      <c r="S199" s="28"/>
      <c r="T199" s="27"/>
      <c r="U199" s="27"/>
      <c r="V199" s="29"/>
      <c r="W199" s="29"/>
      <c r="X199" s="29"/>
      <c r="Y199" s="27"/>
      <c r="Z199" s="28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</row>
    <row r="200" spans="1:49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8"/>
      <c r="Q200" s="27"/>
      <c r="R200" s="27"/>
      <c r="S200" s="28"/>
      <c r="T200" s="27"/>
      <c r="U200" s="27"/>
      <c r="V200" s="29"/>
      <c r="W200" s="29"/>
      <c r="X200" s="29"/>
      <c r="Y200" s="27"/>
      <c r="Z200" s="28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</row>
    <row r="201" spans="1:49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8"/>
      <c r="Q201" s="27"/>
      <c r="R201" s="27"/>
      <c r="S201" s="28"/>
      <c r="T201" s="27"/>
      <c r="U201" s="27"/>
      <c r="V201" s="29"/>
      <c r="W201" s="29"/>
      <c r="X201" s="29"/>
      <c r="Y201" s="27"/>
      <c r="Z201" s="28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</row>
    <row r="202" spans="1:49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8"/>
      <c r="Q202" s="27"/>
      <c r="R202" s="27"/>
      <c r="S202" s="28"/>
      <c r="T202" s="27"/>
      <c r="U202" s="27"/>
      <c r="V202" s="29"/>
      <c r="W202" s="29"/>
      <c r="X202" s="29"/>
      <c r="Y202" s="27"/>
      <c r="Z202" s="28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</row>
    <row r="203" spans="1:49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8"/>
      <c r="Q203" s="27"/>
      <c r="R203" s="27"/>
      <c r="S203" s="28"/>
      <c r="T203" s="27"/>
      <c r="U203" s="27"/>
      <c r="V203" s="29"/>
      <c r="W203" s="29"/>
      <c r="X203" s="29"/>
      <c r="Y203" s="27"/>
      <c r="Z203" s="28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</row>
    <row r="204" spans="1:49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8"/>
      <c r="Q204" s="27"/>
      <c r="R204" s="27"/>
      <c r="S204" s="28"/>
      <c r="T204" s="27"/>
      <c r="U204" s="27"/>
      <c r="V204" s="29"/>
      <c r="W204" s="29"/>
      <c r="X204" s="29"/>
      <c r="Y204" s="27"/>
      <c r="Z204" s="28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</row>
    <row r="205" spans="1:49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8"/>
      <c r="Q205" s="27"/>
      <c r="R205" s="27"/>
      <c r="S205" s="28"/>
      <c r="T205" s="27"/>
      <c r="U205" s="27"/>
      <c r="V205" s="29"/>
      <c r="W205" s="29"/>
      <c r="X205" s="29"/>
      <c r="Y205" s="27"/>
      <c r="Z205" s="28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</row>
    <row r="206" spans="1:49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8"/>
      <c r="Q206" s="27"/>
      <c r="R206" s="27"/>
      <c r="S206" s="28"/>
      <c r="T206" s="27"/>
      <c r="U206" s="27"/>
      <c r="V206" s="29"/>
      <c r="W206" s="29"/>
      <c r="X206" s="29"/>
      <c r="Y206" s="27"/>
      <c r="Z206" s="28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</row>
    <row r="207" spans="1:49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8"/>
      <c r="Q207" s="27"/>
      <c r="R207" s="27"/>
      <c r="S207" s="28"/>
      <c r="T207" s="27"/>
      <c r="U207" s="27"/>
      <c r="V207" s="29"/>
      <c r="W207" s="29"/>
      <c r="X207" s="29"/>
      <c r="Y207" s="27"/>
      <c r="Z207" s="28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</row>
    <row r="208" spans="1:49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8"/>
      <c r="Q208" s="27"/>
      <c r="R208" s="27"/>
      <c r="S208" s="28"/>
      <c r="T208" s="27"/>
      <c r="U208" s="27"/>
      <c r="V208" s="29"/>
      <c r="W208" s="29"/>
      <c r="X208" s="29"/>
      <c r="Y208" s="27"/>
      <c r="Z208" s="28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</row>
    <row r="209" spans="1:4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8"/>
      <c r="Q209" s="27"/>
      <c r="R209" s="27"/>
      <c r="S209" s="28"/>
      <c r="T209" s="27"/>
      <c r="U209" s="27"/>
      <c r="V209" s="29"/>
      <c r="W209" s="29"/>
      <c r="X209" s="29"/>
      <c r="Y209" s="27"/>
      <c r="Z209" s="28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</row>
    <row r="210" spans="1:49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8"/>
      <c r="Q210" s="27"/>
      <c r="R210" s="27"/>
      <c r="S210" s="28"/>
      <c r="T210" s="27"/>
      <c r="U210" s="27"/>
      <c r="V210" s="29"/>
      <c r="W210" s="29"/>
      <c r="X210" s="29"/>
      <c r="Y210" s="27"/>
      <c r="Z210" s="28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</row>
    <row r="211" spans="1:49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8"/>
      <c r="Q211" s="27"/>
      <c r="R211" s="27"/>
      <c r="S211" s="28"/>
      <c r="T211" s="27"/>
      <c r="U211" s="27"/>
      <c r="V211" s="29"/>
      <c r="W211" s="29"/>
      <c r="X211" s="29"/>
      <c r="Y211" s="27"/>
      <c r="Z211" s="28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</row>
    <row r="212" spans="1:49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8"/>
      <c r="Q212" s="27"/>
      <c r="R212" s="27"/>
      <c r="S212" s="28"/>
      <c r="T212" s="27"/>
      <c r="U212" s="27"/>
      <c r="V212" s="29"/>
      <c r="W212" s="29"/>
      <c r="X212" s="29"/>
      <c r="Y212" s="27"/>
      <c r="Z212" s="28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</row>
    <row r="213" spans="1:49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8"/>
      <c r="Q213" s="27"/>
      <c r="R213" s="27"/>
      <c r="S213" s="28"/>
      <c r="T213" s="27"/>
      <c r="U213" s="27"/>
      <c r="V213" s="29"/>
      <c r="W213" s="29"/>
      <c r="X213" s="29"/>
      <c r="Y213" s="27"/>
      <c r="Z213" s="28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</row>
    <row r="214" spans="1:49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8"/>
      <c r="Q214" s="27"/>
      <c r="R214" s="27"/>
      <c r="S214" s="28"/>
      <c r="T214" s="27"/>
      <c r="U214" s="27"/>
      <c r="V214" s="29"/>
      <c r="W214" s="29"/>
      <c r="X214" s="29"/>
      <c r="Y214" s="27"/>
      <c r="Z214" s="28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</row>
    <row r="215" spans="1:49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8"/>
      <c r="Q215" s="27"/>
      <c r="R215" s="27"/>
      <c r="S215" s="28"/>
      <c r="T215" s="27"/>
      <c r="U215" s="27"/>
      <c r="V215" s="29"/>
      <c r="W215" s="29"/>
      <c r="X215" s="29"/>
      <c r="Y215" s="27"/>
      <c r="Z215" s="28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</row>
    <row r="216" spans="1:49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8"/>
      <c r="Q216" s="27"/>
      <c r="R216" s="27"/>
      <c r="S216" s="28"/>
      <c r="T216" s="27"/>
      <c r="U216" s="27"/>
      <c r="V216" s="29"/>
      <c r="W216" s="29"/>
      <c r="X216" s="29"/>
      <c r="Y216" s="27"/>
      <c r="Z216" s="28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</row>
    <row r="217" spans="1:49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8"/>
      <c r="Q217" s="27"/>
      <c r="R217" s="27"/>
      <c r="S217" s="28"/>
      <c r="T217" s="27"/>
      <c r="U217" s="27"/>
      <c r="V217" s="29"/>
      <c r="W217" s="29"/>
      <c r="X217" s="29"/>
      <c r="Y217" s="27"/>
      <c r="Z217" s="28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</row>
    <row r="218" spans="1:49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8"/>
      <c r="Q218" s="27"/>
      <c r="R218" s="27"/>
      <c r="S218" s="28"/>
      <c r="T218" s="27"/>
      <c r="U218" s="27"/>
      <c r="V218" s="29"/>
      <c r="W218" s="29"/>
      <c r="X218" s="29"/>
      <c r="Y218" s="27"/>
      <c r="Z218" s="28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</row>
    <row r="219" spans="1:4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8"/>
      <c r="Q219" s="27"/>
      <c r="R219" s="27"/>
      <c r="S219" s="28"/>
      <c r="T219" s="27"/>
      <c r="U219" s="27"/>
      <c r="V219" s="29"/>
      <c r="W219" s="29"/>
      <c r="X219" s="29"/>
      <c r="Y219" s="27"/>
      <c r="Z219" s="28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</row>
    <row r="220" spans="1:49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8"/>
      <c r="Q220" s="27"/>
      <c r="R220" s="27"/>
      <c r="S220" s="28"/>
      <c r="T220" s="27"/>
      <c r="U220" s="27"/>
      <c r="V220" s="29"/>
      <c r="W220" s="29"/>
      <c r="X220" s="29"/>
      <c r="Y220" s="27"/>
      <c r="Z220" s="28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</row>
    <row r="221" spans="1:49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8"/>
      <c r="Q221" s="27"/>
      <c r="R221" s="27"/>
      <c r="S221" s="28"/>
      <c r="T221" s="27"/>
      <c r="U221" s="27"/>
      <c r="V221" s="29"/>
      <c r="W221" s="29"/>
      <c r="X221" s="29"/>
      <c r="Y221" s="27"/>
      <c r="Z221" s="28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</row>
    <row r="222" spans="1:49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8"/>
      <c r="Q222" s="27"/>
      <c r="R222" s="27"/>
      <c r="S222" s="28"/>
      <c r="T222" s="27"/>
      <c r="U222" s="27"/>
      <c r="V222" s="29"/>
      <c r="W222" s="29"/>
      <c r="X222" s="29"/>
      <c r="Y222" s="27"/>
      <c r="Z222" s="28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</row>
    <row r="223" spans="1:49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8"/>
      <c r="Q223" s="27"/>
      <c r="R223" s="27"/>
      <c r="S223" s="28"/>
      <c r="T223" s="27"/>
      <c r="U223" s="27"/>
      <c r="V223" s="29"/>
      <c r="W223" s="29"/>
      <c r="X223" s="29"/>
      <c r="Y223" s="27"/>
      <c r="Z223" s="28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</row>
    <row r="224" spans="1:49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8"/>
      <c r="Q224" s="27"/>
      <c r="R224" s="27"/>
      <c r="S224" s="28"/>
      <c r="T224" s="27"/>
      <c r="U224" s="27"/>
      <c r="V224" s="29"/>
      <c r="W224" s="29"/>
      <c r="X224" s="29"/>
      <c r="Y224" s="27"/>
      <c r="Z224" s="28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</row>
    <row r="225" spans="1:49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8"/>
      <c r="Q225" s="27"/>
      <c r="R225" s="27"/>
      <c r="S225" s="28"/>
      <c r="T225" s="27"/>
      <c r="U225" s="27"/>
      <c r="V225" s="29"/>
      <c r="W225" s="29"/>
      <c r="X225" s="29"/>
      <c r="Y225" s="27"/>
      <c r="Z225" s="28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</row>
    <row r="226" spans="1:49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8"/>
      <c r="Q226" s="27"/>
      <c r="R226" s="27"/>
      <c r="S226" s="28"/>
      <c r="T226" s="27"/>
      <c r="U226" s="27"/>
      <c r="V226" s="29"/>
      <c r="W226" s="29"/>
      <c r="X226" s="29"/>
      <c r="Y226" s="27"/>
      <c r="Z226" s="28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</row>
    <row r="227" spans="1:49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8"/>
      <c r="Q227" s="27"/>
      <c r="R227" s="27"/>
      <c r="S227" s="28"/>
      <c r="T227" s="27"/>
      <c r="U227" s="27"/>
      <c r="V227" s="29"/>
      <c r="W227" s="29"/>
      <c r="X227" s="29"/>
      <c r="Y227" s="27"/>
      <c r="Z227" s="28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</row>
    <row r="228" spans="1:49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8"/>
      <c r="Q228" s="27"/>
      <c r="R228" s="27"/>
      <c r="S228" s="28"/>
      <c r="T228" s="27"/>
      <c r="U228" s="27"/>
      <c r="V228" s="29"/>
      <c r="W228" s="29"/>
      <c r="X228" s="29"/>
      <c r="Y228" s="27"/>
      <c r="Z228" s="28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</row>
    <row r="229" spans="1:49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1"/>
      <c r="Q229" s="30"/>
      <c r="R229" s="30"/>
      <c r="S229" s="31"/>
      <c r="T229" s="30"/>
      <c r="U229" s="30"/>
      <c r="V229" s="21"/>
      <c r="W229" s="21"/>
      <c r="X229" s="21"/>
      <c r="Y229" s="30"/>
      <c r="Z229" s="31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</row>
    <row r="230" spans="1:49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1"/>
      <c r="Q230" s="30"/>
      <c r="R230" s="30"/>
      <c r="S230" s="31"/>
      <c r="T230" s="30"/>
      <c r="U230" s="30"/>
      <c r="V230" s="21"/>
      <c r="W230" s="21"/>
      <c r="X230" s="21"/>
      <c r="Y230" s="30"/>
      <c r="Z230" s="31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</row>
    <row r="231" spans="1:49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1"/>
      <c r="Q231" s="30"/>
      <c r="R231" s="30"/>
      <c r="S231" s="31"/>
      <c r="T231" s="30"/>
      <c r="U231" s="30"/>
      <c r="V231" s="21"/>
      <c r="W231" s="21"/>
      <c r="X231" s="21"/>
      <c r="Y231" s="30"/>
      <c r="Z231" s="31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</row>
    <row r="232" spans="1:49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1"/>
      <c r="Q232" s="30"/>
      <c r="R232" s="30"/>
      <c r="S232" s="31"/>
      <c r="T232" s="30"/>
      <c r="U232" s="30"/>
      <c r="V232" s="21"/>
      <c r="W232" s="21"/>
      <c r="X232" s="21"/>
      <c r="Y232" s="30"/>
      <c r="Z232" s="31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</row>
    <row r="233" spans="1:49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1"/>
      <c r="Q233" s="30"/>
      <c r="R233" s="30"/>
      <c r="S233" s="31"/>
      <c r="T233" s="30"/>
      <c r="U233" s="30"/>
      <c r="V233" s="21"/>
      <c r="W233" s="21"/>
      <c r="X233" s="21"/>
      <c r="Y233" s="30"/>
      <c r="Z233" s="31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</row>
    <row r="234" spans="1:49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1"/>
      <c r="Q234" s="30"/>
      <c r="R234" s="30"/>
      <c r="S234" s="31"/>
      <c r="T234" s="30"/>
      <c r="U234" s="30"/>
      <c r="V234" s="21"/>
      <c r="W234" s="21"/>
      <c r="X234" s="21"/>
      <c r="Y234" s="30"/>
      <c r="Z234" s="31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</row>
    <row r="235" spans="1:49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1"/>
      <c r="Q235" s="30"/>
      <c r="R235" s="30"/>
      <c r="S235" s="31"/>
      <c r="T235" s="30"/>
      <c r="U235" s="30"/>
      <c r="V235" s="21"/>
      <c r="W235" s="21"/>
      <c r="X235" s="21"/>
      <c r="Y235" s="30"/>
      <c r="Z235" s="31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</row>
    <row r="236" spans="1:49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1"/>
      <c r="Q236" s="30"/>
      <c r="R236" s="30"/>
      <c r="S236" s="31"/>
      <c r="T236" s="30"/>
      <c r="U236" s="30"/>
      <c r="V236" s="21"/>
      <c r="W236" s="21"/>
      <c r="X236" s="21"/>
      <c r="Y236" s="30"/>
      <c r="Z236" s="31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</row>
    <row r="237" spans="1:49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1"/>
      <c r="Q237" s="30"/>
      <c r="R237" s="30"/>
      <c r="S237" s="31"/>
      <c r="T237" s="30"/>
      <c r="U237" s="30"/>
      <c r="V237" s="21"/>
      <c r="W237" s="21"/>
      <c r="X237" s="21"/>
      <c r="Y237" s="30"/>
      <c r="Z237" s="31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</row>
    <row r="238" spans="1:49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1"/>
      <c r="Q238" s="30"/>
      <c r="R238" s="30"/>
      <c r="S238" s="31"/>
      <c r="T238" s="30"/>
      <c r="U238" s="30"/>
      <c r="V238" s="21"/>
      <c r="W238" s="21"/>
      <c r="X238" s="21"/>
      <c r="Y238" s="30"/>
      <c r="Z238" s="31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</row>
    <row r="239" spans="1:49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1"/>
      <c r="Q239" s="30"/>
      <c r="R239" s="30"/>
      <c r="S239" s="31"/>
      <c r="T239" s="30"/>
      <c r="U239" s="30"/>
      <c r="V239" s="21"/>
      <c r="W239" s="21"/>
      <c r="X239" s="21"/>
      <c r="Y239" s="30"/>
      <c r="Z239" s="31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</row>
    <row r="240" spans="1:49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1"/>
      <c r="Q240" s="30"/>
      <c r="R240" s="30"/>
      <c r="S240" s="31"/>
      <c r="T240" s="30"/>
      <c r="U240" s="30"/>
      <c r="V240" s="21"/>
      <c r="W240" s="21"/>
      <c r="X240" s="21"/>
      <c r="Y240" s="30"/>
      <c r="Z240" s="31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</row>
    <row r="241" spans="1:49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1"/>
      <c r="Q241" s="30"/>
      <c r="R241" s="30"/>
      <c r="S241" s="31"/>
      <c r="T241" s="30"/>
      <c r="U241" s="30"/>
      <c r="V241" s="21"/>
      <c r="W241" s="21"/>
      <c r="X241" s="21"/>
      <c r="Y241" s="30"/>
      <c r="Z241" s="31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</row>
    <row r="242" spans="1:49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1"/>
      <c r="Q242" s="30"/>
      <c r="R242" s="30"/>
      <c r="S242" s="31"/>
      <c r="T242" s="30"/>
      <c r="U242" s="30"/>
      <c r="V242" s="21"/>
      <c r="W242" s="21"/>
      <c r="X242" s="21"/>
      <c r="Y242" s="30"/>
      <c r="Z242" s="31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</row>
    <row r="243" spans="1:49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1"/>
      <c r="Q243" s="30"/>
      <c r="R243" s="30"/>
      <c r="S243" s="31"/>
      <c r="T243" s="30"/>
      <c r="U243" s="30"/>
      <c r="V243" s="21"/>
      <c r="W243" s="21"/>
      <c r="X243" s="21"/>
      <c r="Y243" s="30"/>
      <c r="Z243" s="31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</row>
    <row r="244" spans="1:49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1"/>
      <c r="Q244" s="30"/>
      <c r="R244" s="30"/>
      <c r="S244" s="31"/>
      <c r="T244" s="30"/>
      <c r="U244" s="30"/>
      <c r="V244" s="21"/>
      <c r="W244" s="21"/>
      <c r="X244" s="21"/>
      <c r="Y244" s="30"/>
      <c r="Z244" s="31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</row>
    <row r="245" spans="1:49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1"/>
      <c r="Q245" s="30"/>
      <c r="R245" s="30"/>
      <c r="S245" s="31"/>
      <c r="T245" s="30"/>
      <c r="U245" s="30"/>
      <c r="V245" s="21"/>
      <c r="W245" s="21"/>
      <c r="X245" s="21"/>
      <c r="Y245" s="30"/>
      <c r="Z245" s="31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</row>
    <row r="246" spans="1:49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1"/>
      <c r="Q246" s="30"/>
      <c r="R246" s="30"/>
      <c r="S246" s="31"/>
      <c r="T246" s="30"/>
      <c r="U246" s="30"/>
      <c r="V246" s="21"/>
      <c r="W246" s="21"/>
      <c r="X246" s="21"/>
      <c r="Y246" s="30"/>
      <c r="Z246" s="31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</row>
    <row r="247" spans="1:49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1"/>
      <c r="Q247" s="30"/>
      <c r="R247" s="30"/>
      <c r="S247" s="31"/>
      <c r="T247" s="30"/>
      <c r="U247" s="30"/>
      <c r="V247" s="21"/>
      <c r="W247" s="21"/>
      <c r="X247" s="21"/>
      <c r="Y247" s="30"/>
      <c r="Z247" s="31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</row>
    <row r="248" spans="1:49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1"/>
      <c r="Q248" s="30"/>
      <c r="R248" s="30"/>
      <c r="S248" s="31"/>
      <c r="T248" s="30"/>
      <c r="U248" s="30"/>
      <c r="V248" s="21"/>
      <c r="W248" s="21"/>
      <c r="X248" s="21"/>
      <c r="Y248" s="30"/>
      <c r="Z248" s="31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</row>
    <row r="249" spans="1:49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1"/>
      <c r="Q249" s="30"/>
      <c r="R249" s="30"/>
      <c r="S249" s="31"/>
      <c r="T249" s="30"/>
      <c r="U249" s="30"/>
      <c r="V249" s="21"/>
      <c r="W249" s="21"/>
      <c r="X249" s="21"/>
      <c r="Y249" s="30"/>
      <c r="Z249" s="31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</row>
    <row r="250" spans="1:49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1"/>
      <c r="Q250" s="30"/>
      <c r="R250" s="30"/>
      <c r="S250" s="31"/>
      <c r="T250" s="30"/>
      <c r="U250" s="30"/>
      <c r="V250" s="21"/>
      <c r="W250" s="21"/>
      <c r="X250" s="21"/>
      <c r="Y250" s="30"/>
      <c r="Z250" s="31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</row>
    <row r="251" spans="1:49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1"/>
      <c r="Q251" s="30"/>
      <c r="R251" s="30"/>
      <c r="S251" s="31"/>
      <c r="T251" s="30"/>
      <c r="U251" s="30"/>
      <c r="V251" s="21"/>
      <c r="W251" s="21"/>
      <c r="X251" s="21"/>
      <c r="Y251" s="30"/>
      <c r="Z251" s="31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</row>
    <row r="252" spans="1:49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1"/>
      <c r="Q252" s="30"/>
      <c r="R252" s="30"/>
      <c r="S252" s="31"/>
      <c r="T252" s="30"/>
      <c r="U252" s="30"/>
      <c r="V252" s="21"/>
      <c r="W252" s="21"/>
      <c r="X252" s="21"/>
      <c r="Y252" s="30"/>
      <c r="Z252" s="31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</row>
    <row r="253" spans="1:49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1"/>
      <c r="Q253" s="30"/>
      <c r="R253" s="30"/>
      <c r="S253" s="31"/>
      <c r="T253" s="30"/>
      <c r="U253" s="30"/>
      <c r="V253" s="21"/>
      <c r="W253" s="21"/>
      <c r="X253" s="21"/>
      <c r="Y253" s="30"/>
      <c r="Z253" s="31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</row>
    <row r="254" spans="1:49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1"/>
      <c r="Q254" s="30"/>
      <c r="R254" s="30"/>
      <c r="S254" s="31"/>
      <c r="T254" s="30"/>
      <c r="U254" s="30"/>
      <c r="V254" s="21"/>
      <c r="W254" s="21"/>
      <c r="X254" s="21"/>
      <c r="Y254" s="30"/>
      <c r="Z254" s="31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</row>
    <row r="255" spans="1:49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1"/>
      <c r="Q255" s="30"/>
      <c r="R255" s="30"/>
      <c r="S255" s="31"/>
      <c r="T255" s="30"/>
      <c r="U255" s="30"/>
      <c r="V255" s="21"/>
      <c r="W255" s="21"/>
      <c r="X255" s="21"/>
      <c r="Y255" s="30"/>
      <c r="Z255" s="31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</row>
    <row r="256" spans="1:49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1"/>
      <c r="Q256" s="30"/>
      <c r="R256" s="30"/>
      <c r="S256" s="31"/>
      <c r="T256" s="30"/>
      <c r="U256" s="30"/>
      <c r="V256" s="21"/>
      <c r="W256" s="21"/>
      <c r="X256" s="21"/>
      <c r="Y256" s="30"/>
      <c r="Z256" s="31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</row>
    <row r="257" spans="1:49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1"/>
      <c r="Q257" s="30"/>
      <c r="R257" s="30"/>
      <c r="S257" s="31"/>
      <c r="T257" s="30"/>
      <c r="U257" s="30"/>
      <c r="V257" s="21"/>
      <c r="W257" s="21"/>
      <c r="X257" s="21"/>
      <c r="Y257" s="30"/>
      <c r="Z257" s="31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</row>
    <row r="258" spans="1:49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1"/>
      <c r="Q258" s="30"/>
      <c r="R258" s="30"/>
      <c r="S258" s="31"/>
      <c r="T258" s="30"/>
      <c r="U258" s="30"/>
      <c r="V258" s="21"/>
      <c r="W258" s="21"/>
      <c r="X258" s="21"/>
      <c r="Y258" s="30"/>
      <c r="Z258" s="31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</row>
    <row r="259" spans="1:49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1"/>
      <c r="Q259" s="30"/>
      <c r="R259" s="30"/>
      <c r="S259" s="31"/>
      <c r="T259" s="30"/>
      <c r="U259" s="30"/>
      <c r="V259" s="21"/>
      <c r="W259" s="21"/>
      <c r="X259" s="21"/>
      <c r="Y259" s="30"/>
      <c r="Z259" s="31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</row>
    <row r="260" spans="1:49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1"/>
      <c r="Q260" s="30"/>
      <c r="R260" s="30"/>
      <c r="S260" s="31"/>
      <c r="T260" s="30"/>
      <c r="U260" s="30"/>
      <c r="V260" s="21"/>
      <c r="W260" s="21"/>
      <c r="X260" s="21"/>
      <c r="Y260" s="30"/>
      <c r="Z260" s="31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</row>
    <row r="261" spans="1:49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1"/>
      <c r="Q261" s="30"/>
      <c r="R261" s="30"/>
      <c r="S261" s="31"/>
      <c r="T261" s="30"/>
      <c r="U261" s="30"/>
      <c r="V261" s="21"/>
      <c r="W261" s="21"/>
      <c r="X261" s="21"/>
      <c r="Y261" s="30"/>
      <c r="Z261" s="31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</row>
    <row r="262" spans="1:49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1"/>
      <c r="Q262" s="30"/>
      <c r="R262" s="30"/>
      <c r="S262" s="31"/>
      <c r="T262" s="30"/>
      <c r="U262" s="30"/>
      <c r="V262" s="21"/>
      <c r="W262" s="21"/>
      <c r="X262" s="21"/>
      <c r="Y262" s="30"/>
      <c r="Z262" s="31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</row>
    <row r="263" spans="1:49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1"/>
      <c r="Q263" s="30"/>
      <c r="R263" s="30"/>
      <c r="S263" s="31"/>
      <c r="T263" s="30"/>
      <c r="U263" s="30"/>
      <c r="V263" s="21"/>
      <c r="W263" s="21"/>
      <c r="X263" s="21"/>
      <c r="Y263" s="30"/>
      <c r="Z263" s="31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</row>
    <row r="264" spans="1:49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1"/>
      <c r="Q264" s="30"/>
      <c r="R264" s="30"/>
      <c r="S264" s="31"/>
      <c r="T264" s="30"/>
      <c r="U264" s="30"/>
      <c r="V264" s="21"/>
      <c r="W264" s="21"/>
      <c r="X264" s="21"/>
      <c r="Y264" s="30"/>
      <c r="Z264" s="31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</row>
    <row r="265" spans="1:49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1"/>
      <c r="Q265" s="30"/>
      <c r="R265" s="30"/>
      <c r="S265" s="31"/>
      <c r="T265" s="30"/>
      <c r="U265" s="30"/>
      <c r="V265" s="21"/>
      <c r="W265" s="21"/>
      <c r="X265" s="21"/>
      <c r="Y265" s="30"/>
      <c r="Z265" s="31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</row>
    <row r="266" spans="1:49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1"/>
      <c r="Q266" s="30"/>
      <c r="R266" s="30"/>
      <c r="S266" s="31"/>
      <c r="T266" s="30"/>
      <c r="U266" s="30"/>
      <c r="V266" s="21"/>
      <c r="W266" s="21"/>
      <c r="X266" s="21"/>
      <c r="Y266" s="30"/>
      <c r="Z266" s="31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</row>
    <row r="267" spans="1:49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1"/>
      <c r="Q267" s="30"/>
      <c r="R267" s="30"/>
      <c r="S267" s="31"/>
      <c r="T267" s="30"/>
      <c r="U267" s="30"/>
      <c r="V267" s="21"/>
      <c r="W267" s="21"/>
      <c r="X267" s="21"/>
      <c r="Y267" s="30"/>
      <c r="Z267" s="31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</row>
    <row r="268" spans="1:49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1"/>
      <c r="Q268" s="30"/>
      <c r="R268" s="30"/>
      <c r="S268" s="31"/>
      <c r="T268" s="30"/>
      <c r="U268" s="30"/>
      <c r="V268" s="21"/>
      <c r="W268" s="21"/>
      <c r="X268" s="21"/>
      <c r="Y268" s="30"/>
      <c r="Z268" s="31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</row>
    <row r="269" spans="1:49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1"/>
      <c r="Q269" s="30"/>
      <c r="R269" s="30"/>
      <c r="S269" s="31"/>
      <c r="T269" s="30"/>
      <c r="U269" s="30"/>
      <c r="V269" s="21"/>
      <c r="W269" s="21"/>
      <c r="X269" s="21"/>
      <c r="Y269" s="30"/>
      <c r="Z269" s="31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</row>
    <row r="270" spans="1:49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1"/>
      <c r="Q270" s="30"/>
      <c r="R270" s="30"/>
      <c r="S270" s="31"/>
      <c r="T270" s="30"/>
      <c r="U270" s="30"/>
      <c r="V270" s="21"/>
      <c r="W270" s="21"/>
      <c r="X270" s="21"/>
      <c r="Y270" s="30"/>
      <c r="Z270" s="31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</row>
    <row r="271" spans="1:49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1"/>
      <c r="Q271" s="30"/>
      <c r="R271" s="30"/>
      <c r="S271" s="31"/>
      <c r="T271" s="30"/>
      <c r="U271" s="30"/>
      <c r="V271" s="21"/>
      <c r="W271" s="21"/>
      <c r="X271" s="21"/>
      <c r="Y271" s="30"/>
      <c r="Z271" s="31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</row>
    <row r="272" spans="1:49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1"/>
      <c r="Q272" s="30"/>
      <c r="R272" s="30"/>
      <c r="S272" s="31"/>
      <c r="T272" s="30"/>
      <c r="U272" s="30"/>
      <c r="V272" s="21"/>
      <c r="W272" s="21"/>
      <c r="X272" s="21"/>
      <c r="Y272" s="30"/>
      <c r="Z272" s="31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</row>
    <row r="273" spans="1:49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1"/>
      <c r="Q273" s="30"/>
      <c r="R273" s="30"/>
      <c r="S273" s="31"/>
      <c r="T273" s="30"/>
      <c r="U273" s="30"/>
      <c r="V273" s="21"/>
      <c r="W273" s="21"/>
      <c r="X273" s="21"/>
      <c r="Y273" s="30"/>
      <c r="Z273" s="31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</row>
    <row r="274" spans="1:49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1"/>
      <c r="Q274" s="30"/>
      <c r="R274" s="30"/>
      <c r="S274" s="31"/>
      <c r="T274" s="30"/>
      <c r="U274" s="30"/>
      <c r="V274" s="21"/>
      <c r="W274" s="21"/>
      <c r="X274" s="21"/>
      <c r="Y274" s="30"/>
      <c r="Z274" s="31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</row>
    <row r="275" spans="1:49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1"/>
      <c r="Q275" s="30"/>
      <c r="R275" s="30"/>
      <c r="S275" s="31"/>
      <c r="T275" s="30"/>
      <c r="U275" s="30"/>
      <c r="V275" s="21"/>
      <c r="W275" s="21"/>
      <c r="X275" s="21"/>
      <c r="Y275" s="30"/>
      <c r="Z275" s="31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</row>
    <row r="276" spans="1:49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1"/>
      <c r="Q276" s="30"/>
      <c r="R276" s="30"/>
      <c r="S276" s="31"/>
      <c r="T276" s="30"/>
      <c r="U276" s="30"/>
      <c r="V276" s="21"/>
      <c r="W276" s="21"/>
      <c r="X276" s="21"/>
      <c r="Y276" s="30"/>
      <c r="Z276" s="31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</row>
    <row r="277" spans="1:49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1"/>
      <c r="Q277" s="30"/>
      <c r="R277" s="30"/>
      <c r="S277" s="31"/>
      <c r="T277" s="30"/>
      <c r="U277" s="30"/>
      <c r="V277" s="21"/>
      <c r="W277" s="21"/>
      <c r="X277" s="21"/>
      <c r="Y277" s="30"/>
      <c r="Z277" s="31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</row>
    <row r="278" spans="1:49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1"/>
      <c r="Q278" s="30"/>
      <c r="R278" s="30"/>
      <c r="S278" s="31"/>
      <c r="T278" s="30"/>
      <c r="U278" s="30"/>
      <c r="V278" s="21"/>
      <c r="W278" s="21"/>
      <c r="X278" s="21"/>
      <c r="Y278" s="30"/>
      <c r="Z278" s="31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</row>
    <row r="279" spans="1:49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1"/>
      <c r="Q279" s="30"/>
      <c r="R279" s="30"/>
      <c r="S279" s="31"/>
      <c r="T279" s="30"/>
      <c r="U279" s="30"/>
      <c r="V279" s="21"/>
      <c r="W279" s="21"/>
      <c r="X279" s="21"/>
      <c r="Y279" s="30"/>
      <c r="Z279" s="31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</row>
    <row r="280" spans="1:49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1"/>
      <c r="Q280" s="30"/>
      <c r="R280" s="30"/>
      <c r="S280" s="31"/>
      <c r="T280" s="30"/>
      <c r="U280" s="30"/>
      <c r="V280" s="21"/>
      <c r="W280" s="21"/>
      <c r="X280" s="21"/>
      <c r="Y280" s="30"/>
      <c r="Z280" s="31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</row>
    <row r="281" spans="1:49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1"/>
      <c r="Q281" s="30"/>
      <c r="R281" s="30"/>
      <c r="S281" s="31"/>
      <c r="T281" s="30"/>
      <c r="U281" s="30"/>
      <c r="V281" s="21"/>
      <c r="W281" s="21"/>
      <c r="X281" s="21"/>
      <c r="Y281" s="30"/>
      <c r="Z281" s="31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</row>
    <row r="282" spans="1:49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1"/>
      <c r="Q282" s="30"/>
      <c r="R282" s="30"/>
      <c r="S282" s="31"/>
      <c r="T282" s="30"/>
      <c r="U282" s="30"/>
      <c r="V282" s="21"/>
      <c r="W282" s="21"/>
      <c r="X282" s="21"/>
      <c r="Y282" s="30"/>
      <c r="Z282" s="31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</row>
    <row r="283" spans="1:49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1"/>
      <c r="Q283" s="30"/>
      <c r="R283" s="30"/>
      <c r="S283" s="31"/>
      <c r="T283" s="30"/>
      <c r="U283" s="30"/>
      <c r="V283" s="21"/>
      <c r="W283" s="21"/>
      <c r="X283" s="21"/>
      <c r="Y283" s="30"/>
      <c r="Z283" s="31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</row>
    <row r="284" spans="1:49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1"/>
      <c r="Q284" s="30"/>
      <c r="R284" s="30"/>
      <c r="S284" s="31"/>
      <c r="T284" s="30"/>
      <c r="U284" s="30"/>
      <c r="V284" s="21"/>
      <c r="W284" s="21"/>
      <c r="X284" s="21"/>
      <c r="Y284" s="30"/>
      <c r="Z284" s="31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</row>
    <row r="285" spans="1:49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1"/>
      <c r="Q285" s="30"/>
      <c r="R285" s="30"/>
      <c r="S285" s="31"/>
      <c r="T285" s="30"/>
      <c r="U285" s="30"/>
      <c r="V285" s="21"/>
      <c r="W285" s="21"/>
      <c r="X285" s="21"/>
      <c r="Y285" s="30"/>
      <c r="Z285" s="31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</row>
    <row r="286" spans="1:49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1"/>
      <c r="Q286" s="30"/>
      <c r="R286" s="30"/>
      <c r="S286" s="31"/>
      <c r="T286" s="30"/>
      <c r="U286" s="30"/>
      <c r="V286" s="21"/>
      <c r="W286" s="21"/>
      <c r="X286" s="21"/>
      <c r="Y286" s="30"/>
      <c r="Z286" s="31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</row>
    <row r="287" spans="1:49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1"/>
      <c r="Q287" s="30"/>
      <c r="R287" s="30"/>
      <c r="S287" s="31"/>
      <c r="T287" s="30"/>
      <c r="U287" s="30"/>
      <c r="V287" s="21"/>
      <c r="W287" s="21"/>
      <c r="X287" s="21"/>
      <c r="Y287" s="30"/>
      <c r="Z287" s="31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</row>
    <row r="288" spans="1:49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1"/>
      <c r="Q288" s="30"/>
      <c r="R288" s="30"/>
      <c r="S288" s="31"/>
      <c r="T288" s="30"/>
      <c r="U288" s="30"/>
      <c r="V288" s="21"/>
      <c r="W288" s="21"/>
      <c r="X288" s="21"/>
      <c r="Y288" s="30"/>
      <c r="Z288" s="31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</row>
    <row r="289" spans="1:49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1"/>
      <c r="Q289" s="30"/>
      <c r="R289" s="30"/>
      <c r="S289" s="31"/>
      <c r="T289" s="30"/>
      <c r="U289" s="30"/>
      <c r="V289" s="21"/>
      <c r="W289" s="21"/>
      <c r="X289" s="21"/>
      <c r="Y289" s="30"/>
      <c r="Z289" s="31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</row>
    <row r="290" spans="1:49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1"/>
      <c r="Q290" s="30"/>
      <c r="R290" s="30"/>
      <c r="S290" s="31"/>
      <c r="T290" s="30"/>
      <c r="U290" s="30"/>
      <c r="V290" s="21"/>
      <c r="W290" s="21"/>
      <c r="X290" s="21"/>
      <c r="Y290" s="30"/>
      <c r="Z290" s="31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</row>
    <row r="291" spans="1:49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1"/>
      <c r="Q291" s="30"/>
      <c r="R291" s="30"/>
      <c r="S291" s="31"/>
      <c r="T291" s="30"/>
      <c r="U291" s="30"/>
      <c r="V291" s="21"/>
      <c r="W291" s="21"/>
      <c r="X291" s="21"/>
      <c r="Y291" s="30"/>
      <c r="Z291" s="31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</row>
    <row r="292" spans="1:49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1"/>
      <c r="Q292" s="30"/>
      <c r="R292" s="30"/>
      <c r="S292" s="31"/>
      <c r="T292" s="30"/>
      <c r="U292" s="30"/>
      <c r="V292" s="21"/>
      <c r="W292" s="21"/>
      <c r="X292" s="21"/>
      <c r="Y292" s="30"/>
      <c r="Z292" s="31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</row>
    <row r="293" spans="1:49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1"/>
      <c r="Q293" s="30"/>
      <c r="R293" s="30"/>
      <c r="S293" s="31"/>
      <c r="T293" s="30"/>
      <c r="U293" s="30"/>
      <c r="V293" s="21"/>
      <c r="W293" s="21"/>
      <c r="X293" s="21"/>
      <c r="Y293" s="30"/>
      <c r="Z293" s="31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</row>
    <row r="294" spans="1:49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1"/>
      <c r="Q294" s="30"/>
      <c r="R294" s="30"/>
      <c r="S294" s="31"/>
      <c r="T294" s="30"/>
      <c r="U294" s="30"/>
      <c r="V294" s="21"/>
      <c r="W294" s="21"/>
      <c r="X294" s="21"/>
      <c r="Y294" s="30"/>
      <c r="Z294" s="31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</row>
    <row r="295" spans="1:49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1"/>
      <c r="Q295" s="30"/>
      <c r="R295" s="30"/>
      <c r="S295" s="31"/>
      <c r="T295" s="30"/>
      <c r="U295" s="30"/>
      <c r="V295" s="21"/>
      <c r="W295" s="21"/>
      <c r="X295" s="21"/>
      <c r="Y295" s="30"/>
      <c r="Z295" s="31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</row>
    <row r="296" spans="1:49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1"/>
      <c r="Q296" s="30"/>
      <c r="R296" s="30"/>
      <c r="S296" s="31"/>
      <c r="T296" s="30"/>
      <c r="U296" s="30"/>
      <c r="V296" s="21"/>
      <c r="W296" s="21"/>
      <c r="X296" s="21"/>
      <c r="Y296" s="30"/>
      <c r="Z296" s="31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</row>
    <row r="297" spans="1:49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1"/>
      <c r="Q297" s="30"/>
      <c r="R297" s="30"/>
      <c r="S297" s="31"/>
      <c r="T297" s="30"/>
      <c r="U297" s="30"/>
      <c r="V297" s="21"/>
      <c r="W297" s="21"/>
      <c r="X297" s="21"/>
      <c r="Y297" s="30"/>
      <c r="Z297" s="31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</row>
    <row r="298" spans="1:49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1"/>
      <c r="Q298" s="30"/>
      <c r="R298" s="30"/>
      <c r="S298" s="31"/>
      <c r="T298" s="30"/>
      <c r="U298" s="30"/>
      <c r="V298" s="21"/>
      <c r="W298" s="21"/>
      <c r="X298" s="21"/>
      <c r="Y298" s="30"/>
      <c r="Z298" s="31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</row>
    <row r="299" spans="1:49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1"/>
      <c r="Q299" s="30"/>
      <c r="R299" s="30"/>
      <c r="S299" s="31"/>
      <c r="T299" s="30"/>
      <c r="U299" s="30"/>
      <c r="V299" s="21"/>
      <c r="W299" s="21"/>
      <c r="X299" s="21"/>
      <c r="Y299" s="30"/>
      <c r="Z299" s="31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</row>
    <row r="300" spans="1:49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1"/>
      <c r="Q300" s="30"/>
      <c r="R300" s="30"/>
      <c r="S300" s="31"/>
      <c r="T300" s="30"/>
      <c r="U300" s="30"/>
      <c r="V300" s="21"/>
      <c r="W300" s="21"/>
      <c r="X300" s="21"/>
      <c r="Y300" s="30"/>
      <c r="Z300" s="31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</row>
    <row r="301" spans="1:49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1"/>
      <c r="Q301" s="30"/>
      <c r="R301" s="30"/>
      <c r="S301" s="31"/>
      <c r="T301" s="30"/>
      <c r="U301" s="30"/>
      <c r="V301" s="21"/>
      <c r="W301" s="21"/>
      <c r="X301" s="21"/>
      <c r="Y301" s="30"/>
      <c r="Z301" s="31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</row>
    <row r="302" spans="1:49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1"/>
      <c r="Q302" s="30"/>
      <c r="R302" s="30"/>
      <c r="S302" s="31"/>
      <c r="T302" s="30"/>
      <c r="U302" s="30"/>
      <c r="V302" s="21"/>
      <c r="W302" s="21"/>
      <c r="X302" s="21"/>
      <c r="Y302" s="30"/>
      <c r="Z302" s="31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</row>
    <row r="303" spans="1:49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1"/>
      <c r="Q303" s="30"/>
      <c r="R303" s="30"/>
      <c r="S303" s="31"/>
      <c r="T303" s="30"/>
      <c r="U303" s="30"/>
      <c r="V303" s="21"/>
      <c r="W303" s="21"/>
      <c r="X303" s="21"/>
      <c r="Y303" s="30"/>
      <c r="Z303" s="31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</row>
    <row r="304" spans="1:49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1"/>
      <c r="Q304" s="30"/>
      <c r="R304" s="30"/>
      <c r="S304" s="31"/>
      <c r="T304" s="30"/>
      <c r="U304" s="30"/>
      <c r="V304" s="21"/>
      <c r="W304" s="21"/>
      <c r="X304" s="21"/>
      <c r="Y304" s="30"/>
      <c r="Z304" s="31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</row>
    <row r="305" spans="1:49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1"/>
      <c r="Q305" s="30"/>
      <c r="R305" s="30"/>
      <c r="S305" s="31"/>
      <c r="T305" s="30"/>
      <c r="U305" s="30"/>
      <c r="V305" s="21"/>
      <c r="W305" s="21"/>
      <c r="X305" s="21"/>
      <c r="Y305" s="30"/>
      <c r="Z305" s="31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</row>
    <row r="306" spans="1:49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1"/>
      <c r="Q306" s="30"/>
      <c r="R306" s="30"/>
      <c r="S306" s="31"/>
      <c r="T306" s="30"/>
      <c r="U306" s="30"/>
      <c r="V306" s="21"/>
      <c r="W306" s="21"/>
      <c r="X306" s="21"/>
      <c r="Y306" s="30"/>
      <c r="Z306" s="31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</row>
    <row r="307" spans="1:49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1"/>
      <c r="Q307" s="30"/>
      <c r="R307" s="30"/>
      <c r="S307" s="31"/>
      <c r="T307" s="30"/>
      <c r="U307" s="30"/>
      <c r="V307" s="21"/>
      <c r="W307" s="21"/>
      <c r="X307" s="21"/>
      <c r="Y307" s="30"/>
      <c r="Z307" s="31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</row>
    <row r="308" spans="1:49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1"/>
      <c r="Q308" s="30"/>
      <c r="R308" s="30"/>
      <c r="S308" s="31"/>
      <c r="T308" s="30"/>
      <c r="U308" s="30"/>
      <c r="V308" s="21"/>
      <c r="W308" s="21"/>
      <c r="X308" s="21"/>
      <c r="Y308" s="30"/>
      <c r="Z308" s="31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</row>
    <row r="309" spans="1:49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1"/>
      <c r="Q309" s="30"/>
      <c r="R309" s="30"/>
      <c r="S309" s="31"/>
      <c r="T309" s="30"/>
      <c r="U309" s="30"/>
      <c r="V309" s="21"/>
      <c r="W309" s="21"/>
      <c r="X309" s="21"/>
      <c r="Y309" s="30"/>
      <c r="Z309" s="31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</row>
    <row r="310" spans="1:49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1"/>
      <c r="Q310" s="30"/>
      <c r="R310" s="30"/>
      <c r="S310" s="31"/>
      <c r="T310" s="30"/>
      <c r="U310" s="30"/>
      <c r="V310" s="21"/>
      <c r="W310" s="21"/>
      <c r="X310" s="21"/>
      <c r="Y310" s="30"/>
      <c r="Z310" s="31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</row>
    <row r="311" spans="1:49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1"/>
      <c r="Q311" s="30"/>
      <c r="R311" s="30"/>
      <c r="S311" s="31"/>
      <c r="T311" s="30"/>
      <c r="U311" s="30"/>
      <c r="V311" s="21"/>
      <c r="W311" s="21"/>
      <c r="X311" s="21"/>
      <c r="Y311" s="30"/>
      <c r="Z311" s="31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</row>
    <row r="312" spans="1:49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1"/>
      <c r="Q312" s="30"/>
      <c r="R312" s="30"/>
      <c r="S312" s="31"/>
      <c r="T312" s="30"/>
      <c r="U312" s="30"/>
      <c r="V312" s="21"/>
      <c r="W312" s="21"/>
      <c r="X312" s="21"/>
      <c r="Y312" s="30"/>
      <c r="Z312" s="31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</row>
    <row r="313" spans="1:49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1"/>
      <c r="Q313" s="30"/>
      <c r="R313" s="30"/>
      <c r="S313" s="31"/>
      <c r="T313" s="30"/>
      <c r="U313" s="30"/>
      <c r="V313" s="21"/>
      <c r="W313" s="21"/>
      <c r="X313" s="21"/>
      <c r="Y313" s="30"/>
      <c r="Z313" s="31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</row>
    <row r="314" spans="1:49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1"/>
      <c r="Q314" s="30"/>
      <c r="R314" s="30"/>
      <c r="S314" s="31"/>
      <c r="T314" s="30"/>
      <c r="U314" s="30"/>
      <c r="V314" s="21"/>
      <c r="W314" s="21"/>
      <c r="X314" s="21"/>
      <c r="Y314" s="30"/>
      <c r="Z314" s="31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</row>
    <row r="315" spans="1:49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1"/>
      <c r="Q315" s="30"/>
      <c r="R315" s="30"/>
      <c r="S315" s="31"/>
      <c r="T315" s="30"/>
      <c r="U315" s="30"/>
      <c r="V315" s="21"/>
      <c r="W315" s="21"/>
      <c r="X315" s="21"/>
      <c r="Y315" s="30"/>
      <c r="Z315" s="31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</row>
    <row r="316" spans="1:49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1"/>
      <c r="Q316" s="30"/>
      <c r="R316" s="30"/>
      <c r="S316" s="31"/>
      <c r="T316" s="30"/>
      <c r="U316" s="30"/>
      <c r="V316" s="21"/>
      <c r="W316" s="21"/>
      <c r="X316" s="21"/>
      <c r="Y316" s="30"/>
      <c r="Z316" s="31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</row>
    <row r="317" spans="1:49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1"/>
      <c r="Q317" s="30"/>
      <c r="R317" s="30"/>
      <c r="S317" s="31"/>
      <c r="T317" s="30"/>
      <c r="U317" s="30"/>
      <c r="V317" s="21"/>
      <c r="W317" s="21"/>
      <c r="X317" s="21"/>
      <c r="Y317" s="30"/>
      <c r="Z317" s="31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</row>
    <row r="318" spans="1:49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1"/>
      <c r="Q318" s="30"/>
      <c r="R318" s="30"/>
      <c r="S318" s="31"/>
      <c r="T318" s="30"/>
      <c r="U318" s="30"/>
      <c r="V318" s="21"/>
      <c r="W318" s="21"/>
      <c r="X318" s="21"/>
      <c r="Y318" s="30"/>
      <c r="Z318" s="31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</row>
    <row r="319" spans="1:49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1"/>
      <c r="Q319" s="30"/>
      <c r="R319" s="30"/>
      <c r="S319" s="31"/>
      <c r="T319" s="30"/>
      <c r="U319" s="30"/>
      <c r="V319" s="21"/>
      <c r="W319" s="21"/>
      <c r="X319" s="21"/>
      <c r="Y319" s="30"/>
      <c r="Z319" s="31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</row>
    <row r="320" spans="1:49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1"/>
      <c r="Q320" s="30"/>
      <c r="R320" s="30"/>
      <c r="S320" s="31"/>
      <c r="T320" s="30"/>
      <c r="U320" s="30"/>
      <c r="V320" s="21"/>
      <c r="W320" s="21"/>
      <c r="X320" s="21"/>
      <c r="Y320" s="30"/>
      <c r="Z320" s="31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</row>
    <row r="321" spans="1:49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1"/>
      <c r="Q321" s="30"/>
      <c r="R321" s="30"/>
      <c r="S321" s="31"/>
      <c r="T321" s="30"/>
      <c r="U321" s="30"/>
      <c r="V321" s="21"/>
      <c r="W321" s="21"/>
      <c r="X321" s="21"/>
      <c r="Y321" s="30"/>
      <c r="Z321" s="31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</row>
    <row r="322" spans="1:49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1"/>
      <c r="Q322" s="30"/>
      <c r="R322" s="30"/>
      <c r="S322" s="31"/>
      <c r="T322" s="30"/>
      <c r="U322" s="30"/>
      <c r="V322" s="21"/>
      <c r="W322" s="21"/>
      <c r="X322" s="21"/>
      <c r="Y322" s="30"/>
      <c r="Z322" s="31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</row>
    <row r="323" spans="1:49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1"/>
      <c r="Q323" s="30"/>
      <c r="R323" s="30"/>
      <c r="S323" s="31"/>
      <c r="T323" s="30"/>
      <c r="U323" s="30"/>
      <c r="V323" s="21"/>
      <c r="W323" s="21"/>
      <c r="X323" s="21"/>
      <c r="Y323" s="30"/>
      <c r="Z323" s="31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</row>
    <row r="324" spans="1:49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1"/>
      <c r="Q324" s="30"/>
      <c r="R324" s="30"/>
      <c r="S324" s="31"/>
      <c r="T324" s="30"/>
      <c r="U324" s="30"/>
      <c r="V324" s="21"/>
      <c r="W324" s="21"/>
      <c r="X324" s="21"/>
      <c r="Y324" s="30"/>
      <c r="Z324" s="31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</row>
    <row r="325" spans="1:49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1"/>
      <c r="Q325" s="30"/>
      <c r="R325" s="30"/>
      <c r="S325" s="31"/>
      <c r="T325" s="30"/>
      <c r="U325" s="30"/>
      <c r="V325" s="21"/>
      <c r="W325" s="21"/>
      <c r="X325" s="21"/>
      <c r="Y325" s="30"/>
      <c r="Z325" s="31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</row>
    <row r="326" spans="1:49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1"/>
      <c r="Q326" s="30"/>
      <c r="R326" s="30"/>
      <c r="S326" s="31"/>
      <c r="T326" s="30"/>
      <c r="U326" s="30"/>
      <c r="V326" s="21"/>
      <c r="W326" s="21"/>
      <c r="X326" s="21"/>
      <c r="Y326" s="30"/>
      <c r="Z326" s="31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  <outlinePr summaryBelow="0" summaryRight="0"/>
    <pageSetUpPr autoPageBreaks="0" fitToPage="1"/>
  </sheetPr>
  <dimension ref="A1:AU295"/>
  <sheetViews>
    <sheetView workbookViewId="0">
      <pane ySplit="1" topLeftCell="A2" activePane="bottomLeft" state="frozen"/>
      <selection pane="bottomLeft" activeCell="B5" sqref="B5"/>
    </sheetView>
  </sheetViews>
  <sheetFormatPr defaultColWidth="9.140625" defaultRowHeight="12.75"/>
  <cols>
    <col min="1" max="1" width="6.5703125" style="26" bestFit="1" customWidth="1"/>
    <col min="2" max="2" width="11.28515625" style="26" bestFit="1" customWidth="1"/>
    <col min="3" max="3" width="14.42578125" style="26" bestFit="1" customWidth="1"/>
    <col min="4" max="4" width="11.28515625" style="26" bestFit="1" customWidth="1"/>
    <col min="5" max="5" width="16.42578125" style="26" bestFit="1" customWidth="1"/>
    <col min="6" max="6" width="21.5703125" style="26" bestFit="1" customWidth="1"/>
    <col min="7" max="7" width="8.85546875" style="26" bestFit="1" customWidth="1"/>
    <col min="8" max="8" width="13.85546875" style="26" bestFit="1" customWidth="1"/>
    <col min="9" max="9" width="19" style="26" bestFit="1" customWidth="1"/>
    <col min="10" max="10" width="13.85546875" style="26" bestFit="1" customWidth="1"/>
    <col min="11" max="11" width="13.5703125" style="219" bestFit="1" customWidth="1"/>
    <col min="12" max="12" width="11.28515625" style="26" bestFit="1" customWidth="1"/>
    <col min="13" max="13" width="11.28515625" style="32" bestFit="1" customWidth="1"/>
    <col min="14" max="16" width="11.28515625" style="26" bestFit="1" customWidth="1"/>
    <col min="17" max="17" width="16.42578125" style="26" bestFit="1" customWidth="1"/>
    <col min="18" max="18" width="5.140625" style="26" customWidth="1"/>
    <col min="19" max="19" width="4.85546875" style="26" customWidth="1"/>
    <col min="20" max="20" width="5.42578125" style="26" customWidth="1"/>
    <col min="21" max="21" width="6.140625" style="26" customWidth="1"/>
    <col min="22" max="23" width="11.140625" style="33" bestFit="1" customWidth="1"/>
    <col min="24" max="24" width="7.5703125" style="33" customWidth="1"/>
    <col min="25" max="25" width="11.140625" style="26" customWidth="1"/>
    <col min="26" max="26" width="7.85546875" style="26" customWidth="1"/>
    <col min="27" max="27" width="14" style="26" customWidth="1"/>
    <col min="28" max="28" width="18.42578125" style="26" bestFit="1" customWidth="1"/>
    <col min="29" max="29" width="12.140625" style="26" customWidth="1"/>
    <col min="30" max="30" width="11.140625" style="26" customWidth="1"/>
    <col min="31" max="31" width="5.85546875" style="26" customWidth="1"/>
    <col min="32" max="32" width="5.140625" style="26" customWidth="1"/>
    <col min="33" max="33" width="6.140625" style="26" customWidth="1"/>
    <col min="34" max="34" width="8" style="26" customWidth="1"/>
    <col min="35" max="35" width="11.42578125" style="26" customWidth="1"/>
    <col min="36" max="36" width="10.85546875" style="26" customWidth="1"/>
    <col min="37" max="37" width="8.85546875" style="26" customWidth="1"/>
    <col min="38" max="38" width="6.5703125" style="26" customWidth="1"/>
    <col min="39" max="39" width="7.42578125" style="26" customWidth="1"/>
    <col min="40" max="40" width="7.140625" style="26" customWidth="1"/>
    <col min="41" max="41" width="6.85546875" style="26" customWidth="1"/>
    <col min="42" max="42" width="6.5703125" style="26" customWidth="1"/>
    <col min="43" max="43" width="8.5703125" style="26" customWidth="1"/>
    <col min="44" max="44" width="7.140625" style="26" customWidth="1"/>
    <col min="45" max="45" width="36.140625" style="26" customWidth="1"/>
    <col min="46" max="46" width="27.5703125" style="26" customWidth="1"/>
    <col min="47" max="16384" width="9.140625" style="26"/>
  </cols>
  <sheetData>
    <row r="1" spans="1:47" s="226" customFormat="1" ht="24" customHeight="1">
      <c r="A1" s="212" t="s">
        <v>0</v>
      </c>
      <c r="B1" s="212" t="s">
        <v>3</v>
      </c>
      <c r="C1" s="212" t="s">
        <v>4</v>
      </c>
      <c r="D1" s="212" t="s">
        <v>10</v>
      </c>
      <c r="E1" s="212" t="s">
        <v>11</v>
      </c>
      <c r="F1" s="212" t="s">
        <v>12</v>
      </c>
      <c r="G1" s="212" t="s">
        <v>7</v>
      </c>
      <c r="H1" s="212" t="s">
        <v>13</v>
      </c>
      <c r="I1" s="212" t="s">
        <v>14</v>
      </c>
      <c r="J1" s="212" t="s">
        <v>15</v>
      </c>
      <c r="K1" s="212" t="s">
        <v>16</v>
      </c>
      <c r="L1" s="212" t="s">
        <v>2</v>
      </c>
      <c r="M1" s="220" t="s">
        <v>233</v>
      </c>
      <c r="N1" s="212" t="s">
        <v>6</v>
      </c>
      <c r="O1" s="212" t="s">
        <v>1</v>
      </c>
      <c r="P1" s="212" t="s">
        <v>17</v>
      </c>
      <c r="Q1" s="212" t="s">
        <v>8</v>
      </c>
    </row>
    <row r="2" spans="1:47">
      <c r="A2" s="213"/>
      <c r="B2" s="213"/>
      <c r="C2" s="213"/>
      <c r="D2" s="213"/>
      <c r="E2" s="213"/>
      <c r="F2" s="213"/>
      <c r="G2" s="213"/>
      <c r="H2" s="213"/>
      <c r="I2" s="213"/>
      <c r="J2" s="213"/>
      <c r="K2" s="217"/>
      <c r="L2" s="213"/>
      <c r="M2" s="213"/>
      <c r="N2" s="213"/>
      <c r="O2" s="213"/>
      <c r="P2" s="215"/>
      <c r="Q2" s="213"/>
      <c r="R2" s="213"/>
      <c r="S2" s="215"/>
      <c r="T2" s="213"/>
      <c r="U2" s="213"/>
      <c r="V2" s="215"/>
      <c r="W2" s="215"/>
      <c r="X2" s="215"/>
      <c r="Y2" s="213"/>
      <c r="Z2" s="215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</row>
    <row r="3" spans="1:47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7"/>
      <c r="L3" s="213"/>
      <c r="M3" s="213"/>
      <c r="N3" s="213"/>
      <c r="O3" s="213"/>
      <c r="P3" s="215"/>
      <c r="Q3" s="213"/>
      <c r="R3" s="213"/>
      <c r="S3" s="215"/>
      <c r="T3" s="213"/>
      <c r="U3" s="213"/>
      <c r="V3" s="215"/>
      <c r="W3" s="215"/>
      <c r="X3" s="215"/>
      <c r="Y3" s="213"/>
      <c r="Z3" s="215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</row>
    <row r="4" spans="1:47">
      <c r="A4" s="213"/>
      <c r="B4" s="213"/>
      <c r="C4" s="213"/>
      <c r="D4" s="213"/>
      <c r="E4" s="213"/>
      <c r="F4" s="213"/>
      <c r="G4" s="213"/>
      <c r="H4" s="213"/>
      <c r="I4" s="213"/>
      <c r="J4" s="213"/>
      <c r="K4" s="217"/>
      <c r="L4" s="213"/>
      <c r="M4" s="213"/>
      <c r="N4" s="213"/>
      <c r="O4" s="213"/>
      <c r="P4" s="215"/>
      <c r="Q4" s="213"/>
      <c r="R4" s="213"/>
      <c r="S4" s="215"/>
      <c r="T4" s="213"/>
      <c r="U4" s="213"/>
      <c r="V4" s="215"/>
      <c r="W4" s="215"/>
      <c r="X4" s="215"/>
      <c r="Y4" s="213"/>
      <c r="Z4" s="215"/>
      <c r="AA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  <c r="AN4" s="213"/>
      <c r="AO4" s="213"/>
      <c r="AP4" s="213"/>
      <c r="AQ4" s="213"/>
      <c r="AR4" s="213"/>
      <c r="AS4" s="213"/>
      <c r="AT4" s="213"/>
      <c r="AU4" s="213"/>
    </row>
    <row r="5" spans="1:47">
      <c r="A5" s="213"/>
      <c r="B5" s="213"/>
      <c r="C5" s="213"/>
      <c r="D5" s="213"/>
      <c r="E5" s="213"/>
      <c r="F5" s="213"/>
      <c r="G5" s="213"/>
      <c r="H5" s="213"/>
      <c r="I5" s="213"/>
      <c r="J5" s="213"/>
      <c r="K5" s="217"/>
      <c r="L5" s="213"/>
      <c r="M5" s="213"/>
      <c r="N5" s="213"/>
      <c r="O5" s="213"/>
      <c r="P5" s="215"/>
      <c r="Q5" s="213"/>
      <c r="R5" s="213"/>
      <c r="S5" s="215"/>
      <c r="T5" s="213"/>
      <c r="U5" s="213"/>
      <c r="V5" s="215"/>
      <c r="W5" s="215"/>
      <c r="X5" s="215"/>
      <c r="Y5" s="213"/>
      <c r="Z5" s="215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  <c r="AQ5" s="213"/>
      <c r="AR5" s="213"/>
      <c r="AS5" s="213"/>
      <c r="AT5" s="213"/>
      <c r="AU5" s="213"/>
    </row>
    <row r="6" spans="1:47">
      <c r="A6" s="213"/>
      <c r="B6" s="213"/>
      <c r="C6" s="213"/>
      <c r="D6" s="213"/>
      <c r="E6" s="213"/>
      <c r="F6" s="213"/>
      <c r="G6" s="213"/>
      <c r="H6" s="213"/>
      <c r="I6" s="213"/>
      <c r="J6" s="213"/>
      <c r="K6" s="217"/>
      <c r="L6" s="213"/>
      <c r="M6" s="213"/>
      <c r="N6" s="213"/>
      <c r="O6" s="213"/>
      <c r="P6" s="215"/>
      <c r="Q6" s="213"/>
      <c r="R6" s="213"/>
      <c r="S6" s="215"/>
      <c r="T6" s="213"/>
      <c r="U6" s="213"/>
      <c r="V6" s="215"/>
      <c r="W6" s="215"/>
      <c r="X6" s="215"/>
      <c r="Y6" s="213"/>
      <c r="Z6" s="215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3"/>
      <c r="AP6" s="213"/>
      <c r="AQ6" s="213"/>
      <c r="AR6" s="213"/>
      <c r="AS6" s="213"/>
      <c r="AT6" s="213"/>
      <c r="AU6" s="213"/>
    </row>
    <row r="7" spans="1:47">
      <c r="A7" s="213"/>
      <c r="B7" s="213"/>
      <c r="C7" s="213"/>
      <c r="D7" s="213"/>
      <c r="E7" s="213"/>
      <c r="F7" s="213"/>
      <c r="G7" s="213"/>
      <c r="H7" s="213"/>
      <c r="I7" s="213"/>
      <c r="J7" s="213"/>
      <c r="K7" s="217"/>
      <c r="L7" s="213"/>
      <c r="M7" s="213"/>
      <c r="N7" s="213"/>
      <c r="O7" s="213"/>
      <c r="P7" s="215"/>
      <c r="Q7" s="213"/>
      <c r="R7" s="213"/>
      <c r="S7" s="215"/>
      <c r="T7" s="213"/>
      <c r="U7" s="213"/>
      <c r="V7" s="215"/>
      <c r="W7" s="215"/>
      <c r="X7" s="215"/>
      <c r="Y7" s="213"/>
      <c r="Z7" s="215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  <c r="AQ7" s="213"/>
      <c r="AR7" s="213"/>
      <c r="AS7" s="213"/>
      <c r="AT7" s="213"/>
      <c r="AU7" s="213"/>
    </row>
    <row r="8" spans="1:47">
      <c r="A8" s="213"/>
      <c r="B8" s="213"/>
      <c r="C8" s="213"/>
      <c r="D8" s="213"/>
      <c r="E8" s="213"/>
      <c r="F8" s="213"/>
      <c r="G8" s="213"/>
      <c r="H8" s="213"/>
      <c r="I8" s="213"/>
      <c r="J8" s="213"/>
      <c r="K8" s="217"/>
      <c r="L8" s="213"/>
      <c r="M8" s="213"/>
      <c r="N8" s="213"/>
      <c r="O8" s="213"/>
      <c r="P8" s="215"/>
      <c r="Q8" s="213"/>
      <c r="R8" s="213"/>
      <c r="S8" s="215"/>
      <c r="T8" s="213"/>
      <c r="U8" s="213"/>
      <c r="V8" s="215"/>
      <c r="W8" s="215"/>
      <c r="X8" s="215"/>
      <c r="Y8" s="213"/>
      <c r="Z8" s="215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</row>
    <row r="9" spans="1:47">
      <c r="A9" s="213"/>
      <c r="B9" s="213"/>
      <c r="C9" s="213"/>
      <c r="D9" s="213"/>
      <c r="E9" s="213"/>
      <c r="F9" s="213"/>
      <c r="G9" s="213"/>
      <c r="H9" s="213"/>
      <c r="I9" s="213"/>
      <c r="J9" s="213"/>
      <c r="K9" s="217"/>
      <c r="L9" s="213"/>
      <c r="M9" s="213"/>
      <c r="N9" s="213"/>
      <c r="O9" s="213"/>
      <c r="P9" s="215"/>
      <c r="Q9" s="213"/>
      <c r="R9" s="213"/>
      <c r="S9" s="215"/>
      <c r="T9" s="213"/>
      <c r="U9" s="213"/>
      <c r="V9" s="215"/>
      <c r="W9" s="215"/>
      <c r="X9" s="215"/>
      <c r="Y9" s="213"/>
      <c r="Z9" s="215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</row>
    <row r="10" spans="1:47">
      <c r="A10" s="213"/>
      <c r="B10" s="213"/>
      <c r="C10" s="213"/>
      <c r="D10" s="213"/>
      <c r="E10" s="213"/>
      <c r="F10" s="213"/>
      <c r="G10" s="213"/>
      <c r="H10" s="213"/>
      <c r="I10" s="213"/>
      <c r="J10" s="213"/>
      <c r="K10" s="217"/>
      <c r="L10" s="213"/>
      <c r="M10" s="213"/>
      <c r="N10" s="213"/>
      <c r="O10" s="213"/>
      <c r="P10" s="215"/>
      <c r="Q10" s="213"/>
      <c r="R10" s="213"/>
      <c r="S10" s="215"/>
      <c r="T10" s="213"/>
      <c r="U10" s="213"/>
      <c r="V10" s="215"/>
      <c r="W10" s="215"/>
      <c r="X10" s="215"/>
      <c r="Y10" s="213"/>
      <c r="Z10" s="215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  <c r="AQ10" s="213"/>
      <c r="AR10" s="213"/>
      <c r="AS10" s="213"/>
      <c r="AT10" s="213"/>
      <c r="AU10" s="213"/>
    </row>
    <row r="11" spans="1:47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7"/>
      <c r="L11" s="213"/>
      <c r="M11" s="213"/>
      <c r="N11" s="213"/>
      <c r="O11" s="213"/>
      <c r="P11" s="215"/>
      <c r="Q11" s="213"/>
      <c r="R11" s="213"/>
      <c r="S11" s="215"/>
      <c r="T11" s="213"/>
      <c r="U11" s="213"/>
      <c r="V11" s="215"/>
      <c r="W11" s="215"/>
      <c r="X11" s="215"/>
      <c r="Y11" s="213"/>
      <c r="Z11" s="215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</row>
    <row r="12" spans="1:47">
      <c r="A12" s="213"/>
      <c r="B12" s="213"/>
      <c r="C12" s="213"/>
      <c r="D12" s="213"/>
      <c r="E12" s="213"/>
      <c r="F12" s="213"/>
      <c r="G12" s="213"/>
      <c r="H12" s="213"/>
      <c r="I12" s="213"/>
      <c r="J12" s="213"/>
      <c r="K12" s="217"/>
      <c r="L12" s="213"/>
      <c r="M12" s="213"/>
      <c r="N12" s="213"/>
      <c r="O12" s="213"/>
      <c r="P12" s="215"/>
      <c r="Q12" s="213"/>
      <c r="R12" s="213"/>
      <c r="S12" s="215"/>
      <c r="T12" s="213"/>
      <c r="U12" s="213"/>
      <c r="V12" s="215"/>
      <c r="W12" s="215"/>
      <c r="X12" s="215"/>
      <c r="Y12" s="213"/>
      <c r="Z12" s="215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</row>
    <row r="13" spans="1:47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7"/>
      <c r="L13" s="213"/>
      <c r="M13" s="213"/>
      <c r="N13" s="213"/>
      <c r="O13" s="213"/>
      <c r="P13" s="215"/>
      <c r="Q13" s="213"/>
      <c r="R13" s="213"/>
      <c r="S13" s="215"/>
      <c r="T13" s="213"/>
      <c r="U13" s="213"/>
      <c r="V13" s="215"/>
      <c r="W13" s="215"/>
      <c r="X13" s="215"/>
      <c r="Y13" s="213"/>
      <c r="Z13" s="215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</row>
    <row r="14" spans="1:47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7"/>
      <c r="L14" s="213"/>
      <c r="M14" s="213"/>
      <c r="N14" s="213"/>
      <c r="O14" s="213"/>
      <c r="P14" s="215"/>
      <c r="Q14" s="213"/>
      <c r="R14" s="213"/>
      <c r="S14" s="215"/>
      <c r="T14" s="213"/>
      <c r="U14" s="213"/>
      <c r="V14" s="215"/>
      <c r="W14" s="215"/>
      <c r="X14" s="215"/>
      <c r="Y14" s="213"/>
      <c r="Z14" s="215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</row>
    <row r="15" spans="1:47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7"/>
      <c r="L15" s="213"/>
      <c r="M15" s="213"/>
      <c r="N15" s="213"/>
      <c r="O15" s="213"/>
      <c r="P15" s="215"/>
      <c r="Q15" s="213"/>
      <c r="R15" s="213"/>
      <c r="S15" s="215"/>
      <c r="T15" s="213"/>
      <c r="U15" s="213"/>
      <c r="V15" s="215"/>
      <c r="W15" s="215"/>
      <c r="X15" s="215"/>
      <c r="Y15" s="213"/>
      <c r="Z15" s="215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</row>
    <row r="16" spans="1:47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7"/>
      <c r="L16" s="213"/>
      <c r="M16" s="213"/>
      <c r="N16" s="213"/>
      <c r="O16" s="213"/>
      <c r="P16" s="215"/>
      <c r="Q16" s="213"/>
      <c r="R16" s="213"/>
      <c r="S16" s="215"/>
      <c r="T16" s="213"/>
      <c r="U16" s="213"/>
      <c r="V16" s="215"/>
      <c r="W16" s="215"/>
      <c r="X16" s="215"/>
      <c r="Y16" s="213"/>
      <c r="Z16" s="215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</row>
    <row r="17" spans="1:47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7"/>
      <c r="L17" s="213"/>
      <c r="M17" s="213"/>
      <c r="N17" s="213"/>
      <c r="O17" s="213"/>
      <c r="P17" s="215"/>
      <c r="Q17" s="213"/>
      <c r="R17" s="213"/>
      <c r="S17" s="215"/>
      <c r="T17" s="213"/>
      <c r="U17" s="213"/>
      <c r="V17" s="215"/>
      <c r="W17" s="215"/>
      <c r="X17" s="215"/>
      <c r="Y17" s="213"/>
      <c r="Z17" s="215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  <c r="AS17" s="213"/>
      <c r="AT17" s="213"/>
      <c r="AU17" s="213"/>
    </row>
    <row r="18" spans="1:47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7"/>
      <c r="L18" s="213"/>
      <c r="M18" s="213"/>
      <c r="N18" s="213"/>
      <c r="O18" s="213"/>
      <c r="P18" s="215"/>
      <c r="Q18" s="213"/>
      <c r="R18" s="213"/>
      <c r="S18" s="215"/>
      <c r="T18" s="213"/>
      <c r="U18" s="213"/>
      <c r="V18" s="215"/>
      <c r="W18" s="215"/>
      <c r="X18" s="215"/>
      <c r="Y18" s="213"/>
      <c r="Z18" s="215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</row>
    <row r="19" spans="1:47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7"/>
      <c r="L19" s="213"/>
      <c r="M19" s="213"/>
      <c r="N19" s="213"/>
      <c r="O19" s="213"/>
      <c r="P19" s="215"/>
      <c r="Q19" s="213"/>
      <c r="R19" s="213"/>
      <c r="S19" s="215"/>
      <c r="T19" s="213"/>
      <c r="U19" s="213"/>
      <c r="V19" s="215"/>
      <c r="W19" s="215"/>
      <c r="X19" s="215"/>
      <c r="Y19" s="213"/>
      <c r="Z19" s="215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</row>
    <row r="20" spans="1:47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7"/>
      <c r="L20" s="213"/>
      <c r="M20" s="213"/>
      <c r="N20" s="213"/>
      <c r="O20" s="213"/>
      <c r="P20" s="215"/>
      <c r="Q20" s="213"/>
      <c r="R20" s="213"/>
      <c r="S20" s="215"/>
      <c r="T20" s="213"/>
      <c r="U20" s="213"/>
      <c r="V20" s="215"/>
      <c r="W20" s="215"/>
      <c r="X20" s="215"/>
      <c r="Y20" s="213"/>
      <c r="Z20" s="215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</row>
    <row r="21" spans="1:47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7"/>
      <c r="L21" s="213"/>
      <c r="M21" s="213"/>
      <c r="N21" s="213"/>
      <c r="O21" s="213"/>
      <c r="P21" s="215"/>
      <c r="Q21" s="213"/>
      <c r="R21" s="213"/>
      <c r="S21" s="215"/>
      <c r="T21" s="213"/>
      <c r="U21" s="213"/>
      <c r="V21" s="215"/>
      <c r="W21" s="215"/>
      <c r="X21" s="215"/>
      <c r="Y21" s="213"/>
      <c r="Z21" s="215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</row>
    <row r="22" spans="1:47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7"/>
      <c r="L22" s="213"/>
      <c r="M22" s="213"/>
      <c r="N22" s="213"/>
      <c r="O22" s="213"/>
      <c r="P22" s="215"/>
      <c r="Q22" s="213"/>
      <c r="R22" s="213"/>
      <c r="S22" s="215"/>
      <c r="T22" s="213"/>
      <c r="U22" s="213"/>
      <c r="V22" s="215"/>
      <c r="W22" s="215"/>
      <c r="X22" s="215"/>
      <c r="Y22" s="213"/>
      <c r="Z22" s="215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</row>
    <row r="23" spans="1:47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7"/>
      <c r="L23" s="213"/>
      <c r="M23" s="213"/>
      <c r="N23" s="213"/>
      <c r="O23" s="213"/>
      <c r="P23" s="215"/>
      <c r="Q23" s="213"/>
      <c r="R23" s="213"/>
      <c r="S23" s="215"/>
      <c r="T23" s="213"/>
      <c r="U23" s="213"/>
      <c r="V23" s="215"/>
      <c r="W23" s="215"/>
      <c r="X23" s="215"/>
      <c r="Y23" s="213"/>
      <c r="Z23" s="215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</row>
    <row r="24" spans="1:47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7"/>
      <c r="L24" s="213"/>
      <c r="M24" s="213"/>
      <c r="N24" s="213"/>
      <c r="O24" s="213"/>
      <c r="P24" s="215"/>
      <c r="Q24" s="213"/>
      <c r="R24" s="213"/>
      <c r="S24" s="215"/>
      <c r="T24" s="213"/>
      <c r="U24" s="213"/>
      <c r="V24" s="215"/>
      <c r="W24" s="215"/>
      <c r="X24" s="215"/>
      <c r="Y24" s="213"/>
      <c r="Z24" s="215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</row>
    <row r="25" spans="1:47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7"/>
      <c r="L25" s="213"/>
      <c r="M25" s="213"/>
      <c r="N25" s="213"/>
      <c r="O25" s="213"/>
      <c r="P25" s="215"/>
      <c r="Q25" s="213"/>
      <c r="R25" s="213"/>
      <c r="S25" s="215"/>
      <c r="T25" s="213"/>
      <c r="U25" s="213"/>
      <c r="V25" s="215"/>
      <c r="W25" s="215"/>
      <c r="X25" s="215"/>
      <c r="Y25" s="213"/>
      <c r="Z25" s="215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</row>
    <row r="26" spans="1:47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7"/>
      <c r="L26" s="213"/>
      <c r="M26" s="213"/>
      <c r="N26" s="213"/>
      <c r="O26" s="213"/>
      <c r="P26" s="215"/>
      <c r="Q26" s="213"/>
      <c r="R26" s="213"/>
      <c r="S26" s="215"/>
      <c r="T26" s="213"/>
      <c r="U26" s="213"/>
      <c r="V26" s="215"/>
      <c r="W26" s="215"/>
      <c r="X26" s="215"/>
      <c r="Y26" s="213"/>
      <c r="Z26" s="215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</row>
    <row r="27" spans="1:47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7"/>
      <c r="L27" s="213"/>
      <c r="M27" s="213"/>
      <c r="N27" s="213"/>
      <c r="O27" s="213"/>
      <c r="P27" s="215"/>
      <c r="Q27" s="213"/>
      <c r="R27" s="213"/>
      <c r="S27" s="215"/>
      <c r="T27" s="213"/>
      <c r="U27" s="213"/>
      <c r="V27" s="215"/>
      <c r="W27" s="215"/>
      <c r="X27" s="215"/>
      <c r="Y27" s="213"/>
      <c r="Z27" s="215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</row>
    <row r="28" spans="1:47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7"/>
      <c r="L28" s="213"/>
      <c r="M28" s="213"/>
      <c r="N28" s="213"/>
      <c r="O28" s="213"/>
      <c r="P28" s="215"/>
      <c r="Q28" s="213"/>
      <c r="R28" s="213"/>
      <c r="S28" s="215"/>
      <c r="T28" s="213"/>
      <c r="U28" s="213"/>
      <c r="V28" s="215"/>
      <c r="W28" s="215"/>
      <c r="X28" s="215"/>
      <c r="Y28" s="213"/>
      <c r="Z28" s="215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</row>
    <row r="29" spans="1:47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7"/>
      <c r="L29" s="213"/>
      <c r="M29" s="213"/>
      <c r="N29" s="213"/>
      <c r="O29" s="213"/>
      <c r="P29" s="215"/>
      <c r="Q29" s="213"/>
      <c r="R29" s="213"/>
      <c r="S29" s="215"/>
      <c r="T29" s="213"/>
      <c r="U29" s="213"/>
      <c r="V29" s="215"/>
      <c r="W29" s="215"/>
      <c r="X29" s="215"/>
      <c r="Y29" s="213"/>
      <c r="Z29" s="215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</row>
    <row r="30" spans="1:47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7"/>
      <c r="L30" s="213"/>
      <c r="M30" s="213"/>
      <c r="N30" s="213"/>
      <c r="O30" s="213"/>
      <c r="P30" s="215"/>
      <c r="Q30" s="213"/>
      <c r="R30" s="213"/>
      <c r="S30" s="215"/>
      <c r="T30" s="213"/>
      <c r="U30" s="213"/>
      <c r="V30" s="215"/>
      <c r="W30" s="215"/>
      <c r="X30" s="215"/>
      <c r="Y30" s="213"/>
      <c r="Z30" s="215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</row>
    <row r="31" spans="1:47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7"/>
      <c r="L31" s="213"/>
      <c r="M31" s="213"/>
      <c r="N31" s="213"/>
      <c r="O31" s="213"/>
      <c r="P31" s="215"/>
      <c r="Q31" s="213"/>
      <c r="R31" s="213"/>
      <c r="S31" s="215"/>
      <c r="T31" s="213"/>
      <c r="U31" s="213"/>
      <c r="V31" s="215"/>
      <c r="W31" s="215"/>
      <c r="X31" s="215"/>
      <c r="Y31" s="213"/>
      <c r="Z31" s="215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</row>
    <row r="32" spans="1:47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7"/>
      <c r="L32" s="213"/>
      <c r="M32" s="213"/>
      <c r="N32" s="213"/>
      <c r="O32" s="213"/>
      <c r="P32" s="215"/>
      <c r="Q32" s="213"/>
      <c r="R32" s="213"/>
      <c r="S32" s="215"/>
      <c r="T32" s="213"/>
      <c r="U32" s="213"/>
      <c r="V32" s="215"/>
      <c r="W32" s="215"/>
      <c r="X32" s="215"/>
      <c r="Y32" s="213"/>
      <c r="Z32" s="215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</row>
    <row r="33" spans="1:47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7"/>
      <c r="L33" s="213"/>
      <c r="M33" s="213"/>
      <c r="N33" s="213"/>
      <c r="O33" s="213"/>
      <c r="P33" s="215"/>
      <c r="Q33" s="213"/>
      <c r="R33" s="213"/>
      <c r="S33" s="215"/>
      <c r="T33" s="213"/>
      <c r="U33" s="213"/>
      <c r="V33" s="215"/>
      <c r="W33" s="215"/>
      <c r="X33" s="215"/>
      <c r="Y33" s="213"/>
      <c r="Z33" s="215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</row>
    <row r="34" spans="1:47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7"/>
      <c r="L34" s="213"/>
      <c r="M34" s="213"/>
      <c r="N34" s="213"/>
      <c r="O34" s="213"/>
      <c r="P34" s="215"/>
      <c r="Q34" s="213"/>
      <c r="R34" s="213"/>
      <c r="S34" s="215"/>
      <c r="T34" s="213"/>
      <c r="U34" s="213"/>
      <c r="V34" s="215"/>
      <c r="W34" s="215"/>
      <c r="X34" s="215"/>
      <c r="Y34" s="213"/>
      <c r="Z34" s="215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</row>
    <row r="35" spans="1:47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7"/>
      <c r="L35" s="213"/>
      <c r="M35" s="213"/>
      <c r="N35" s="213"/>
      <c r="O35" s="213"/>
      <c r="P35" s="215"/>
      <c r="Q35" s="213"/>
      <c r="R35" s="213"/>
      <c r="S35" s="215"/>
      <c r="T35" s="213"/>
      <c r="U35" s="213"/>
      <c r="V35" s="215"/>
      <c r="W35" s="215"/>
      <c r="X35" s="215"/>
      <c r="Y35" s="213"/>
      <c r="Z35" s="215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</row>
    <row r="36" spans="1:47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7"/>
      <c r="L36" s="213"/>
      <c r="M36" s="213"/>
      <c r="N36" s="213"/>
      <c r="O36" s="213"/>
      <c r="P36" s="215"/>
      <c r="Q36" s="213"/>
      <c r="R36" s="213"/>
      <c r="S36" s="215"/>
      <c r="T36" s="213"/>
      <c r="U36" s="213"/>
      <c r="V36" s="215"/>
      <c r="W36" s="215"/>
      <c r="X36" s="215"/>
      <c r="Y36" s="213"/>
      <c r="Z36" s="215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</row>
    <row r="37" spans="1:47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7"/>
      <c r="L37" s="213"/>
      <c r="M37" s="213"/>
      <c r="N37" s="213"/>
      <c r="O37" s="213"/>
      <c r="P37" s="215"/>
      <c r="Q37" s="213"/>
      <c r="R37" s="213"/>
      <c r="S37" s="215"/>
      <c r="T37" s="213"/>
      <c r="U37" s="213"/>
      <c r="V37" s="215"/>
      <c r="W37" s="215"/>
      <c r="X37" s="215"/>
      <c r="Y37" s="213"/>
      <c r="Z37" s="215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</row>
    <row r="38" spans="1:47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7"/>
      <c r="L38" s="213"/>
      <c r="M38" s="213"/>
      <c r="N38" s="213"/>
      <c r="O38" s="213"/>
      <c r="P38" s="215"/>
      <c r="Q38" s="213"/>
      <c r="R38" s="213"/>
      <c r="S38" s="215"/>
      <c r="T38" s="213"/>
      <c r="U38" s="213"/>
      <c r="V38" s="215"/>
      <c r="W38" s="215"/>
      <c r="X38" s="215"/>
      <c r="Y38" s="213"/>
      <c r="Z38" s="215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</row>
    <row r="39" spans="1:47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7"/>
      <c r="L39" s="213"/>
      <c r="M39" s="213"/>
      <c r="N39" s="213"/>
      <c r="O39" s="213"/>
      <c r="P39" s="215"/>
      <c r="Q39" s="213"/>
      <c r="R39" s="213"/>
      <c r="S39" s="215"/>
      <c r="T39" s="213"/>
      <c r="U39" s="213"/>
      <c r="V39" s="215"/>
      <c r="W39" s="215"/>
      <c r="X39" s="215"/>
      <c r="Y39" s="213"/>
      <c r="Z39" s="215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</row>
    <row r="40" spans="1:47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7"/>
      <c r="L40" s="213"/>
      <c r="M40" s="213"/>
      <c r="N40" s="213"/>
      <c r="O40" s="213"/>
      <c r="P40" s="215"/>
      <c r="Q40" s="213"/>
      <c r="R40" s="213"/>
      <c r="S40" s="215"/>
      <c r="T40" s="213"/>
      <c r="U40" s="213"/>
      <c r="V40" s="215"/>
      <c r="W40" s="215"/>
      <c r="X40" s="215"/>
      <c r="Y40" s="213"/>
      <c r="Z40" s="215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</row>
    <row r="41" spans="1:47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7"/>
      <c r="L41" s="213"/>
      <c r="M41" s="213"/>
      <c r="N41" s="213"/>
      <c r="O41" s="213"/>
      <c r="P41" s="215"/>
      <c r="Q41" s="213"/>
      <c r="R41" s="213"/>
      <c r="S41" s="215"/>
      <c r="T41" s="213"/>
      <c r="U41" s="213"/>
      <c r="V41" s="215"/>
      <c r="W41" s="215"/>
      <c r="X41" s="215"/>
      <c r="Y41" s="213"/>
      <c r="Z41" s="215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213"/>
      <c r="AU41" s="213"/>
    </row>
    <row r="42" spans="1:47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7"/>
      <c r="L42" s="213"/>
      <c r="M42" s="213"/>
      <c r="N42" s="213"/>
      <c r="O42" s="213"/>
      <c r="P42" s="215"/>
      <c r="Q42" s="213"/>
      <c r="R42" s="213"/>
      <c r="S42" s="215"/>
      <c r="T42" s="213"/>
      <c r="U42" s="213"/>
      <c r="V42" s="215"/>
      <c r="W42" s="215"/>
      <c r="X42" s="215"/>
      <c r="Y42" s="213"/>
      <c r="Z42" s="215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  <c r="AT42" s="213"/>
      <c r="AU42" s="213"/>
    </row>
    <row r="43" spans="1:47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7"/>
      <c r="L43" s="213"/>
      <c r="M43" s="213"/>
      <c r="N43" s="213"/>
      <c r="O43" s="213"/>
      <c r="P43" s="215"/>
      <c r="Q43" s="213"/>
      <c r="R43" s="213"/>
      <c r="S43" s="215"/>
      <c r="T43" s="213"/>
      <c r="U43" s="213"/>
      <c r="V43" s="215"/>
      <c r="W43" s="215"/>
      <c r="X43" s="215"/>
      <c r="Y43" s="213"/>
      <c r="Z43" s="215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213"/>
      <c r="AQ43" s="213"/>
      <c r="AR43" s="213"/>
      <c r="AS43" s="213"/>
      <c r="AT43" s="213"/>
      <c r="AU43" s="213"/>
    </row>
    <row r="44" spans="1:47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7"/>
      <c r="L44" s="213"/>
      <c r="M44" s="213"/>
      <c r="N44" s="213"/>
      <c r="O44" s="213"/>
      <c r="P44" s="215"/>
      <c r="Q44" s="213"/>
      <c r="R44" s="213"/>
      <c r="S44" s="215"/>
      <c r="T44" s="213"/>
      <c r="U44" s="213"/>
      <c r="V44" s="215"/>
      <c r="W44" s="215"/>
      <c r="X44" s="215"/>
      <c r="Y44" s="213"/>
      <c r="Z44" s="215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</row>
    <row r="45" spans="1:47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7"/>
      <c r="L45" s="213"/>
      <c r="M45" s="213"/>
      <c r="N45" s="213"/>
      <c r="O45" s="213"/>
      <c r="P45" s="215"/>
      <c r="Q45" s="213"/>
      <c r="R45" s="213"/>
      <c r="S45" s="215"/>
      <c r="T45" s="213"/>
      <c r="U45" s="213"/>
      <c r="V45" s="215"/>
      <c r="W45" s="215"/>
      <c r="X45" s="215"/>
      <c r="Y45" s="213"/>
      <c r="Z45" s="215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  <c r="AQ45" s="213"/>
      <c r="AR45" s="213"/>
      <c r="AS45" s="213"/>
      <c r="AT45" s="213"/>
      <c r="AU45" s="213"/>
    </row>
    <row r="46" spans="1:47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7"/>
      <c r="L46" s="213"/>
      <c r="M46" s="213"/>
      <c r="N46" s="213"/>
      <c r="O46" s="213"/>
      <c r="P46" s="215"/>
      <c r="Q46" s="213"/>
      <c r="R46" s="213"/>
      <c r="S46" s="215"/>
      <c r="T46" s="213"/>
      <c r="U46" s="213"/>
      <c r="V46" s="215"/>
      <c r="W46" s="215"/>
      <c r="X46" s="215"/>
      <c r="Y46" s="213"/>
      <c r="Z46" s="215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</row>
    <row r="47" spans="1:47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7"/>
      <c r="L47" s="213"/>
      <c r="M47" s="213"/>
      <c r="N47" s="213"/>
      <c r="O47" s="213"/>
      <c r="P47" s="215"/>
      <c r="Q47" s="213"/>
      <c r="R47" s="213"/>
      <c r="S47" s="215"/>
      <c r="T47" s="213"/>
      <c r="U47" s="213"/>
      <c r="V47" s="215"/>
      <c r="W47" s="215"/>
      <c r="X47" s="215"/>
      <c r="Y47" s="213"/>
      <c r="Z47" s="215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213"/>
      <c r="AQ47" s="213"/>
      <c r="AR47" s="213"/>
      <c r="AS47" s="213"/>
      <c r="AT47" s="213"/>
      <c r="AU47" s="213"/>
    </row>
    <row r="48" spans="1:47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7"/>
      <c r="L48" s="213"/>
      <c r="M48" s="213"/>
      <c r="N48" s="213"/>
      <c r="O48" s="213"/>
      <c r="P48" s="215"/>
      <c r="Q48" s="213"/>
      <c r="R48" s="213"/>
      <c r="S48" s="215"/>
      <c r="T48" s="213"/>
      <c r="U48" s="213"/>
      <c r="V48" s="215"/>
      <c r="W48" s="215"/>
      <c r="X48" s="215"/>
      <c r="Y48" s="213"/>
      <c r="Z48" s="215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  <c r="AT48" s="213"/>
      <c r="AU48" s="213"/>
    </row>
    <row r="49" spans="1:47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7"/>
      <c r="L49" s="213"/>
      <c r="M49" s="213"/>
      <c r="N49" s="213"/>
      <c r="O49" s="213"/>
      <c r="P49" s="215"/>
      <c r="Q49" s="213"/>
      <c r="R49" s="213"/>
      <c r="S49" s="215"/>
      <c r="T49" s="213"/>
      <c r="U49" s="213"/>
      <c r="V49" s="215"/>
      <c r="W49" s="215"/>
      <c r="X49" s="215"/>
      <c r="Y49" s="213"/>
      <c r="Z49" s="215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213"/>
      <c r="AQ49" s="213"/>
      <c r="AR49" s="213"/>
      <c r="AS49" s="213"/>
      <c r="AT49" s="213"/>
      <c r="AU49" s="213"/>
    </row>
    <row r="50" spans="1:47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7"/>
      <c r="L50" s="213"/>
      <c r="M50" s="213"/>
      <c r="N50" s="213"/>
      <c r="O50" s="213"/>
      <c r="P50" s="215"/>
      <c r="Q50" s="213"/>
      <c r="R50" s="213"/>
      <c r="S50" s="215"/>
      <c r="T50" s="213"/>
      <c r="U50" s="213"/>
      <c r="V50" s="215"/>
      <c r="W50" s="215"/>
      <c r="X50" s="215"/>
      <c r="Y50" s="213"/>
      <c r="Z50" s="215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213"/>
      <c r="AQ50" s="213"/>
      <c r="AR50" s="213"/>
      <c r="AS50" s="213"/>
      <c r="AT50" s="213"/>
      <c r="AU50" s="213"/>
    </row>
    <row r="51" spans="1:47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7"/>
      <c r="L51" s="213"/>
      <c r="M51" s="213"/>
      <c r="N51" s="213"/>
      <c r="O51" s="213"/>
      <c r="P51" s="215"/>
      <c r="Q51" s="213"/>
      <c r="R51" s="213"/>
      <c r="S51" s="215"/>
      <c r="T51" s="213"/>
      <c r="U51" s="213"/>
      <c r="V51" s="215"/>
      <c r="W51" s="215"/>
      <c r="X51" s="215"/>
      <c r="Y51" s="213"/>
      <c r="Z51" s="215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  <c r="AT51" s="213"/>
      <c r="AU51" s="213"/>
    </row>
    <row r="52" spans="1:47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7"/>
      <c r="L52" s="213"/>
      <c r="M52" s="213"/>
      <c r="N52" s="213"/>
      <c r="O52" s="213"/>
      <c r="P52" s="215"/>
      <c r="Q52" s="213"/>
      <c r="R52" s="213"/>
      <c r="S52" s="215"/>
      <c r="T52" s="213"/>
      <c r="U52" s="213"/>
      <c r="V52" s="215"/>
      <c r="W52" s="215"/>
      <c r="X52" s="215"/>
      <c r="Y52" s="213"/>
      <c r="Z52" s="215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  <c r="AN52" s="213"/>
      <c r="AO52" s="213"/>
      <c r="AP52" s="213"/>
      <c r="AQ52" s="213"/>
      <c r="AR52" s="213"/>
      <c r="AS52" s="213"/>
      <c r="AT52" s="213"/>
      <c r="AU52" s="213"/>
    </row>
    <row r="53" spans="1:47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7"/>
      <c r="L53" s="213"/>
      <c r="M53" s="213"/>
      <c r="N53" s="213"/>
      <c r="O53" s="213"/>
      <c r="P53" s="215"/>
      <c r="Q53" s="213"/>
      <c r="R53" s="213"/>
      <c r="S53" s="215"/>
      <c r="T53" s="213"/>
      <c r="U53" s="213"/>
      <c r="V53" s="215"/>
      <c r="W53" s="215"/>
      <c r="X53" s="215"/>
      <c r="Y53" s="213"/>
      <c r="Z53" s="215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  <c r="AT53" s="213"/>
      <c r="AU53" s="213"/>
    </row>
    <row r="54" spans="1:47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7"/>
      <c r="L54" s="213"/>
      <c r="M54" s="213"/>
      <c r="N54" s="213"/>
      <c r="O54" s="213"/>
      <c r="P54" s="215"/>
      <c r="Q54" s="213"/>
      <c r="R54" s="213"/>
      <c r="S54" s="215"/>
      <c r="T54" s="213"/>
      <c r="U54" s="213"/>
      <c r="V54" s="215"/>
      <c r="W54" s="215"/>
      <c r="X54" s="215"/>
      <c r="Y54" s="213"/>
      <c r="Z54" s="215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</row>
    <row r="55" spans="1:47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7"/>
      <c r="L55" s="213"/>
      <c r="M55" s="213"/>
      <c r="N55" s="213"/>
      <c r="O55" s="213"/>
      <c r="P55" s="215"/>
      <c r="Q55" s="213"/>
      <c r="R55" s="213"/>
      <c r="S55" s="215"/>
      <c r="T55" s="213"/>
      <c r="U55" s="213"/>
      <c r="V55" s="215"/>
      <c r="W55" s="215"/>
      <c r="X55" s="215"/>
      <c r="Y55" s="213"/>
      <c r="Z55" s="215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  <c r="AN55" s="213"/>
      <c r="AO55" s="213"/>
      <c r="AP55" s="213"/>
      <c r="AQ55" s="213"/>
      <c r="AR55" s="213"/>
      <c r="AS55" s="213"/>
      <c r="AT55" s="213"/>
      <c r="AU55" s="213"/>
    </row>
    <row r="56" spans="1:47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7"/>
      <c r="L56" s="213"/>
      <c r="M56" s="213"/>
      <c r="N56" s="213"/>
      <c r="O56" s="213"/>
      <c r="P56" s="215"/>
      <c r="Q56" s="213"/>
      <c r="R56" s="213"/>
      <c r="S56" s="215"/>
      <c r="T56" s="213"/>
      <c r="U56" s="213"/>
      <c r="V56" s="215"/>
      <c r="W56" s="215"/>
      <c r="X56" s="215"/>
      <c r="Y56" s="213"/>
      <c r="Z56" s="215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  <c r="AN56" s="213"/>
      <c r="AO56" s="213"/>
      <c r="AP56" s="213"/>
      <c r="AQ56" s="213"/>
      <c r="AR56" s="213"/>
      <c r="AS56" s="213"/>
      <c r="AT56" s="213"/>
      <c r="AU56" s="213"/>
    </row>
    <row r="57" spans="1:47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7"/>
      <c r="L57" s="213"/>
      <c r="M57" s="213"/>
      <c r="N57" s="213"/>
      <c r="O57" s="213"/>
      <c r="P57" s="215"/>
      <c r="Q57" s="213"/>
      <c r="R57" s="213"/>
      <c r="S57" s="215"/>
      <c r="T57" s="213"/>
      <c r="U57" s="213"/>
      <c r="V57" s="215"/>
      <c r="W57" s="215"/>
      <c r="X57" s="215"/>
      <c r="Y57" s="213"/>
      <c r="Z57" s="215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  <c r="AN57" s="213"/>
      <c r="AO57" s="213"/>
      <c r="AP57" s="213"/>
      <c r="AQ57" s="213"/>
      <c r="AR57" s="213"/>
      <c r="AS57" s="213"/>
      <c r="AT57" s="213"/>
      <c r="AU57" s="213"/>
    </row>
    <row r="58" spans="1:47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7"/>
      <c r="L58" s="213"/>
      <c r="M58" s="213"/>
      <c r="N58" s="213"/>
      <c r="O58" s="213"/>
      <c r="P58" s="215"/>
      <c r="Q58" s="213"/>
      <c r="R58" s="213"/>
      <c r="S58" s="215"/>
      <c r="T58" s="213"/>
      <c r="U58" s="213"/>
      <c r="V58" s="215"/>
      <c r="W58" s="215"/>
      <c r="X58" s="215"/>
      <c r="Y58" s="213"/>
      <c r="Z58" s="215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  <c r="AN58" s="213"/>
      <c r="AO58" s="213"/>
      <c r="AP58" s="213"/>
      <c r="AQ58" s="213"/>
      <c r="AR58" s="213"/>
      <c r="AS58" s="213"/>
      <c r="AT58" s="213"/>
      <c r="AU58" s="213"/>
    </row>
    <row r="59" spans="1:47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7"/>
      <c r="L59" s="213"/>
      <c r="M59" s="213"/>
      <c r="N59" s="213"/>
      <c r="O59" s="213"/>
      <c r="P59" s="215"/>
      <c r="Q59" s="213"/>
      <c r="R59" s="213"/>
      <c r="S59" s="215"/>
      <c r="T59" s="213"/>
      <c r="U59" s="213"/>
      <c r="V59" s="215"/>
      <c r="W59" s="215"/>
      <c r="X59" s="215"/>
      <c r="Y59" s="213"/>
      <c r="Z59" s="215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</row>
    <row r="60" spans="1:47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7"/>
      <c r="L60" s="213"/>
      <c r="M60" s="213"/>
      <c r="N60" s="213"/>
      <c r="O60" s="213"/>
      <c r="P60" s="215"/>
      <c r="Q60" s="213"/>
      <c r="R60" s="213"/>
      <c r="S60" s="215"/>
      <c r="T60" s="213"/>
      <c r="U60" s="213"/>
      <c r="V60" s="215"/>
      <c r="W60" s="215"/>
      <c r="X60" s="215"/>
      <c r="Y60" s="213"/>
      <c r="Z60" s="215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213"/>
      <c r="AQ60" s="213"/>
      <c r="AR60" s="213"/>
      <c r="AS60" s="213"/>
      <c r="AT60" s="213"/>
      <c r="AU60" s="213"/>
    </row>
    <row r="61" spans="1:47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7"/>
      <c r="L61" s="213"/>
      <c r="M61" s="213"/>
      <c r="N61" s="213"/>
      <c r="O61" s="213"/>
      <c r="P61" s="215"/>
      <c r="Q61" s="213"/>
      <c r="R61" s="213"/>
      <c r="S61" s="215"/>
      <c r="T61" s="213"/>
      <c r="U61" s="213"/>
      <c r="V61" s="215"/>
      <c r="W61" s="215"/>
      <c r="X61" s="215"/>
      <c r="Y61" s="213"/>
      <c r="Z61" s="215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213"/>
      <c r="AQ61" s="213"/>
      <c r="AR61" s="213"/>
      <c r="AS61" s="213"/>
      <c r="AT61" s="213"/>
      <c r="AU61" s="213"/>
    </row>
    <row r="62" spans="1:47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7"/>
      <c r="L62" s="213"/>
      <c r="M62" s="213"/>
      <c r="N62" s="213"/>
      <c r="O62" s="213"/>
      <c r="P62" s="215"/>
      <c r="Q62" s="213"/>
      <c r="R62" s="213"/>
      <c r="S62" s="215"/>
      <c r="T62" s="213"/>
      <c r="U62" s="213"/>
      <c r="V62" s="215"/>
      <c r="W62" s="215"/>
      <c r="X62" s="215"/>
      <c r="Y62" s="213"/>
      <c r="Z62" s="215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  <c r="AN62" s="213"/>
      <c r="AO62" s="213"/>
      <c r="AP62" s="213"/>
      <c r="AQ62" s="213"/>
      <c r="AR62" s="213"/>
      <c r="AS62" s="213"/>
      <c r="AT62" s="213"/>
      <c r="AU62" s="213"/>
    </row>
    <row r="63" spans="1:47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7"/>
      <c r="L63" s="213"/>
      <c r="M63" s="213"/>
      <c r="N63" s="213"/>
      <c r="O63" s="213"/>
      <c r="P63" s="215"/>
      <c r="Q63" s="213"/>
      <c r="R63" s="213"/>
      <c r="S63" s="215"/>
      <c r="T63" s="213"/>
      <c r="U63" s="213"/>
      <c r="V63" s="215"/>
      <c r="W63" s="215"/>
      <c r="X63" s="215"/>
      <c r="Y63" s="213"/>
      <c r="Z63" s="215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  <c r="AN63" s="213"/>
      <c r="AO63" s="213"/>
      <c r="AP63" s="213"/>
      <c r="AQ63" s="213"/>
      <c r="AR63" s="213"/>
      <c r="AS63" s="213"/>
      <c r="AT63" s="213"/>
      <c r="AU63" s="213"/>
    </row>
    <row r="64" spans="1:47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7"/>
      <c r="L64" s="213"/>
      <c r="M64" s="213"/>
      <c r="N64" s="213"/>
      <c r="O64" s="213"/>
      <c r="P64" s="215"/>
      <c r="Q64" s="213"/>
      <c r="R64" s="213"/>
      <c r="S64" s="215"/>
      <c r="T64" s="213"/>
      <c r="U64" s="213"/>
      <c r="V64" s="215"/>
      <c r="W64" s="215"/>
      <c r="X64" s="215"/>
      <c r="Y64" s="213"/>
      <c r="Z64" s="215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  <c r="AN64" s="213"/>
      <c r="AO64" s="213"/>
      <c r="AP64" s="213"/>
      <c r="AQ64" s="213"/>
      <c r="AR64" s="213"/>
      <c r="AS64" s="213"/>
      <c r="AT64" s="213"/>
      <c r="AU64" s="213"/>
    </row>
    <row r="65" spans="1:47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7"/>
      <c r="L65" s="213"/>
      <c r="M65" s="213"/>
      <c r="N65" s="213"/>
      <c r="O65" s="213"/>
      <c r="P65" s="215"/>
      <c r="Q65" s="213"/>
      <c r="R65" s="213"/>
      <c r="S65" s="215"/>
      <c r="T65" s="213"/>
      <c r="U65" s="213"/>
      <c r="V65" s="215"/>
      <c r="W65" s="215"/>
      <c r="X65" s="215"/>
      <c r="Y65" s="213"/>
      <c r="Z65" s="215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  <c r="AN65" s="213"/>
      <c r="AO65" s="213"/>
      <c r="AP65" s="213"/>
      <c r="AQ65" s="213"/>
      <c r="AR65" s="213"/>
      <c r="AS65" s="213"/>
      <c r="AT65" s="213"/>
      <c r="AU65" s="213"/>
    </row>
    <row r="66" spans="1:47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7"/>
      <c r="L66" s="213"/>
      <c r="M66" s="213"/>
      <c r="N66" s="213"/>
      <c r="O66" s="213"/>
      <c r="P66" s="215"/>
      <c r="Q66" s="213"/>
      <c r="R66" s="213"/>
      <c r="S66" s="215"/>
      <c r="T66" s="213"/>
      <c r="U66" s="213"/>
      <c r="V66" s="215"/>
      <c r="W66" s="215"/>
      <c r="X66" s="215"/>
      <c r="Y66" s="213"/>
      <c r="Z66" s="215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213"/>
      <c r="AQ66" s="213"/>
      <c r="AR66" s="213"/>
      <c r="AS66" s="213"/>
      <c r="AT66" s="213"/>
      <c r="AU66" s="213"/>
    </row>
    <row r="67" spans="1:47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7"/>
      <c r="L67" s="213"/>
      <c r="M67" s="213"/>
      <c r="N67" s="213"/>
      <c r="O67" s="213"/>
      <c r="P67" s="215"/>
      <c r="Q67" s="213"/>
      <c r="R67" s="213"/>
      <c r="S67" s="215"/>
      <c r="T67" s="213"/>
      <c r="U67" s="213"/>
      <c r="V67" s="215"/>
      <c r="W67" s="215"/>
      <c r="X67" s="215"/>
      <c r="Y67" s="213"/>
      <c r="Z67" s="215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  <c r="AN67" s="213"/>
      <c r="AO67" s="213"/>
      <c r="AP67" s="213"/>
      <c r="AQ67" s="213"/>
      <c r="AR67" s="213"/>
      <c r="AS67" s="213"/>
      <c r="AT67" s="213"/>
      <c r="AU67" s="213"/>
    </row>
    <row r="68" spans="1:47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7"/>
      <c r="L68" s="213"/>
      <c r="M68" s="213"/>
      <c r="N68" s="213"/>
      <c r="O68" s="213"/>
      <c r="P68" s="215"/>
      <c r="Q68" s="213"/>
      <c r="R68" s="213"/>
      <c r="S68" s="215"/>
      <c r="T68" s="213"/>
      <c r="U68" s="213"/>
      <c r="V68" s="215"/>
      <c r="W68" s="215"/>
      <c r="X68" s="215"/>
      <c r="Y68" s="213"/>
      <c r="Z68" s="215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  <c r="AN68" s="213"/>
      <c r="AO68" s="213"/>
      <c r="AP68" s="213"/>
      <c r="AQ68" s="213"/>
      <c r="AR68" s="213"/>
      <c r="AS68" s="213"/>
      <c r="AT68" s="213"/>
      <c r="AU68" s="213"/>
    </row>
    <row r="69" spans="1:47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7"/>
      <c r="L69" s="213"/>
      <c r="M69" s="213"/>
      <c r="N69" s="213"/>
      <c r="O69" s="213"/>
      <c r="P69" s="215"/>
      <c r="Q69" s="213"/>
      <c r="R69" s="213"/>
      <c r="S69" s="215"/>
      <c r="T69" s="213"/>
      <c r="U69" s="213"/>
      <c r="V69" s="215"/>
      <c r="W69" s="215"/>
      <c r="X69" s="215"/>
      <c r="Y69" s="213"/>
      <c r="Z69" s="215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  <c r="AN69" s="213"/>
      <c r="AO69" s="213"/>
      <c r="AP69" s="213"/>
      <c r="AQ69" s="213"/>
      <c r="AR69" s="213"/>
      <c r="AS69" s="213"/>
      <c r="AT69" s="213"/>
      <c r="AU69" s="213"/>
    </row>
    <row r="70" spans="1:47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7"/>
      <c r="L70" s="213"/>
      <c r="M70" s="213"/>
      <c r="N70" s="213"/>
      <c r="O70" s="213"/>
      <c r="P70" s="215"/>
      <c r="Q70" s="213"/>
      <c r="R70" s="213"/>
      <c r="S70" s="215"/>
      <c r="T70" s="213"/>
      <c r="U70" s="213"/>
      <c r="V70" s="215"/>
      <c r="W70" s="215"/>
      <c r="X70" s="215"/>
      <c r="Y70" s="213"/>
      <c r="Z70" s="215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  <c r="AN70" s="213"/>
      <c r="AO70" s="213"/>
      <c r="AP70" s="213"/>
      <c r="AQ70" s="213"/>
      <c r="AR70" s="213"/>
      <c r="AS70" s="213"/>
      <c r="AT70" s="213"/>
      <c r="AU70" s="213"/>
    </row>
    <row r="71" spans="1:47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7"/>
      <c r="L71" s="213"/>
      <c r="M71" s="213"/>
      <c r="N71" s="213"/>
      <c r="O71" s="213"/>
      <c r="P71" s="215"/>
      <c r="Q71" s="213"/>
      <c r="R71" s="213"/>
      <c r="S71" s="215"/>
      <c r="T71" s="213"/>
      <c r="U71" s="213"/>
      <c r="V71" s="215"/>
      <c r="W71" s="215"/>
      <c r="X71" s="215"/>
      <c r="Y71" s="213"/>
      <c r="Z71" s="215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  <c r="AN71" s="213"/>
      <c r="AO71" s="213"/>
      <c r="AP71" s="213"/>
      <c r="AQ71" s="213"/>
      <c r="AR71" s="213"/>
      <c r="AS71" s="213"/>
      <c r="AT71" s="213"/>
      <c r="AU71" s="213"/>
    </row>
    <row r="72" spans="1:47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7"/>
      <c r="L72" s="213"/>
      <c r="M72" s="213"/>
      <c r="N72" s="213"/>
      <c r="O72" s="213"/>
      <c r="P72" s="215"/>
      <c r="Q72" s="213"/>
      <c r="R72" s="213"/>
      <c r="S72" s="215"/>
      <c r="T72" s="213"/>
      <c r="U72" s="213"/>
      <c r="V72" s="215"/>
      <c r="W72" s="215"/>
      <c r="X72" s="215"/>
      <c r="Y72" s="213"/>
      <c r="Z72" s="215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  <c r="AN72" s="213"/>
      <c r="AO72" s="213"/>
      <c r="AP72" s="213"/>
      <c r="AQ72" s="213"/>
      <c r="AR72" s="213"/>
      <c r="AS72" s="213"/>
      <c r="AT72" s="213"/>
      <c r="AU72" s="213"/>
    </row>
    <row r="73" spans="1:47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7"/>
      <c r="L73" s="213"/>
      <c r="M73" s="213"/>
      <c r="N73" s="213"/>
      <c r="O73" s="213"/>
      <c r="P73" s="215"/>
      <c r="Q73" s="213"/>
      <c r="R73" s="213"/>
      <c r="S73" s="215"/>
      <c r="T73" s="213"/>
      <c r="U73" s="213"/>
      <c r="V73" s="215"/>
      <c r="W73" s="215"/>
      <c r="X73" s="215"/>
      <c r="Y73" s="213"/>
      <c r="Z73" s="215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</row>
    <row r="74" spans="1:47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7"/>
      <c r="L74" s="213"/>
      <c r="M74" s="213"/>
      <c r="N74" s="213"/>
      <c r="O74" s="213"/>
      <c r="P74" s="215"/>
      <c r="Q74" s="213"/>
      <c r="R74" s="213"/>
      <c r="S74" s="215"/>
      <c r="T74" s="213"/>
      <c r="U74" s="213"/>
      <c r="V74" s="215"/>
      <c r="W74" s="215"/>
      <c r="X74" s="215"/>
      <c r="Y74" s="213"/>
      <c r="Z74" s="215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</row>
    <row r="75" spans="1:47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7"/>
      <c r="L75" s="213"/>
      <c r="M75" s="213"/>
      <c r="N75" s="213"/>
      <c r="O75" s="213"/>
      <c r="P75" s="215"/>
      <c r="Q75" s="213"/>
      <c r="R75" s="213"/>
      <c r="S75" s="215"/>
      <c r="T75" s="213"/>
      <c r="U75" s="213"/>
      <c r="V75" s="215"/>
      <c r="W75" s="215"/>
      <c r="X75" s="215"/>
      <c r="Y75" s="213"/>
      <c r="Z75" s="215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</row>
    <row r="76" spans="1:47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7"/>
      <c r="L76" s="213"/>
      <c r="M76" s="213"/>
      <c r="N76" s="213"/>
      <c r="O76" s="213"/>
      <c r="P76" s="215"/>
      <c r="Q76" s="213"/>
      <c r="R76" s="213"/>
      <c r="S76" s="215"/>
      <c r="T76" s="213"/>
      <c r="U76" s="213"/>
      <c r="V76" s="215"/>
      <c r="W76" s="215"/>
      <c r="X76" s="215"/>
      <c r="Y76" s="213"/>
      <c r="Z76" s="215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</row>
    <row r="77" spans="1:47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7"/>
      <c r="L77" s="213"/>
      <c r="M77" s="213"/>
      <c r="N77" s="213"/>
      <c r="O77" s="213"/>
      <c r="P77" s="215"/>
      <c r="Q77" s="213"/>
      <c r="R77" s="213"/>
      <c r="S77" s="215"/>
      <c r="T77" s="213"/>
      <c r="U77" s="213"/>
      <c r="V77" s="215"/>
      <c r="W77" s="215"/>
      <c r="X77" s="215"/>
      <c r="Y77" s="213"/>
      <c r="Z77" s="215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  <c r="AN77" s="213"/>
      <c r="AO77" s="213"/>
      <c r="AP77" s="213"/>
      <c r="AQ77" s="213"/>
      <c r="AR77" s="213"/>
      <c r="AS77" s="213"/>
      <c r="AT77" s="213"/>
      <c r="AU77" s="213"/>
    </row>
    <row r="78" spans="1:47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7"/>
      <c r="L78" s="213"/>
      <c r="M78" s="213"/>
      <c r="N78" s="213"/>
      <c r="O78" s="213"/>
      <c r="P78" s="215"/>
      <c r="Q78" s="213"/>
      <c r="R78" s="213"/>
      <c r="S78" s="215"/>
      <c r="T78" s="213"/>
      <c r="U78" s="213"/>
      <c r="V78" s="215"/>
      <c r="W78" s="215"/>
      <c r="X78" s="215"/>
      <c r="Y78" s="213"/>
      <c r="Z78" s="215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  <c r="AN78" s="213"/>
      <c r="AO78" s="213"/>
      <c r="AP78" s="213"/>
      <c r="AQ78" s="213"/>
      <c r="AR78" s="213"/>
      <c r="AS78" s="213"/>
      <c r="AT78" s="213"/>
      <c r="AU78" s="213"/>
    </row>
    <row r="79" spans="1:47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7"/>
      <c r="L79" s="213"/>
      <c r="M79" s="213"/>
      <c r="N79" s="213"/>
      <c r="O79" s="213"/>
      <c r="P79" s="215"/>
      <c r="Q79" s="213"/>
      <c r="R79" s="213"/>
      <c r="S79" s="215"/>
      <c r="T79" s="213"/>
      <c r="U79" s="213"/>
      <c r="V79" s="215"/>
      <c r="W79" s="215"/>
      <c r="X79" s="215"/>
      <c r="Y79" s="213"/>
      <c r="Z79" s="215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</row>
    <row r="80" spans="1:47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7"/>
      <c r="L80" s="213"/>
      <c r="M80" s="213"/>
      <c r="N80" s="213"/>
      <c r="O80" s="213"/>
      <c r="P80" s="215"/>
      <c r="Q80" s="213"/>
      <c r="R80" s="213"/>
      <c r="S80" s="215"/>
      <c r="T80" s="213"/>
      <c r="U80" s="213"/>
      <c r="V80" s="215"/>
      <c r="W80" s="215"/>
      <c r="X80" s="215"/>
      <c r="Y80" s="213"/>
      <c r="Z80" s="215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  <c r="AN80" s="213"/>
      <c r="AO80" s="213"/>
      <c r="AP80" s="213"/>
      <c r="AQ80" s="213"/>
      <c r="AR80" s="213"/>
      <c r="AS80" s="213"/>
      <c r="AT80" s="213"/>
      <c r="AU80" s="213"/>
    </row>
    <row r="81" spans="1:47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7"/>
      <c r="L81" s="213"/>
      <c r="M81" s="213"/>
      <c r="N81" s="213"/>
      <c r="O81" s="213"/>
      <c r="P81" s="215"/>
      <c r="Q81" s="213"/>
      <c r="R81" s="213"/>
      <c r="S81" s="215"/>
      <c r="T81" s="213"/>
      <c r="U81" s="213"/>
      <c r="V81" s="215"/>
      <c r="W81" s="215"/>
      <c r="X81" s="215"/>
      <c r="Y81" s="213"/>
      <c r="Z81" s="215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AO81" s="213"/>
      <c r="AP81" s="213"/>
      <c r="AQ81" s="213"/>
      <c r="AR81" s="213"/>
      <c r="AS81" s="213"/>
      <c r="AT81" s="213"/>
      <c r="AU81" s="213"/>
    </row>
    <row r="82" spans="1:47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7"/>
      <c r="L82" s="213"/>
      <c r="M82" s="213"/>
      <c r="N82" s="213"/>
      <c r="O82" s="213"/>
      <c r="P82" s="215"/>
      <c r="Q82" s="213"/>
      <c r="R82" s="213"/>
      <c r="S82" s="215"/>
      <c r="T82" s="213"/>
      <c r="U82" s="213"/>
      <c r="V82" s="215"/>
      <c r="W82" s="215"/>
      <c r="X82" s="215"/>
      <c r="Y82" s="213"/>
      <c r="Z82" s="215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  <c r="AN82" s="213"/>
      <c r="AO82" s="213"/>
      <c r="AP82" s="213"/>
      <c r="AQ82" s="213"/>
      <c r="AR82" s="213"/>
      <c r="AS82" s="213"/>
      <c r="AT82" s="213"/>
      <c r="AU82" s="213"/>
    </row>
    <row r="83" spans="1:47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7"/>
      <c r="L83" s="213"/>
      <c r="M83" s="213"/>
      <c r="N83" s="213"/>
      <c r="O83" s="213"/>
      <c r="P83" s="215"/>
      <c r="Q83" s="213"/>
      <c r="R83" s="213"/>
      <c r="S83" s="215"/>
      <c r="T83" s="213"/>
      <c r="U83" s="213"/>
      <c r="V83" s="215"/>
      <c r="W83" s="215"/>
      <c r="X83" s="215"/>
      <c r="Y83" s="213"/>
      <c r="Z83" s="215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  <c r="AN83" s="213"/>
      <c r="AO83" s="213"/>
      <c r="AP83" s="213"/>
      <c r="AQ83" s="213"/>
      <c r="AR83" s="213"/>
      <c r="AS83" s="213"/>
      <c r="AT83" s="213"/>
      <c r="AU83" s="213"/>
    </row>
    <row r="84" spans="1:47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7"/>
      <c r="L84" s="213"/>
      <c r="M84" s="213"/>
      <c r="N84" s="213"/>
      <c r="O84" s="213"/>
      <c r="P84" s="215"/>
      <c r="Q84" s="213"/>
      <c r="R84" s="213"/>
      <c r="S84" s="215"/>
      <c r="T84" s="213"/>
      <c r="U84" s="213"/>
      <c r="V84" s="215"/>
      <c r="W84" s="215"/>
      <c r="X84" s="215"/>
      <c r="Y84" s="213"/>
      <c r="Z84" s="215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  <c r="AN84" s="213"/>
      <c r="AO84" s="213"/>
      <c r="AP84" s="213"/>
      <c r="AQ84" s="213"/>
      <c r="AR84" s="213"/>
      <c r="AS84" s="213"/>
      <c r="AT84" s="213"/>
      <c r="AU84" s="213"/>
    </row>
    <row r="85" spans="1:47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7"/>
      <c r="L85" s="213"/>
      <c r="M85" s="213"/>
      <c r="N85" s="213"/>
      <c r="O85" s="213"/>
      <c r="P85" s="215"/>
      <c r="Q85" s="213"/>
      <c r="R85" s="213"/>
      <c r="S85" s="215"/>
      <c r="T85" s="213"/>
      <c r="U85" s="213"/>
      <c r="V85" s="215"/>
      <c r="W85" s="215"/>
      <c r="X85" s="215"/>
      <c r="Y85" s="213"/>
      <c r="Z85" s="215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13"/>
      <c r="AP85" s="213"/>
      <c r="AQ85" s="213"/>
      <c r="AR85" s="213"/>
      <c r="AS85" s="213"/>
      <c r="AT85" s="213"/>
      <c r="AU85" s="213"/>
    </row>
    <row r="86" spans="1:47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7"/>
      <c r="L86" s="213"/>
      <c r="M86" s="213"/>
      <c r="N86" s="213"/>
      <c r="O86" s="213"/>
      <c r="P86" s="215"/>
      <c r="Q86" s="213"/>
      <c r="R86" s="213"/>
      <c r="S86" s="215"/>
      <c r="T86" s="213"/>
      <c r="U86" s="213"/>
      <c r="V86" s="215"/>
      <c r="W86" s="215"/>
      <c r="X86" s="215"/>
      <c r="Y86" s="213"/>
      <c r="Z86" s="215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213"/>
      <c r="AQ86" s="213"/>
      <c r="AR86" s="213"/>
      <c r="AS86" s="213"/>
      <c r="AT86" s="213"/>
      <c r="AU86" s="213"/>
    </row>
    <row r="87" spans="1:47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7"/>
      <c r="L87" s="213"/>
      <c r="M87" s="213"/>
      <c r="N87" s="213"/>
      <c r="O87" s="213"/>
      <c r="P87" s="215"/>
      <c r="Q87" s="213"/>
      <c r="R87" s="213"/>
      <c r="S87" s="215"/>
      <c r="T87" s="213"/>
      <c r="U87" s="213"/>
      <c r="V87" s="215"/>
      <c r="W87" s="215"/>
      <c r="X87" s="215"/>
      <c r="Y87" s="213"/>
      <c r="Z87" s="215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</row>
    <row r="88" spans="1:47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7"/>
      <c r="L88" s="213"/>
      <c r="M88" s="213"/>
      <c r="N88" s="213"/>
      <c r="O88" s="213"/>
      <c r="P88" s="215"/>
      <c r="Q88" s="213"/>
      <c r="R88" s="213"/>
      <c r="S88" s="215"/>
      <c r="T88" s="213"/>
      <c r="U88" s="213"/>
      <c r="V88" s="215"/>
      <c r="W88" s="215"/>
      <c r="X88" s="215"/>
      <c r="Y88" s="213"/>
      <c r="Z88" s="215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  <c r="AN88" s="213"/>
      <c r="AO88" s="213"/>
      <c r="AP88" s="213"/>
      <c r="AQ88" s="213"/>
      <c r="AR88" s="213"/>
      <c r="AS88" s="213"/>
      <c r="AT88" s="213"/>
      <c r="AU88" s="213"/>
    </row>
    <row r="89" spans="1:47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7"/>
      <c r="L89" s="213"/>
      <c r="M89" s="213"/>
      <c r="N89" s="213"/>
      <c r="O89" s="213"/>
      <c r="P89" s="215"/>
      <c r="Q89" s="213"/>
      <c r="R89" s="213"/>
      <c r="S89" s="215"/>
      <c r="T89" s="213"/>
      <c r="U89" s="213"/>
      <c r="V89" s="215"/>
      <c r="W89" s="215"/>
      <c r="X89" s="215"/>
      <c r="Y89" s="213"/>
      <c r="Z89" s="215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</row>
    <row r="90" spans="1:47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7"/>
      <c r="L90" s="213"/>
      <c r="M90" s="213"/>
      <c r="N90" s="213"/>
      <c r="O90" s="213"/>
      <c r="P90" s="215"/>
      <c r="Q90" s="213"/>
      <c r="R90" s="213"/>
      <c r="S90" s="215"/>
      <c r="T90" s="213"/>
      <c r="U90" s="213"/>
      <c r="V90" s="215"/>
      <c r="W90" s="215"/>
      <c r="X90" s="215"/>
      <c r="Y90" s="213"/>
      <c r="Z90" s="215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</row>
    <row r="91" spans="1:47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7"/>
      <c r="L91" s="213"/>
      <c r="M91" s="213"/>
      <c r="N91" s="213"/>
      <c r="O91" s="213"/>
      <c r="P91" s="215"/>
      <c r="Q91" s="213"/>
      <c r="R91" s="213"/>
      <c r="S91" s="215"/>
      <c r="T91" s="213"/>
      <c r="U91" s="213"/>
      <c r="V91" s="215"/>
      <c r="W91" s="215"/>
      <c r="X91" s="215"/>
      <c r="Y91" s="213"/>
      <c r="Z91" s="215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</row>
    <row r="92" spans="1:47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7"/>
      <c r="L92" s="213"/>
      <c r="M92" s="213"/>
      <c r="N92" s="213"/>
      <c r="O92" s="213"/>
      <c r="P92" s="215"/>
      <c r="Q92" s="213"/>
      <c r="R92" s="213"/>
      <c r="S92" s="215"/>
      <c r="T92" s="213"/>
      <c r="U92" s="213"/>
      <c r="V92" s="215"/>
      <c r="W92" s="215"/>
      <c r="X92" s="215"/>
      <c r="Y92" s="213"/>
      <c r="Z92" s="215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</row>
    <row r="93" spans="1:47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7"/>
      <c r="L93" s="213"/>
      <c r="M93" s="213"/>
      <c r="N93" s="213"/>
      <c r="O93" s="213"/>
      <c r="P93" s="215"/>
      <c r="Q93" s="213"/>
      <c r="R93" s="213"/>
      <c r="S93" s="215"/>
      <c r="T93" s="213"/>
      <c r="U93" s="213"/>
      <c r="V93" s="215"/>
      <c r="W93" s="215"/>
      <c r="X93" s="215"/>
      <c r="Y93" s="213"/>
      <c r="Z93" s="215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  <c r="AN93" s="213"/>
      <c r="AO93" s="213"/>
      <c r="AP93" s="213"/>
      <c r="AQ93" s="213"/>
      <c r="AR93" s="213"/>
      <c r="AS93" s="213"/>
      <c r="AT93" s="213"/>
      <c r="AU93" s="213"/>
    </row>
    <row r="94" spans="1:47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7"/>
      <c r="L94" s="213"/>
      <c r="M94" s="213"/>
      <c r="N94" s="213"/>
      <c r="O94" s="213"/>
      <c r="P94" s="215"/>
      <c r="Q94" s="213"/>
      <c r="R94" s="213"/>
      <c r="S94" s="215"/>
      <c r="T94" s="213"/>
      <c r="U94" s="213"/>
      <c r="V94" s="215"/>
      <c r="W94" s="215"/>
      <c r="X94" s="215"/>
      <c r="Y94" s="213"/>
      <c r="Z94" s="215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  <c r="AN94" s="213"/>
      <c r="AO94" s="213"/>
      <c r="AP94" s="213"/>
      <c r="AQ94" s="213"/>
      <c r="AR94" s="213"/>
      <c r="AS94" s="213"/>
      <c r="AT94" s="213"/>
      <c r="AU94" s="213"/>
    </row>
    <row r="95" spans="1:47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7"/>
      <c r="L95" s="213"/>
      <c r="M95" s="213"/>
      <c r="N95" s="213"/>
      <c r="O95" s="213"/>
      <c r="P95" s="215"/>
      <c r="Q95" s="213"/>
      <c r="R95" s="213"/>
      <c r="S95" s="215"/>
      <c r="T95" s="213"/>
      <c r="U95" s="213"/>
      <c r="V95" s="215"/>
      <c r="W95" s="215"/>
      <c r="X95" s="215"/>
      <c r="Y95" s="213"/>
      <c r="Z95" s="215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</row>
    <row r="96" spans="1:47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7"/>
      <c r="L96" s="213"/>
      <c r="M96" s="213"/>
      <c r="N96" s="213"/>
      <c r="O96" s="213"/>
      <c r="P96" s="215"/>
      <c r="Q96" s="213"/>
      <c r="R96" s="213"/>
      <c r="S96" s="215"/>
      <c r="T96" s="213"/>
      <c r="U96" s="213"/>
      <c r="V96" s="215"/>
      <c r="W96" s="215"/>
      <c r="X96" s="215"/>
      <c r="Y96" s="213"/>
      <c r="Z96" s="215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</row>
    <row r="97" spans="1:47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7"/>
      <c r="L97" s="213"/>
      <c r="M97" s="213"/>
      <c r="N97" s="213"/>
      <c r="O97" s="213"/>
      <c r="P97" s="215"/>
      <c r="Q97" s="213"/>
      <c r="R97" s="213"/>
      <c r="S97" s="215"/>
      <c r="T97" s="213"/>
      <c r="U97" s="213"/>
      <c r="V97" s="215"/>
      <c r="W97" s="215"/>
      <c r="X97" s="215"/>
      <c r="Y97" s="213"/>
      <c r="Z97" s="215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3"/>
      <c r="AS97" s="213"/>
      <c r="AT97" s="213"/>
      <c r="AU97" s="213"/>
    </row>
    <row r="98" spans="1:47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7"/>
      <c r="L98" s="213"/>
      <c r="M98" s="213"/>
      <c r="N98" s="213"/>
      <c r="O98" s="213"/>
      <c r="P98" s="215"/>
      <c r="Q98" s="213"/>
      <c r="R98" s="213"/>
      <c r="S98" s="215"/>
      <c r="T98" s="213"/>
      <c r="U98" s="213"/>
      <c r="V98" s="215"/>
      <c r="W98" s="215"/>
      <c r="X98" s="215"/>
      <c r="Y98" s="213"/>
      <c r="Z98" s="215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3"/>
      <c r="AS98" s="213"/>
      <c r="AT98" s="213"/>
      <c r="AU98" s="213"/>
    </row>
    <row r="99" spans="1:47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7"/>
      <c r="L99" s="213"/>
      <c r="M99" s="213"/>
      <c r="N99" s="213"/>
      <c r="O99" s="213"/>
      <c r="P99" s="215"/>
      <c r="Q99" s="213"/>
      <c r="R99" s="213"/>
      <c r="S99" s="215"/>
      <c r="T99" s="213"/>
      <c r="U99" s="213"/>
      <c r="V99" s="215"/>
      <c r="W99" s="215"/>
      <c r="X99" s="215"/>
      <c r="Y99" s="213"/>
      <c r="Z99" s="215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</row>
    <row r="100" spans="1:47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7"/>
      <c r="L100" s="213"/>
      <c r="M100" s="213"/>
      <c r="N100" s="213"/>
      <c r="O100" s="213"/>
      <c r="P100" s="215"/>
      <c r="Q100" s="213"/>
      <c r="R100" s="213"/>
      <c r="S100" s="215"/>
      <c r="T100" s="213"/>
      <c r="U100" s="213"/>
      <c r="V100" s="215"/>
      <c r="W100" s="215"/>
      <c r="X100" s="215"/>
      <c r="Y100" s="213"/>
      <c r="Z100" s="215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  <c r="AN100" s="213"/>
      <c r="AO100" s="213"/>
      <c r="AP100" s="213"/>
      <c r="AQ100" s="213"/>
      <c r="AR100" s="213"/>
      <c r="AS100" s="213"/>
      <c r="AT100" s="213"/>
      <c r="AU100" s="213"/>
    </row>
    <row r="101" spans="1:47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7"/>
      <c r="L101" s="213"/>
      <c r="M101" s="213"/>
      <c r="N101" s="213"/>
      <c r="O101" s="213"/>
      <c r="P101" s="215"/>
      <c r="Q101" s="213"/>
      <c r="R101" s="213"/>
      <c r="S101" s="215"/>
      <c r="T101" s="213"/>
      <c r="U101" s="213"/>
      <c r="V101" s="215"/>
      <c r="W101" s="215"/>
      <c r="X101" s="215"/>
      <c r="Y101" s="213"/>
      <c r="Z101" s="215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  <c r="AN101" s="213"/>
      <c r="AO101" s="213"/>
      <c r="AP101" s="213"/>
      <c r="AQ101" s="213"/>
      <c r="AR101" s="213"/>
      <c r="AS101" s="213"/>
      <c r="AT101" s="213"/>
      <c r="AU101" s="213"/>
    </row>
    <row r="102" spans="1:47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7"/>
      <c r="L102" s="213"/>
      <c r="M102" s="213"/>
      <c r="N102" s="213"/>
      <c r="O102" s="213"/>
      <c r="P102" s="215"/>
      <c r="Q102" s="213"/>
      <c r="R102" s="213"/>
      <c r="S102" s="215"/>
      <c r="T102" s="213"/>
      <c r="U102" s="213"/>
      <c r="V102" s="215"/>
      <c r="W102" s="215"/>
      <c r="X102" s="215"/>
      <c r="Y102" s="213"/>
      <c r="Z102" s="215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</row>
    <row r="103" spans="1:47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7"/>
      <c r="L103" s="213"/>
      <c r="M103" s="213"/>
      <c r="N103" s="213"/>
      <c r="O103" s="213"/>
      <c r="P103" s="215"/>
      <c r="Q103" s="213"/>
      <c r="R103" s="213"/>
      <c r="S103" s="215"/>
      <c r="T103" s="213"/>
      <c r="U103" s="213"/>
      <c r="V103" s="215"/>
      <c r="W103" s="215"/>
      <c r="X103" s="215"/>
      <c r="Y103" s="213"/>
      <c r="Z103" s="215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213"/>
      <c r="AQ103" s="213"/>
      <c r="AR103" s="213"/>
      <c r="AS103" s="213"/>
      <c r="AT103" s="213"/>
      <c r="AU103" s="213"/>
    </row>
    <row r="104" spans="1:47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7"/>
      <c r="L104" s="213"/>
      <c r="M104" s="213"/>
      <c r="N104" s="213"/>
      <c r="O104" s="213"/>
      <c r="P104" s="215"/>
      <c r="Q104" s="213"/>
      <c r="R104" s="213"/>
      <c r="S104" s="215"/>
      <c r="T104" s="213"/>
      <c r="U104" s="213"/>
      <c r="V104" s="215"/>
      <c r="W104" s="215"/>
      <c r="X104" s="215"/>
      <c r="Y104" s="213"/>
      <c r="Z104" s="215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</row>
    <row r="105" spans="1:47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7"/>
      <c r="L105" s="213"/>
      <c r="M105" s="213"/>
      <c r="N105" s="213"/>
      <c r="O105" s="213"/>
      <c r="P105" s="215"/>
      <c r="Q105" s="213"/>
      <c r="R105" s="213"/>
      <c r="S105" s="215"/>
      <c r="T105" s="213"/>
      <c r="U105" s="213"/>
      <c r="V105" s="215"/>
      <c r="W105" s="215"/>
      <c r="X105" s="215"/>
      <c r="Y105" s="213"/>
      <c r="Z105" s="215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</row>
    <row r="106" spans="1:47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7"/>
      <c r="L106" s="213"/>
      <c r="M106" s="213"/>
      <c r="N106" s="213"/>
      <c r="O106" s="213"/>
      <c r="P106" s="215"/>
      <c r="Q106" s="213"/>
      <c r="R106" s="213"/>
      <c r="S106" s="215"/>
      <c r="T106" s="213"/>
      <c r="U106" s="213"/>
      <c r="V106" s="215"/>
      <c r="W106" s="215"/>
      <c r="X106" s="215"/>
      <c r="Y106" s="213"/>
      <c r="Z106" s="215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</row>
    <row r="107" spans="1:47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7"/>
      <c r="L107" s="213"/>
      <c r="M107" s="213"/>
      <c r="N107" s="213"/>
      <c r="O107" s="213"/>
      <c r="P107" s="215"/>
      <c r="Q107" s="213"/>
      <c r="R107" s="213"/>
      <c r="S107" s="215"/>
      <c r="T107" s="213"/>
      <c r="U107" s="213"/>
      <c r="V107" s="215"/>
      <c r="W107" s="215"/>
      <c r="X107" s="215"/>
      <c r="Y107" s="213"/>
      <c r="Z107" s="215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</row>
    <row r="108" spans="1:47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7"/>
      <c r="L108" s="213"/>
      <c r="M108" s="213"/>
      <c r="N108" s="213"/>
      <c r="O108" s="213"/>
      <c r="P108" s="215"/>
      <c r="Q108" s="213"/>
      <c r="R108" s="213"/>
      <c r="S108" s="215"/>
      <c r="T108" s="213"/>
      <c r="U108" s="213"/>
      <c r="V108" s="215"/>
      <c r="W108" s="215"/>
      <c r="X108" s="215"/>
      <c r="Y108" s="213"/>
      <c r="Z108" s="215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</row>
    <row r="109" spans="1:47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7"/>
      <c r="L109" s="213"/>
      <c r="M109" s="213"/>
      <c r="N109" s="213"/>
      <c r="O109" s="213"/>
      <c r="P109" s="215"/>
      <c r="Q109" s="213"/>
      <c r="R109" s="213"/>
      <c r="S109" s="215"/>
      <c r="T109" s="213"/>
      <c r="U109" s="213"/>
      <c r="V109" s="215"/>
      <c r="W109" s="215"/>
      <c r="X109" s="215"/>
      <c r="Y109" s="213"/>
      <c r="Z109" s="215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  <c r="AN109" s="213"/>
      <c r="AO109" s="213"/>
      <c r="AP109" s="213"/>
      <c r="AQ109" s="213"/>
      <c r="AR109" s="213"/>
      <c r="AS109" s="213"/>
      <c r="AT109" s="213"/>
      <c r="AU109" s="213"/>
    </row>
    <row r="110" spans="1:47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7"/>
      <c r="L110" s="213"/>
      <c r="M110" s="213"/>
      <c r="N110" s="213"/>
      <c r="O110" s="213"/>
      <c r="P110" s="215"/>
      <c r="Q110" s="213"/>
      <c r="R110" s="213"/>
      <c r="S110" s="215"/>
      <c r="T110" s="213"/>
      <c r="U110" s="213"/>
      <c r="V110" s="215"/>
      <c r="W110" s="215"/>
      <c r="X110" s="215"/>
      <c r="Y110" s="213"/>
      <c r="Z110" s="215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  <c r="AN110" s="213"/>
      <c r="AO110" s="213"/>
      <c r="AP110" s="213"/>
      <c r="AQ110" s="213"/>
      <c r="AR110" s="213"/>
      <c r="AS110" s="213"/>
      <c r="AT110" s="213"/>
      <c r="AU110" s="213"/>
    </row>
    <row r="111" spans="1:47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7"/>
      <c r="L111" s="213"/>
      <c r="M111" s="213"/>
      <c r="N111" s="213"/>
      <c r="O111" s="213"/>
      <c r="P111" s="215"/>
      <c r="Q111" s="213"/>
      <c r="R111" s="213"/>
      <c r="S111" s="215"/>
      <c r="T111" s="213"/>
      <c r="U111" s="213"/>
      <c r="V111" s="215"/>
      <c r="W111" s="215"/>
      <c r="X111" s="215"/>
      <c r="Y111" s="213"/>
      <c r="Z111" s="215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  <c r="AN111" s="213"/>
      <c r="AO111" s="213"/>
      <c r="AP111" s="213"/>
      <c r="AQ111" s="213"/>
      <c r="AR111" s="213"/>
      <c r="AS111" s="213"/>
      <c r="AT111" s="213"/>
      <c r="AU111" s="213"/>
    </row>
    <row r="112" spans="1:47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7"/>
      <c r="L112" s="213"/>
      <c r="M112" s="213"/>
      <c r="N112" s="213"/>
      <c r="O112" s="213"/>
      <c r="P112" s="215"/>
      <c r="Q112" s="213"/>
      <c r="R112" s="213"/>
      <c r="S112" s="215"/>
      <c r="T112" s="213"/>
      <c r="U112" s="213"/>
      <c r="V112" s="215"/>
      <c r="W112" s="215"/>
      <c r="X112" s="215"/>
      <c r="Y112" s="213"/>
      <c r="Z112" s="215"/>
      <c r="AA112" s="213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  <c r="AN112" s="213"/>
      <c r="AO112" s="213"/>
      <c r="AP112" s="213"/>
      <c r="AQ112" s="213"/>
      <c r="AR112" s="213"/>
      <c r="AS112" s="213"/>
      <c r="AT112" s="213"/>
      <c r="AU112" s="213"/>
    </row>
    <row r="113" spans="1:47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7"/>
      <c r="L113" s="213"/>
      <c r="M113" s="213"/>
      <c r="N113" s="213"/>
      <c r="O113" s="213"/>
      <c r="P113" s="215"/>
      <c r="Q113" s="213"/>
      <c r="R113" s="213"/>
      <c r="S113" s="215"/>
      <c r="T113" s="213"/>
      <c r="U113" s="213"/>
      <c r="V113" s="215"/>
      <c r="W113" s="215"/>
      <c r="X113" s="215"/>
      <c r="Y113" s="213"/>
      <c r="Z113" s="215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  <c r="AN113" s="213"/>
      <c r="AO113" s="213"/>
      <c r="AP113" s="213"/>
      <c r="AQ113" s="213"/>
      <c r="AR113" s="213"/>
      <c r="AS113" s="213"/>
      <c r="AT113" s="213"/>
      <c r="AU113" s="213"/>
    </row>
    <row r="114" spans="1:47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7"/>
      <c r="L114" s="213"/>
      <c r="M114" s="213"/>
      <c r="N114" s="213"/>
      <c r="O114" s="213"/>
      <c r="P114" s="215"/>
      <c r="Q114" s="213"/>
      <c r="R114" s="213"/>
      <c r="S114" s="215"/>
      <c r="T114" s="213"/>
      <c r="U114" s="213"/>
      <c r="V114" s="215"/>
      <c r="W114" s="215"/>
      <c r="X114" s="215"/>
      <c r="Y114" s="213"/>
      <c r="Z114" s="215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</row>
    <row r="115" spans="1:47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7"/>
      <c r="L115" s="213"/>
      <c r="M115" s="213"/>
      <c r="N115" s="213"/>
      <c r="O115" s="213"/>
      <c r="P115" s="215"/>
      <c r="Q115" s="213"/>
      <c r="R115" s="213"/>
      <c r="S115" s="215"/>
      <c r="T115" s="213"/>
      <c r="U115" s="213"/>
      <c r="V115" s="215"/>
      <c r="W115" s="215"/>
      <c r="X115" s="215"/>
      <c r="Y115" s="213"/>
      <c r="Z115" s="215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  <c r="AN115" s="213"/>
      <c r="AO115" s="213"/>
      <c r="AP115" s="213"/>
      <c r="AQ115" s="213"/>
      <c r="AR115" s="213"/>
      <c r="AS115" s="213"/>
      <c r="AT115" s="213"/>
      <c r="AU115" s="213"/>
    </row>
    <row r="116" spans="1:47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7"/>
      <c r="L116" s="213"/>
      <c r="M116" s="213"/>
      <c r="N116" s="213"/>
      <c r="O116" s="213"/>
      <c r="P116" s="215"/>
      <c r="Q116" s="213"/>
      <c r="R116" s="213"/>
      <c r="S116" s="215"/>
      <c r="T116" s="213"/>
      <c r="U116" s="213"/>
      <c r="V116" s="215"/>
      <c r="W116" s="215"/>
      <c r="X116" s="215"/>
      <c r="Y116" s="213"/>
      <c r="Z116" s="215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213"/>
      <c r="AQ116" s="213"/>
      <c r="AR116" s="213"/>
      <c r="AS116" s="213"/>
      <c r="AT116" s="213"/>
      <c r="AU116" s="213"/>
    </row>
    <row r="117" spans="1:47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7"/>
      <c r="L117" s="213"/>
      <c r="M117" s="213"/>
      <c r="N117" s="213"/>
      <c r="O117" s="213"/>
      <c r="P117" s="215"/>
      <c r="Q117" s="213"/>
      <c r="R117" s="213"/>
      <c r="S117" s="215"/>
      <c r="T117" s="213"/>
      <c r="U117" s="213"/>
      <c r="V117" s="215"/>
      <c r="W117" s="215"/>
      <c r="X117" s="215"/>
      <c r="Y117" s="213"/>
      <c r="Z117" s="215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</row>
    <row r="118" spans="1:47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7"/>
      <c r="L118" s="213"/>
      <c r="M118" s="213"/>
      <c r="N118" s="213"/>
      <c r="O118" s="213"/>
      <c r="P118" s="215"/>
      <c r="Q118" s="213"/>
      <c r="R118" s="213"/>
      <c r="S118" s="215"/>
      <c r="T118" s="213"/>
      <c r="U118" s="213"/>
      <c r="V118" s="215"/>
      <c r="W118" s="215"/>
      <c r="X118" s="215"/>
      <c r="Y118" s="213"/>
      <c r="Z118" s="215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</row>
    <row r="119" spans="1:47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7"/>
      <c r="L119" s="213"/>
      <c r="M119" s="213"/>
      <c r="N119" s="213"/>
      <c r="O119" s="213"/>
      <c r="P119" s="215"/>
      <c r="Q119" s="213"/>
      <c r="R119" s="213"/>
      <c r="S119" s="215"/>
      <c r="T119" s="213"/>
      <c r="U119" s="213"/>
      <c r="V119" s="215"/>
      <c r="W119" s="215"/>
      <c r="X119" s="215"/>
      <c r="Y119" s="213"/>
      <c r="Z119" s="215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</row>
    <row r="120" spans="1:47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7"/>
      <c r="L120" s="213"/>
      <c r="M120" s="213"/>
      <c r="N120" s="213"/>
      <c r="O120" s="213"/>
      <c r="P120" s="215"/>
      <c r="Q120" s="213"/>
      <c r="R120" s="213"/>
      <c r="S120" s="215"/>
      <c r="T120" s="213"/>
      <c r="U120" s="213"/>
      <c r="V120" s="215"/>
      <c r="W120" s="215"/>
      <c r="X120" s="215"/>
      <c r="Y120" s="213"/>
      <c r="Z120" s="215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213"/>
      <c r="AQ120" s="213"/>
      <c r="AR120" s="213"/>
      <c r="AS120" s="213"/>
      <c r="AT120" s="213"/>
      <c r="AU120" s="213"/>
    </row>
    <row r="121" spans="1:47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7"/>
      <c r="L121" s="213"/>
      <c r="M121" s="213"/>
      <c r="N121" s="213"/>
      <c r="O121" s="213"/>
      <c r="P121" s="215"/>
      <c r="Q121" s="213"/>
      <c r="R121" s="213"/>
      <c r="S121" s="215"/>
      <c r="T121" s="213"/>
      <c r="U121" s="213"/>
      <c r="V121" s="215"/>
      <c r="W121" s="215"/>
      <c r="X121" s="215"/>
      <c r="Y121" s="213"/>
      <c r="Z121" s="215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</row>
    <row r="122" spans="1:47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7"/>
      <c r="L122" s="213"/>
      <c r="M122" s="213"/>
      <c r="N122" s="213"/>
      <c r="O122" s="213"/>
      <c r="P122" s="215"/>
      <c r="Q122" s="213"/>
      <c r="R122" s="213"/>
      <c r="S122" s="215"/>
      <c r="T122" s="213"/>
      <c r="U122" s="213"/>
      <c r="V122" s="215"/>
      <c r="W122" s="215"/>
      <c r="X122" s="215"/>
      <c r="Y122" s="213"/>
      <c r="Z122" s="215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</row>
    <row r="123" spans="1:47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7"/>
      <c r="L123" s="213"/>
      <c r="M123" s="213"/>
      <c r="N123" s="213"/>
      <c r="O123" s="213"/>
      <c r="P123" s="215"/>
      <c r="Q123" s="213"/>
      <c r="R123" s="213"/>
      <c r="S123" s="215"/>
      <c r="T123" s="213"/>
      <c r="U123" s="213"/>
      <c r="V123" s="215"/>
      <c r="W123" s="215"/>
      <c r="X123" s="215"/>
      <c r="Y123" s="213"/>
      <c r="Z123" s="215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</row>
    <row r="124" spans="1:47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7"/>
      <c r="L124" s="213"/>
      <c r="M124" s="213"/>
      <c r="N124" s="213"/>
      <c r="O124" s="213"/>
      <c r="P124" s="215"/>
      <c r="Q124" s="213"/>
      <c r="R124" s="213"/>
      <c r="S124" s="215"/>
      <c r="T124" s="213"/>
      <c r="U124" s="213"/>
      <c r="V124" s="215"/>
      <c r="W124" s="215"/>
      <c r="X124" s="215"/>
      <c r="Y124" s="213"/>
      <c r="Z124" s="215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</row>
    <row r="125" spans="1:47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7"/>
      <c r="L125" s="213"/>
      <c r="M125" s="213"/>
      <c r="N125" s="213"/>
      <c r="O125" s="213"/>
      <c r="P125" s="215"/>
      <c r="Q125" s="213"/>
      <c r="R125" s="213"/>
      <c r="S125" s="215"/>
      <c r="T125" s="213"/>
      <c r="U125" s="213"/>
      <c r="V125" s="215"/>
      <c r="W125" s="215"/>
      <c r="X125" s="215"/>
      <c r="Y125" s="213"/>
      <c r="Z125" s="215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213"/>
      <c r="AP125" s="213"/>
      <c r="AQ125" s="213"/>
      <c r="AR125" s="213"/>
      <c r="AS125" s="213"/>
      <c r="AT125" s="213"/>
      <c r="AU125" s="213"/>
    </row>
    <row r="126" spans="1:47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7"/>
      <c r="L126" s="213"/>
      <c r="M126" s="213"/>
      <c r="N126" s="213"/>
      <c r="O126" s="213"/>
      <c r="P126" s="215"/>
      <c r="Q126" s="213"/>
      <c r="R126" s="213"/>
      <c r="S126" s="215"/>
      <c r="T126" s="213"/>
      <c r="U126" s="213"/>
      <c r="V126" s="215"/>
      <c r="W126" s="215"/>
      <c r="X126" s="215"/>
      <c r="Y126" s="213"/>
      <c r="Z126" s="215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213"/>
      <c r="AQ126" s="213"/>
      <c r="AR126" s="213"/>
      <c r="AS126" s="213"/>
      <c r="AT126" s="213"/>
      <c r="AU126" s="213"/>
    </row>
    <row r="127" spans="1:47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7"/>
      <c r="L127" s="213"/>
      <c r="M127" s="213"/>
      <c r="N127" s="213"/>
      <c r="O127" s="213"/>
      <c r="P127" s="215"/>
      <c r="Q127" s="213"/>
      <c r="R127" s="213"/>
      <c r="S127" s="215"/>
      <c r="T127" s="213"/>
      <c r="U127" s="213"/>
      <c r="V127" s="215"/>
      <c r="W127" s="215"/>
      <c r="X127" s="215"/>
      <c r="Y127" s="213"/>
      <c r="Z127" s="215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</row>
    <row r="128" spans="1:47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7"/>
      <c r="L128" s="213"/>
      <c r="M128" s="213"/>
      <c r="N128" s="213"/>
      <c r="O128" s="213"/>
      <c r="P128" s="215"/>
      <c r="Q128" s="213"/>
      <c r="R128" s="213"/>
      <c r="S128" s="215"/>
      <c r="T128" s="213"/>
      <c r="U128" s="213"/>
      <c r="V128" s="215"/>
      <c r="W128" s="215"/>
      <c r="X128" s="215"/>
      <c r="Y128" s="213"/>
      <c r="Z128" s="215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213"/>
      <c r="AQ128" s="213"/>
      <c r="AR128" s="213"/>
      <c r="AS128" s="213"/>
      <c r="AT128" s="213"/>
      <c r="AU128" s="213"/>
    </row>
    <row r="129" spans="1:47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7"/>
      <c r="L129" s="213"/>
      <c r="M129" s="213"/>
      <c r="N129" s="213"/>
      <c r="O129" s="213"/>
      <c r="P129" s="215"/>
      <c r="Q129" s="213"/>
      <c r="R129" s="213"/>
      <c r="S129" s="215"/>
      <c r="T129" s="213"/>
      <c r="U129" s="213"/>
      <c r="V129" s="215"/>
      <c r="W129" s="215"/>
      <c r="X129" s="215"/>
      <c r="Y129" s="213"/>
      <c r="Z129" s="215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213"/>
      <c r="AQ129" s="213"/>
      <c r="AR129" s="213"/>
      <c r="AS129" s="213"/>
      <c r="AT129" s="213"/>
      <c r="AU129" s="213"/>
    </row>
    <row r="130" spans="1:47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7"/>
      <c r="L130" s="213"/>
      <c r="M130" s="213"/>
      <c r="N130" s="213"/>
      <c r="O130" s="213"/>
      <c r="P130" s="215"/>
      <c r="Q130" s="213"/>
      <c r="R130" s="213"/>
      <c r="S130" s="215"/>
      <c r="T130" s="213"/>
      <c r="U130" s="213"/>
      <c r="V130" s="215"/>
      <c r="W130" s="215"/>
      <c r="X130" s="215"/>
      <c r="Y130" s="213"/>
      <c r="Z130" s="215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213"/>
      <c r="AQ130" s="213"/>
      <c r="AR130" s="213"/>
      <c r="AS130" s="213"/>
      <c r="AT130" s="213"/>
      <c r="AU130" s="213"/>
    </row>
    <row r="131" spans="1:47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7"/>
      <c r="L131" s="213"/>
      <c r="M131" s="213"/>
      <c r="N131" s="213"/>
      <c r="O131" s="213"/>
      <c r="P131" s="215"/>
      <c r="Q131" s="213"/>
      <c r="R131" s="213"/>
      <c r="S131" s="215"/>
      <c r="T131" s="213"/>
      <c r="U131" s="213"/>
      <c r="V131" s="215"/>
      <c r="W131" s="215"/>
      <c r="X131" s="215"/>
      <c r="Y131" s="213"/>
      <c r="Z131" s="215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</row>
    <row r="132" spans="1:47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7"/>
      <c r="L132" s="213"/>
      <c r="M132" s="213"/>
      <c r="N132" s="213"/>
      <c r="O132" s="213"/>
      <c r="P132" s="215"/>
      <c r="Q132" s="213"/>
      <c r="R132" s="213"/>
      <c r="S132" s="215"/>
      <c r="T132" s="213"/>
      <c r="U132" s="213"/>
      <c r="V132" s="215"/>
      <c r="W132" s="215"/>
      <c r="X132" s="215"/>
      <c r="Y132" s="213"/>
      <c r="Z132" s="215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</row>
    <row r="133" spans="1:47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7"/>
      <c r="L133" s="213"/>
      <c r="M133" s="213"/>
      <c r="N133" s="213"/>
      <c r="O133" s="213"/>
      <c r="P133" s="215"/>
      <c r="Q133" s="213"/>
      <c r="R133" s="213"/>
      <c r="S133" s="215"/>
      <c r="T133" s="213"/>
      <c r="U133" s="213"/>
      <c r="V133" s="215"/>
      <c r="W133" s="215"/>
      <c r="X133" s="215"/>
      <c r="Y133" s="213"/>
      <c r="Z133" s="215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</row>
    <row r="134" spans="1:47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7"/>
      <c r="L134" s="213"/>
      <c r="M134" s="213"/>
      <c r="N134" s="213"/>
      <c r="O134" s="213"/>
      <c r="P134" s="215"/>
      <c r="Q134" s="213"/>
      <c r="R134" s="213"/>
      <c r="S134" s="215"/>
      <c r="T134" s="213"/>
      <c r="U134" s="213"/>
      <c r="V134" s="215"/>
      <c r="W134" s="215"/>
      <c r="X134" s="215"/>
      <c r="Y134" s="213"/>
      <c r="Z134" s="215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213"/>
      <c r="AQ134" s="213"/>
      <c r="AR134" s="213"/>
      <c r="AS134" s="213"/>
      <c r="AT134" s="213"/>
      <c r="AU134" s="213"/>
    </row>
    <row r="135" spans="1:47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7"/>
      <c r="L135" s="213"/>
      <c r="M135" s="213"/>
      <c r="N135" s="213"/>
      <c r="O135" s="213"/>
      <c r="P135" s="215"/>
      <c r="Q135" s="213"/>
      <c r="R135" s="213"/>
      <c r="S135" s="215"/>
      <c r="T135" s="213"/>
      <c r="U135" s="213"/>
      <c r="V135" s="215"/>
      <c r="W135" s="215"/>
      <c r="X135" s="215"/>
      <c r="Y135" s="213"/>
      <c r="Z135" s="215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213"/>
      <c r="AQ135" s="213"/>
      <c r="AR135" s="213"/>
      <c r="AS135" s="213"/>
      <c r="AT135" s="213"/>
      <c r="AU135" s="213"/>
    </row>
    <row r="136" spans="1:47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7"/>
      <c r="L136" s="213"/>
      <c r="M136" s="213"/>
      <c r="N136" s="213"/>
      <c r="O136" s="213"/>
      <c r="P136" s="215"/>
      <c r="Q136" s="213"/>
      <c r="R136" s="213"/>
      <c r="S136" s="215"/>
      <c r="T136" s="213"/>
      <c r="U136" s="213"/>
      <c r="V136" s="215"/>
      <c r="W136" s="215"/>
      <c r="X136" s="215"/>
      <c r="Y136" s="213"/>
      <c r="Z136" s="215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  <c r="AN136" s="213"/>
      <c r="AO136" s="213"/>
      <c r="AP136" s="213"/>
      <c r="AQ136" s="213"/>
      <c r="AR136" s="213"/>
      <c r="AS136" s="213"/>
      <c r="AT136" s="213"/>
      <c r="AU136" s="213"/>
    </row>
    <row r="137" spans="1:47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7"/>
      <c r="L137" s="213"/>
      <c r="M137" s="213"/>
      <c r="N137" s="213"/>
      <c r="O137" s="213"/>
      <c r="P137" s="215"/>
      <c r="Q137" s="213"/>
      <c r="R137" s="213"/>
      <c r="S137" s="215"/>
      <c r="T137" s="213"/>
      <c r="U137" s="213"/>
      <c r="V137" s="215"/>
      <c r="W137" s="215"/>
      <c r="X137" s="215"/>
      <c r="Y137" s="213"/>
      <c r="Z137" s="215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</row>
    <row r="138" spans="1:47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7"/>
      <c r="L138" s="213"/>
      <c r="M138" s="213"/>
      <c r="N138" s="213"/>
      <c r="O138" s="213"/>
      <c r="P138" s="215"/>
      <c r="Q138" s="213"/>
      <c r="R138" s="213"/>
      <c r="S138" s="215"/>
      <c r="T138" s="213"/>
      <c r="U138" s="213"/>
      <c r="V138" s="215"/>
      <c r="W138" s="215"/>
      <c r="X138" s="215"/>
      <c r="Y138" s="213"/>
      <c r="Z138" s="215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</row>
    <row r="139" spans="1:47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7"/>
      <c r="L139" s="213"/>
      <c r="M139" s="213"/>
      <c r="N139" s="213"/>
      <c r="O139" s="213"/>
      <c r="P139" s="215"/>
      <c r="Q139" s="213"/>
      <c r="R139" s="213"/>
      <c r="S139" s="215"/>
      <c r="T139" s="213"/>
      <c r="U139" s="213"/>
      <c r="V139" s="215"/>
      <c r="W139" s="215"/>
      <c r="X139" s="215"/>
      <c r="Y139" s="213"/>
      <c r="Z139" s="215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</row>
    <row r="140" spans="1:47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7"/>
      <c r="L140" s="213"/>
      <c r="M140" s="213"/>
      <c r="N140" s="213"/>
      <c r="O140" s="213"/>
      <c r="P140" s="215"/>
      <c r="Q140" s="213"/>
      <c r="R140" s="213"/>
      <c r="S140" s="215"/>
      <c r="T140" s="213"/>
      <c r="U140" s="213"/>
      <c r="V140" s="215"/>
      <c r="W140" s="215"/>
      <c r="X140" s="215"/>
      <c r="Y140" s="213"/>
      <c r="Z140" s="215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</row>
    <row r="141" spans="1:47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7"/>
      <c r="L141" s="213"/>
      <c r="M141" s="213"/>
      <c r="N141" s="213"/>
      <c r="O141" s="213"/>
      <c r="P141" s="215"/>
      <c r="Q141" s="213"/>
      <c r="R141" s="213"/>
      <c r="S141" s="215"/>
      <c r="T141" s="213"/>
      <c r="U141" s="213"/>
      <c r="V141" s="215"/>
      <c r="W141" s="215"/>
      <c r="X141" s="215"/>
      <c r="Y141" s="213"/>
      <c r="Z141" s="215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/>
      <c r="AR141" s="213"/>
      <c r="AS141" s="213"/>
      <c r="AT141" s="213"/>
      <c r="AU141" s="213"/>
    </row>
    <row r="142" spans="1:47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7"/>
      <c r="L142" s="213"/>
      <c r="M142" s="213"/>
      <c r="N142" s="213"/>
      <c r="O142" s="213"/>
      <c r="P142" s="215"/>
      <c r="Q142" s="213"/>
      <c r="R142" s="213"/>
      <c r="S142" s="215"/>
      <c r="T142" s="213"/>
      <c r="U142" s="213"/>
      <c r="V142" s="215"/>
      <c r="W142" s="215"/>
      <c r="X142" s="215"/>
      <c r="Y142" s="213"/>
      <c r="Z142" s="215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</row>
    <row r="143" spans="1:47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7"/>
      <c r="L143" s="213"/>
      <c r="M143" s="213"/>
      <c r="N143" s="213"/>
      <c r="O143" s="213"/>
      <c r="P143" s="215"/>
      <c r="Q143" s="213"/>
      <c r="R143" s="213"/>
      <c r="S143" s="215"/>
      <c r="T143" s="213"/>
      <c r="U143" s="213"/>
      <c r="V143" s="215"/>
      <c r="W143" s="215"/>
      <c r="X143" s="215"/>
      <c r="Y143" s="213"/>
      <c r="Z143" s="215"/>
      <c r="AA143" s="213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  <c r="AN143" s="213"/>
      <c r="AO143" s="213"/>
      <c r="AP143" s="213"/>
      <c r="AQ143" s="213"/>
      <c r="AR143" s="213"/>
      <c r="AS143" s="213"/>
      <c r="AT143" s="213"/>
      <c r="AU143" s="213"/>
    </row>
    <row r="144" spans="1:47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7"/>
      <c r="L144" s="213"/>
      <c r="M144" s="213"/>
      <c r="N144" s="213"/>
      <c r="O144" s="213"/>
      <c r="P144" s="215"/>
      <c r="Q144" s="213"/>
      <c r="R144" s="213"/>
      <c r="S144" s="215"/>
      <c r="T144" s="213"/>
      <c r="U144" s="213"/>
      <c r="V144" s="215"/>
      <c r="W144" s="215"/>
      <c r="X144" s="215"/>
      <c r="Y144" s="213"/>
      <c r="Z144" s="215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</row>
    <row r="145" spans="1:47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7"/>
      <c r="L145" s="213"/>
      <c r="M145" s="213"/>
      <c r="N145" s="213"/>
      <c r="O145" s="213"/>
      <c r="P145" s="215"/>
      <c r="Q145" s="213"/>
      <c r="R145" s="213"/>
      <c r="S145" s="215"/>
      <c r="T145" s="213"/>
      <c r="U145" s="213"/>
      <c r="V145" s="215"/>
      <c r="W145" s="215"/>
      <c r="X145" s="215"/>
      <c r="Y145" s="213"/>
      <c r="Z145" s="215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  <c r="AN145" s="213"/>
      <c r="AO145" s="213"/>
      <c r="AP145" s="213"/>
      <c r="AQ145" s="213"/>
      <c r="AR145" s="213"/>
      <c r="AS145" s="213"/>
      <c r="AT145" s="213"/>
      <c r="AU145" s="213"/>
    </row>
    <row r="146" spans="1:47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7"/>
      <c r="L146" s="213"/>
      <c r="M146" s="213"/>
      <c r="N146" s="213"/>
      <c r="O146" s="213"/>
      <c r="P146" s="215"/>
      <c r="Q146" s="213"/>
      <c r="R146" s="213"/>
      <c r="S146" s="215"/>
      <c r="T146" s="213"/>
      <c r="U146" s="213"/>
      <c r="V146" s="215"/>
      <c r="W146" s="215"/>
      <c r="X146" s="215"/>
      <c r="Y146" s="213"/>
      <c r="Z146" s="215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  <c r="AN146" s="213"/>
      <c r="AO146" s="213"/>
      <c r="AP146" s="213"/>
      <c r="AQ146" s="213"/>
      <c r="AR146" s="213"/>
      <c r="AS146" s="213"/>
      <c r="AT146" s="213"/>
      <c r="AU146" s="213"/>
    </row>
    <row r="147" spans="1:47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7"/>
      <c r="L147" s="213"/>
      <c r="M147" s="213"/>
      <c r="N147" s="213"/>
      <c r="O147" s="213"/>
      <c r="P147" s="215"/>
      <c r="Q147" s="213"/>
      <c r="R147" s="213"/>
      <c r="S147" s="215"/>
      <c r="T147" s="213"/>
      <c r="U147" s="213"/>
      <c r="V147" s="215"/>
      <c r="W147" s="215"/>
      <c r="X147" s="215"/>
      <c r="Y147" s="213"/>
      <c r="Z147" s="215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  <c r="AN147" s="213"/>
      <c r="AO147" s="213"/>
      <c r="AP147" s="213"/>
      <c r="AQ147" s="213"/>
      <c r="AR147" s="213"/>
      <c r="AS147" s="213"/>
      <c r="AT147" s="213"/>
      <c r="AU147" s="213"/>
    </row>
    <row r="148" spans="1:47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7"/>
      <c r="L148" s="213"/>
      <c r="M148" s="213"/>
      <c r="N148" s="213"/>
      <c r="O148" s="213"/>
      <c r="P148" s="215"/>
      <c r="Q148" s="213"/>
      <c r="R148" s="213"/>
      <c r="S148" s="215"/>
      <c r="T148" s="213"/>
      <c r="U148" s="213"/>
      <c r="V148" s="215"/>
      <c r="W148" s="215"/>
      <c r="X148" s="215"/>
      <c r="Y148" s="213"/>
      <c r="Z148" s="215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13"/>
      <c r="AO148" s="213"/>
      <c r="AP148" s="213"/>
      <c r="AQ148" s="213"/>
      <c r="AR148" s="213"/>
      <c r="AS148" s="213"/>
      <c r="AT148" s="213"/>
      <c r="AU148" s="213"/>
    </row>
    <row r="149" spans="1:47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7"/>
      <c r="L149" s="213"/>
      <c r="M149" s="213"/>
      <c r="N149" s="213"/>
      <c r="O149" s="213"/>
      <c r="P149" s="215"/>
      <c r="Q149" s="213"/>
      <c r="R149" s="213"/>
      <c r="S149" s="215"/>
      <c r="T149" s="213"/>
      <c r="U149" s="213"/>
      <c r="V149" s="215"/>
      <c r="W149" s="215"/>
      <c r="X149" s="215"/>
      <c r="Y149" s="213"/>
      <c r="Z149" s="215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  <c r="AN149" s="213"/>
      <c r="AO149" s="213"/>
      <c r="AP149" s="213"/>
      <c r="AQ149" s="213"/>
      <c r="AR149" s="213"/>
      <c r="AS149" s="213"/>
      <c r="AT149" s="213"/>
      <c r="AU149" s="213"/>
    </row>
    <row r="150" spans="1:47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7"/>
      <c r="L150" s="213"/>
      <c r="M150" s="213"/>
      <c r="N150" s="213"/>
      <c r="O150" s="213"/>
      <c r="P150" s="215"/>
      <c r="Q150" s="213"/>
      <c r="R150" s="213"/>
      <c r="S150" s="215"/>
      <c r="T150" s="213"/>
      <c r="U150" s="213"/>
      <c r="V150" s="215"/>
      <c r="W150" s="215"/>
      <c r="X150" s="215"/>
      <c r="Y150" s="213"/>
      <c r="Z150" s="215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</row>
    <row r="151" spans="1:47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7"/>
      <c r="L151" s="213"/>
      <c r="M151" s="213"/>
      <c r="N151" s="213"/>
      <c r="O151" s="213"/>
      <c r="P151" s="215"/>
      <c r="Q151" s="213"/>
      <c r="R151" s="213"/>
      <c r="S151" s="215"/>
      <c r="T151" s="213"/>
      <c r="U151" s="213"/>
      <c r="V151" s="215"/>
      <c r="W151" s="215"/>
      <c r="X151" s="215"/>
      <c r="Y151" s="213"/>
      <c r="Z151" s="215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</row>
    <row r="152" spans="1:47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7"/>
      <c r="L152" s="213"/>
      <c r="M152" s="213"/>
      <c r="N152" s="213"/>
      <c r="O152" s="213"/>
      <c r="P152" s="215"/>
      <c r="Q152" s="213"/>
      <c r="R152" s="213"/>
      <c r="S152" s="215"/>
      <c r="T152" s="213"/>
      <c r="U152" s="213"/>
      <c r="V152" s="215"/>
      <c r="W152" s="215"/>
      <c r="X152" s="215"/>
      <c r="Y152" s="213"/>
      <c r="Z152" s="215"/>
      <c r="AA152" s="213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  <c r="AN152" s="213"/>
      <c r="AO152" s="213"/>
      <c r="AP152" s="213"/>
      <c r="AQ152" s="213"/>
      <c r="AR152" s="213"/>
      <c r="AS152" s="213"/>
      <c r="AT152" s="213"/>
      <c r="AU152" s="213"/>
    </row>
    <row r="153" spans="1:47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7"/>
      <c r="L153" s="213"/>
      <c r="M153" s="213"/>
      <c r="N153" s="213"/>
      <c r="O153" s="213"/>
      <c r="P153" s="215"/>
      <c r="Q153" s="213"/>
      <c r="R153" s="213"/>
      <c r="S153" s="215"/>
      <c r="T153" s="213"/>
      <c r="U153" s="213"/>
      <c r="V153" s="215"/>
      <c r="W153" s="215"/>
      <c r="X153" s="215"/>
      <c r="Y153" s="213"/>
      <c r="Z153" s="215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</row>
    <row r="154" spans="1:47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7"/>
      <c r="L154" s="213"/>
      <c r="M154" s="213"/>
      <c r="N154" s="213"/>
      <c r="O154" s="213"/>
      <c r="P154" s="215"/>
      <c r="Q154" s="213"/>
      <c r="R154" s="213"/>
      <c r="S154" s="215"/>
      <c r="T154" s="213"/>
      <c r="U154" s="213"/>
      <c r="V154" s="215"/>
      <c r="W154" s="215"/>
      <c r="X154" s="215"/>
      <c r="Y154" s="213"/>
      <c r="Z154" s="215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</row>
    <row r="155" spans="1:47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7"/>
      <c r="L155" s="213"/>
      <c r="M155" s="213"/>
      <c r="N155" s="213"/>
      <c r="O155" s="213"/>
      <c r="P155" s="215"/>
      <c r="Q155" s="213"/>
      <c r="R155" s="213"/>
      <c r="S155" s="215"/>
      <c r="T155" s="213"/>
      <c r="U155" s="213"/>
      <c r="V155" s="215"/>
      <c r="W155" s="215"/>
      <c r="X155" s="215"/>
      <c r="Y155" s="213"/>
      <c r="Z155" s="215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</row>
    <row r="156" spans="1:47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7"/>
      <c r="L156" s="213"/>
      <c r="M156" s="213"/>
      <c r="N156" s="213"/>
      <c r="O156" s="213"/>
      <c r="P156" s="215"/>
      <c r="Q156" s="213"/>
      <c r="R156" s="213"/>
      <c r="S156" s="215"/>
      <c r="T156" s="213"/>
      <c r="U156" s="213"/>
      <c r="V156" s="215"/>
      <c r="W156" s="215"/>
      <c r="X156" s="215"/>
      <c r="Y156" s="213"/>
      <c r="Z156" s="215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</row>
    <row r="157" spans="1:47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7"/>
      <c r="L157" s="213"/>
      <c r="M157" s="213"/>
      <c r="N157" s="213"/>
      <c r="O157" s="213"/>
      <c r="P157" s="215"/>
      <c r="Q157" s="213"/>
      <c r="R157" s="213"/>
      <c r="S157" s="215"/>
      <c r="T157" s="213"/>
      <c r="U157" s="213"/>
      <c r="V157" s="215"/>
      <c r="W157" s="215"/>
      <c r="X157" s="215"/>
      <c r="Y157" s="213"/>
      <c r="Z157" s="215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  <c r="AN157" s="213"/>
      <c r="AO157" s="213"/>
      <c r="AP157" s="213"/>
      <c r="AQ157" s="213"/>
      <c r="AR157" s="213"/>
      <c r="AS157" s="213"/>
      <c r="AT157" s="213"/>
      <c r="AU157" s="213"/>
    </row>
    <row r="158" spans="1:47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7"/>
      <c r="L158" s="213"/>
      <c r="M158" s="213"/>
      <c r="N158" s="213"/>
      <c r="O158" s="213"/>
      <c r="P158" s="215"/>
      <c r="Q158" s="213"/>
      <c r="R158" s="213"/>
      <c r="S158" s="215"/>
      <c r="T158" s="213"/>
      <c r="U158" s="213"/>
      <c r="V158" s="215"/>
      <c r="W158" s="215"/>
      <c r="X158" s="215"/>
      <c r="Y158" s="213"/>
      <c r="Z158" s="215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  <c r="AN158" s="213"/>
      <c r="AO158" s="213"/>
      <c r="AP158" s="213"/>
      <c r="AQ158" s="213"/>
      <c r="AR158" s="213"/>
      <c r="AS158" s="213"/>
      <c r="AT158" s="213"/>
      <c r="AU158" s="213"/>
    </row>
    <row r="159" spans="1:47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7"/>
      <c r="L159" s="213"/>
      <c r="M159" s="213"/>
      <c r="N159" s="213"/>
      <c r="O159" s="213"/>
      <c r="P159" s="215"/>
      <c r="Q159" s="213"/>
      <c r="R159" s="213"/>
      <c r="S159" s="215"/>
      <c r="T159" s="213"/>
      <c r="U159" s="213"/>
      <c r="V159" s="215"/>
      <c r="W159" s="215"/>
      <c r="X159" s="215"/>
      <c r="Y159" s="213"/>
      <c r="Z159" s="215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</row>
    <row r="160" spans="1:47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7"/>
      <c r="L160" s="213"/>
      <c r="M160" s="213"/>
      <c r="N160" s="213"/>
      <c r="O160" s="213"/>
      <c r="P160" s="215"/>
      <c r="Q160" s="213"/>
      <c r="R160" s="213"/>
      <c r="S160" s="215"/>
      <c r="T160" s="213"/>
      <c r="U160" s="213"/>
      <c r="V160" s="215"/>
      <c r="W160" s="215"/>
      <c r="X160" s="215"/>
      <c r="Y160" s="213"/>
      <c r="Z160" s="215"/>
      <c r="AA160" s="213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3"/>
      <c r="AM160" s="213"/>
      <c r="AN160" s="213"/>
      <c r="AO160" s="213"/>
      <c r="AP160" s="213"/>
      <c r="AQ160" s="213"/>
      <c r="AR160" s="213"/>
      <c r="AS160" s="213"/>
      <c r="AT160" s="213"/>
      <c r="AU160" s="213"/>
    </row>
    <row r="161" spans="1:47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7"/>
      <c r="L161" s="213"/>
      <c r="M161" s="213"/>
      <c r="N161" s="213"/>
      <c r="O161" s="213"/>
      <c r="P161" s="215"/>
      <c r="Q161" s="213"/>
      <c r="R161" s="213"/>
      <c r="S161" s="215"/>
      <c r="T161" s="213"/>
      <c r="U161" s="213"/>
      <c r="V161" s="215"/>
      <c r="W161" s="215"/>
      <c r="X161" s="215"/>
      <c r="Y161" s="213"/>
      <c r="Z161" s="215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</row>
    <row r="162" spans="1:47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7"/>
      <c r="L162" s="213"/>
      <c r="M162" s="213"/>
      <c r="N162" s="213"/>
      <c r="O162" s="213"/>
      <c r="P162" s="215"/>
      <c r="Q162" s="213"/>
      <c r="R162" s="213"/>
      <c r="S162" s="215"/>
      <c r="T162" s="213"/>
      <c r="U162" s="213"/>
      <c r="V162" s="215"/>
      <c r="W162" s="215"/>
      <c r="X162" s="215"/>
      <c r="Y162" s="213"/>
      <c r="Z162" s="215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</row>
    <row r="163" spans="1:47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7"/>
      <c r="L163" s="213"/>
      <c r="M163" s="213"/>
      <c r="N163" s="213"/>
      <c r="O163" s="213"/>
      <c r="P163" s="215"/>
      <c r="Q163" s="213"/>
      <c r="R163" s="213"/>
      <c r="S163" s="215"/>
      <c r="T163" s="213"/>
      <c r="U163" s="213"/>
      <c r="V163" s="215"/>
      <c r="W163" s="215"/>
      <c r="X163" s="215"/>
      <c r="Y163" s="213"/>
      <c r="Z163" s="215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  <c r="AN163" s="213"/>
      <c r="AO163" s="213"/>
      <c r="AP163" s="213"/>
      <c r="AQ163" s="213"/>
      <c r="AR163" s="213"/>
      <c r="AS163" s="213"/>
      <c r="AT163" s="213"/>
      <c r="AU163" s="213"/>
    </row>
    <row r="164" spans="1:47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7"/>
      <c r="L164" s="213"/>
      <c r="M164" s="213"/>
      <c r="N164" s="213"/>
      <c r="O164" s="213"/>
      <c r="P164" s="215"/>
      <c r="Q164" s="213"/>
      <c r="R164" s="213"/>
      <c r="S164" s="215"/>
      <c r="T164" s="213"/>
      <c r="U164" s="213"/>
      <c r="V164" s="215"/>
      <c r="W164" s="215"/>
      <c r="X164" s="215"/>
      <c r="Y164" s="213"/>
      <c r="Z164" s="215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  <c r="AN164" s="213"/>
      <c r="AO164" s="213"/>
      <c r="AP164" s="213"/>
      <c r="AQ164" s="213"/>
      <c r="AR164" s="213"/>
      <c r="AS164" s="213"/>
      <c r="AT164" s="213"/>
      <c r="AU164" s="213"/>
    </row>
    <row r="165" spans="1:47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7"/>
      <c r="L165" s="213"/>
      <c r="M165" s="213"/>
      <c r="N165" s="213"/>
      <c r="O165" s="213"/>
      <c r="P165" s="215"/>
      <c r="Q165" s="213"/>
      <c r="R165" s="213"/>
      <c r="S165" s="215"/>
      <c r="T165" s="213"/>
      <c r="U165" s="213"/>
      <c r="V165" s="215"/>
      <c r="W165" s="215"/>
      <c r="X165" s="215"/>
      <c r="Y165" s="213"/>
      <c r="Z165" s="215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  <c r="AN165" s="213"/>
      <c r="AO165" s="213"/>
      <c r="AP165" s="213"/>
      <c r="AQ165" s="213"/>
      <c r="AR165" s="213"/>
      <c r="AS165" s="213"/>
      <c r="AT165" s="213"/>
      <c r="AU165" s="213"/>
    </row>
    <row r="166" spans="1:47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7"/>
      <c r="L166" s="213"/>
      <c r="M166" s="213"/>
      <c r="N166" s="213"/>
      <c r="O166" s="213"/>
      <c r="P166" s="215"/>
      <c r="Q166" s="213"/>
      <c r="R166" s="213"/>
      <c r="S166" s="215"/>
      <c r="T166" s="213"/>
      <c r="U166" s="213"/>
      <c r="V166" s="215"/>
      <c r="W166" s="215"/>
      <c r="X166" s="215"/>
      <c r="Y166" s="213"/>
      <c r="Z166" s="215"/>
      <c r="AA166" s="213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3"/>
      <c r="AM166" s="213"/>
      <c r="AN166" s="213"/>
      <c r="AO166" s="213"/>
      <c r="AP166" s="213"/>
      <c r="AQ166" s="213"/>
      <c r="AR166" s="213"/>
      <c r="AS166" s="213"/>
      <c r="AT166" s="213"/>
      <c r="AU166" s="213"/>
    </row>
    <row r="167" spans="1:47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7"/>
      <c r="L167" s="213"/>
      <c r="M167" s="213"/>
      <c r="N167" s="213"/>
      <c r="O167" s="213"/>
      <c r="P167" s="215"/>
      <c r="Q167" s="213"/>
      <c r="R167" s="213"/>
      <c r="S167" s="215"/>
      <c r="T167" s="213"/>
      <c r="U167" s="213"/>
      <c r="V167" s="215"/>
      <c r="W167" s="215"/>
      <c r="X167" s="215"/>
      <c r="Y167" s="213"/>
      <c r="Z167" s="215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13"/>
      <c r="AN167" s="213"/>
      <c r="AO167" s="213"/>
      <c r="AP167" s="213"/>
      <c r="AQ167" s="213"/>
      <c r="AR167" s="213"/>
      <c r="AS167" s="213"/>
      <c r="AT167" s="213"/>
      <c r="AU167" s="213"/>
    </row>
    <row r="168" spans="1:47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7"/>
      <c r="L168" s="213"/>
      <c r="M168" s="213"/>
      <c r="N168" s="213"/>
      <c r="O168" s="213"/>
      <c r="P168" s="215"/>
      <c r="Q168" s="213"/>
      <c r="R168" s="213"/>
      <c r="S168" s="215"/>
      <c r="T168" s="213"/>
      <c r="U168" s="213"/>
      <c r="V168" s="215"/>
      <c r="W168" s="215"/>
      <c r="X168" s="215"/>
      <c r="Y168" s="213"/>
      <c r="Z168" s="215"/>
      <c r="AA168" s="213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</row>
    <row r="169" spans="1:47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7"/>
      <c r="L169" s="213"/>
      <c r="M169" s="213"/>
      <c r="N169" s="213"/>
      <c r="O169" s="213"/>
      <c r="P169" s="215"/>
      <c r="Q169" s="213"/>
      <c r="R169" s="213"/>
      <c r="S169" s="215"/>
      <c r="T169" s="213"/>
      <c r="U169" s="213"/>
      <c r="V169" s="215"/>
      <c r="W169" s="215"/>
      <c r="X169" s="215"/>
      <c r="Y169" s="213"/>
      <c r="Z169" s="215"/>
      <c r="AA169" s="213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3"/>
      <c r="AM169" s="213"/>
      <c r="AN169" s="213"/>
      <c r="AO169" s="213"/>
      <c r="AP169" s="213"/>
      <c r="AQ169" s="213"/>
      <c r="AR169" s="213"/>
      <c r="AS169" s="213"/>
      <c r="AT169" s="213"/>
      <c r="AU169" s="213"/>
    </row>
    <row r="170" spans="1:47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7"/>
      <c r="L170" s="213"/>
      <c r="M170" s="213"/>
      <c r="N170" s="213"/>
      <c r="O170" s="213"/>
      <c r="P170" s="215"/>
      <c r="Q170" s="213"/>
      <c r="R170" s="213"/>
      <c r="S170" s="215"/>
      <c r="T170" s="213"/>
      <c r="U170" s="213"/>
      <c r="V170" s="215"/>
      <c r="W170" s="215"/>
      <c r="X170" s="215"/>
      <c r="Y170" s="213"/>
      <c r="Z170" s="215"/>
      <c r="AA170" s="213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3"/>
      <c r="AM170" s="213"/>
      <c r="AN170" s="213"/>
      <c r="AO170" s="213"/>
      <c r="AP170" s="213"/>
      <c r="AQ170" s="213"/>
      <c r="AR170" s="213"/>
      <c r="AS170" s="213"/>
      <c r="AT170" s="213"/>
      <c r="AU170" s="213"/>
    </row>
    <row r="171" spans="1:47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7"/>
      <c r="L171" s="213"/>
      <c r="M171" s="213"/>
      <c r="N171" s="213"/>
      <c r="O171" s="213"/>
      <c r="P171" s="215"/>
      <c r="Q171" s="213"/>
      <c r="R171" s="213"/>
      <c r="S171" s="215"/>
      <c r="T171" s="213"/>
      <c r="U171" s="213"/>
      <c r="V171" s="215"/>
      <c r="W171" s="215"/>
      <c r="X171" s="215"/>
      <c r="Y171" s="213"/>
      <c r="Z171" s="215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  <c r="AN171" s="213"/>
      <c r="AO171" s="213"/>
      <c r="AP171" s="213"/>
      <c r="AQ171" s="213"/>
      <c r="AR171" s="213"/>
      <c r="AS171" s="213"/>
      <c r="AT171" s="213"/>
      <c r="AU171" s="213"/>
    </row>
    <row r="172" spans="1:47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7"/>
      <c r="L172" s="213"/>
      <c r="M172" s="213"/>
      <c r="N172" s="213"/>
      <c r="O172" s="213"/>
      <c r="P172" s="215"/>
      <c r="Q172" s="213"/>
      <c r="R172" s="213"/>
      <c r="S172" s="215"/>
      <c r="T172" s="213"/>
      <c r="U172" s="213"/>
      <c r="V172" s="215"/>
      <c r="W172" s="215"/>
      <c r="X172" s="215"/>
      <c r="Y172" s="213"/>
      <c r="Z172" s="215"/>
      <c r="AA172" s="213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</row>
    <row r="173" spans="1:47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7"/>
      <c r="L173" s="213"/>
      <c r="M173" s="213"/>
      <c r="N173" s="213"/>
      <c r="O173" s="213"/>
      <c r="P173" s="215"/>
      <c r="Q173" s="213"/>
      <c r="R173" s="213"/>
      <c r="S173" s="215"/>
      <c r="T173" s="213"/>
      <c r="U173" s="213"/>
      <c r="V173" s="215"/>
      <c r="W173" s="215"/>
      <c r="X173" s="215"/>
      <c r="Y173" s="213"/>
      <c r="Z173" s="215"/>
      <c r="AA173" s="213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3"/>
      <c r="AM173" s="213"/>
      <c r="AN173" s="213"/>
      <c r="AO173" s="213"/>
      <c r="AP173" s="213"/>
      <c r="AQ173" s="213"/>
      <c r="AR173" s="213"/>
      <c r="AS173" s="213"/>
      <c r="AT173" s="213"/>
      <c r="AU173" s="213"/>
    </row>
    <row r="174" spans="1:47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7"/>
      <c r="L174" s="213"/>
      <c r="M174" s="213"/>
      <c r="N174" s="213"/>
      <c r="O174" s="213"/>
      <c r="P174" s="215"/>
      <c r="Q174" s="213"/>
      <c r="R174" s="213"/>
      <c r="S174" s="215"/>
      <c r="T174" s="213"/>
      <c r="U174" s="213"/>
      <c r="V174" s="215"/>
      <c r="W174" s="215"/>
      <c r="X174" s="215"/>
      <c r="Y174" s="213"/>
      <c r="Z174" s="215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</row>
    <row r="175" spans="1:47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7"/>
      <c r="L175" s="213"/>
      <c r="M175" s="213"/>
      <c r="N175" s="213"/>
      <c r="O175" s="213"/>
      <c r="P175" s="215"/>
      <c r="Q175" s="213"/>
      <c r="R175" s="213"/>
      <c r="S175" s="215"/>
      <c r="T175" s="213"/>
      <c r="U175" s="213"/>
      <c r="V175" s="215"/>
      <c r="W175" s="215"/>
      <c r="X175" s="215"/>
      <c r="Y175" s="213"/>
      <c r="Z175" s="215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</row>
    <row r="176" spans="1:47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7"/>
      <c r="L176" s="213"/>
      <c r="M176" s="213"/>
      <c r="N176" s="213"/>
      <c r="O176" s="213"/>
      <c r="P176" s="215"/>
      <c r="Q176" s="213"/>
      <c r="R176" s="213"/>
      <c r="S176" s="215"/>
      <c r="T176" s="213"/>
      <c r="U176" s="213"/>
      <c r="V176" s="215"/>
      <c r="W176" s="215"/>
      <c r="X176" s="215"/>
      <c r="Y176" s="213"/>
      <c r="Z176" s="215"/>
      <c r="AA176" s="213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</row>
    <row r="177" spans="1:47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7"/>
      <c r="L177" s="213"/>
      <c r="M177" s="213"/>
      <c r="N177" s="213"/>
      <c r="O177" s="213"/>
      <c r="P177" s="215"/>
      <c r="Q177" s="213"/>
      <c r="R177" s="213"/>
      <c r="S177" s="215"/>
      <c r="T177" s="213"/>
      <c r="U177" s="213"/>
      <c r="V177" s="215"/>
      <c r="W177" s="215"/>
      <c r="X177" s="215"/>
      <c r="Y177" s="213"/>
      <c r="Z177" s="215"/>
      <c r="AA177" s="213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3"/>
      <c r="AM177" s="213"/>
      <c r="AN177" s="213"/>
      <c r="AO177" s="213"/>
      <c r="AP177" s="213"/>
      <c r="AQ177" s="213"/>
      <c r="AR177" s="213"/>
      <c r="AS177" s="213"/>
      <c r="AT177" s="213"/>
      <c r="AU177" s="213"/>
    </row>
    <row r="178" spans="1:47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7"/>
      <c r="L178" s="213"/>
      <c r="M178" s="213"/>
      <c r="N178" s="213"/>
      <c r="O178" s="213"/>
      <c r="P178" s="215"/>
      <c r="Q178" s="213"/>
      <c r="R178" s="213"/>
      <c r="S178" s="215"/>
      <c r="T178" s="213"/>
      <c r="U178" s="213"/>
      <c r="V178" s="215"/>
      <c r="W178" s="215"/>
      <c r="X178" s="215"/>
      <c r="Y178" s="213"/>
      <c r="Z178" s="215"/>
      <c r="AA178" s="213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3"/>
      <c r="AM178" s="213"/>
      <c r="AN178" s="213"/>
      <c r="AO178" s="213"/>
      <c r="AP178" s="213"/>
      <c r="AQ178" s="213"/>
      <c r="AR178" s="213"/>
      <c r="AS178" s="213"/>
      <c r="AT178" s="213"/>
      <c r="AU178" s="213"/>
    </row>
    <row r="179" spans="1:47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7"/>
      <c r="L179" s="213"/>
      <c r="M179" s="213"/>
      <c r="N179" s="213"/>
      <c r="O179" s="213"/>
      <c r="P179" s="215"/>
      <c r="Q179" s="213"/>
      <c r="R179" s="213"/>
      <c r="S179" s="215"/>
      <c r="T179" s="213"/>
      <c r="U179" s="213"/>
      <c r="V179" s="215"/>
      <c r="W179" s="215"/>
      <c r="X179" s="215"/>
      <c r="Y179" s="213"/>
      <c r="Z179" s="215"/>
      <c r="AA179" s="213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3"/>
      <c r="AM179" s="213"/>
      <c r="AN179" s="213"/>
      <c r="AO179" s="213"/>
      <c r="AP179" s="213"/>
      <c r="AQ179" s="213"/>
      <c r="AR179" s="213"/>
      <c r="AS179" s="213"/>
      <c r="AT179" s="213"/>
      <c r="AU179" s="213"/>
    </row>
    <row r="180" spans="1:47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7"/>
      <c r="L180" s="213"/>
      <c r="M180" s="213"/>
      <c r="N180" s="213"/>
      <c r="O180" s="213"/>
      <c r="P180" s="215"/>
      <c r="Q180" s="213"/>
      <c r="R180" s="213"/>
      <c r="S180" s="215"/>
      <c r="T180" s="213"/>
      <c r="U180" s="213"/>
      <c r="V180" s="215"/>
      <c r="W180" s="215"/>
      <c r="X180" s="215"/>
      <c r="Y180" s="213"/>
      <c r="Z180" s="215"/>
      <c r="AA180" s="213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</row>
    <row r="181" spans="1:47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7"/>
      <c r="L181" s="213"/>
      <c r="M181" s="213"/>
      <c r="N181" s="213"/>
      <c r="O181" s="213"/>
      <c r="P181" s="215"/>
      <c r="Q181" s="213"/>
      <c r="R181" s="213"/>
      <c r="S181" s="215"/>
      <c r="T181" s="213"/>
      <c r="U181" s="213"/>
      <c r="V181" s="215"/>
      <c r="W181" s="215"/>
      <c r="X181" s="215"/>
      <c r="Y181" s="213"/>
      <c r="Z181" s="215"/>
      <c r="AA181" s="213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3"/>
      <c r="AM181" s="213"/>
      <c r="AN181" s="213"/>
      <c r="AO181" s="213"/>
      <c r="AP181" s="213"/>
      <c r="AQ181" s="213"/>
      <c r="AR181" s="213"/>
      <c r="AS181" s="213"/>
      <c r="AT181" s="213"/>
      <c r="AU181" s="213"/>
    </row>
    <row r="182" spans="1:47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7"/>
      <c r="L182" s="213"/>
      <c r="M182" s="213"/>
      <c r="N182" s="213"/>
      <c r="O182" s="213"/>
      <c r="P182" s="215"/>
      <c r="Q182" s="213"/>
      <c r="R182" s="213"/>
      <c r="S182" s="215"/>
      <c r="T182" s="213"/>
      <c r="U182" s="213"/>
      <c r="V182" s="215"/>
      <c r="W182" s="215"/>
      <c r="X182" s="215"/>
      <c r="Y182" s="213"/>
      <c r="Z182" s="215"/>
      <c r="AA182" s="213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3"/>
      <c r="AM182" s="213"/>
      <c r="AN182" s="213"/>
      <c r="AO182" s="213"/>
      <c r="AP182" s="213"/>
      <c r="AQ182" s="213"/>
      <c r="AR182" s="213"/>
      <c r="AS182" s="213"/>
      <c r="AT182" s="213"/>
      <c r="AU182" s="213"/>
    </row>
    <row r="183" spans="1:47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7"/>
      <c r="L183" s="213"/>
      <c r="M183" s="213"/>
      <c r="N183" s="213"/>
      <c r="O183" s="213"/>
      <c r="P183" s="215"/>
      <c r="Q183" s="213"/>
      <c r="R183" s="213"/>
      <c r="S183" s="215"/>
      <c r="T183" s="213"/>
      <c r="U183" s="213"/>
      <c r="V183" s="215"/>
      <c r="W183" s="215"/>
      <c r="X183" s="215"/>
      <c r="Y183" s="213"/>
      <c r="Z183" s="215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  <c r="AN183" s="213"/>
      <c r="AO183" s="213"/>
      <c r="AP183" s="213"/>
      <c r="AQ183" s="213"/>
      <c r="AR183" s="213"/>
      <c r="AS183" s="213"/>
      <c r="AT183" s="213"/>
      <c r="AU183" s="213"/>
    </row>
    <row r="184" spans="1:47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7"/>
      <c r="L184" s="213"/>
      <c r="M184" s="213"/>
      <c r="N184" s="213"/>
      <c r="O184" s="213"/>
      <c r="P184" s="215"/>
      <c r="Q184" s="213"/>
      <c r="R184" s="213"/>
      <c r="S184" s="215"/>
      <c r="T184" s="213"/>
      <c r="U184" s="213"/>
      <c r="V184" s="215"/>
      <c r="W184" s="215"/>
      <c r="X184" s="215"/>
      <c r="Y184" s="213"/>
      <c r="Z184" s="215"/>
      <c r="AA184" s="213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</row>
    <row r="185" spans="1:47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7"/>
      <c r="L185" s="213"/>
      <c r="M185" s="213"/>
      <c r="N185" s="213"/>
      <c r="O185" s="213"/>
      <c r="P185" s="215"/>
      <c r="Q185" s="213"/>
      <c r="R185" s="213"/>
      <c r="S185" s="215"/>
      <c r="T185" s="213"/>
      <c r="U185" s="213"/>
      <c r="V185" s="215"/>
      <c r="W185" s="215"/>
      <c r="X185" s="215"/>
      <c r="Y185" s="213"/>
      <c r="Z185" s="215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3"/>
      <c r="AM185" s="213"/>
      <c r="AN185" s="213"/>
      <c r="AO185" s="213"/>
      <c r="AP185" s="213"/>
      <c r="AQ185" s="213"/>
      <c r="AR185" s="213"/>
      <c r="AS185" s="213"/>
      <c r="AT185" s="213"/>
      <c r="AU185" s="213"/>
    </row>
    <row r="186" spans="1:47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7"/>
      <c r="L186" s="213"/>
      <c r="M186" s="213"/>
      <c r="N186" s="213"/>
      <c r="O186" s="213"/>
      <c r="P186" s="215"/>
      <c r="Q186" s="213"/>
      <c r="R186" s="213"/>
      <c r="S186" s="215"/>
      <c r="T186" s="213"/>
      <c r="U186" s="213"/>
      <c r="V186" s="215"/>
      <c r="W186" s="215"/>
      <c r="X186" s="215"/>
      <c r="Y186" s="213"/>
      <c r="Z186" s="215"/>
      <c r="AA186" s="213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3"/>
      <c r="AM186" s="213"/>
      <c r="AN186" s="213"/>
      <c r="AO186" s="213"/>
      <c r="AP186" s="213"/>
      <c r="AQ186" s="213"/>
      <c r="AR186" s="213"/>
      <c r="AS186" s="213"/>
      <c r="AT186" s="213"/>
      <c r="AU186" s="213"/>
    </row>
    <row r="187" spans="1:47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7"/>
      <c r="L187" s="213"/>
      <c r="M187" s="213"/>
      <c r="N187" s="213"/>
      <c r="O187" s="213"/>
      <c r="P187" s="215"/>
      <c r="Q187" s="213"/>
      <c r="R187" s="213"/>
      <c r="S187" s="215"/>
      <c r="T187" s="213"/>
      <c r="U187" s="213"/>
      <c r="V187" s="215"/>
      <c r="W187" s="215"/>
      <c r="X187" s="215"/>
      <c r="Y187" s="213"/>
      <c r="Z187" s="215"/>
      <c r="AA187" s="213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3"/>
      <c r="AM187" s="213"/>
      <c r="AN187" s="213"/>
      <c r="AO187" s="213"/>
      <c r="AP187" s="213"/>
      <c r="AQ187" s="213"/>
      <c r="AR187" s="213"/>
      <c r="AS187" s="213"/>
      <c r="AT187" s="213"/>
      <c r="AU187" s="213"/>
    </row>
    <row r="188" spans="1:47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7"/>
      <c r="L188" s="213"/>
      <c r="M188" s="213"/>
      <c r="N188" s="213"/>
      <c r="O188" s="213"/>
      <c r="P188" s="215"/>
      <c r="Q188" s="213"/>
      <c r="R188" s="213"/>
      <c r="S188" s="215"/>
      <c r="T188" s="213"/>
      <c r="U188" s="213"/>
      <c r="V188" s="215"/>
      <c r="W188" s="215"/>
      <c r="X188" s="215"/>
      <c r="Y188" s="213"/>
      <c r="Z188" s="215"/>
      <c r="AA188" s="213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</row>
    <row r="189" spans="1:47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7"/>
      <c r="L189" s="213"/>
      <c r="M189" s="213"/>
      <c r="N189" s="213"/>
      <c r="O189" s="213"/>
      <c r="P189" s="215"/>
      <c r="Q189" s="213"/>
      <c r="R189" s="213"/>
      <c r="S189" s="215"/>
      <c r="T189" s="213"/>
      <c r="U189" s="213"/>
      <c r="V189" s="215"/>
      <c r="W189" s="215"/>
      <c r="X189" s="215"/>
      <c r="Y189" s="213"/>
      <c r="Z189" s="215"/>
      <c r="AA189" s="213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3"/>
      <c r="AM189" s="213"/>
      <c r="AN189" s="213"/>
      <c r="AO189" s="213"/>
      <c r="AP189" s="213"/>
      <c r="AQ189" s="213"/>
      <c r="AR189" s="213"/>
      <c r="AS189" s="213"/>
      <c r="AT189" s="213"/>
      <c r="AU189" s="213"/>
    </row>
    <row r="190" spans="1:47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7"/>
      <c r="L190" s="213"/>
      <c r="M190" s="213"/>
      <c r="N190" s="213"/>
      <c r="O190" s="213"/>
      <c r="P190" s="215"/>
      <c r="Q190" s="213"/>
      <c r="R190" s="213"/>
      <c r="S190" s="215"/>
      <c r="T190" s="213"/>
      <c r="U190" s="213"/>
      <c r="V190" s="215"/>
      <c r="W190" s="215"/>
      <c r="X190" s="215"/>
      <c r="Y190" s="213"/>
      <c r="Z190" s="215"/>
      <c r="AA190" s="213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3"/>
      <c r="AM190" s="213"/>
      <c r="AN190" s="213"/>
      <c r="AO190" s="213"/>
      <c r="AP190" s="213"/>
      <c r="AQ190" s="213"/>
      <c r="AR190" s="213"/>
      <c r="AS190" s="213"/>
      <c r="AT190" s="213"/>
      <c r="AU190" s="213"/>
    </row>
    <row r="191" spans="1:47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7"/>
      <c r="L191" s="213"/>
      <c r="M191" s="213"/>
      <c r="N191" s="213"/>
      <c r="O191" s="213"/>
      <c r="P191" s="215"/>
      <c r="Q191" s="213"/>
      <c r="R191" s="213"/>
      <c r="S191" s="215"/>
      <c r="T191" s="213"/>
      <c r="U191" s="213"/>
      <c r="V191" s="215"/>
      <c r="W191" s="215"/>
      <c r="X191" s="215"/>
      <c r="Y191" s="213"/>
      <c r="Z191" s="215"/>
      <c r="AA191" s="213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3"/>
      <c r="AM191" s="213"/>
      <c r="AN191" s="213"/>
      <c r="AO191" s="213"/>
      <c r="AP191" s="213"/>
      <c r="AQ191" s="213"/>
      <c r="AR191" s="213"/>
      <c r="AS191" s="213"/>
      <c r="AT191" s="213"/>
      <c r="AU191" s="213"/>
    </row>
    <row r="192" spans="1:47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7"/>
      <c r="L192" s="213"/>
      <c r="M192" s="213"/>
      <c r="N192" s="213"/>
      <c r="O192" s="213"/>
      <c r="P192" s="215"/>
      <c r="Q192" s="213"/>
      <c r="R192" s="213"/>
      <c r="S192" s="215"/>
      <c r="T192" s="213"/>
      <c r="U192" s="213"/>
      <c r="V192" s="215"/>
      <c r="W192" s="215"/>
      <c r="X192" s="215"/>
      <c r="Y192" s="213"/>
      <c r="Z192" s="215"/>
      <c r="AA192" s="213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</row>
    <row r="193" spans="1:47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7"/>
      <c r="L193" s="213"/>
      <c r="M193" s="213"/>
      <c r="N193" s="213"/>
      <c r="O193" s="213"/>
      <c r="P193" s="215"/>
      <c r="Q193" s="213"/>
      <c r="R193" s="213"/>
      <c r="S193" s="215"/>
      <c r="T193" s="213"/>
      <c r="U193" s="213"/>
      <c r="V193" s="215"/>
      <c r="W193" s="215"/>
      <c r="X193" s="215"/>
      <c r="Y193" s="213"/>
      <c r="Z193" s="215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213"/>
      <c r="AS193" s="213"/>
      <c r="AT193" s="213"/>
      <c r="AU193" s="213"/>
    </row>
    <row r="194" spans="1:47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7"/>
      <c r="L194" s="213"/>
      <c r="M194" s="213"/>
      <c r="N194" s="213"/>
      <c r="O194" s="213"/>
      <c r="P194" s="215"/>
      <c r="Q194" s="213"/>
      <c r="R194" s="213"/>
      <c r="S194" s="215"/>
      <c r="T194" s="213"/>
      <c r="U194" s="213"/>
      <c r="V194" s="215"/>
      <c r="W194" s="215"/>
      <c r="X194" s="215"/>
      <c r="Y194" s="213"/>
      <c r="Z194" s="215"/>
      <c r="AA194" s="213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3"/>
      <c r="AM194" s="213"/>
      <c r="AN194" s="213"/>
      <c r="AO194" s="213"/>
      <c r="AP194" s="213"/>
      <c r="AQ194" s="213"/>
      <c r="AR194" s="213"/>
      <c r="AS194" s="213"/>
      <c r="AT194" s="213"/>
      <c r="AU194" s="213"/>
    </row>
    <row r="195" spans="1:47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7"/>
      <c r="L195" s="213"/>
      <c r="M195" s="213"/>
      <c r="N195" s="213"/>
      <c r="O195" s="213"/>
      <c r="P195" s="215"/>
      <c r="Q195" s="213"/>
      <c r="R195" s="213"/>
      <c r="S195" s="215"/>
      <c r="T195" s="213"/>
      <c r="U195" s="213"/>
      <c r="V195" s="215"/>
      <c r="W195" s="215"/>
      <c r="X195" s="215"/>
      <c r="Y195" s="213"/>
      <c r="Z195" s="215"/>
      <c r="AA195" s="213"/>
      <c r="AB195" s="213"/>
      <c r="AC195" s="213"/>
      <c r="AD195" s="213"/>
      <c r="AE195" s="213"/>
      <c r="AF195" s="213"/>
      <c r="AG195" s="213"/>
      <c r="AH195" s="213"/>
      <c r="AI195" s="213"/>
      <c r="AJ195" s="213"/>
      <c r="AK195" s="213"/>
      <c r="AL195" s="213"/>
      <c r="AM195" s="213"/>
      <c r="AN195" s="213"/>
      <c r="AO195" s="213"/>
      <c r="AP195" s="213"/>
      <c r="AQ195" s="213"/>
      <c r="AR195" s="213"/>
      <c r="AS195" s="213"/>
      <c r="AT195" s="213"/>
      <c r="AU195" s="213"/>
    </row>
    <row r="196" spans="1:47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7"/>
      <c r="L196" s="213"/>
      <c r="M196" s="213"/>
      <c r="N196" s="213"/>
      <c r="O196" s="213"/>
      <c r="P196" s="215"/>
      <c r="Q196" s="213"/>
      <c r="R196" s="213"/>
      <c r="S196" s="215"/>
      <c r="T196" s="213"/>
      <c r="U196" s="213"/>
      <c r="V196" s="215"/>
      <c r="W196" s="215"/>
      <c r="X196" s="215"/>
      <c r="Y196" s="213"/>
      <c r="Z196" s="215"/>
      <c r="AA196" s="213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</row>
    <row r="197" spans="1:47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7"/>
      <c r="L197" s="213"/>
      <c r="M197" s="213"/>
      <c r="N197" s="213"/>
      <c r="O197" s="213"/>
      <c r="P197" s="215"/>
      <c r="Q197" s="213"/>
      <c r="R197" s="213"/>
      <c r="S197" s="215"/>
      <c r="T197" s="213"/>
      <c r="U197" s="213"/>
      <c r="V197" s="215"/>
      <c r="W197" s="215"/>
      <c r="X197" s="215"/>
      <c r="Y197" s="213"/>
      <c r="Z197" s="215"/>
      <c r="AA197" s="213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3"/>
      <c r="AM197" s="213"/>
      <c r="AN197" s="213"/>
      <c r="AO197" s="213"/>
      <c r="AP197" s="213"/>
      <c r="AQ197" s="213"/>
      <c r="AR197" s="213"/>
      <c r="AS197" s="213"/>
      <c r="AT197" s="213"/>
      <c r="AU197" s="213"/>
    </row>
    <row r="198" spans="1:47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7"/>
      <c r="L198" s="213"/>
      <c r="M198" s="213"/>
      <c r="N198" s="213"/>
      <c r="O198" s="213"/>
      <c r="P198" s="215"/>
      <c r="Q198" s="213"/>
      <c r="R198" s="213"/>
      <c r="S198" s="215"/>
      <c r="T198" s="213"/>
      <c r="U198" s="213"/>
      <c r="V198" s="215"/>
      <c r="W198" s="215"/>
      <c r="X198" s="215"/>
      <c r="Y198" s="213"/>
      <c r="Z198" s="215"/>
      <c r="AA198" s="213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3"/>
      <c r="AM198" s="213"/>
      <c r="AN198" s="213"/>
      <c r="AO198" s="213"/>
      <c r="AP198" s="213"/>
      <c r="AQ198" s="213"/>
      <c r="AR198" s="213"/>
      <c r="AS198" s="213"/>
      <c r="AT198" s="213"/>
      <c r="AU198" s="213"/>
    </row>
    <row r="199" spans="1:47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7"/>
      <c r="L199" s="213"/>
      <c r="M199" s="213"/>
      <c r="N199" s="213"/>
      <c r="O199" s="213"/>
      <c r="P199" s="215"/>
      <c r="Q199" s="213"/>
      <c r="R199" s="213"/>
      <c r="S199" s="215"/>
      <c r="T199" s="213"/>
      <c r="U199" s="213"/>
      <c r="V199" s="215"/>
      <c r="W199" s="215"/>
      <c r="X199" s="215"/>
      <c r="Y199" s="213"/>
      <c r="Z199" s="215"/>
      <c r="AA199" s="213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3"/>
      <c r="AM199" s="213"/>
      <c r="AN199" s="213"/>
      <c r="AO199" s="213"/>
      <c r="AP199" s="213"/>
      <c r="AQ199" s="213"/>
      <c r="AR199" s="213"/>
      <c r="AS199" s="213"/>
      <c r="AT199" s="213"/>
      <c r="AU199" s="213"/>
    </row>
    <row r="200" spans="1:47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7"/>
      <c r="L200" s="213"/>
      <c r="M200" s="213"/>
      <c r="N200" s="213"/>
      <c r="O200" s="213"/>
      <c r="P200" s="215"/>
      <c r="Q200" s="213"/>
      <c r="R200" s="213"/>
      <c r="S200" s="215"/>
      <c r="T200" s="213"/>
      <c r="U200" s="213"/>
      <c r="V200" s="215"/>
      <c r="W200" s="215"/>
      <c r="X200" s="215"/>
      <c r="Y200" s="213"/>
      <c r="Z200" s="215"/>
      <c r="AA200" s="213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3"/>
      <c r="AM200" s="213"/>
      <c r="AN200" s="213"/>
      <c r="AO200" s="213"/>
      <c r="AP200" s="213"/>
      <c r="AQ200" s="213"/>
      <c r="AR200" s="213"/>
      <c r="AS200" s="213"/>
      <c r="AT200" s="213"/>
      <c r="AU200" s="213"/>
    </row>
    <row r="201" spans="1:47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7"/>
      <c r="L201" s="213"/>
      <c r="M201" s="213"/>
      <c r="N201" s="213"/>
      <c r="O201" s="213"/>
      <c r="P201" s="215"/>
      <c r="Q201" s="213"/>
      <c r="R201" s="213"/>
      <c r="S201" s="215"/>
      <c r="T201" s="213"/>
      <c r="U201" s="213"/>
      <c r="V201" s="215"/>
      <c r="W201" s="215"/>
      <c r="X201" s="215"/>
      <c r="Y201" s="213"/>
      <c r="Z201" s="215"/>
      <c r="AA201" s="213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3"/>
      <c r="AM201" s="213"/>
      <c r="AN201" s="213"/>
      <c r="AO201" s="213"/>
      <c r="AP201" s="213"/>
      <c r="AQ201" s="213"/>
      <c r="AR201" s="213"/>
      <c r="AS201" s="213"/>
      <c r="AT201" s="213"/>
      <c r="AU201" s="213"/>
    </row>
    <row r="202" spans="1:47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7"/>
      <c r="L202" s="213"/>
      <c r="M202" s="213"/>
      <c r="N202" s="213"/>
      <c r="O202" s="213"/>
      <c r="P202" s="215"/>
      <c r="Q202" s="213"/>
      <c r="R202" s="213"/>
      <c r="S202" s="215"/>
      <c r="T202" s="213"/>
      <c r="U202" s="213"/>
      <c r="V202" s="215"/>
      <c r="W202" s="215"/>
      <c r="X202" s="215"/>
      <c r="Y202" s="213"/>
      <c r="Z202" s="215"/>
      <c r="AA202" s="213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3"/>
      <c r="AM202" s="213"/>
      <c r="AN202" s="213"/>
      <c r="AO202" s="213"/>
      <c r="AP202" s="213"/>
      <c r="AQ202" s="213"/>
      <c r="AR202" s="213"/>
      <c r="AS202" s="213"/>
      <c r="AT202" s="213"/>
      <c r="AU202" s="213"/>
    </row>
    <row r="203" spans="1:47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7"/>
      <c r="L203" s="213"/>
      <c r="M203" s="213"/>
      <c r="N203" s="213"/>
      <c r="O203" s="213"/>
      <c r="P203" s="215"/>
      <c r="Q203" s="213"/>
      <c r="R203" s="213"/>
      <c r="S203" s="215"/>
      <c r="T203" s="213"/>
      <c r="U203" s="213"/>
      <c r="V203" s="215"/>
      <c r="W203" s="215"/>
      <c r="X203" s="215"/>
      <c r="Y203" s="213"/>
      <c r="Z203" s="215"/>
      <c r="AA203" s="213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3"/>
      <c r="AM203" s="213"/>
      <c r="AN203" s="213"/>
      <c r="AO203" s="213"/>
      <c r="AP203" s="213"/>
      <c r="AQ203" s="213"/>
      <c r="AR203" s="213"/>
      <c r="AS203" s="213"/>
      <c r="AT203" s="213"/>
      <c r="AU203" s="213"/>
    </row>
    <row r="204" spans="1:47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7"/>
      <c r="L204" s="213"/>
      <c r="M204" s="213"/>
      <c r="N204" s="213"/>
      <c r="O204" s="213"/>
      <c r="P204" s="215"/>
      <c r="Q204" s="213"/>
      <c r="R204" s="213"/>
      <c r="S204" s="215"/>
      <c r="T204" s="213"/>
      <c r="U204" s="213"/>
      <c r="V204" s="215"/>
      <c r="W204" s="215"/>
      <c r="X204" s="215"/>
      <c r="Y204" s="213"/>
      <c r="Z204" s="215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213"/>
      <c r="AQ204" s="213"/>
      <c r="AR204" s="213"/>
      <c r="AS204" s="213"/>
      <c r="AT204" s="213"/>
      <c r="AU204" s="213"/>
    </row>
    <row r="205" spans="1:47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7"/>
      <c r="L205" s="213"/>
      <c r="M205" s="213"/>
      <c r="N205" s="213"/>
      <c r="O205" s="213"/>
      <c r="P205" s="215"/>
      <c r="Q205" s="213"/>
      <c r="R205" s="213"/>
      <c r="S205" s="215"/>
      <c r="T205" s="213"/>
      <c r="U205" s="213"/>
      <c r="V205" s="215"/>
      <c r="W205" s="215"/>
      <c r="X205" s="215"/>
      <c r="Y205" s="213"/>
      <c r="Z205" s="215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213"/>
      <c r="AQ205" s="213"/>
      <c r="AR205" s="213"/>
      <c r="AS205" s="213"/>
      <c r="AT205" s="213"/>
      <c r="AU205" s="213"/>
    </row>
    <row r="206" spans="1:47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7"/>
      <c r="L206" s="213"/>
      <c r="M206" s="213"/>
      <c r="N206" s="213"/>
      <c r="O206" s="213"/>
      <c r="P206" s="215"/>
      <c r="Q206" s="213"/>
      <c r="R206" s="213"/>
      <c r="S206" s="215"/>
      <c r="T206" s="213"/>
      <c r="U206" s="213"/>
      <c r="V206" s="215"/>
      <c r="W206" s="215"/>
      <c r="X206" s="215"/>
      <c r="Y206" s="213"/>
      <c r="Z206" s="215"/>
      <c r="AA206" s="213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3"/>
      <c r="AM206" s="213"/>
      <c r="AN206" s="213"/>
      <c r="AO206" s="213"/>
      <c r="AP206" s="213"/>
      <c r="AQ206" s="213"/>
      <c r="AR206" s="213"/>
      <c r="AS206" s="213"/>
      <c r="AT206" s="213"/>
      <c r="AU206" s="213"/>
    </row>
    <row r="207" spans="1:47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7"/>
      <c r="L207" s="213"/>
      <c r="M207" s="213"/>
      <c r="N207" s="213"/>
      <c r="O207" s="213"/>
      <c r="P207" s="215"/>
      <c r="Q207" s="213"/>
      <c r="R207" s="213"/>
      <c r="S207" s="215"/>
      <c r="T207" s="213"/>
      <c r="U207" s="213"/>
      <c r="V207" s="215"/>
      <c r="W207" s="215"/>
      <c r="X207" s="215"/>
      <c r="Y207" s="213"/>
      <c r="Z207" s="215"/>
      <c r="AA207" s="213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3"/>
      <c r="AM207" s="213"/>
      <c r="AN207" s="213"/>
      <c r="AO207" s="213"/>
      <c r="AP207" s="213"/>
      <c r="AQ207" s="213"/>
      <c r="AR207" s="213"/>
      <c r="AS207" s="213"/>
      <c r="AT207" s="213"/>
      <c r="AU207" s="213"/>
    </row>
    <row r="208" spans="1:47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7"/>
      <c r="L208" s="213"/>
      <c r="M208" s="213"/>
      <c r="N208" s="213"/>
      <c r="O208" s="213"/>
      <c r="P208" s="215"/>
      <c r="Q208" s="213"/>
      <c r="R208" s="213"/>
      <c r="S208" s="215"/>
      <c r="T208" s="213"/>
      <c r="U208" s="213"/>
      <c r="V208" s="215"/>
      <c r="W208" s="215"/>
      <c r="X208" s="215"/>
      <c r="Y208" s="213"/>
      <c r="Z208" s="215"/>
      <c r="AA208" s="213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3"/>
      <c r="AM208" s="213"/>
      <c r="AN208" s="213"/>
      <c r="AO208" s="213"/>
      <c r="AP208" s="213"/>
      <c r="AQ208" s="213"/>
      <c r="AR208" s="213"/>
      <c r="AS208" s="213"/>
      <c r="AT208" s="213"/>
      <c r="AU208" s="213"/>
    </row>
    <row r="209" spans="1:47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7"/>
      <c r="L209" s="213"/>
      <c r="M209" s="213"/>
      <c r="N209" s="213"/>
      <c r="O209" s="213"/>
      <c r="P209" s="215"/>
      <c r="Q209" s="213"/>
      <c r="R209" s="213"/>
      <c r="S209" s="215"/>
      <c r="T209" s="213"/>
      <c r="U209" s="213"/>
      <c r="V209" s="215"/>
      <c r="W209" s="215"/>
      <c r="X209" s="215"/>
      <c r="Y209" s="213"/>
      <c r="Z209" s="215"/>
      <c r="AA209" s="213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3"/>
      <c r="AM209" s="213"/>
      <c r="AN209" s="213"/>
      <c r="AO209" s="213"/>
      <c r="AP209" s="213"/>
      <c r="AQ209" s="213"/>
      <c r="AR209" s="213"/>
      <c r="AS209" s="213"/>
      <c r="AT209" s="213"/>
      <c r="AU209" s="213"/>
    </row>
    <row r="210" spans="1:47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7"/>
      <c r="L210" s="213"/>
      <c r="M210" s="213"/>
      <c r="N210" s="213"/>
      <c r="O210" s="213"/>
      <c r="P210" s="215"/>
      <c r="Q210" s="213"/>
      <c r="R210" s="213"/>
      <c r="S210" s="215"/>
      <c r="T210" s="213"/>
      <c r="U210" s="213"/>
      <c r="V210" s="215"/>
      <c r="W210" s="215"/>
      <c r="X210" s="215"/>
      <c r="Y210" s="213"/>
      <c r="Z210" s="215"/>
      <c r="AA210" s="213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3"/>
      <c r="AM210" s="213"/>
      <c r="AN210" s="213"/>
      <c r="AO210" s="213"/>
      <c r="AP210" s="213"/>
      <c r="AQ210" s="213"/>
      <c r="AR210" s="213"/>
      <c r="AS210" s="213"/>
      <c r="AT210" s="213"/>
      <c r="AU210" s="213"/>
    </row>
    <row r="211" spans="1:47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7"/>
      <c r="L211" s="213"/>
      <c r="M211" s="213"/>
      <c r="N211" s="213"/>
      <c r="O211" s="213"/>
      <c r="P211" s="215"/>
      <c r="Q211" s="213"/>
      <c r="R211" s="213"/>
      <c r="S211" s="215"/>
      <c r="T211" s="213"/>
      <c r="U211" s="213"/>
      <c r="V211" s="215"/>
      <c r="W211" s="215"/>
      <c r="X211" s="215"/>
      <c r="Y211" s="213"/>
      <c r="Z211" s="215"/>
      <c r="AA211" s="213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3"/>
      <c r="AM211" s="213"/>
      <c r="AN211" s="213"/>
      <c r="AO211" s="213"/>
      <c r="AP211" s="213"/>
      <c r="AQ211" s="213"/>
      <c r="AR211" s="213"/>
      <c r="AS211" s="213"/>
      <c r="AT211" s="213"/>
      <c r="AU211" s="213"/>
    </row>
    <row r="212" spans="1:47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7"/>
      <c r="L212" s="213"/>
      <c r="M212" s="213"/>
      <c r="N212" s="213"/>
      <c r="O212" s="213"/>
      <c r="P212" s="215"/>
      <c r="Q212" s="213"/>
      <c r="R212" s="213"/>
      <c r="S212" s="215"/>
      <c r="T212" s="213"/>
      <c r="U212" s="213"/>
      <c r="V212" s="215"/>
      <c r="W212" s="215"/>
      <c r="X212" s="215"/>
      <c r="Y212" s="213"/>
      <c r="Z212" s="215"/>
      <c r="AA212" s="213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3"/>
      <c r="AM212" s="213"/>
      <c r="AN212" s="213"/>
      <c r="AO212" s="213"/>
      <c r="AP212" s="213"/>
      <c r="AQ212" s="213"/>
      <c r="AR212" s="213"/>
      <c r="AS212" s="213"/>
      <c r="AT212" s="213"/>
      <c r="AU212" s="213"/>
    </row>
    <row r="213" spans="1:47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7"/>
      <c r="L213" s="213"/>
      <c r="M213" s="213"/>
      <c r="N213" s="213"/>
      <c r="O213" s="213"/>
      <c r="P213" s="215"/>
      <c r="Q213" s="213"/>
      <c r="R213" s="213"/>
      <c r="S213" s="215"/>
      <c r="T213" s="213"/>
      <c r="U213" s="213"/>
      <c r="V213" s="215"/>
      <c r="W213" s="215"/>
      <c r="X213" s="215"/>
      <c r="Y213" s="213"/>
      <c r="Z213" s="215"/>
      <c r="AA213" s="213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3"/>
      <c r="AM213" s="213"/>
      <c r="AN213" s="213"/>
      <c r="AO213" s="213"/>
      <c r="AP213" s="213"/>
      <c r="AQ213" s="213"/>
      <c r="AR213" s="213"/>
      <c r="AS213" s="213"/>
      <c r="AT213" s="213"/>
      <c r="AU213" s="213"/>
    </row>
    <row r="214" spans="1:47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7"/>
      <c r="L214" s="213"/>
      <c r="M214" s="213"/>
      <c r="N214" s="213"/>
      <c r="O214" s="213"/>
      <c r="P214" s="215"/>
      <c r="Q214" s="213"/>
      <c r="R214" s="213"/>
      <c r="S214" s="215"/>
      <c r="T214" s="213"/>
      <c r="U214" s="213"/>
      <c r="V214" s="215"/>
      <c r="W214" s="215"/>
      <c r="X214" s="215"/>
      <c r="Y214" s="213"/>
      <c r="Z214" s="215"/>
      <c r="AA214" s="213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3"/>
      <c r="AM214" s="213"/>
      <c r="AN214" s="213"/>
      <c r="AO214" s="213"/>
      <c r="AP214" s="213"/>
      <c r="AQ214" s="213"/>
      <c r="AR214" s="213"/>
      <c r="AS214" s="213"/>
      <c r="AT214" s="213"/>
      <c r="AU214" s="213"/>
    </row>
    <row r="215" spans="1:47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7"/>
      <c r="L215" s="213"/>
      <c r="M215" s="213"/>
      <c r="N215" s="213"/>
      <c r="O215" s="213"/>
      <c r="P215" s="215"/>
      <c r="Q215" s="213"/>
      <c r="R215" s="213"/>
      <c r="S215" s="215"/>
      <c r="T215" s="213"/>
      <c r="U215" s="213"/>
      <c r="V215" s="215"/>
      <c r="W215" s="215"/>
      <c r="X215" s="215"/>
      <c r="Y215" s="213"/>
      <c r="Z215" s="215"/>
      <c r="AA215" s="213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3"/>
      <c r="AM215" s="213"/>
      <c r="AN215" s="213"/>
      <c r="AO215" s="213"/>
      <c r="AP215" s="213"/>
      <c r="AQ215" s="213"/>
      <c r="AR215" s="213"/>
      <c r="AS215" s="213"/>
      <c r="AT215" s="213"/>
      <c r="AU215" s="213"/>
    </row>
    <row r="216" spans="1:47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7"/>
      <c r="L216" s="213"/>
      <c r="M216" s="213"/>
      <c r="N216" s="213"/>
      <c r="O216" s="213"/>
      <c r="P216" s="215"/>
      <c r="Q216" s="213"/>
      <c r="R216" s="213"/>
      <c r="S216" s="215"/>
      <c r="T216" s="213"/>
      <c r="U216" s="213"/>
      <c r="V216" s="215"/>
      <c r="W216" s="215"/>
      <c r="X216" s="215"/>
      <c r="Y216" s="213"/>
      <c r="Z216" s="215"/>
      <c r="AA216" s="213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3"/>
      <c r="AM216" s="213"/>
      <c r="AN216" s="213"/>
      <c r="AO216" s="213"/>
      <c r="AP216" s="213"/>
      <c r="AQ216" s="213"/>
      <c r="AR216" s="213"/>
      <c r="AS216" s="213"/>
      <c r="AT216" s="213"/>
      <c r="AU216" s="213"/>
    </row>
    <row r="217" spans="1:47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7"/>
      <c r="L217" s="213"/>
      <c r="M217" s="213"/>
      <c r="N217" s="213"/>
      <c r="O217" s="213"/>
      <c r="P217" s="215"/>
      <c r="Q217" s="213"/>
      <c r="R217" s="213"/>
      <c r="S217" s="215"/>
      <c r="T217" s="213"/>
      <c r="U217" s="213"/>
      <c r="V217" s="215"/>
      <c r="W217" s="215"/>
      <c r="X217" s="215"/>
      <c r="Y217" s="213"/>
      <c r="Z217" s="215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213"/>
      <c r="AQ217" s="213"/>
      <c r="AR217" s="213"/>
      <c r="AS217" s="213"/>
      <c r="AT217" s="213"/>
      <c r="AU217" s="213"/>
    </row>
    <row r="218" spans="1:47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7"/>
      <c r="L218" s="213"/>
      <c r="M218" s="213"/>
      <c r="N218" s="213"/>
      <c r="O218" s="213"/>
      <c r="P218" s="215"/>
      <c r="Q218" s="213"/>
      <c r="R218" s="213"/>
      <c r="S218" s="215"/>
      <c r="T218" s="213"/>
      <c r="U218" s="213"/>
      <c r="V218" s="215"/>
      <c r="W218" s="215"/>
      <c r="X218" s="215"/>
      <c r="Y218" s="213"/>
      <c r="Z218" s="215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213"/>
      <c r="AS218" s="213"/>
      <c r="AT218" s="213"/>
      <c r="AU218" s="213"/>
    </row>
    <row r="219" spans="1:47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7"/>
      <c r="L219" s="213"/>
      <c r="M219" s="213"/>
      <c r="N219" s="213"/>
      <c r="O219" s="213"/>
      <c r="P219" s="215"/>
      <c r="Q219" s="213"/>
      <c r="R219" s="213"/>
      <c r="S219" s="215"/>
      <c r="T219" s="213"/>
      <c r="U219" s="213"/>
      <c r="V219" s="215"/>
      <c r="W219" s="215"/>
      <c r="X219" s="215"/>
      <c r="Y219" s="213"/>
      <c r="Z219" s="215"/>
      <c r="AA219" s="213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3"/>
      <c r="AM219" s="213"/>
      <c r="AN219" s="213"/>
      <c r="AO219" s="213"/>
      <c r="AP219" s="213"/>
      <c r="AQ219" s="213"/>
      <c r="AR219" s="213"/>
      <c r="AS219" s="213"/>
      <c r="AT219" s="213"/>
      <c r="AU219" s="213"/>
    </row>
    <row r="220" spans="1:47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7"/>
      <c r="L220" s="213"/>
      <c r="M220" s="213"/>
      <c r="N220" s="213"/>
      <c r="O220" s="213"/>
      <c r="P220" s="215"/>
      <c r="Q220" s="213"/>
      <c r="R220" s="213"/>
      <c r="S220" s="215"/>
      <c r="T220" s="213"/>
      <c r="U220" s="213"/>
      <c r="V220" s="215"/>
      <c r="W220" s="215"/>
      <c r="X220" s="215"/>
      <c r="Y220" s="213"/>
      <c r="Z220" s="215"/>
      <c r="AA220" s="213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3"/>
      <c r="AM220" s="213"/>
      <c r="AN220" s="213"/>
      <c r="AO220" s="213"/>
      <c r="AP220" s="213"/>
      <c r="AQ220" s="213"/>
      <c r="AR220" s="213"/>
      <c r="AS220" s="213"/>
      <c r="AT220" s="213"/>
      <c r="AU220" s="213"/>
    </row>
    <row r="221" spans="1:47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7"/>
      <c r="L221" s="213"/>
      <c r="M221" s="213"/>
      <c r="N221" s="213"/>
      <c r="O221" s="213"/>
      <c r="P221" s="215"/>
      <c r="Q221" s="213"/>
      <c r="R221" s="213"/>
      <c r="S221" s="215"/>
      <c r="T221" s="213"/>
      <c r="U221" s="213"/>
      <c r="V221" s="215"/>
      <c r="W221" s="215"/>
      <c r="X221" s="215"/>
      <c r="Y221" s="213"/>
      <c r="Z221" s="215"/>
      <c r="AA221" s="213"/>
      <c r="AB221" s="213"/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3"/>
      <c r="AM221" s="213"/>
      <c r="AN221" s="213"/>
      <c r="AO221" s="213"/>
      <c r="AP221" s="213"/>
      <c r="AQ221" s="213"/>
      <c r="AR221" s="213"/>
      <c r="AS221" s="213"/>
      <c r="AT221" s="213"/>
      <c r="AU221" s="213"/>
    </row>
    <row r="222" spans="1:47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7"/>
      <c r="L222" s="213"/>
      <c r="M222" s="213"/>
      <c r="N222" s="213"/>
      <c r="O222" s="213"/>
      <c r="P222" s="215"/>
      <c r="Q222" s="213"/>
      <c r="R222" s="213"/>
      <c r="S222" s="215"/>
      <c r="T222" s="213"/>
      <c r="U222" s="213"/>
      <c r="V222" s="215"/>
      <c r="W222" s="215"/>
      <c r="X222" s="215"/>
      <c r="Y222" s="213"/>
      <c r="Z222" s="215"/>
      <c r="AA222" s="213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3"/>
      <c r="AM222" s="213"/>
      <c r="AN222" s="213"/>
      <c r="AO222" s="213"/>
      <c r="AP222" s="213"/>
      <c r="AQ222" s="213"/>
      <c r="AR222" s="213"/>
      <c r="AS222" s="213"/>
      <c r="AT222" s="213"/>
      <c r="AU222" s="213"/>
    </row>
    <row r="223" spans="1:47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7"/>
      <c r="L223" s="213"/>
      <c r="M223" s="213"/>
      <c r="N223" s="213"/>
      <c r="O223" s="213"/>
      <c r="P223" s="215"/>
      <c r="Q223" s="213"/>
      <c r="R223" s="213"/>
      <c r="S223" s="215"/>
      <c r="T223" s="213"/>
      <c r="U223" s="213"/>
      <c r="V223" s="215"/>
      <c r="W223" s="215"/>
      <c r="X223" s="215"/>
      <c r="Y223" s="213"/>
      <c r="Z223" s="215"/>
      <c r="AA223" s="213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3"/>
      <c r="AM223" s="213"/>
      <c r="AN223" s="213"/>
      <c r="AO223" s="213"/>
      <c r="AP223" s="213"/>
      <c r="AQ223" s="213"/>
      <c r="AR223" s="213"/>
      <c r="AS223" s="213"/>
      <c r="AT223" s="213"/>
      <c r="AU223" s="213"/>
    </row>
    <row r="224" spans="1:47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7"/>
      <c r="L224" s="213"/>
      <c r="M224" s="213"/>
      <c r="N224" s="213"/>
      <c r="O224" s="213"/>
      <c r="P224" s="215"/>
      <c r="Q224" s="213"/>
      <c r="R224" s="213"/>
      <c r="S224" s="215"/>
      <c r="T224" s="213"/>
      <c r="U224" s="213"/>
      <c r="V224" s="215"/>
      <c r="W224" s="215"/>
      <c r="X224" s="215"/>
      <c r="Y224" s="213"/>
      <c r="Z224" s="215"/>
      <c r="AA224" s="213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3"/>
      <c r="AM224" s="213"/>
      <c r="AN224" s="213"/>
      <c r="AO224" s="213"/>
      <c r="AP224" s="213"/>
      <c r="AQ224" s="213"/>
      <c r="AR224" s="213"/>
      <c r="AS224" s="213"/>
      <c r="AT224" s="213"/>
      <c r="AU224" s="213"/>
    </row>
    <row r="225" spans="1:47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7"/>
      <c r="L225" s="213"/>
      <c r="M225" s="213"/>
      <c r="N225" s="213"/>
      <c r="O225" s="213"/>
      <c r="P225" s="215"/>
      <c r="Q225" s="213"/>
      <c r="R225" s="213"/>
      <c r="S225" s="215"/>
      <c r="T225" s="213"/>
      <c r="U225" s="213"/>
      <c r="V225" s="215"/>
      <c r="W225" s="215"/>
      <c r="X225" s="215"/>
      <c r="Y225" s="213"/>
      <c r="Z225" s="215"/>
      <c r="AA225" s="213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  <c r="AN225" s="213"/>
      <c r="AO225" s="213"/>
      <c r="AP225" s="213"/>
      <c r="AQ225" s="213"/>
      <c r="AR225" s="213"/>
      <c r="AS225" s="213"/>
      <c r="AT225" s="213"/>
      <c r="AU225" s="213"/>
    </row>
    <row r="226" spans="1:47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7"/>
      <c r="L226" s="213"/>
      <c r="M226" s="213"/>
      <c r="N226" s="213"/>
      <c r="O226" s="213"/>
      <c r="P226" s="215"/>
      <c r="Q226" s="213"/>
      <c r="R226" s="213"/>
      <c r="S226" s="215"/>
      <c r="T226" s="213"/>
      <c r="U226" s="213"/>
      <c r="V226" s="215"/>
      <c r="W226" s="215"/>
      <c r="X226" s="215"/>
      <c r="Y226" s="213"/>
      <c r="Z226" s="215"/>
      <c r="AA226" s="213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  <c r="AN226" s="213"/>
      <c r="AO226" s="213"/>
      <c r="AP226" s="213"/>
      <c r="AQ226" s="213"/>
      <c r="AR226" s="213"/>
      <c r="AS226" s="213"/>
      <c r="AT226" s="213"/>
      <c r="AU226" s="213"/>
    </row>
    <row r="227" spans="1:47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7"/>
      <c r="L227" s="213"/>
      <c r="M227" s="213"/>
      <c r="N227" s="213"/>
      <c r="O227" s="213"/>
      <c r="P227" s="215"/>
      <c r="Q227" s="213"/>
      <c r="R227" s="213"/>
      <c r="S227" s="215"/>
      <c r="T227" s="213"/>
      <c r="U227" s="213"/>
      <c r="V227" s="215"/>
      <c r="W227" s="215"/>
      <c r="X227" s="215"/>
      <c r="Y227" s="213"/>
      <c r="Z227" s="215"/>
      <c r="AA227" s="213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  <c r="AN227" s="213"/>
      <c r="AO227" s="213"/>
      <c r="AP227" s="213"/>
      <c r="AQ227" s="213"/>
      <c r="AR227" s="213"/>
      <c r="AS227" s="213"/>
      <c r="AT227" s="213"/>
      <c r="AU227" s="213"/>
    </row>
    <row r="228" spans="1:47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7"/>
      <c r="L228" s="213"/>
      <c r="M228" s="213"/>
      <c r="N228" s="213"/>
      <c r="O228" s="213"/>
      <c r="P228" s="215"/>
      <c r="Q228" s="213"/>
      <c r="R228" s="213"/>
      <c r="S228" s="215"/>
      <c r="T228" s="213"/>
      <c r="U228" s="213"/>
      <c r="V228" s="215"/>
      <c r="W228" s="215"/>
      <c r="X228" s="215"/>
      <c r="Y228" s="213"/>
      <c r="Z228" s="215"/>
      <c r="AA228" s="213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3"/>
      <c r="AM228" s="213"/>
      <c r="AN228" s="213"/>
      <c r="AO228" s="213"/>
      <c r="AP228" s="213"/>
      <c r="AQ228" s="213"/>
      <c r="AR228" s="213"/>
      <c r="AS228" s="213"/>
      <c r="AT228" s="213"/>
      <c r="AU228" s="213"/>
    </row>
    <row r="229" spans="1:47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7"/>
      <c r="L229" s="213"/>
      <c r="M229" s="213"/>
      <c r="N229" s="213"/>
      <c r="O229" s="213"/>
      <c r="P229" s="215"/>
      <c r="Q229" s="213"/>
      <c r="R229" s="213"/>
      <c r="S229" s="215"/>
      <c r="T229" s="213"/>
      <c r="U229" s="213"/>
      <c r="V229" s="215"/>
      <c r="W229" s="215"/>
      <c r="X229" s="215"/>
      <c r="Y229" s="213"/>
      <c r="Z229" s="215"/>
      <c r="AA229" s="213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3"/>
      <c r="AM229" s="213"/>
      <c r="AN229" s="213"/>
      <c r="AO229" s="213"/>
      <c r="AP229" s="213"/>
      <c r="AQ229" s="213"/>
      <c r="AR229" s="213"/>
      <c r="AS229" s="213"/>
      <c r="AT229" s="213"/>
      <c r="AU229" s="213"/>
    </row>
    <row r="230" spans="1:47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7"/>
      <c r="L230" s="213"/>
      <c r="M230" s="213"/>
      <c r="N230" s="213"/>
      <c r="O230" s="213"/>
      <c r="P230" s="215"/>
      <c r="Q230" s="213"/>
      <c r="R230" s="213"/>
      <c r="S230" s="215"/>
      <c r="T230" s="213"/>
      <c r="U230" s="213"/>
      <c r="V230" s="215"/>
      <c r="W230" s="215"/>
      <c r="X230" s="215"/>
      <c r="Y230" s="213"/>
      <c r="Z230" s="215"/>
      <c r="AA230" s="213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</row>
    <row r="231" spans="1:47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7"/>
      <c r="L231" s="213"/>
      <c r="M231" s="213"/>
      <c r="N231" s="213"/>
      <c r="O231" s="213"/>
      <c r="P231" s="215"/>
      <c r="Q231" s="213"/>
      <c r="R231" s="213"/>
      <c r="S231" s="215"/>
      <c r="T231" s="213"/>
      <c r="U231" s="213"/>
      <c r="V231" s="215"/>
      <c r="W231" s="215"/>
      <c r="X231" s="215"/>
      <c r="Y231" s="213"/>
      <c r="Z231" s="215"/>
      <c r="AA231" s="213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  <c r="AN231" s="213"/>
      <c r="AO231" s="213"/>
      <c r="AP231" s="213"/>
      <c r="AQ231" s="213"/>
      <c r="AR231" s="213"/>
      <c r="AS231" s="213"/>
      <c r="AT231" s="213"/>
      <c r="AU231" s="213"/>
    </row>
    <row r="232" spans="1:47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7"/>
      <c r="L232" s="213"/>
      <c r="M232" s="213"/>
      <c r="N232" s="213"/>
      <c r="O232" s="213"/>
      <c r="P232" s="215"/>
      <c r="Q232" s="213"/>
      <c r="R232" s="213"/>
      <c r="S232" s="215"/>
      <c r="T232" s="213"/>
      <c r="U232" s="213"/>
      <c r="V232" s="215"/>
      <c r="W232" s="215"/>
      <c r="X232" s="215"/>
      <c r="Y232" s="213"/>
      <c r="Z232" s="215"/>
      <c r="AA232" s="213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3"/>
      <c r="AM232" s="213"/>
      <c r="AN232" s="213"/>
      <c r="AO232" s="213"/>
      <c r="AP232" s="213"/>
      <c r="AQ232" s="213"/>
      <c r="AR232" s="213"/>
      <c r="AS232" s="213"/>
      <c r="AT232" s="213"/>
      <c r="AU232" s="213"/>
    </row>
    <row r="233" spans="1:47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7"/>
      <c r="L233" s="213"/>
      <c r="M233" s="213"/>
      <c r="N233" s="213"/>
      <c r="O233" s="213"/>
      <c r="P233" s="215"/>
      <c r="Q233" s="213"/>
      <c r="R233" s="213"/>
      <c r="S233" s="215"/>
      <c r="T233" s="213"/>
      <c r="U233" s="213"/>
      <c r="V233" s="215"/>
      <c r="W233" s="215"/>
      <c r="X233" s="215"/>
      <c r="Y233" s="213"/>
      <c r="Z233" s="215"/>
      <c r="AA233" s="213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  <c r="AN233" s="213"/>
      <c r="AO233" s="213"/>
      <c r="AP233" s="213"/>
      <c r="AQ233" s="213"/>
      <c r="AR233" s="213"/>
      <c r="AS233" s="213"/>
      <c r="AT233" s="213"/>
      <c r="AU233" s="213"/>
    </row>
    <row r="234" spans="1:47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7"/>
      <c r="L234" s="213"/>
      <c r="M234" s="213"/>
      <c r="N234" s="213"/>
      <c r="O234" s="213"/>
      <c r="P234" s="215"/>
      <c r="Q234" s="213"/>
      <c r="R234" s="213"/>
      <c r="S234" s="215"/>
      <c r="T234" s="213"/>
      <c r="U234" s="213"/>
      <c r="V234" s="215"/>
      <c r="W234" s="215"/>
      <c r="X234" s="215"/>
      <c r="Y234" s="213"/>
      <c r="Z234" s="215"/>
      <c r="AA234" s="213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3"/>
      <c r="AM234" s="213"/>
      <c r="AN234" s="213"/>
      <c r="AO234" s="213"/>
      <c r="AP234" s="213"/>
      <c r="AQ234" s="213"/>
      <c r="AR234" s="213"/>
      <c r="AS234" s="213"/>
      <c r="AT234" s="213"/>
      <c r="AU234" s="213"/>
    </row>
    <row r="235" spans="1:47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7"/>
      <c r="L235" s="213"/>
      <c r="M235" s="213"/>
      <c r="N235" s="213"/>
      <c r="O235" s="213"/>
      <c r="P235" s="215"/>
      <c r="Q235" s="213"/>
      <c r="R235" s="213"/>
      <c r="S235" s="215"/>
      <c r="T235" s="213"/>
      <c r="U235" s="213"/>
      <c r="V235" s="215"/>
      <c r="W235" s="215"/>
      <c r="X235" s="215"/>
      <c r="Y235" s="213"/>
      <c r="Z235" s="215"/>
      <c r="AA235" s="213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3"/>
      <c r="AM235" s="213"/>
      <c r="AN235" s="213"/>
      <c r="AO235" s="213"/>
      <c r="AP235" s="213"/>
      <c r="AQ235" s="213"/>
      <c r="AR235" s="213"/>
      <c r="AS235" s="213"/>
      <c r="AT235" s="213"/>
      <c r="AU235" s="213"/>
    </row>
    <row r="236" spans="1:47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7"/>
      <c r="L236" s="213"/>
      <c r="M236" s="213"/>
      <c r="N236" s="213"/>
      <c r="O236" s="213"/>
      <c r="P236" s="215"/>
      <c r="Q236" s="213"/>
      <c r="R236" s="213"/>
      <c r="S236" s="215"/>
      <c r="T236" s="213"/>
      <c r="U236" s="213"/>
      <c r="V236" s="215"/>
      <c r="W236" s="215"/>
      <c r="X236" s="215"/>
      <c r="Y236" s="213"/>
      <c r="Z236" s="215"/>
      <c r="AA236" s="213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213"/>
      <c r="AQ236" s="213"/>
      <c r="AR236" s="213"/>
      <c r="AS236" s="213"/>
      <c r="AT236" s="213"/>
      <c r="AU236" s="213"/>
    </row>
    <row r="237" spans="1:47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7"/>
      <c r="L237" s="213"/>
      <c r="M237" s="213"/>
      <c r="N237" s="213"/>
      <c r="O237" s="213"/>
      <c r="P237" s="215"/>
      <c r="Q237" s="213"/>
      <c r="R237" s="213"/>
      <c r="S237" s="215"/>
      <c r="T237" s="213"/>
      <c r="U237" s="213"/>
      <c r="V237" s="215"/>
      <c r="W237" s="215"/>
      <c r="X237" s="215"/>
      <c r="Y237" s="213"/>
      <c r="Z237" s="215"/>
      <c r="AA237" s="213"/>
      <c r="AB237" s="213"/>
      <c r="AC237" s="213"/>
      <c r="AD237" s="213"/>
      <c r="AE237" s="213"/>
      <c r="AF237" s="213"/>
      <c r="AG237" s="213"/>
      <c r="AH237" s="213"/>
      <c r="AI237" s="213"/>
      <c r="AJ237" s="213"/>
      <c r="AK237" s="213"/>
      <c r="AL237" s="213"/>
      <c r="AM237" s="213"/>
      <c r="AN237" s="213"/>
      <c r="AO237" s="213"/>
      <c r="AP237" s="213"/>
      <c r="AQ237" s="213"/>
      <c r="AR237" s="213"/>
      <c r="AS237" s="213"/>
      <c r="AT237" s="213"/>
      <c r="AU237" s="213"/>
    </row>
    <row r="238" spans="1:47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7"/>
      <c r="L238" s="213"/>
      <c r="M238" s="213"/>
      <c r="N238" s="213"/>
      <c r="O238" s="213"/>
      <c r="P238" s="215"/>
      <c r="Q238" s="213"/>
      <c r="R238" s="213"/>
      <c r="S238" s="215"/>
      <c r="T238" s="213"/>
      <c r="U238" s="213"/>
      <c r="V238" s="215"/>
      <c r="W238" s="215"/>
      <c r="X238" s="215"/>
      <c r="Y238" s="213"/>
      <c r="Z238" s="215"/>
      <c r="AA238" s="213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  <c r="AN238" s="213"/>
      <c r="AO238" s="213"/>
      <c r="AP238" s="213"/>
      <c r="AQ238" s="213"/>
      <c r="AR238" s="213"/>
      <c r="AS238" s="213"/>
      <c r="AT238" s="213"/>
      <c r="AU238" s="213"/>
    </row>
    <row r="239" spans="1:47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7"/>
      <c r="L239" s="213"/>
      <c r="M239" s="213"/>
      <c r="N239" s="213"/>
      <c r="O239" s="213"/>
      <c r="P239" s="215"/>
      <c r="Q239" s="213"/>
      <c r="R239" s="213"/>
      <c r="S239" s="215"/>
      <c r="T239" s="213"/>
      <c r="U239" s="213"/>
      <c r="V239" s="215"/>
      <c r="W239" s="215"/>
      <c r="X239" s="215"/>
      <c r="Y239" s="213"/>
      <c r="Z239" s="215"/>
      <c r="AA239" s="213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3"/>
      <c r="AM239" s="213"/>
      <c r="AN239" s="213"/>
      <c r="AO239" s="213"/>
      <c r="AP239" s="213"/>
      <c r="AQ239" s="213"/>
      <c r="AR239" s="213"/>
      <c r="AS239" s="213"/>
      <c r="AT239" s="213"/>
      <c r="AU239" s="213"/>
    </row>
    <row r="240" spans="1:47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7"/>
      <c r="L240" s="213"/>
      <c r="M240" s="213"/>
      <c r="N240" s="213"/>
      <c r="O240" s="213"/>
      <c r="P240" s="215"/>
      <c r="Q240" s="213"/>
      <c r="R240" s="213"/>
      <c r="S240" s="215"/>
      <c r="T240" s="213"/>
      <c r="U240" s="213"/>
      <c r="V240" s="215"/>
      <c r="W240" s="215"/>
      <c r="X240" s="215"/>
      <c r="Y240" s="213"/>
      <c r="Z240" s="215"/>
      <c r="AA240" s="213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3"/>
      <c r="AM240" s="213"/>
      <c r="AN240" s="213"/>
      <c r="AO240" s="213"/>
      <c r="AP240" s="213"/>
      <c r="AQ240" s="213"/>
      <c r="AR240" s="213"/>
      <c r="AS240" s="213"/>
      <c r="AT240" s="213"/>
      <c r="AU240" s="213"/>
    </row>
    <row r="241" spans="1:47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7"/>
      <c r="L241" s="213"/>
      <c r="M241" s="213"/>
      <c r="N241" s="213"/>
      <c r="O241" s="213"/>
      <c r="P241" s="215"/>
      <c r="Q241" s="213"/>
      <c r="R241" s="213"/>
      <c r="S241" s="215"/>
      <c r="T241" s="213"/>
      <c r="U241" s="213"/>
      <c r="V241" s="215"/>
      <c r="W241" s="215"/>
      <c r="X241" s="215"/>
      <c r="Y241" s="213"/>
      <c r="Z241" s="215"/>
      <c r="AA241" s="213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3"/>
      <c r="AM241" s="213"/>
      <c r="AN241" s="213"/>
      <c r="AO241" s="213"/>
      <c r="AP241" s="213"/>
      <c r="AQ241" s="213"/>
      <c r="AR241" s="213"/>
      <c r="AS241" s="213"/>
      <c r="AT241" s="213"/>
      <c r="AU241" s="213"/>
    </row>
    <row r="242" spans="1:47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7"/>
      <c r="L242" s="213"/>
      <c r="M242" s="213"/>
      <c r="N242" s="213"/>
      <c r="O242" s="213"/>
      <c r="P242" s="215"/>
      <c r="Q242" s="213"/>
      <c r="R242" s="213"/>
      <c r="S242" s="215"/>
      <c r="T242" s="213"/>
      <c r="U242" s="213"/>
      <c r="V242" s="215"/>
      <c r="W242" s="215"/>
      <c r="X242" s="215"/>
      <c r="Y242" s="213"/>
      <c r="Z242" s="215"/>
      <c r="AA242" s="213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3"/>
      <c r="AM242" s="213"/>
      <c r="AN242" s="213"/>
      <c r="AO242" s="213"/>
      <c r="AP242" s="213"/>
      <c r="AQ242" s="213"/>
      <c r="AR242" s="213"/>
      <c r="AS242" s="213"/>
      <c r="AT242" s="213"/>
      <c r="AU242" s="213"/>
    </row>
    <row r="243" spans="1:47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7"/>
      <c r="L243" s="213"/>
      <c r="M243" s="213"/>
      <c r="N243" s="213"/>
      <c r="O243" s="213"/>
      <c r="P243" s="215"/>
      <c r="Q243" s="213"/>
      <c r="R243" s="213"/>
      <c r="S243" s="215"/>
      <c r="T243" s="213"/>
      <c r="U243" s="213"/>
      <c r="V243" s="215"/>
      <c r="W243" s="215"/>
      <c r="X243" s="215"/>
      <c r="Y243" s="213"/>
      <c r="Z243" s="215"/>
      <c r="AA243" s="213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3"/>
      <c r="AM243" s="213"/>
      <c r="AN243" s="213"/>
      <c r="AO243" s="213"/>
      <c r="AP243" s="213"/>
      <c r="AQ243" s="213"/>
      <c r="AR243" s="213"/>
      <c r="AS243" s="213"/>
      <c r="AT243" s="213"/>
      <c r="AU243" s="213"/>
    </row>
    <row r="244" spans="1:47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7"/>
      <c r="L244" s="213"/>
      <c r="M244" s="213"/>
      <c r="N244" s="213"/>
      <c r="O244" s="213"/>
      <c r="P244" s="215"/>
      <c r="Q244" s="213"/>
      <c r="R244" s="213"/>
      <c r="S244" s="215"/>
      <c r="T244" s="213"/>
      <c r="U244" s="213"/>
      <c r="V244" s="215"/>
      <c r="W244" s="215"/>
      <c r="X244" s="215"/>
      <c r="Y244" s="213"/>
      <c r="Z244" s="215"/>
      <c r="AA244" s="213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3"/>
      <c r="AM244" s="213"/>
      <c r="AN244" s="213"/>
      <c r="AO244" s="213"/>
      <c r="AP244" s="213"/>
      <c r="AQ244" s="213"/>
      <c r="AR244" s="213"/>
      <c r="AS244" s="213"/>
      <c r="AT244" s="213"/>
      <c r="AU244" s="213"/>
    </row>
    <row r="245" spans="1:47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7"/>
      <c r="L245" s="213"/>
      <c r="M245" s="213"/>
      <c r="N245" s="213"/>
      <c r="O245" s="213"/>
      <c r="P245" s="215"/>
      <c r="Q245" s="213"/>
      <c r="R245" s="213"/>
      <c r="S245" s="215"/>
      <c r="T245" s="213"/>
      <c r="U245" s="213"/>
      <c r="V245" s="215"/>
      <c r="W245" s="215"/>
      <c r="X245" s="215"/>
      <c r="Y245" s="213"/>
      <c r="Z245" s="215"/>
      <c r="AA245" s="213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3"/>
      <c r="AM245" s="213"/>
      <c r="AN245" s="213"/>
      <c r="AO245" s="213"/>
      <c r="AP245" s="213"/>
      <c r="AQ245" s="213"/>
      <c r="AR245" s="213"/>
      <c r="AS245" s="213"/>
      <c r="AT245" s="213"/>
      <c r="AU245" s="213"/>
    </row>
    <row r="246" spans="1:47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7"/>
      <c r="L246" s="213"/>
      <c r="M246" s="213"/>
      <c r="N246" s="213"/>
      <c r="O246" s="213"/>
      <c r="P246" s="215"/>
      <c r="Q246" s="213"/>
      <c r="R246" s="213"/>
      <c r="S246" s="215"/>
      <c r="T246" s="213"/>
      <c r="U246" s="213"/>
      <c r="V246" s="215"/>
      <c r="W246" s="215"/>
      <c r="X246" s="215"/>
      <c r="Y246" s="213"/>
      <c r="Z246" s="215"/>
      <c r="AA246" s="213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3"/>
      <c r="AM246" s="213"/>
      <c r="AN246" s="213"/>
      <c r="AO246" s="213"/>
      <c r="AP246" s="213"/>
      <c r="AQ246" s="213"/>
      <c r="AR246" s="213"/>
      <c r="AS246" s="213"/>
      <c r="AT246" s="213"/>
      <c r="AU246" s="213"/>
    </row>
    <row r="247" spans="1:47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7"/>
      <c r="L247" s="213"/>
      <c r="M247" s="213"/>
      <c r="N247" s="213"/>
      <c r="O247" s="213"/>
      <c r="P247" s="215"/>
      <c r="Q247" s="213"/>
      <c r="R247" s="213"/>
      <c r="S247" s="215"/>
      <c r="T247" s="213"/>
      <c r="U247" s="213"/>
      <c r="V247" s="215"/>
      <c r="W247" s="215"/>
      <c r="X247" s="215"/>
      <c r="Y247" s="213"/>
      <c r="Z247" s="215"/>
      <c r="AA247" s="213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213"/>
      <c r="AQ247" s="213"/>
      <c r="AR247" s="213"/>
      <c r="AS247" s="213"/>
      <c r="AT247" s="213"/>
      <c r="AU247" s="213"/>
    </row>
    <row r="248" spans="1:47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7"/>
      <c r="L248" s="213"/>
      <c r="M248" s="213"/>
      <c r="N248" s="213"/>
      <c r="O248" s="213"/>
      <c r="P248" s="215"/>
      <c r="Q248" s="213"/>
      <c r="R248" s="213"/>
      <c r="S248" s="215"/>
      <c r="T248" s="213"/>
      <c r="U248" s="213"/>
      <c r="V248" s="215"/>
      <c r="W248" s="215"/>
      <c r="X248" s="215"/>
      <c r="Y248" s="213"/>
      <c r="Z248" s="215"/>
      <c r="AA248" s="213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213"/>
      <c r="AQ248" s="213"/>
      <c r="AR248" s="213"/>
      <c r="AS248" s="213"/>
      <c r="AT248" s="213"/>
      <c r="AU248" s="213"/>
    </row>
    <row r="249" spans="1:47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7"/>
      <c r="L249" s="213"/>
      <c r="M249" s="213"/>
      <c r="N249" s="213"/>
      <c r="O249" s="213"/>
      <c r="P249" s="215"/>
      <c r="Q249" s="213"/>
      <c r="R249" s="213"/>
      <c r="S249" s="215"/>
      <c r="T249" s="213"/>
      <c r="U249" s="213"/>
      <c r="V249" s="215"/>
      <c r="W249" s="215"/>
      <c r="X249" s="215"/>
      <c r="Y249" s="213"/>
      <c r="Z249" s="215"/>
      <c r="AA249" s="213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3"/>
      <c r="AM249" s="213"/>
      <c r="AN249" s="213"/>
      <c r="AO249" s="213"/>
      <c r="AP249" s="213"/>
      <c r="AQ249" s="213"/>
      <c r="AR249" s="213"/>
      <c r="AS249" s="213"/>
      <c r="AT249" s="213"/>
      <c r="AU249" s="213"/>
    </row>
    <row r="250" spans="1:47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7"/>
      <c r="L250" s="213"/>
      <c r="M250" s="213"/>
      <c r="N250" s="213"/>
      <c r="O250" s="213"/>
      <c r="P250" s="215"/>
      <c r="Q250" s="213"/>
      <c r="R250" s="213"/>
      <c r="S250" s="215"/>
      <c r="T250" s="213"/>
      <c r="U250" s="213"/>
      <c r="V250" s="215"/>
      <c r="W250" s="215"/>
      <c r="X250" s="215"/>
      <c r="Y250" s="213"/>
      <c r="Z250" s="215"/>
      <c r="AA250" s="213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3"/>
      <c r="AM250" s="213"/>
      <c r="AN250" s="213"/>
      <c r="AO250" s="213"/>
      <c r="AP250" s="213"/>
      <c r="AQ250" s="213"/>
      <c r="AR250" s="213"/>
      <c r="AS250" s="213"/>
      <c r="AT250" s="213"/>
      <c r="AU250" s="213"/>
    </row>
    <row r="251" spans="1:47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7"/>
      <c r="L251" s="213"/>
      <c r="M251" s="213"/>
      <c r="N251" s="213"/>
      <c r="O251" s="213"/>
      <c r="P251" s="215"/>
      <c r="Q251" s="213"/>
      <c r="R251" s="213"/>
      <c r="S251" s="215"/>
      <c r="T251" s="213"/>
      <c r="U251" s="213"/>
      <c r="V251" s="215"/>
      <c r="W251" s="215"/>
      <c r="X251" s="215"/>
      <c r="Y251" s="213"/>
      <c r="Z251" s="215"/>
      <c r="AA251" s="213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3"/>
      <c r="AM251" s="213"/>
      <c r="AN251" s="213"/>
      <c r="AO251" s="213"/>
      <c r="AP251" s="213"/>
      <c r="AQ251" s="213"/>
      <c r="AR251" s="213"/>
      <c r="AS251" s="213"/>
      <c r="AT251" s="213"/>
      <c r="AU251" s="213"/>
    </row>
    <row r="252" spans="1:47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7"/>
      <c r="L252" s="213"/>
      <c r="M252" s="213"/>
      <c r="N252" s="213"/>
      <c r="O252" s="213"/>
      <c r="P252" s="215"/>
      <c r="Q252" s="213"/>
      <c r="R252" s="213"/>
      <c r="S252" s="215"/>
      <c r="T252" s="213"/>
      <c r="U252" s="213"/>
      <c r="V252" s="215"/>
      <c r="W252" s="215"/>
      <c r="X252" s="215"/>
      <c r="Y252" s="213"/>
      <c r="Z252" s="215"/>
      <c r="AA252" s="213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  <c r="AN252" s="213"/>
      <c r="AO252" s="213"/>
      <c r="AP252" s="213"/>
      <c r="AQ252" s="213"/>
      <c r="AR252" s="213"/>
      <c r="AS252" s="213"/>
      <c r="AT252" s="213"/>
      <c r="AU252" s="213"/>
    </row>
    <row r="253" spans="1:47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7"/>
      <c r="L253" s="213"/>
      <c r="M253" s="213"/>
      <c r="N253" s="213"/>
      <c r="O253" s="213"/>
      <c r="P253" s="215"/>
      <c r="Q253" s="213"/>
      <c r="R253" s="213"/>
      <c r="S253" s="215"/>
      <c r="T253" s="213"/>
      <c r="U253" s="213"/>
      <c r="V253" s="215"/>
      <c r="W253" s="215"/>
      <c r="X253" s="215"/>
      <c r="Y253" s="213"/>
      <c r="Z253" s="215"/>
      <c r="AA253" s="213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3"/>
      <c r="AM253" s="213"/>
      <c r="AN253" s="213"/>
      <c r="AO253" s="213"/>
      <c r="AP253" s="213"/>
      <c r="AQ253" s="213"/>
      <c r="AR253" s="213"/>
      <c r="AS253" s="213"/>
      <c r="AT253" s="213"/>
      <c r="AU253" s="213"/>
    </row>
    <row r="254" spans="1:47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7"/>
      <c r="L254" s="213"/>
      <c r="M254" s="213"/>
      <c r="N254" s="213"/>
      <c r="O254" s="213"/>
      <c r="P254" s="215"/>
      <c r="Q254" s="213"/>
      <c r="R254" s="213"/>
      <c r="S254" s="215"/>
      <c r="T254" s="213"/>
      <c r="U254" s="213"/>
      <c r="V254" s="215"/>
      <c r="W254" s="215"/>
      <c r="X254" s="215"/>
      <c r="Y254" s="213"/>
      <c r="Z254" s="215"/>
      <c r="AA254" s="213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3"/>
      <c r="AM254" s="213"/>
      <c r="AN254" s="213"/>
      <c r="AO254" s="213"/>
      <c r="AP254" s="213"/>
      <c r="AQ254" s="213"/>
      <c r="AR254" s="213"/>
      <c r="AS254" s="213"/>
      <c r="AT254" s="213"/>
      <c r="AU254" s="213"/>
    </row>
    <row r="255" spans="1:47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7"/>
      <c r="L255" s="213"/>
      <c r="M255" s="213"/>
      <c r="N255" s="213"/>
      <c r="O255" s="213"/>
      <c r="P255" s="215"/>
      <c r="Q255" s="213"/>
      <c r="R255" s="213"/>
      <c r="S255" s="215"/>
      <c r="T255" s="213"/>
      <c r="U255" s="213"/>
      <c r="V255" s="215"/>
      <c r="W255" s="215"/>
      <c r="X255" s="215"/>
      <c r="Y255" s="213"/>
      <c r="Z255" s="215"/>
      <c r="AA255" s="213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  <c r="AN255" s="213"/>
      <c r="AO255" s="213"/>
      <c r="AP255" s="213"/>
      <c r="AQ255" s="213"/>
      <c r="AR255" s="213"/>
      <c r="AS255" s="213"/>
      <c r="AT255" s="213"/>
      <c r="AU255" s="213"/>
    </row>
    <row r="256" spans="1:47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7"/>
      <c r="L256" s="213"/>
      <c r="M256" s="213"/>
      <c r="N256" s="213"/>
      <c r="O256" s="213"/>
      <c r="P256" s="215"/>
      <c r="Q256" s="213"/>
      <c r="R256" s="213"/>
      <c r="S256" s="215"/>
      <c r="T256" s="213"/>
      <c r="U256" s="213"/>
      <c r="V256" s="215"/>
      <c r="W256" s="215"/>
      <c r="X256" s="215"/>
      <c r="Y256" s="213"/>
      <c r="Z256" s="215"/>
      <c r="AA256" s="213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3"/>
      <c r="AM256" s="213"/>
      <c r="AN256" s="213"/>
      <c r="AO256" s="213"/>
      <c r="AP256" s="213"/>
      <c r="AQ256" s="213"/>
      <c r="AR256" s="213"/>
      <c r="AS256" s="213"/>
      <c r="AT256" s="213"/>
      <c r="AU256" s="213"/>
    </row>
    <row r="257" spans="1:47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7"/>
      <c r="L257" s="213"/>
      <c r="M257" s="213"/>
      <c r="N257" s="213"/>
      <c r="O257" s="213"/>
      <c r="P257" s="215"/>
      <c r="Q257" s="213"/>
      <c r="R257" s="213"/>
      <c r="S257" s="215"/>
      <c r="T257" s="213"/>
      <c r="U257" s="213"/>
      <c r="V257" s="215"/>
      <c r="W257" s="215"/>
      <c r="X257" s="215"/>
      <c r="Y257" s="213"/>
      <c r="Z257" s="215"/>
      <c r="AA257" s="213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3"/>
      <c r="AM257" s="213"/>
      <c r="AN257" s="213"/>
      <c r="AO257" s="213"/>
      <c r="AP257" s="213"/>
      <c r="AQ257" s="213"/>
      <c r="AR257" s="213"/>
      <c r="AS257" s="213"/>
      <c r="AT257" s="213"/>
      <c r="AU257" s="213"/>
    </row>
    <row r="258" spans="1:47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7"/>
      <c r="L258" s="213"/>
      <c r="M258" s="213"/>
      <c r="N258" s="213"/>
      <c r="O258" s="213"/>
      <c r="P258" s="215"/>
      <c r="Q258" s="213"/>
      <c r="R258" s="213"/>
      <c r="S258" s="215"/>
      <c r="T258" s="213"/>
      <c r="U258" s="213"/>
      <c r="V258" s="215"/>
      <c r="W258" s="215"/>
      <c r="X258" s="215"/>
      <c r="Y258" s="213"/>
      <c r="Z258" s="215"/>
      <c r="AA258" s="213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3"/>
      <c r="AM258" s="213"/>
      <c r="AN258" s="213"/>
      <c r="AO258" s="213"/>
      <c r="AP258" s="213"/>
      <c r="AQ258" s="213"/>
      <c r="AR258" s="213"/>
      <c r="AS258" s="213"/>
      <c r="AT258" s="213"/>
      <c r="AU258" s="213"/>
    </row>
    <row r="259" spans="1:47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7"/>
      <c r="L259" s="213"/>
      <c r="M259" s="213"/>
      <c r="N259" s="213"/>
      <c r="O259" s="213"/>
      <c r="P259" s="215"/>
      <c r="Q259" s="213"/>
      <c r="R259" s="213"/>
      <c r="S259" s="215"/>
      <c r="T259" s="213"/>
      <c r="U259" s="213"/>
      <c r="V259" s="215"/>
      <c r="W259" s="215"/>
      <c r="X259" s="215"/>
      <c r="Y259" s="213"/>
      <c r="Z259" s="215"/>
      <c r="AA259" s="213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3"/>
      <c r="AM259" s="213"/>
      <c r="AN259" s="213"/>
      <c r="AO259" s="213"/>
      <c r="AP259" s="213"/>
      <c r="AQ259" s="213"/>
      <c r="AR259" s="213"/>
      <c r="AS259" s="213"/>
      <c r="AT259" s="213"/>
      <c r="AU259" s="213"/>
    </row>
    <row r="260" spans="1:47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7"/>
      <c r="L260" s="213"/>
      <c r="M260" s="213"/>
      <c r="N260" s="213"/>
      <c r="O260" s="213"/>
      <c r="P260" s="215"/>
      <c r="Q260" s="213"/>
      <c r="R260" s="213"/>
      <c r="S260" s="215"/>
      <c r="T260" s="213"/>
      <c r="U260" s="213"/>
      <c r="V260" s="215"/>
      <c r="W260" s="215"/>
      <c r="X260" s="215"/>
      <c r="Y260" s="213"/>
      <c r="Z260" s="215"/>
      <c r="AA260" s="213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213"/>
      <c r="AQ260" s="213"/>
      <c r="AR260" s="213"/>
      <c r="AS260" s="213"/>
      <c r="AT260" s="213"/>
      <c r="AU260" s="213"/>
    </row>
    <row r="261" spans="1:47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7"/>
      <c r="L261" s="213"/>
      <c r="M261" s="213"/>
      <c r="N261" s="213"/>
      <c r="O261" s="213"/>
      <c r="P261" s="215"/>
      <c r="Q261" s="213"/>
      <c r="R261" s="213"/>
      <c r="S261" s="215"/>
      <c r="T261" s="213"/>
      <c r="U261" s="213"/>
      <c r="V261" s="215"/>
      <c r="W261" s="215"/>
      <c r="X261" s="215"/>
      <c r="Y261" s="213"/>
      <c r="Z261" s="215"/>
      <c r="AA261" s="213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213"/>
      <c r="AQ261" s="213"/>
      <c r="AR261" s="213"/>
      <c r="AS261" s="213"/>
      <c r="AT261" s="213"/>
      <c r="AU261" s="213"/>
    </row>
    <row r="262" spans="1:47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7"/>
      <c r="L262" s="213"/>
      <c r="M262" s="213"/>
      <c r="N262" s="213"/>
      <c r="O262" s="213"/>
      <c r="P262" s="215"/>
      <c r="Q262" s="213"/>
      <c r="R262" s="213"/>
      <c r="S262" s="215"/>
      <c r="T262" s="213"/>
      <c r="U262" s="213"/>
      <c r="V262" s="215"/>
      <c r="W262" s="215"/>
      <c r="X262" s="215"/>
      <c r="Y262" s="213"/>
      <c r="Z262" s="215"/>
      <c r="AA262" s="213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3"/>
      <c r="AM262" s="213"/>
      <c r="AN262" s="213"/>
      <c r="AO262" s="213"/>
      <c r="AP262" s="213"/>
      <c r="AQ262" s="213"/>
      <c r="AR262" s="213"/>
      <c r="AS262" s="213"/>
      <c r="AT262" s="213"/>
      <c r="AU262" s="213"/>
    </row>
    <row r="263" spans="1:47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7"/>
      <c r="L263" s="213"/>
      <c r="M263" s="213"/>
      <c r="N263" s="213"/>
      <c r="O263" s="213"/>
      <c r="P263" s="215"/>
      <c r="Q263" s="213"/>
      <c r="R263" s="213"/>
      <c r="S263" s="215"/>
      <c r="T263" s="213"/>
      <c r="U263" s="213"/>
      <c r="V263" s="215"/>
      <c r="W263" s="215"/>
      <c r="X263" s="215"/>
      <c r="Y263" s="213"/>
      <c r="Z263" s="215"/>
      <c r="AA263" s="213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3"/>
      <c r="AM263" s="213"/>
      <c r="AN263" s="213"/>
      <c r="AO263" s="213"/>
      <c r="AP263" s="213"/>
      <c r="AQ263" s="213"/>
      <c r="AR263" s="213"/>
      <c r="AS263" s="213"/>
      <c r="AT263" s="213"/>
      <c r="AU263" s="213"/>
    </row>
    <row r="264" spans="1:47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7"/>
      <c r="L264" s="213"/>
      <c r="M264" s="213"/>
      <c r="N264" s="213"/>
      <c r="O264" s="213"/>
      <c r="P264" s="215"/>
      <c r="Q264" s="213"/>
      <c r="R264" s="213"/>
      <c r="S264" s="215"/>
      <c r="T264" s="213"/>
      <c r="U264" s="213"/>
      <c r="V264" s="215"/>
      <c r="W264" s="215"/>
      <c r="X264" s="215"/>
      <c r="Y264" s="213"/>
      <c r="Z264" s="215"/>
      <c r="AA264" s="213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3"/>
      <c r="AM264" s="213"/>
      <c r="AN264" s="213"/>
      <c r="AO264" s="213"/>
      <c r="AP264" s="213"/>
      <c r="AQ264" s="213"/>
      <c r="AR264" s="213"/>
      <c r="AS264" s="213"/>
      <c r="AT264" s="213"/>
      <c r="AU264" s="213"/>
    </row>
    <row r="265" spans="1:47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7"/>
      <c r="L265" s="213"/>
      <c r="M265" s="213"/>
      <c r="N265" s="213"/>
      <c r="O265" s="213"/>
      <c r="P265" s="215"/>
      <c r="Q265" s="213"/>
      <c r="R265" s="213"/>
      <c r="S265" s="215"/>
      <c r="T265" s="213"/>
      <c r="U265" s="213"/>
      <c r="V265" s="215"/>
      <c r="W265" s="215"/>
      <c r="X265" s="215"/>
      <c r="Y265" s="213"/>
      <c r="Z265" s="215"/>
      <c r="AA265" s="213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  <c r="AN265" s="213"/>
      <c r="AO265" s="213"/>
      <c r="AP265" s="213"/>
      <c r="AQ265" s="213"/>
      <c r="AR265" s="213"/>
      <c r="AS265" s="213"/>
      <c r="AT265" s="213"/>
      <c r="AU265" s="213"/>
    </row>
    <row r="266" spans="1:47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7"/>
      <c r="L266" s="213"/>
      <c r="M266" s="213"/>
      <c r="N266" s="213"/>
      <c r="O266" s="213"/>
      <c r="P266" s="215"/>
      <c r="Q266" s="213"/>
      <c r="R266" s="213"/>
      <c r="S266" s="215"/>
      <c r="T266" s="213"/>
      <c r="U266" s="213"/>
      <c r="V266" s="215"/>
      <c r="W266" s="215"/>
      <c r="X266" s="215"/>
      <c r="Y266" s="213"/>
      <c r="Z266" s="215"/>
      <c r="AA266" s="213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  <c r="AN266" s="213"/>
      <c r="AO266" s="213"/>
      <c r="AP266" s="213"/>
      <c r="AQ266" s="213"/>
      <c r="AR266" s="213"/>
      <c r="AS266" s="213"/>
      <c r="AT266" s="213"/>
      <c r="AU266" s="213"/>
    </row>
    <row r="267" spans="1:47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7"/>
      <c r="L267" s="213"/>
      <c r="M267" s="213"/>
      <c r="N267" s="213"/>
      <c r="O267" s="213"/>
      <c r="P267" s="215"/>
      <c r="Q267" s="213"/>
      <c r="R267" s="213"/>
      <c r="S267" s="215"/>
      <c r="T267" s="213"/>
      <c r="U267" s="213"/>
      <c r="V267" s="215"/>
      <c r="W267" s="215"/>
      <c r="X267" s="215"/>
      <c r="Y267" s="213"/>
      <c r="Z267" s="215"/>
      <c r="AA267" s="213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3"/>
      <c r="AM267" s="213"/>
      <c r="AN267" s="213"/>
      <c r="AO267" s="213"/>
      <c r="AP267" s="213"/>
      <c r="AQ267" s="213"/>
      <c r="AR267" s="213"/>
      <c r="AS267" s="213"/>
      <c r="AT267" s="213"/>
      <c r="AU267" s="213"/>
    </row>
    <row r="268" spans="1:47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7"/>
      <c r="L268" s="213"/>
      <c r="M268" s="213"/>
      <c r="N268" s="213"/>
      <c r="O268" s="213"/>
      <c r="P268" s="215"/>
      <c r="Q268" s="213"/>
      <c r="R268" s="213"/>
      <c r="S268" s="215"/>
      <c r="T268" s="213"/>
      <c r="U268" s="213"/>
      <c r="V268" s="215"/>
      <c r="W268" s="215"/>
      <c r="X268" s="215"/>
      <c r="Y268" s="213"/>
      <c r="Z268" s="215"/>
      <c r="AA268" s="213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3"/>
      <c r="AM268" s="213"/>
      <c r="AN268" s="213"/>
      <c r="AO268" s="213"/>
      <c r="AP268" s="213"/>
      <c r="AQ268" s="213"/>
      <c r="AR268" s="213"/>
      <c r="AS268" s="213"/>
      <c r="AT268" s="213"/>
      <c r="AU268" s="213"/>
    </row>
    <row r="269" spans="1:47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7"/>
      <c r="L269" s="213"/>
      <c r="M269" s="213"/>
      <c r="N269" s="213"/>
      <c r="O269" s="213"/>
      <c r="P269" s="215"/>
      <c r="Q269" s="213"/>
      <c r="R269" s="213"/>
      <c r="S269" s="215"/>
      <c r="T269" s="213"/>
      <c r="U269" s="213"/>
      <c r="V269" s="215"/>
      <c r="W269" s="215"/>
      <c r="X269" s="215"/>
      <c r="Y269" s="213"/>
      <c r="Z269" s="215"/>
      <c r="AA269" s="213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3"/>
      <c r="AM269" s="213"/>
      <c r="AN269" s="213"/>
      <c r="AO269" s="213"/>
      <c r="AP269" s="213"/>
      <c r="AQ269" s="213"/>
      <c r="AR269" s="213"/>
      <c r="AS269" s="213"/>
      <c r="AT269" s="213"/>
      <c r="AU269" s="213"/>
    </row>
    <row r="270" spans="1:47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7"/>
      <c r="L270" s="213"/>
      <c r="M270" s="213"/>
      <c r="N270" s="213"/>
      <c r="O270" s="213"/>
      <c r="P270" s="215"/>
      <c r="Q270" s="213"/>
      <c r="R270" s="213"/>
      <c r="S270" s="215"/>
      <c r="T270" s="213"/>
      <c r="U270" s="213"/>
      <c r="V270" s="215"/>
      <c r="W270" s="215"/>
      <c r="X270" s="215"/>
      <c r="Y270" s="213"/>
      <c r="Z270" s="215"/>
      <c r="AA270" s="213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3"/>
      <c r="AM270" s="213"/>
      <c r="AN270" s="213"/>
      <c r="AO270" s="213"/>
      <c r="AP270" s="213"/>
      <c r="AQ270" s="213"/>
      <c r="AR270" s="213"/>
      <c r="AS270" s="213"/>
      <c r="AT270" s="213"/>
      <c r="AU270" s="213"/>
    </row>
    <row r="271" spans="1:47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7"/>
      <c r="L271" s="213"/>
      <c r="M271" s="213"/>
      <c r="N271" s="213"/>
      <c r="O271" s="213"/>
      <c r="P271" s="215"/>
      <c r="Q271" s="213"/>
      <c r="R271" s="213"/>
      <c r="S271" s="215"/>
      <c r="T271" s="213"/>
      <c r="U271" s="213"/>
      <c r="V271" s="215"/>
      <c r="W271" s="215"/>
      <c r="X271" s="215"/>
      <c r="Y271" s="213"/>
      <c r="Z271" s="215"/>
      <c r="AA271" s="213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3"/>
      <c r="AM271" s="213"/>
      <c r="AN271" s="213"/>
      <c r="AO271" s="213"/>
      <c r="AP271" s="213"/>
      <c r="AQ271" s="213"/>
      <c r="AR271" s="213"/>
      <c r="AS271" s="213"/>
      <c r="AT271" s="213"/>
      <c r="AU271" s="213"/>
    </row>
    <row r="272" spans="1:47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7"/>
      <c r="L272" s="213"/>
      <c r="M272" s="213"/>
      <c r="N272" s="213"/>
      <c r="O272" s="213"/>
      <c r="P272" s="215"/>
      <c r="Q272" s="213"/>
      <c r="R272" s="213"/>
      <c r="S272" s="215"/>
      <c r="T272" s="213"/>
      <c r="U272" s="213"/>
      <c r="V272" s="215"/>
      <c r="W272" s="215"/>
      <c r="X272" s="215"/>
      <c r="Y272" s="213"/>
      <c r="Z272" s="215"/>
      <c r="AA272" s="213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3"/>
      <c r="AM272" s="213"/>
      <c r="AN272" s="213"/>
      <c r="AO272" s="213"/>
      <c r="AP272" s="213"/>
      <c r="AQ272" s="213"/>
      <c r="AR272" s="213"/>
      <c r="AS272" s="213"/>
      <c r="AT272" s="213"/>
      <c r="AU272" s="213"/>
    </row>
    <row r="273" spans="1:47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7"/>
      <c r="L273" s="213"/>
      <c r="M273" s="213"/>
      <c r="N273" s="213"/>
      <c r="O273" s="213"/>
      <c r="P273" s="215"/>
      <c r="Q273" s="213"/>
      <c r="R273" s="213"/>
      <c r="S273" s="215"/>
      <c r="T273" s="213"/>
      <c r="U273" s="213"/>
      <c r="V273" s="215"/>
      <c r="W273" s="215"/>
      <c r="X273" s="215"/>
      <c r="Y273" s="213"/>
      <c r="Z273" s="215"/>
      <c r="AA273" s="213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3"/>
      <c r="AM273" s="213"/>
      <c r="AN273" s="213"/>
      <c r="AO273" s="213"/>
      <c r="AP273" s="213"/>
      <c r="AQ273" s="213"/>
      <c r="AR273" s="213"/>
      <c r="AS273" s="213"/>
      <c r="AT273" s="213"/>
      <c r="AU273" s="213"/>
    </row>
    <row r="274" spans="1:47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7"/>
      <c r="L274" s="213"/>
      <c r="M274" s="213"/>
      <c r="N274" s="213"/>
      <c r="O274" s="213"/>
      <c r="P274" s="215"/>
      <c r="Q274" s="213"/>
      <c r="R274" s="213"/>
      <c r="S274" s="215"/>
      <c r="T274" s="213"/>
      <c r="U274" s="213"/>
      <c r="V274" s="215"/>
      <c r="W274" s="215"/>
      <c r="X274" s="215"/>
      <c r="Y274" s="213"/>
      <c r="Z274" s="215"/>
      <c r="AA274" s="213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3"/>
      <c r="AM274" s="213"/>
      <c r="AN274" s="213"/>
      <c r="AO274" s="213"/>
      <c r="AP274" s="213"/>
      <c r="AQ274" s="213"/>
      <c r="AR274" s="213"/>
      <c r="AS274" s="213"/>
      <c r="AT274" s="213"/>
      <c r="AU274" s="213"/>
    </row>
    <row r="275" spans="1:47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7"/>
      <c r="L275" s="213"/>
      <c r="M275" s="213"/>
      <c r="N275" s="213"/>
      <c r="O275" s="213"/>
      <c r="P275" s="215"/>
      <c r="Q275" s="213"/>
      <c r="R275" s="213"/>
      <c r="S275" s="215"/>
      <c r="T275" s="213"/>
      <c r="U275" s="213"/>
      <c r="V275" s="215"/>
      <c r="W275" s="215"/>
      <c r="X275" s="215"/>
      <c r="Y275" s="213"/>
      <c r="Z275" s="215"/>
      <c r="AA275" s="213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3"/>
      <c r="AM275" s="213"/>
      <c r="AN275" s="213"/>
      <c r="AO275" s="213"/>
      <c r="AP275" s="213"/>
      <c r="AQ275" s="213"/>
      <c r="AR275" s="213"/>
      <c r="AS275" s="213"/>
      <c r="AT275" s="213"/>
      <c r="AU275" s="213"/>
    </row>
    <row r="276" spans="1:47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7"/>
      <c r="L276" s="213"/>
      <c r="M276" s="213"/>
      <c r="N276" s="213"/>
      <c r="O276" s="213"/>
      <c r="P276" s="215"/>
      <c r="Q276" s="213"/>
      <c r="R276" s="213"/>
      <c r="S276" s="215"/>
      <c r="T276" s="213"/>
      <c r="U276" s="213"/>
      <c r="V276" s="215"/>
      <c r="W276" s="215"/>
      <c r="X276" s="215"/>
      <c r="Y276" s="213"/>
      <c r="Z276" s="215"/>
      <c r="AA276" s="213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3"/>
      <c r="AM276" s="213"/>
      <c r="AN276" s="213"/>
      <c r="AO276" s="213"/>
      <c r="AP276" s="213"/>
      <c r="AQ276" s="213"/>
      <c r="AR276" s="213"/>
      <c r="AS276" s="213"/>
      <c r="AT276" s="213"/>
      <c r="AU276" s="213"/>
    </row>
    <row r="277" spans="1:47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7"/>
      <c r="L277" s="213"/>
      <c r="M277" s="213"/>
      <c r="N277" s="213"/>
      <c r="O277" s="213"/>
      <c r="P277" s="215"/>
      <c r="Q277" s="213"/>
      <c r="R277" s="213"/>
      <c r="S277" s="215"/>
      <c r="T277" s="213"/>
      <c r="U277" s="213"/>
      <c r="V277" s="215"/>
      <c r="W277" s="215"/>
      <c r="X277" s="215"/>
      <c r="Y277" s="213"/>
      <c r="Z277" s="215"/>
      <c r="AA277" s="213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3"/>
      <c r="AM277" s="213"/>
      <c r="AN277" s="213"/>
      <c r="AO277" s="213"/>
      <c r="AP277" s="213"/>
      <c r="AQ277" s="213"/>
      <c r="AR277" s="213"/>
      <c r="AS277" s="213"/>
      <c r="AT277" s="213"/>
      <c r="AU277" s="213"/>
    </row>
    <row r="278" spans="1:47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7"/>
      <c r="L278" s="213"/>
      <c r="M278" s="213"/>
      <c r="N278" s="213"/>
      <c r="O278" s="213"/>
      <c r="P278" s="215"/>
      <c r="Q278" s="213"/>
      <c r="R278" s="213"/>
      <c r="S278" s="215"/>
      <c r="T278" s="213"/>
      <c r="U278" s="213"/>
      <c r="V278" s="215"/>
      <c r="W278" s="215"/>
      <c r="X278" s="215"/>
      <c r="Y278" s="213"/>
      <c r="Z278" s="215"/>
      <c r="AA278" s="213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3"/>
      <c r="AM278" s="213"/>
      <c r="AN278" s="213"/>
      <c r="AO278" s="213"/>
      <c r="AP278" s="213"/>
      <c r="AQ278" s="213"/>
      <c r="AR278" s="213"/>
      <c r="AS278" s="213"/>
      <c r="AT278" s="213"/>
      <c r="AU278" s="213"/>
    </row>
    <row r="279" spans="1:47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7"/>
      <c r="L279" s="213"/>
      <c r="M279" s="213"/>
      <c r="N279" s="213"/>
      <c r="O279" s="213"/>
      <c r="P279" s="215"/>
      <c r="Q279" s="213"/>
      <c r="R279" s="213"/>
      <c r="S279" s="215"/>
      <c r="T279" s="213"/>
      <c r="U279" s="213"/>
      <c r="V279" s="215"/>
      <c r="W279" s="215"/>
      <c r="X279" s="215"/>
      <c r="Y279" s="213"/>
      <c r="Z279" s="215"/>
      <c r="AA279" s="213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3"/>
      <c r="AM279" s="213"/>
      <c r="AN279" s="213"/>
      <c r="AO279" s="213"/>
      <c r="AP279" s="213"/>
      <c r="AQ279" s="213"/>
      <c r="AR279" s="213"/>
      <c r="AS279" s="213"/>
      <c r="AT279" s="213"/>
      <c r="AU279" s="213"/>
    </row>
    <row r="280" spans="1:47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7"/>
      <c r="L280" s="213"/>
      <c r="M280" s="213"/>
      <c r="N280" s="213"/>
      <c r="O280" s="213"/>
      <c r="P280" s="215"/>
      <c r="Q280" s="213"/>
      <c r="R280" s="213"/>
      <c r="S280" s="215"/>
      <c r="T280" s="213"/>
      <c r="U280" s="213"/>
      <c r="V280" s="215"/>
      <c r="W280" s="215"/>
      <c r="X280" s="215"/>
      <c r="Y280" s="213"/>
      <c r="Z280" s="215"/>
      <c r="AA280" s="213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3"/>
      <c r="AM280" s="213"/>
      <c r="AN280" s="213"/>
      <c r="AO280" s="213"/>
      <c r="AP280" s="213"/>
      <c r="AQ280" s="213"/>
      <c r="AR280" s="213"/>
      <c r="AS280" s="213"/>
      <c r="AT280" s="213"/>
      <c r="AU280" s="213"/>
    </row>
    <row r="281" spans="1:47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7"/>
      <c r="L281" s="213"/>
      <c r="M281" s="213"/>
      <c r="N281" s="213"/>
      <c r="O281" s="213"/>
      <c r="P281" s="215"/>
      <c r="Q281" s="213"/>
      <c r="R281" s="213"/>
      <c r="S281" s="215"/>
      <c r="T281" s="213"/>
      <c r="U281" s="213"/>
      <c r="V281" s="215"/>
      <c r="W281" s="215"/>
      <c r="X281" s="215"/>
      <c r="Y281" s="213"/>
      <c r="Z281" s="215"/>
      <c r="AA281" s="213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3"/>
      <c r="AM281" s="213"/>
      <c r="AN281" s="213"/>
      <c r="AO281" s="213"/>
      <c r="AP281" s="213"/>
      <c r="AQ281" s="213"/>
      <c r="AR281" s="213"/>
      <c r="AS281" s="213"/>
      <c r="AT281" s="213"/>
      <c r="AU281" s="213"/>
    </row>
    <row r="282" spans="1:47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7"/>
      <c r="L282" s="213"/>
      <c r="M282" s="213"/>
      <c r="N282" s="213"/>
      <c r="O282" s="213"/>
      <c r="P282" s="215"/>
      <c r="Q282" s="213"/>
      <c r="R282" s="213"/>
      <c r="S282" s="215"/>
      <c r="T282" s="213"/>
      <c r="U282" s="213"/>
      <c r="V282" s="215"/>
      <c r="W282" s="215"/>
      <c r="X282" s="215"/>
      <c r="Y282" s="213"/>
      <c r="Z282" s="215"/>
      <c r="AA282" s="213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3"/>
      <c r="AM282" s="213"/>
      <c r="AN282" s="213"/>
      <c r="AO282" s="213"/>
      <c r="AP282" s="213"/>
      <c r="AQ282" s="213"/>
      <c r="AR282" s="213"/>
      <c r="AS282" s="213"/>
      <c r="AT282" s="213"/>
      <c r="AU282" s="213"/>
    </row>
    <row r="283" spans="1:47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218"/>
      <c r="L283" s="34"/>
      <c r="M283" s="34"/>
      <c r="N283" s="34"/>
      <c r="O283" s="34"/>
      <c r="P283" s="35"/>
      <c r="Q283" s="34"/>
      <c r="R283" s="34"/>
      <c r="S283" s="35"/>
      <c r="T283" s="34"/>
      <c r="U283" s="34"/>
      <c r="V283" s="22"/>
      <c r="W283" s="22"/>
      <c r="X283" s="22"/>
      <c r="Y283" s="34"/>
      <c r="Z283" s="35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</row>
    <row r="284" spans="1:47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218"/>
      <c r="L284" s="34"/>
      <c r="M284" s="34"/>
      <c r="N284" s="34"/>
      <c r="O284" s="34"/>
      <c r="P284" s="35"/>
      <c r="Q284" s="34"/>
      <c r="R284" s="34"/>
      <c r="S284" s="35"/>
      <c r="T284" s="34"/>
      <c r="U284" s="34"/>
      <c r="V284" s="22"/>
      <c r="W284" s="22"/>
      <c r="X284" s="22"/>
      <c r="Y284" s="34"/>
      <c r="Z284" s="35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</row>
    <row r="285" spans="1:47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218"/>
      <c r="L285" s="34"/>
      <c r="M285" s="34"/>
      <c r="N285" s="34"/>
      <c r="O285" s="34"/>
      <c r="P285" s="35"/>
      <c r="Q285" s="34"/>
      <c r="R285" s="34"/>
      <c r="S285" s="35"/>
      <c r="T285" s="34"/>
      <c r="U285" s="34"/>
      <c r="V285" s="22"/>
      <c r="W285" s="22"/>
      <c r="X285" s="22"/>
      <c r="Y285" s="34"/>
      <c r="Z285" s="35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</row>
    <row r="286" spans="1:47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218"/>
      <c r="L286" s="34"/>
      <c r="M286" s="34"/>
      <c r="N286" s="34"/>
      <c r="O286" s="34"/>
      <c r="P286" s="35"/>
      <c r="Q286" s="34"/>
      <c r="R286" s="34"/>
      <c r="S286" s="35"/>
      <c r="T286" s="34"/>
      <c r="U286" s="34"/>
      <c r="V286" s="22"/>
      <c r="W286" s="22"/>
      <c r="X286" s="22"/>
      <c r="Y286" s="34"/>
      <c r="Z286" s="35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</row>
    <row r="287" spans="1:47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218"/>
      <c r="L287" s="34"/>
      <c r="M287" s="34"/>
      <c r="N287" s="34"/>
      <c r="O287" s="34"/>
      <c r="P287" s="35"/>
      <c r="Q287" s="34"/>
      <c r="R287" s="34"/>
      <c r="S287" s="35"/>
      <c r="T287" s="34"/>
      <c r="U287" s="34"/>
      <c r="V287" s="22"/>
      <c r="W287" s="22"/>
      <c r="X287" s="22"/>
      <c r="Y287" s="34"/>
      <c r="Z287" s="35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</row>
    <row r="288" spans="1:47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218"/>
      <c r="L288" s="34"/>
      <c r="M288" s="34"/>
      <c r="N288" s="34"/>
      <c r="O288" s="34"/>
      <c r="P288" s="35"/>
      <c r="Q288" s="34"/>
      <c r="R288" s="34"/>
      <c r="S288" s="35"/>
      <c r="T288" s="34"/>
      <c r="U288" s="34"/>
      <c r="V288" s="22"/>
      <c r="W288" s="22"/>
      <c r="X288" s="22"/>
      <c r="Y288" s="34"/>
      <c r="Z288" s="35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</row>
    <row r="289" spans="1:46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218"/>
      <c r="L289" s="34"/>
      <c r="M289" s="34"/>
      <c r="N289" s="34"/>
      <c r="O289" s="34"/>
      <c r="P289" s="35"/>
      <c r="Q289" s="34"/>
      <c r="R289" s="34"/>
      <c r="S289" s="35"/>
      <c r="T289" s="34"/>
      <c r="U289" s="34"/>
      <c r="V289" s="22"/>
      <c r="W289" s="22"/>
      <c r="X289" s="22"/>
      <c r="Y289" s="34"/>
      <c r="Z289" s="35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</row>
    <row r="290" spans="1:46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218"/>
      <c r="L290" s="34"/>
      <c r="M290" s="34"/>
      <c r="N290" s="34"/>
      <c r="O290" s="34"/>
      <c r="P290" s="35"/>
      <c r="Q290" s="34"/>
      <c r="R290" s="34"/>
      <c r="S290" s="35"/>
      <c r="T290" s="34"/>
      <c r="U290" s="34"/>
      <c r="V290" s="22"/>
      <c r="W290" s="22"/>
      <c r="X290" s="22"/>
      <c r="Y290" s="34"/>
      <c r="Z290" s="35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</row>
    <row r="291" spans="1:46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218"/>
      <c r="L291" s="34"/>
      <c r="M291" s="34"/>
      <c r="N291" s="34"/>
      <c r="O291" s="34"/>
      <c r="P291" s="35"/>
      <c r="Q291" s="34"/>
      <c r="R291" s="34"/>
      <c r="S291" s="35"/>
      <c r="T291" s="34"/>
      <c r="U291" s="34"/>
      <c r="V291" s="22"/>
      <c r="W291" s="22"/>
      <c r="X291" s="22"/>
      <c r="Y291" s="34"/>
      <c r="Z291" s="35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</row>
    <row r="292" spans="1:46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218"/>
      <c r="L292" s="34"/>
      <c r="M292" s="34"/>
      <c r="N292" s="34"/>
      <c r="O292" s="34"/>
      <c r="P292" s="35"/>
      <c r="Q292" s="34"/>
      <c r="R292" s="34"/>
      <c r="S292" s="35"/>
      <c r="T292" s="34"/>
      <c r="U292" s="34"/>
      <c r="V292" s="22"/>
      <c r="W292" s="22"/>
      <c r="X292" s="22"/>
      <c r="Y292" s="34"/>
      <c r="Z292" s="35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</row>
    <row r="293" spans="1:46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218"/>
      <c r="L293" s="34"/>
      <c r="M293" s="34"/>
      <c r="N293" s="34"/>
      <c r="O293" s="34"/>
      <c r="P293" s="35"/>
      <c r="Q293" s="34"/>
      <c r="R293" s="34"/>
      <c r="S293" s="35"/>
      <c r="T293" s="34"/>
      <c r="U293" s="34"/>
      <c r="V293" s="22"/>
      <c r="W293" s="22"/>
      <c r="X293" s="22"/>
      <c r="Y293" s="34"/>
      <c r="Z293" s="35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</row>
    <row r="294" spans="1:46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218"/>
      <c r="L294" s="34"/>
      <c r="M294" s="34"/>
      <c r="N294" s="34"/>
      <c r="O294" s="34"/>
      <c r="P294" s="35"/>
      <c r="Q294" s="34"/>
      <c r="R294" s="34"/>
      <c r="S294" s="35"/>
      <c r="T294" s="34"/>
      <c r="U294" s="34"/>
      <c r="V294" s="22"/>
      <c r="W294" s="22"/>
      <c r="X294" s="22"/>
      <c r="Y294" s="34"/>
      <c r="Z294" s="35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</row>
    <row r="295" spans="1:46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218"/>
      <c r="L295" s="34"/>
      <c r="M295" s="34"/>
      <c r="N295" s="34"/>
      <c r="O295" s="34"/>
      <c r="P295" s="35"/>
      <c r="Q295" s="34"/>
      <c r="R295" s="34"/>
      <c r="S295" s="35"/>
      <c r="T295" s="34"/>
      <c r="U295" s="34"/>
      <c r="V295" s="22"/>
      <c r="W295" s="22"/>
      <c r="X295" s="22"/>
      <c r="Y295" s="34"/>
      <c r="Z295" s="35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2</vt:i4>
      </vt:variant>
    </vt:vector>
  </HeadingPairs>
  <TitlesOfParts>
    <vt:vector size="15" baseType="lpstr">
      <vt:lpstr>大客户汇总表</vt:lpstr>
      <vt:lpstr>月度分析表</vt:lpstr>
      <vt:lpstr>统计表-供应链（不含税）</vt:lpstr>
      <vt:lpstr>不含税公式表</vt:lpstr>
      <vt:lpstr>月度分析公式表</vt:lpstr>
      <vt:lpstr>9月OMS订单汇总-不含税</vt:lpstr>
      <vt:lpstr>9月CMS订单汇总-不含税</vt:lpstr>
      <vt:lpstr>9月OMS订单结算</vt:lpstr>
      <vt:lpstr>9月CMS订单结算</vt:lpstr>
      <vt:lpstr>9月OMS订单结算明细（对外应收）</vt:lpstr>
      <vt:lpstr>9月OMS订单结算明细（对内应付）</vt:lpstr>
      <vt:lpstr>9月CMS订单结算明细（对内应收）</vt:lpstr>
      <vt:lpstr>9月CMS订单结算明细（对外应付）</vt:lpstr>
      <vt:lpstr>大客户汇总表!Print_Area</vt:lpstr>
      <vt:lpstr>月度分析表!Print_Area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</cp:lastModifiedBy>
  <cp:lastPrinted>2021-04-02T06:36:29Z</cp:lastPrinted>
  <dcterms:created xsi:type="dcterms:W3CDTF">2020-07-04T01:26:49Z</dcterms:created>
  <dcterms:modified xsi:type="dcterms:W3CDTF">2021-10-30T02:04:49Z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