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账单\账单\"/>
    </mc:Choice>
  </mc:AlternateContent>
  <xr:revisionPtr revIDLastSave="0" documentId="13_ncr:1_{E6E2015F-6D57-470C-A2B8-A476C23810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9月" sheetId="22" r:id="rId1"/>
  </sheets>
  <definedNames>
    <definedName name="_xlnm._FilterDatabase" localSheetId="0" hidden="1">'9月'!$A$3:$AD$10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22" l="1"/>
  <c r="T7" i="22"/>
  <c r="T5" i="22"/>
  <c r="P10" i="22"/>
  <c r="Q10" i="22"/>
  <c r="R10" i="22"/>
  <c r="N5" i="22" l="1"/>
  <c r="U9" i="22"/>
  <c r="U8" i="22"/>
  <c r="T9" i="22"/>
  <c r="S7" i="22"/>
  <c r="S9" i="22"/>
  <c r="S8" i="22"/>
  <c r="O10" i="22"/>
  <c r="M9" i="22"/>
  <c r="M8" i="22"/>
  <c r="S6" i="22"/>
  <c r="M6" i="22"/>
  <c r="U7" i="22"/>
  <c r="M7" i="22"/>
  <c r="T6" i="22"/>
  <c r="M5" i="22"/>
  <c r="N10" i="22" l="1"/>
  <c r="W10" i="22"/>
  <c r="X10" i="22"/>
  <c r="V10" i="22"/>
  <c r="T10" i="22"/>
  <c r="U10" i="22"/>
  <c r="S10" i="22"/>
  <c r="AA12" i="22" s="1"/>
  <c r="M10" i="22"/>
  <c r="Z6" i="22"/>
  <c r="AA6" i="22"/>
  <c r="Z9" i="22"/>
  <c r="Z8" i="22"/>
  <c r="AA9" i="22"/>
  <c r="AA8" i="22"/>
  <c r="Z5" i="22"/>
  <c r="Z7" i="22"/>
  <c r="AA7" i="22"/>
  <c r="AA5" i="22"/>
  <c r="Z10" i="22" l="1"/>
  <c r="AA13" i="22"/>
  <c r="AA10" i="22"/>
  <c r="AA14" i="22"/>
  <c r="AA15" i="22" l="1"/>
</calcChain>
</file>

<file path=xl/sharedStrings.xml><?xml version="1.0" encoding="utf-8"?>
<sst xmlns="http://schemas.openxmlformats.org/spreadsheetml/2006/main" count="75" uniqueCount="71">
  <si>
    <t>接单日期</t>
  </si>
  <si>
    <t>流程单号</t>
  </si>
  <si>
    <t>发票号码</t>
  </si>
  <si>
    <t>料号</t>
  </si>
  <si>
    <t>主单号</t>
  </si>
  <si>
    <t>分单号</t>
  </si>
  <si>
    <t>目的港</t>
  </si>
  <si>
    <t>件数</t>
  </si>
  <si>
    <t>机场费</t>
  </si>
  <si>
    <t>报关费</t>
  </si>
  <si>
    <t>运输费</t>
  </si>
  <si>
    <t>国外代理费</t>
  </si>
  <si>
    <t>运输费:</t>
  </si>
  <si>
    <t>代理费:</t>
  </si>
  <si>
    <t>国外费用：</t>
  </si>
  <si>
    <t>提单费</t>
    <phoneticPr fontId="1" type="noConversion"/>
  </si>
  <si>
    <t>6税点</t>
    <phoneticPr fontId="1" type="noConversion"/>
  </si>
  <si>
    <t>9税点</t>
    <phoneticPr fontId="1" type="noConversion"/>
  </si>
  <si>
    <t>0税点</t>
    <phoneticPr fontId="1" type="noConversion"/>
  </si>
  <si>
    <t>合计
（不含税）</t>
    <phoneticPr fontId="3" type="noConversion"/>
  </si>
  <si>
    <t>合计
(含税）</t>
    <phoneticPr fontId="3" type="noConversion"/>
  </si>
  <si>
    <t>汇率</t>
    <phoneticPr fontId="1" type="noConversion"/>
  </si>
  <si>
    <t>港币兑人民币</t>
    <phoneticPr fontId="1" type="noConversion"/>
  </si>
  <si>
    <t>港规费</t>
    <phoneticPr fontId="1" type="noConversion"/>
  </si>
  <si>
    <t>欧元兑人民币</t>
    <phoneticPr fontId="1" type="noConversion"/>
  </si>
  <si>
    <t>进仓费</t>
    <phoneticPr fontId="1" type="noConversion"/>
  </si>
  <si>
    <t>出口运费</t>
    <phoneticPr fontId="4" type="noConversion"/>
  </si>
  <si>
    <t>美金兑人民币</t>
    <phoneticPr fontId="4" type="noConversion"/>
  </si>
  <si>
    <t>DDU</t>
    <phoneticPr fontId="1" type="noConversion"/>
  </si>
  <si>
    <t>体积</t>
    <phoneticPr fontId="1" type="noConversion"/>
  </si>
  <si>
    <t>2托</t>
  </si>
  <si>
    <t>1托</t>
  </si>
  <si>
    <t>Q82</t>
  </si>
  <si>
    <t>TPE</t>
  </si>
  <si>
    <t>P38</t>
  </si>
  <si>
    <t>STR</t>
  </si>
  <si>
    <t>A71</t>
  </si>
  <si>
    <t>BCN</t>
  </si>
  <si>
    <t>登记费</t>
    <phoneticPr fontId="1" type="noConversion"/>
  </si>
  <si>
    <t>停车费</t>
    <phoneticPr fontId="1" type="noConversion"/>
  </si>
  <si>
    <t>条款</t>
    <phoneticPr fontId="1" type="noConversion"/>
  </si>
  <si>
    <t>HKG</t>
  </si>
  <si>
    <t>CIF</t>
    <phoneticPr fontId="1" type="noConversion"/>
  </si>
  <si>
    <t>总计</t>
    <phoneticPr fontId="1" type="noConversion"/>
  </si>
  <si>
    <t>8月代垫</t>
    <phoneticPr fontId="1" type="noConversion"/>
  </si>
  <si>
    <t>计费
重量</t>
    <phoneticPr fontId="1" type="noConversion"/>
  </si>
  <si>
    <r>
      <t>高 德（无 锡）  - 佳 利 达 空 运 出 口 对 账 单 （2021.9</t>
    </r>
    <r>
      <rPr>
        <b/>
        <sz val="16"/>
        <color rgb="FF000000"/>
        <rFont val="等线"/>
        <family val="3"/>
        <charset val="134"/>
      </rPr>
      <t>)</t>
    </r>
    <phoneticPr fontId="1" type="noConversion"/>
  </si>
  <si>
    <t>0.8343</t>
    <phoneticPr fontId="1" type="noConversion"/>
  </si>
  <si>
    <t>6.4742</t>
    <phoneticPr fontId="1" type="noConversion"/>
  </si>
  <si>
    <t>7.6837</t>
    <phoneticPr fontId="1" type="noConversion"/>
  </si>
  <si>
    <t>打托费</t>
    <phoneticPr fontId="1" type="noConversion"/>
  </si>
  <si>
    <t>GDWX20210823-001</t>
  </si>
  <si>
    <t>112-88054816</t>
  </si>
  <si>
    <t>WPAE4025</t>
  </si>
  <si>
    <t>GDWX20210823-016</t>
  </si>
  <si>
    <t>112-88054875</t>
  </si>
  <si>
    <t>WPAE4032</t>
  </si>
  <si>
    <t>GDWX20210823-003</t>
  </si>
  <si>
    <t>724-20674393</t>
  </si>
  <si>
    <t>GDWX20210827-034</t>
  </si>
  <si>
    <t>P42+Q18</t>
  </si>
  <si>
    <t>112-89207635</t>
  </si>
  <si>
    <t>WPAE4094</t>
  </si>
  <si>
    <t>GDWX20210903-013</t>
  </si>
  <si>
    <t xml:space="preserve">Q52
</t>
  </si>
  <si>
    <t>057-95144663</t>
  </si>
  <si>
    <t>500</t>
  </si>
  <si>
    <t>JDAE
21082979</t>
    <phoneticPr fontId="1" type="noConversion"/>
  </si>
  <si>
    <t>JDAE
21084123</t>
    <phoneticPr fontId="1" type="noConversion"/>
  </si>
  <si>
    <t>深圳口岸
舱单
申报费</t>
    <phoneticPr fontId="3" type="noConversion"/>
  </si>
  <si>
    <t>序
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</si>
</sst>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0.00_);[Red]\(0.00\)"/>
    <numFmt numFmtId="177" formatCode="0_);[Red]\(0\)"/>
    <numFmt numFmtId="178" formatCode="0.00_ "/>
    <numFmt numFmtId="180" formatCode="yyyy\-mm\-dd;@"/>
    <numFmt numFmtId="181" formatCode="m&quot;月&quot;d&quot;日&quot;;@"/>
  </numFmts>
  <fonts count="2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Helv"/>
      <family val="2"/>
    </font>
    <font>
      <b/>
      <sz val="16"/>
      <color theme="1"/>
      <name val="等线"/>
      <family val="3"/>
      <charset val="134"/>
    </font>
    <font>
      <b/>
      <sz val="16"/>
      <color rgb="FF000000"/>
      <name val="等线"/>
      <family val="3"/>
      <charset val="134"/>
    </font>
    <font>
      <sz val="16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0"/>
      <color rgb="FFFF0000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name val="等线"/>
      <family val="3"/>
      <charset val="134"/>
    </font>
    <font>
      <b/>
      <sz val="12"/>
      <name val="等线"/>
      <family val="3"/>
      <charset val="134"/>
    </font>
    <font>
      <b/>
      <sz val="12"/>
      <color theme="1"/>
      <name val="等线"/>
      <family val="3"/>
      <charset val="134"/>
    </font>
    <font>
      <b/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176" fontId="6" fillId="0" borderId="0" xfId="0" applyNumberFormat="1" applyFont="1" applyFill="1" applyAlignment="1">
      <alignment horizontal="center" vertical="center"/>
    </xf>
    <xf numFmtId="176" fontId="11" fillId="0" borderId="0" xfId="0" applyNumberFormat="1" applyFont="1" applyFill="1" applyAlignment="1">
      <alignment horizontal="center" vertical="center" wrapText="1"/>
    </xf>
    <xf numFmtId="176" fontId="9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 wrapText="1"/>
    </xf>
    <xf numFmtId="177" fontId="13" fillId="0" borderId="4" xfId="0" applyNumberFormat="1" applyFont="1" applyFill="1" applyBorder="1" applyAlignment="1">
      <alignment horizontal="center" vertical="center"/>
    </xf>
    <xf numFmtId="181" fontId="13" fillId="0" borderId="4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176" fontId="13" fillId="0" borderId="2" xfId="0" applyNumberFormat="1" applyFont="1" applyFill="1" applyBorder="1" applyAlignment="1">
      <alignment horizontal="center" vertical="center"/>
    </xf>
    <xf numFmtId="176" fontId="13" fillId="0" borderId="2" xfId="0" applyNumberFormat="1" applyFont="1" applyFill="1" applyBorder="1" applyAlignment="1">
      <alignment horizontal="center" vertical="center" wrapText="1"/>
    </xf>
    <xf numFmtId="176" fontId="13" fillId="0" borderId="4" xfId="0" applyNumberFormat="1" applyFont="1" applyFill="1" applyBorder="1" applyAlignment="1">
      <alignment horizontal="center" vertical="center" wrapText="1"/>
    </xf>
    <xf numFmtId="177" fontId="13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178" fontId="13" fillId="0" borderId="2" xfId="0" applyNumberFormat="1" applyFont="1" applyFill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176" fontId="13" fillId="0" borderId="4" xfId="0" applyNumberFormat="1" applyFont="1" applyFill="1" applyBorder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/>
    </xf>
    <xf numFmtId="180" fontId="10" fillId="0" borderId="2" xfId="0" applyNumberFormat="1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 wrapText="1"/>
    </xf>
    <xf numFmtId="177" fontId="10" fillId="0" borderId="2" xfId="0" applyNumberFormat="1" applyFont="1" applyFill="1" applyBorder="1" applyAlignment="1" applyProtection="1">
      <alignment horizontal="center" vertical="center"/>
      <protection locked="0"/>
    </xf>
    <xf numFmtId="176" fontId="9" fillId="0" borderId="2" xfId="0" applyNumberFormat="1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178" fontId="10" fillId="0" borderId="2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180" fontId="18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177" fontId="18" fillId="0" borderId="0" xfId="0" applyNumberFormat="1" applyFont="1" applyFill="1" applyBorder="1" applyAlignment="1" applyProtection="1">
      <alignment horizontal="center" vertical="center"/>
      <protection locked="0"/>
    </xf>
    <xf numFmtId="177" fontId="19" fillId="0" borderId="0" xfId="0" applyNumberFormat="1" applyFont="1" applyFill="1" applyBorder="1" applyAlignment="1">
      <alignment horizontal="center" vertical="center"/>
    </xf>
    <xf numFmtId="177" fontId="18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/>
    </xf>
    <xf numFmtId="176" fontId="18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176" fontId="20" fillId="0" borderId="2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77" fontId="19" fillId="0" borderId="0" xfId="0" applyNumberFormat="1" applyFont="1" applyFill="1" applyAlignment="1">
      <alignment horizontal="center" vertical="center"/>
    </xf>
    <xf numFmtId="49" fontId="20" fillId="0" borderId="2" xfId="0" applyNumberFormat="1" applyFont="1" applyFill="1" applyBorder="1" applyAlignment="1">
      <alignment horizontal="center" vertical="center"/>
    </xf>
    <xf numFmtId="176" fontId="19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80" fontId="9" fillId="0" borderId="0" xfId="0" applyNumberFormat="1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78" fontId="16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178" fontId="9" fillId="0" borderId="0" xfId="0" applyNumberFormat="1" applyFont="1" applyFill="1" applyAlignment="1">
      <alignment horizontal="center" vertical="center"/>
    </xf>
    <xf numFmtId="4" fontId="17" fillId="0" borderId="0" xfId="0" applyNumberFormat="1" applyFont="1" applyFill="1" applyBorder="1" applyAlignment="1" applyProtection="1">
      <alignment horizontal="center" vertical="center"/>
      <protection locked="0"/>
    </xf>
    <xf numFmtId="177" fontId="12" fillId="0" borderId="2" xfId="0" applyNumberFormat="1" applyFont="1" applyBorder="1" applyAlignment="1">
      <alignment horizontal="center" vertical="center" wrapText="1"/>
    </xf>
    <xf numFmtId="176" fontId="11" fillId="0" borderId="4" xfId="0" applyNumberFormat="1" applyFont="1" applyFill="1" applyBorder="1" applyAlignment="1">
      <alignment horizontal="center" vertical="center" wrapText="1"/>
    </xf>
    <xf numFmtId="176" fontId="10" fillId="0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178" fontId="13" fillId="0" borderId="2" xfId="1" applyNumberFormat="1" applyFont="1" applyFill="1" applyBorder="1" applyAlignment="1">
      <alignment horizontal="center" vertical="center"/>
    </xf>
    <xf numFmtId="176" fontId="9" fillId="0" borderId="8" xfId="0" applyNumberFormat="1" applyFont="1" applyFill="1" applyBorder="1" applyAlignment="1">
      <alignment horizontal="center" vertical="center" wrapText="1"/>
    </xf>
    <xf numFmtId="176" fontId="6" fillId="0" borderId="13" xfId="0" applyNumberFormat="1" applyFont="1" applyFill="1" applyBorder="1" applyAlignment="1">
      <alignment horizontal="center" vertical="center"/>
    </xf>
    <xf numFmtId="14" fontId="6" fillId="0" borderId="12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7" fontId="6" fillId="0" borderId="12" xfId="0" applyNumberFormat="1" applyFont="1" applyFill="1" applyBorder="1" applyAlignment="1">
      <alignment horizontal="center" vertical="center"/>
    </xf>
    <xf numFmtId="176" fontId="6" fillId="0" borderId="9" xfId="0" applyNumberFormat="1" applyFont="1" applyFill="1" applyBorder="1" applyAlignment="1">
      <alignment horizontal="center" vertical="center"/>
    </xf>
    <xf numFmtId="176" fontId="8" fillId="0" borderId="12" xfId="0" applyNumberFormat="1" applyFont="1" applyFill="1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/>
    </xf>
    <xf numFmtId="177" fontId="9" fillId="0" borderId="14" xfId="0" applyNumberFormat="1" applyFont="1" applyFill="1" applyBorder="1" applyAlignment="1">
      <alignment horizontal="center" vertical="center" wrapText="1"/>
    </xf>
    <xf numFmtId="177" fontId="9" fillId="0" borderId="17" xfId="0" applyNumberFormat="1" applyFont="1" applyFill="1" applyBorder="1" applyAlignment="1">
      <alignment horizontal="center" vertical="center" wrapText="1"/>
    </xf>
    <xf numFmtId="177" fontId="9" fillId="0" borderId="18" xfId="0" applyNumberFormat="1" applyFont="1" applyFill="1" applyBorder="1" applyAlignment="1">
      <alignment horizontal="center" vertical="center" wrapText="1"/>
    </xf>
    <xf numFmtId="180" fontId="9" fillId="0" borderId="15" xfId="0" applyNumberFormat="1" applyFont="1" applyFill="1" applyBorder="1" applyAlignment="1">
      <alignment horizontal="center" vertical="center" wrapText="1"/>
    </xf>
    <xf numFmtId="180" fontId="9" fillId="0" borderId="2" xfId="0" applyNumberFormat="1" applyFont="1" applyFill="1" applyBorder="1" applyAlignment="1">
      <alignment horizontal="center" vertical="center" wrapText="1"/>
    </xf>
    <xf numFmtId="180" fontId="9" fillId="0" borderId="19" xfId="0" applyNumberFormat="1" applyFont="1" applyFill="1" applyBorder="1" applyAlignment="1">
      <alignment horizontal="center" vertical="center" wrapText="1"/>
    </xf>
    <xf numFmtId="176" fontId="9" fillId="0" borderId="15" xfId="0" applyNumberFormat="1" applyFont="1" applyFill="1" applyBorder="1" applyAlignment="1">
      <alignment horizontal="center" vertical="center" wrapText="1"/>
    </xf>
    <xf numFmtId="176" fontId="9" fillId="0" borderId="2" xfId="0" applyNumberFormat="1" applyFont="1" applyFill="1" applyBorder="1" applyAlignment="1">
      <alignment horizontal="center" vertical="center" wrapText="1"/>
    </xf>
    <xf numFmtId="176" fontId="9" fillId="0" borderId="19" xfId="0" applyNumberFormat="1" applyFont="1" applyFill="1" applyBorder="1" applyAlignment="1">
      <alignment horizontal="center" vertical="center" wrapText="1"/>
    </xf>
    <xf numFmtId="49" fontId="9" fillId="0" borderId="15" xfId="0" applyNumberFormat="1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wrapText="1"/>
    </xf>
    <xf numFmtId="49" fontId="9" fillId="0" borderId="19" xfId="0" applyNumberFormat="1" applyFont="1" applyFill="1" applyBorder="1" applyAlignment="1">
      <alignment horizontal="center" vertical="center" wrapText="1"/>
    </xf>
    <xf numFmtId="177" fontId="9" fillId="0" borderId="16" xfId="0" applyNumberFormat="1" applyFont="1" applyFill="1" applyBorder="1" applyAlignment="1">
      <alignment horizontal="center" vertical="center" wrapText="1"/>
    </xf>
    <xf numFmtId="177" fontId="9" fillId="0" borderId="28" xfId="0" applyNumberFormat="1" applyFont="1" applyFill="1" applyBorder="1" applyAlignment="1">
      <alignment horizontal="center" vertical="center" wrapText="1"/>
    </xf>
    <xf numFmtId="177" fontId="9" fillId="0" borderId="20" xfId="0" applyNumberFormat="1" applyFont="1" applyFill="1" applyBorder="1" applyAlignment="1">
      <alignment horizontal="center" vertical="center" wrapText="1"/>
    </xf>
    <xf numFmtId="176" fontId="9" fillId="0" borderId="26" xfId="0" applyNumberFormat="1" applyFont="1" applyFill="1" applyBorder="1" applyAlignment="1">
      <alignment horizontal="center" vertical="center" wrapText="1"/>
    </xf>
    <xf numFmtId="176" fontId="9" fillId="0" borderId="27" xfId="0" applyNumberFormat="1" applyFont="1" applyFill="1" applyBorder="1" applyAlignment="1">
      <alignment horizontal="center" vertical="center" wrapText="1"/>
    </xf>
    <xf numFmtId="177" fontId="9" fillId="0" borderId="15" xfId="0" applyNumberFormat="1" applyFont="1" applyFill="1" applyBorder="1" applyAlignment="1">
      <alignment horizontal="center" vertical="center" wrapText="1"/>
    </xf>
    <xf numFmtId="177" fontId="9" fillId="0" borderId="19" xfId="0" applyNumberFormat="1" applyFont="1" applyFill="1" applyBorder="1" applyAlignment="1">
      <alignment horizontal="center" vertical="center" wrapText="1"/>
    </xf>
    <xf numFmtId="176" fontId="9" fillId="0" borderId="29" xfId="0" applyNumberFormat="1" applyFont="1" applyFill="1" applyBorder="1" applyAlignment="1">
      <alignment horizontal="center" vertical="center"/>
    </xf>
    <xf numFmtId="176" fontId="9" fillId="0" borderId="30" xfId="0" applyNumberFormat="1" applyFont="1" applyFill="1" applyBorder="1" applyAlignment="1">
      <alignment horizontal="center" vertical="center"/>
    </xf>
    <xf numFmtId="176" fontId="9" fillId="0" borderId="24" xfId="0" applyNumberFormat="1" applyFont="1" applyFill="1" applyBorder="1" applyAlignment="1">
      <alignment horizontal="center" vertical="center" wrapText="1"/>
    </xf>
    <xf numFmtId="176" fontId="9" fillId="0" borderId="25" xfId="0" applyNumberFormat="1" applyFont="1" applyFill="1" applyBorder="1" applyAlignment="1">
      <alignment horizontal="center" vertical="center" wrapText="1"/>
    </xf>
    <xf numFmtId="176" fontId="9" fillId="0" borderId="21" xfId="0" applyNumberFormat="1" applyFont="1" applyFill="1" applyBorder="1" applyAlignment="1">
      <alignment horizontal="center" vertical="center" wrapText="1"/>
    </xf>
    <xf numFmtId="176" fontId="9" fillId="0" borderId="11" xfId="0" applyNumberFormat="1" applyFont="1" applyFill="1" applyBorder="1" applyAlignment="1">
      <alignment horizontal="center" vertical="center" wrapText="1"/>
    </xf>
    <xf numFmtId="176" fontId="9" fillId="0" borderId="8" xfId="0" applyNumberFormat="1" applyFont="1" applyFill="1" applyBorder="1" applyAlignment="1">
      <alignment horizontal="center" vertical="center" wrapText="1"/>
    </xf>
    <xf numFmtId="176" fontId="9" fillId="0" borderId="22" xfId="0" applyNumberFormat="1" applyFont="1" applyFill="1" applyBorder="1" applyAlignment="1">
      <alignment horizontal="center" vertical="center" wrapText="1"/>
    </xf>
    <xf numFmtId="176" fontId="9" fillId="0" borderId="23" xfId="0" applyNumberFormat="1" applyFont="1" applyFill="1" applyBorder="1" applyAlignment="1">
      <alignment horizontal="center" vertical="center" wrapText="1"/>
    </xf>
    <xf numFmtId="176" fontId="9" fillId="0" borderId="9" xfId="0" applyNumberFormat="1" applyFont="1" applyFill="1" applyBorder="1" applyAlignment="1">
      <alignment horizontal="center" vertical="center" wrapText="1"/>
    </xf>
    <xf numFmtId="176" fontId="9" fillId="0" borderId="10" xfId="0" applyNumberFormat="1" applyFont="1" applyFill="1" applyBorder="1" applyAlignment="1">
      <alignment horizontal="center" vertical="center" wrapText="1"/>
    </xf>
    <xf numFmtId="176" fontId="10" fillId="0" borderId="5" xfId="0" applyNumberFormat="1" applyFont="1" applyFill="1" applyBorder="1" applyAlignment="1">
      <alignment horizontal="center" vertical="center" wrapText="1"/>
    </xf>
    <xf numFmtId="176" fontId="10" fillId="0" borderId="6" xfId="0" applyNumberFormat="1" applyFont="1" applyFill="1" applyBorder="1" applyAlignment="1">
      <alignment horizontal="center" vertical="center" wrapText="1"/>
    </xf>
    <xf numFmtId="177" fontId="10" fillId="0" borderId="6" xfId="0" applyNumberFormat="1" applyFont="1" applyFill="1" applyBorder="1" applyAlignment="1">
      <alignment horizontal="center" vertical="center" wrapText="1"/>
    </xf>
    <xf numFmtId="176" fontId="10" fillId="0" borderId="7" xfId="0" applyNumberFormat="1" applyFont="1" applyFill="1" applyBorder="1" applyAlignment="1">
      <alignment horizontal="center" vertical="center" wrapText="1"/>
    </xf>
    <xf numFmtId="176" fontId="9" fillId="0" borderId="12" xfId="0" applyNumberFormat="1" applyFont="1" applyFill="1" applyBorder="1" applyAlignment="1">
      <alignment horizontal="center" vertical="center" wrapText="1"/>
    </xf>
    <xf numFmtId="176" fontId="9" fillId="0" borderId="6" xfId="0" applyNumberFormat="1" applyFont="1" applyFill="1" applyBorder="1" applyAlignment="1">
      <alignment horizontal="center" vertical="center" wrapText="1"/>
    </xf>
    <xf numFmtId="176" fontId="10" fillId="0" borderId="14" xfId="0" applyNumberFormat="1" applyFont="1" applyFill="1" applyBorder="1" applyAlignment="1">
      <alignment horizontal="center" vertical="center" wrapText="1"/>
    </xf>
    <xf numFmtId="176" fontId="10" fillId="0" borderId="18" xfId="0" applyNumberFormat="1" applyFont="1" applyFill="1" applyBorder="1" applyAlignment="1">
      <alignment horizontal="center" vertical="center" wrapText="1"/>
    </xf>
    <xf numFmtId="176" fontId="10" fillId="0" borderId="15" xfId="0" applyNumberFormat="1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 wrapText="1"/>
    </xf>
    <xf numFmtId="176" fontId="18" fillId="0" borderId="2" xfId="0" applyNumberFormat="1" applyFont="1" applyFill="1" applyBorder="1" applyAlignment="1">
      <alignment horizontal="center" vertical="center"/>
    </xf>
    <xf numFmtId="176" fontId="18" fillId="0" borderId="1" xfId="0" applyNumberFormat="1" applyFont="1" applyFill="1" applyBorder="1" applyAlignment="1">
      <alignment horizontal="center" vertical="center"/>
    </xf>
    <xf numFmtId="176" fontId="18" fillId="0" borderId="3" xfId="0" applyNumberFormat="1" applyFont="1" applyFill="1" applyBorder="1" applyAlignment="1">
      <alignment horizontal="center" vertical="center"/>
    </xf>
    <xf numFmtId="177" fontId="9" fillId="0" borderId="29" xfId="0" applyNumberFormat="1" applyFont="1" applyFill="1" applyBorder="1" applyAlignment="1">
      <alignment horizontal="center" vertical="center"/>
    </xf>
    <xf numFmtId="177" fontId="9" fillId="0" borderId="30" xfId="0" applyNumberFormat="1" applyFont="1" applyFill="1" applyBorder="1" applyAlignment="1">
      <alignment horizontal="center" vertical="center"/>
    </xf>
    <xf numFmtId="176" fontId="9" fillId="0" borderId="29" xfId="0" applyNumberFormat="1" applyFont="1" applyFill="1" applyBorder="1" applyAlignment="1">
      <alignment horizontal="center" vertical="center" wrapText="1"/>
    </xf>
    <xf numFmtId="176" fontId="9" fillId="0" borderId="30" xfId="0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 xr:uid="{6CD398FB-0CB8-43C1-B0A2-313347DBA315}"/>
    <cellStyle name="常规_Sheet1_1" xfId="1" xr:uid="{D26D523D-21F0-47CD-B01F-C4339A965562}"/>
    <cellStyle name="千位分隔 2" xfId="3" xr:uid="{CE4A6B0F-E22B-478E-BD85-82BEEBC7C17E}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CDF8-2C6A-45C0-B395-FE7F2F53E3B2}">
  <dimension ref="A1:AD25"/>
  <sheetViews>
    <sheetView tabSelected="1" zoomScale="85" zoomScaleNormal="85" workbookViewId="0">
      <pane ySplit="4" topLeftCell="A5" activePane="bottomLeft" state="frozen"/>
      <selection pane="bottomLeft" activeCell="I25" sqref="I25"/>
    </sheetView>
  </sheetViews>
  <sheetFormatPr defaultColWidth="15.875" defaultRowHeight="12.75" x14ac:dyDescent="0.15"/>
  <cols>
    <col min="1" max="1" width="4.125" style="43" bestFit="1" customWidth="1"/>
    <col min="2" max="2" width="9.125" style="44" bestFit="1" customWidth="1"/>
    <col min="3" max="3" width="9.5" style="45" bestFit="1" customWidth="1"/>
    <col min="4" max="4" width="14.5" style="45" customWidth="1"/>
    <col min="5" max="5" width="5.5" style="46" customWidth="1"/>
    <col min="6" max="6" width="9.25" style="45" customWidth="1"/>
    <col min="7" max="7" width="9.5" style="45" customWidth="1"/>
    <col min="8" max="8" width="10.5" style="46" customWidth="1"/>
    <col min="9" max="9" width="7.25" style="45" customWidth="1"/>
    <col min="10" max="10" width="5.5" style="47" customWidth="1"/>
    <col min="11" max="11" width="6.125" style="48" customWidth="1"/>
    <col min="12" max="12" width="7" style="48" customWidth="1"/>
    <col min="13" max="14" width="8.625" style="46" customWidth="1"/>
    <col min="15" max="16" width="9.625" style="48" customWidth="1"/>
    <col min="17" max="18" width="8.625" style="48" customWidth="1"/>
    <col min="19" max="19" width="15.625" style="26" customWidth="1"/>
    <col min="20" max="20" width="11.875" style="43" bestFit="1" customWidth="1"/>
    <col min="21" max="21" width="11.125" style="49" customWidth="1"/>
    <col min="22" max="22" width="8.625" style="3" bestFit="1" customWidth="1"/>
    <col min="23" max="23" width="9.625" style="48" bestFit="1" customWidth="1"/>
    <col min="24" max="24" width="8.625" style="3" bestFit="1" customWidth="1"/>
    <col min="25" max="25" width="9.625" style="46" bestFit="1" customWidth="1"/>
    <col min="26" max="26" width="12.875" style="46" bestFit="1" customWidth="1"/>
    <col min="27" max="27" width="12.875" style="3" bestFit="1" customWidth="1"/>
    <col min="28" max="16384" width="15.875" style="46"/>
  </cols>
  <sheetData>
    <row r="1" spans="1:30" s="1" customFormat="1" ht="21" thickBot="1" x14ac:dyDescent="0.2">
      <c r="A1" s="60" t="s">
        <v>46</v>
      </c>
      <c r="B1" s="61"/>
      <c r="C1" s="62"/>
      <c r="D1" s="62"/>
      <c r="E1" s="62"/>
      <c r="F1" s="62"/>
      <c r="G1" s="62"/>
      <c r="H1" s="62"/>
      <c r="I1" s="62"/>
      <c r="J1" s="62"/>
      <c r="K1" s="63"/>
      <c r="L1" s="63"/>
      <c r="M1" s="62"/>
      <c r="N1" s="62"/>
      <c r="O1" s="62"/>
      <c r="P1" s="62"/>
      <c r="Q1" s="63"/>
      <c r="R1" s="63"/>
      <c r="S1" s="64"/>
      <c r="T1" s="65"/>
      <c r="U1" s="62"/>
      <c r="V1" s="62"/>
      <c r="W1" s="63"/>
      <c r="X1" s="62"/>
      <c r="Y1" s="62"/>
      <c r="Z1" s="64"/>
      <c r="AA1" s="66"/>
    </row>
    <row r="2" spans="1:30" s="3" customFormat="1" x14ac:dyDescent="0.15">
      <c r="A2" s="67" t="s">
        <v>70</v>
      </c>
      <c r="B2" s="70" t="s">
        <v>0</v>
      </c>
      <c r="C2" s="73" t="s">
        <v>1</v>
      </c>
      <c r="D2" s="73" t="s">
        <v>2</v>
      </c>
      <c r="E2" s="73" t="s">
        <v>40</v>
      </c>
      <c r="F2" s="73" t="s">
        <v>3</v>
      </c>
      <c r="G2" s="73" t="s">
        <v>4</v>
      </c>
      <c r="H2" s="73" t="s">
        <v>5</v>
      </c>
      <c r="I2" s="73" t="s">
        <v>6</v>
      </c>
      <c r="J2" s="76" t="s">
        <v>7</v>
      </c>
      <c r="K2" s="79" t="s">
        <v>45</v>
      </c>
      <c r="L2" s="79" t="s">
        <v>29</v>
      </c>
      <c r="M2" s="82" t="s">
        <v>8</v>
      </c>
      <c r="N2" s="112" t="s">
        <v>50</v>
      </c>
      <c r="O2" s="84" t="s">
        <v>9</v>
      </c>
      <c r="P2" s="84" t="s">
        <v>69</v>
      </c>
      <c r="Q2" s="79" t="s">
        <v>15</v>
      </c>
      <c r="R2" s="79" t="s">
        <v>25</v>
      </c>
      <c r="S2" s="101" t="s">
        <v>10</v>
      </c>
      <c r="T2" s="103" t="s">
        <v>26</v>
      </c>
      <c r="U2" s="105" t="s">
        <v>11</v>
      </c>
      <c r="V2" s="105" t="s">
        <v>23</v>
      </c>
      <c r="W2" s="110" t="s">
        <v>38</v>
      </c>
      <c r="X2" s="86" t="s">
        <v>39</v>
      </c>
      <c r="Y2" s="88" t="s">
        <v>44</v>
      </c>
      <c r="Z2" s="90" t="s">
        <v>19</v>
      </c>
      <c r="AA2" s="93" t="s">
        <v>20</v>
      </c>
      <c r="AB2" s="2"/>
      <c r="AC2" s="2"/>
      <c r="AD2" s="2"/>
    </row>
    <row r="3" spans="1:30" s="4" customFormat="1" ht="13.5" thickBot="1" x14ac:dyDescent="0.2">
      <c r="A3" s="68"/>
      <c r="B3" s="71"/>
      <c r="C3" s="74"/>
      <c r="D3" s="74"/>
      <c r="E3" s="74"/>
      <c r="F3" s="74"/>
      <c r="G3" s="74"/>
      <c r="H3" s="74"/>
      <c r="I3" s="74"/>
      <c r="J3" s="77"/>
      <c r="K3" s="80"/>
      <c r="L3" s="80"/>
      <c r="M3" s="83"/>
      <c r="N3" s="113"/>
      <c r="O3" s="85"/>
      <c r="P3" s="85"/>
      <c r="Q3" s="81"/>
      <c r="R3" s="81"/>
      <c r="S3" s="102"/>
      <c r="T3" s="104"/>
      <c r="U3" s="106"/>
      <c r="V3" s="106"/>
      <c r="W3" s="111"/>
      <c r="X3" s="87"/>
      <c r="Y3" s="89"/>
      <c r="Z3" s="91"/>
      <c r="AA3" s="94"/>
      <c r="AB3" s="2"/>
      <c r="AC3" s="2"/>
      <c r="AD3" s="2"/>
    </row>
    <row r="4" spans="1:30" s="4" customFormat="1" ht="13.5" thickBot="1" x14ac:dyDescent="0.2">
      <c r="A4" s="69"/>
      <c r="B4" s="72"/>
      <c r="C4" s="75"/>
      <c r="D4" s="75"/>
      <c r="E4" s="75"/>
      <c r="F4" s="75"/>
      <c r="G4" s="75"/>
      <c r="H4" s="75"/>
      <c r="I4" s="75"/>
      <c r="J4" s="78"/>
      <c r="K4" s="81"/>
      <c r="L4" s="81"/>
      <c r="M4" s="95" t="s">
        <v>16</v>
      </c>
      <c r="N4" s="95"/>
      <c r="O4" s="95"/>
      <c r="P4" s="95"/>
      <c r="Q4" s="95"/>
      <c r="R4" s="96"/>
      <c r="S4" s="59" t="s">
        <v>17</v>
      </c>
      <c r="T4" s="97" t="s">
        <v>18</v>
      </c>
      <c r="U4" s="98"/>
      <c r="V4" s="98"/>
      <c r="W4" s="99"/>
      <c r="X4" s="98"/>
      <c r="Y4" s="100"/>
      <c r="Z4" s="92"/>
      <c r="AA4" s="94"/>
      <c r="AB4" s="2"/>
      <c r="AC4" s="2"/>
      <c r="AD4" s="2"/>
    </row>
    <row r="5" spans="1:30" s="57" customFormat="1" ht="25.5" x14ac:dyDescent="0.15">
      <c r="A5" s="5">
        <v>8</v>
      </c>
      <c r="B5" s="6"/>
      <c r="C5" s="9"/>
      <c r="D5" s="9" t="s">
        <v>57</v>
      </c>
      <c r="E5" s="7" t="s">
        <v>28</v>
      </c>
      <c r="F5" s="8" t="s">
        <v>36</v>
      </c>
      <c r="G5" s="9" t="s">
        <v>58</v>
      </c>
      <c r="H5" s="9" t="s">
        <v>67</v>
      </c>
      <c r="I5" s="10" t="s">
        <v>37</v>
      </c>
      <c r="J5" s="12" t="s">
        <v>30</v>
      </c>
      <c r="K5" s="12">
        <v>2</v>
      </c>
      <c r="L5" s="9"/>
      <c r="M5" s="8">
        <f>MAX(45,K5*0.35)</f>
        <v>45</v>
      </c>
      <c r="N5" s="17">
        <f>80*2</f>
        <v>160</v>
      </c>
      <c r="O5" s="5">
        <v>140</v>
      </c>
      <c r="P5" s="5"/>
      <c r="Q5" s="5">
        <v>45</v>
      </c>
      <c r="R5" s="11"/>
      <c r="S5" s="9"/>
      <c r="T5" s="13">
        <f>K5*3</f>
        <v>6</v>
      </c>
      <c r="U5" s="8"/>
      <c r="V5" s="58"/>
      <c r="W5" s="58"/>
      <c r="X5" s="58"/>
      <c r="Y5" s="14"/>
      <c r="Z5" s="13">
        <f>SUM(M5:Y5)</f>
        <v>396</v>
      </c>
      <c r="AA5" s="13">
        <f>SUM(M5:R5)*1.06+S5*1.09+SUM(T5:Y5)</f>
        <v>419.40000000000003</v>
      </c>
      <c r="AB5" s="18"/>
      <c r="AC5" s="15"/>
      <c r="AD5" s="16"/>
    </row>
    <row r="6" spans="1:30" s="57" customFormat="1" ht="25.5" x14ac:dyDescent="0.15">
      <c r="A6" s="5">
        <v>11</v>
      </c>
      <c r="B6" s="6"/>
      <c r="C6" s="9"/>
      <c r="D6" s="9" t="s">
        <v>59</v>
      </c>
      <c r="E6" s="7" t="s">
        <v>42</v>
      </c>
      <c r="F6" s="8" t="s">
        <v>60</v>
      </c>
      <c r="G6" s="9" t="s">
        <v>61</v>
      </c>
      <c r="H6" s="9" t="s">
        <v>62</v>
      </c>
      <c r="I6" s="10" t="s">
        <v>41</v>
      </c>
      <c r="J6" s="12">
        <v>15</v>
      </c>
      <c r="K6" s="12">
        <v>143</v>
      </c>
      <c r="L6" s="9"/>
      <c r="M6" s="8">
        <f>MAX(45,K6*0.35)</f>
        <v>50.05</v>
      </c>
      <c r="N6" s="17"/>
      <c r="O6" s="5">
        <v>140</v>
      </c>
      <c r="P6" s="5"/>
      <c r="Q6" s="5">
        <v>45</v>
      </c>
      <c r="R6" s="11"/>
      <c r="S6" s="9">
        <f>MIN(900,MAX((K6)*0.8,130))</f>
        <v>130</v>
      </c>
      <c r="T6" s="13">
        <f>20*K6</f>
        <v>2860</v>
      </c>
      <c r="U6" s="8"/>
      <c r="V6" s="58"/>
      <c r="W6" s="58"/>
      <c r="X6" s="58"/>
      <c r="Y6" s="14"/>
      <c r="Z6" s="13">
        <f>SUM(M6:Y6)</f>
        <v>3225.05</v>
      </c>
      <c r="AA6" s="13">
        <f>SUM(M6:R6)*1.06+S6*1.09+SUM(T6:Y6)</f>
        <v>3250.8530000000001</v>
      </c>
      <c r="AB6" s="18"/>
      <c r="AC6" s="15"/>
      <c r="AD6" s="16"/>
    </row>
    <row r="7" spans="1:30" s="56" customFormat="1" ht="25.5" x14ac:dyDescent="0.15">
      <c r="A7" s="5">
        <v>19</v>
      </c>
      <c r="B7" s="6"/>
      <c r="C7" s="9"/>
      <c r="D7" s="9" t="s">
        <v>63</v>
      </c>
      <c r="E7" s="7" t="s">
        <v>28</v>
      </c>
      <c r="F7" s="8" t="s">
        <v>64</v>
      </c>
      <c r="G7" s="9" t="s">
        <v>65</v>
      </c>
      <c r="H7" s="9" t="s">
        <v>68</v>
      </c>
      <c r="I7" s="10" t="s">
        <v>35</v>
      </c>
      <c r="J7" s="12">
        <v>8</v>
      </c>
      <c r="K7" s="12">
        <v>109</v>
      </c>
      <c r="L7" s="10"/>
      <c r="M7" s="8">
        <f>MAX(45,K7*0.35)</f>
        <v>45</v>
      </c>
      <c r="N7" s="17"/>
      <c r="O7" s="5">
        <v>140</v>
      </c>
      <c r="P7" s="5"/>
      <c r="Q7" s="5">
        <v>45</v>
      </c>
      <c r="R7" s="5"/>
      <c r="S7" s="9">
        <f>MIN(900,MAX((K7)*0.8,130))</f>
        <v>130</v>
      </c>
      <c r="T7" s="13">
        <f>K7*4</f>
        <v>436</v>
      </c>
      <c r="U7" s="8">
        <f>(MIN(235,MAX(75,L7*0.14))+14+MAX(11,INT(L7/100+1)*3.3)+MAX(9.4,L7*0.19)+75)*U47</f>
        <v>0</v>
      </c>
      <c r="V7" s="58"/>
      <c r="W7" s="58"/>
      <c r="X7" s="58"/>
      <c r="Y7" s="14"/>
      <c r="Z7" s="13">
        <f>SUM(M7:Y7)</f>
        <v>796</v>
      </c>
      <c r="AA7" s="13">
        <f>SUM(M7:R7)*1.06+S7*1.09+SUM(T7:Y7)</f>
        <v>821.5</v>
      </c>
      <c r="AB7" s="18"/>
      <c r="AC7" s="15"/>
      <c r="AD7" s="16"/>
    </row>
    <row r="8" spans="1:30" s="56" customFormat="1" ht="25.5" x14ac:dyDescent="0.15">
      <c r="A8" s="5">
        <v>5</v>
      </c>
      <c r="B8" s="6"/>
      <c r="C8" s="9"/>
      <c r="D8" s="9" t="s">
        <v>51</v>
      </c>
      <c r="E8" s="7" t="s">
        <v>28</v>
      </c>
      <c r="F8" s="8" t="s">
        <v>32</v>
      </c>
      <c r="G8" s="9" t="s">
        <v>52</v>
      </c>
      <c r="H8" s="9" t="s">
        <v>53</v>
      </c>
      <c r="I8" s="10" t="s">
        <v>33</v>
      </c>
      <c r="J8" s="12" t="s">
        <v>31</v>
      </c>
      <c r="K8" s="12" t="s">
        <v>66</v>
      </c>
      <c r="L8" s="10"/>
      <c r="M8" s="8">
        <f>MAX(45,K8*0.45)</f>
        <v>225</v>
      </c>
      <c r="N8" s="17">
        <v>80</v>
      </c>
      <c r="O8" s="5">
        <v>140</v>
      </c>
      <c r="P8" s="5"/>
      <c r="Q8" s="5">
        <v>45</v>
      </c>
      <c r="R8" s="5"/>
      <c r="S8" s="9">
        <f>MIN(900,MAX((K8)*0.8,130))</f>
        <v>400</v>
      </c>
      <c r="T8" s="13">
        <f>K8*17</f>
        <v>8500</v>
      </c>
      <c r="U8" s="8">
        <f>(MAX(5,IF(K8&lt;=300,K8*0.2,300*0.2+(K8-300)*0.075))+60+10+37+37+11+85)*$U$15</f>
        <v>2039.3729999999998</v>
      </c>
      <c r="V8" s="58"/>
      <c r="W8" s="58"/>
      <c r="X8" s="58"/>
      <c r="Y8" s="14"/>
      <c r="Z8" s="13">
        <f>SUM(M8:Y8)</f>
        <v>11429.373</v>
      </c>
      <c r="AA8" s="13">
        <f>SUM(M8:R8)*1.06+S8*1.09+SUM(T8:Y8)</f>
        <v>11494.772999999999</v>
      </c>
      <c r="AB8" s="18"/>
      <c r="AC8" s="15"/>
      <c r="AD8" s="16"/>
    </row>
    <row r="9" spans="1:30" s="56" customFormat="1" ht="25.5" x14ac:dyDescent="0.15">
      <c r="A9" s="5">
        <v>6</v>
      </c>
      <c r="B9" s="6"/>
      <c r="C9" s="9"/>
      <c r="D9" s="9" t="s">
        <v>54</v>
      </c>
      <c r="E9" s="7" t="s">
        <v>28</v>
      </c>
      <c r="F9" s="8" t="s">
        <v>34</v>
      </c>
      <c r="G9" s="9" t="s">
        <v>55</v>
      </c>
      <c r="H9" s="9" t="s">
        <v>56</v>
      </c>
      <c r="I9" s="10" t="s">
        <v>33</v>
      </c>
      <c r="J9" s="12">
        <v>15</v>
      </c>
      <c r="K9" s="12">
        <v>70</v>
      </c>
      <c r="L9" s="10"/>
      <c r="M9" s="8">
        <f>MAX(45,K9*0.45)</f>
        <v>45</v>
      </c>
      <c r="N9" s="17"/>
      <c r="O9" s="5">
        <v>140</v>
      </c>
      <c r="P9" s="5"/>
      <c r="Q9" s="5">
        <v>45</v>
      </c>
      <c r="R9" s="5"/>
      <c r="S9" s="9" t="e">
        <f>MIN(900,MAX((K9+#REF!+#REF!)*0.8,130))</f>
        <v>#REF!</v>
      </c>
      <c r="T9" s="13">
        <f>K9*32</f>
        <v>2240</v>
      </c>
      <c r="U9" s="8">
        <f>(MAX(5,IF(K9&lt;=300,K9*0.2,300*0.2+(K9-300)*0.075))+60+10+37+37+11+85)*$U$15</f>
        <v>1644.4467999999999</v>
      </c>
      <c r="V9" s="58"/>
      <c r="W9" s="58"/>
      <c r="X9" s="58"/>
      <c r="Y9" s="14"/>
      <c r="Z9" s="13" t="e">
        <f>SUM(M9:Y9)</f>
        <v>#REF!</v>
      </c>
      <c r="AA9" s="13" t="e">
        <f>SUM(M9:R9)*1.06+S9*1.09+SUM(T9:Y9)</f>
        <v>#REF!</v>
      </c>
      <c r="AB9" s="18"/>
      <c r="AC9" s="15"/>
      <c r="AD9" s="16"/>
    </row>
    <row r="10" spans="1:30" s="3" customFormat="1" x14ac:dyDescent="0.15">
      <c r="A10" s="24"/>
      <c r="B10" s="20"/>
      <c r="C10" s="21"/>
      <c r="D10" s="21"/>
      <c r="E10" s="19"/>
      <c r="F10" s="21"/>
      <c r="G10" s="54"/>
      <c r="H10" s="55"/>
      <c r="I10" s="21"/>
      <c r="J10" s="21"/>
      <c r="K10" s="22"/>
      <c r="L10" s="22"/>
      <c r="M10" s="23">
        <f>SUM(M5:M9)</f>
        <v>410.05</v>
      </c>
      <c r="N10" s="23">
        <f>SUM(N5:N9)</f>
        <v>240</v>
      </c>
      <c r="O10" s="23">
        <f>SUM(O5:O9)</f>
        <v>700</v>
      </c>
      <c r="P10" s="23">
        <f>SUM(P5:P9)</f>
        <v>0</v>
      </c>
      <c r="Q10" s="23">
        <f>SUM(Q5:Q9)</f>
        <v>225</v>
      </c>
      <c r="R10" s="23">
        <f>SUM(R5:R9)</f>
        <v>0</v>
      </c>
      <c r="S10" s="23" t="e">
        <f>SUM(S5:S9)</f>
        <v>#REF!</v>
      </c>
      <c r="T10" s="23">
        <f>SUM(T5:T9)</f>
        <v>14042</v>
      </c>
      <c r="U10" s="23">
        <f>SUM(U5:U9)</f>
        <v>3683.8197999999998</v>
      </c>
      <c r="V10" s="23">
        <f>SUM(V5:V9)</f>
        <v>0</v>
      </c>
      <c r="W10" s="23">
        <f>SUM(W5:W9)</f>
        <v>0</v>
      </c>
      <c r="X10" s="23">
        <f>SUM(X5:X9)</f>
        <v>0</v>
      </c>
      <c r="Y10" s="23">
        <v>12963.94</v>
      </c>
      <c r="Z10" s="23" t="e">
        <f>SUM(Z5:Z9)</f>
        <v>#REF!</v>
      </c>
      <c r="AA10" s="25" t="e">
        <f>(M10+N10+O10+P10+Q10+R10)*1.06+S10*1.09+(T10+U10+V10+W10+X10+Y10)</f>
        <v>#REF!</v>
      </c>
      <c r="AB10" s="26"/>
    </row>
    <row r="11" spans="1:30" s="36" customFormat="1" ht="15.75" x14ac:dyDescent="0.15">
      <c r="A11" s="29"/>
      <c r="B11" s="28"/>
      <c r="C11" s="29"/>
      <c r="D11" s="29"/>
      <c r="E11" s="29"/>
      <c r="F11" s="29"/>
      <c r="G11" s="29"/>
      <c r="H11" s="29"/>
      <c r="I11" s="29"/>
      <c r="J11" s="29"/>
      <c r="K11" s="30"/>
      <c r="L11" s="30"/>
      <c r="M11" s="31"/>
      <c r="N11" s="31"/>
      <c r="O11" s="31"/>
      <c r="P11" s="31"/>
      <c r="Q11" s="32"/>
      <c r="R11" s="32"/>
      <c r="S11" s="33"/>
      <c r="T11" s="53"/>
      <c r="U11" s="34"/>
      <c r="V11" s="35"/>
      <c r="W11" s="32"/>
      <c r="X11" s="35"/>
      <c r="Y11" s="29"/>
      <c r="Z11" s="29"/>
      <c r="AA11" s="34"/>
      <c r="AB11" s="16"/>
    </row>
    <row r="12" spans="1:30" s="39" customFormat="1" ht="15.75" x14ac:dyDescent="0.15">
      <c r="A12" s="29"/>
      <c r="B12" s="28"/>
      <c r="C12" s="29"/>
      <c r="D12" s="29"/>
      <c r="E12" s="29"/>
      <c r="F12" s="29"/>
      <c r="G12" s="29"/>
      <c r="H12" s="29"/>
      <c r="I12" s="29"/>
      <c r="J12" s="29"/>
      <c r="K12" s="30"/>
      <c r="L12" s="30"/>
      <c r="M12" s="34"/>
      <c r="N12" s="34"/>
      <c r="O12" s="31"/>
      <c r="P12" s="31"/>
      <c r="Q12" s="31"/>
      <c r="R12" s="31"/>
      <c r="S12" s="107"/>
      <c r="T12" s="107"/>
      <c r="U12" s="37" t="s">
        <v>21</v>
      </c>
      <c r="V12" s="34"/>
      <c r="W12" s="31"/>
      <c r="X12" s="34"/>
      <c r="Y12" s="38"/>
      <c r="Z12" s="29" t="s">
        <v>12</v>
      </c>
      <c r="AA12" s="34" t="e">
        <f>S10*1.09</f>
        <v>#REF!</v>
      </c>
      <c r="AB12" s="16"/>
    </row>
    <row r="13" spans="1:30" s="39" customFormat="1" ht="15.75" x14ac:dyDescent="0.15">
      <c r="A13" s="29"/>
      <c r="B13" s="28"/>
      <c r="C13" s="29"/>
      <c r="D13" s="29"/>
      <c r="E13" s="29"/>
      <c r="F13" s="29"/>
      <c r="G13" s="29"/>
      <c r="H13" s="29"/>
      <c r="I13" s="29"/>
      <c r="J13" s="29"/>
      <c r="K13" s="30"/>
      <c r="L13" s="30"/>
      <c r="O13" s="40"/>
      <c r="P13" s="40"/>
      <c r="Q13" s="31"/>
      <c r="R13" s="31"/>
      <c r="S13" s="108" t="s">
        <v>22</v>
      </c>
      <c r="T13" s="109"/>
      <c r="U13" s="41" t="s">
        <v>47</v>
      </c>
      <c r="V13" s="34"/>
      <c r="W13" s="31"/>
      <c r="X13" s="34"/>
      <c r="Z13" s="29" t="s">
        <v>13</v>
      </c>
      <c r="AA13" s="34">
        <f>SUM(M10:R10)*1.06</f>
        <v>1669.5530000000001</v>
      </c>
      <c r="AB13" s="16"/>
    </row>
    <row r="14" spans="1:30" s="39" customFormat="1" ht="15.75" x14ac:dyDescent="0.15">
      <c r="A14" s="29"/>
      <c r="B14" s="28"/>
      <c r="C14" s="29"/>
      <c r="D14" s="29"/>
      <c r="E14" s="29"/>
      <c r="F14" s="29"/>
      <c r="G14" s="29"/>
      <c r="H14" s="29"/>
      <c r="I14" s="29"/>
      <c r="J14" s="29"/>
      <c r="K14" s="30"/>
      <c r="L14" s="30"/>
      <c r="O14" s="40"/>
      <c r="P14" s="40"/>
      <c r="Q14" s="32"/>
      <c r="R14" s="32"/>
      <c r="S14" s="108" t="s">
        <v>24</v>
      </c>
      <c r="T14" s="109"/>
      <c r="U14" s="41" t="s">
        <v>49</v>
      </c>
      <c r="V14" s="34"/>
      <c r="W14" s="31"/>
      <c r="X14" s="34"/>
      <c r="Z14" s="29" t="s">
        <v>14</v>
      </c>
      <c r="AA14" s="34">
        <f>SUM(T10:Y10)</f>
        <v>30689.7598</v>
      </c>
      <c r="AB14" s="16"/>
    </row>
    <row r="15" spans="1:30" s="39" customFormat="1" ht="15.75" x14ac:dyDescent="0.15">
      <c r="A15" s="27"/>
      <c r="B15" s="28"/>
      <c r="C15" s="29"/>
      <c r="D15" s="29"/>
      <c r="E15" s="29"/>
      <c r="F15" s="29"/>
      <c r="G15" s="29"/>
      <c r="H15" s="29"/>
      <c r="I15" s="29"/>
      <c r="J15" s="29"/>
      <c r="K15" s="30"/>
      <c r="L15" s="30"/>
      <c r="O15" s="40"/>
      <c r="P15" s="40"/>
      <c r="Q15" s="32"/>
      <c r="R15" s="32"/>
      <c r="S15" s="108" t="s">
        <v>27</v>
      </c>
      <c r="T15" s="109"/>
      <c r="U15" s="41" t="s">
        <v>48</v>
      </c>
      <c r="V15" s="42"/>
      <c r="W15" s="40"/>
      <c r="X15" s="42"/>
      <c r="Z15" s="39" t="s">
        <v>43</v>
      </c>
      <c r="AA15" s="42" t="e">
        <f>SUM(AA12:AA14)</f>
        <v>#REF!</v>
      </c>
      <c r="AB15" s="16"/>
    </row>
    <row r="16" spans="1:30" ht="15.75" x14ac:dyDescent="0.15">
      <c r="S16" s="48"/>
      <c r="T16" s="48"/>
      <c r="U16" s="48"/>
      <c r="V16" s="34"/>
      <c r="W16" s="31"/>
      <c r="X16" s="34"/>
      <c r="Y16" s="29"/>
      <c r="Z16" s="29"/>
      <c r="AA16" s="49"/>
      <c r="AB16" s="16"/>
    </row>
    <row r="17" spans="7:28" ht="15.75" x14ac:dyDescent="0.15">
      <c r="G17" s="50"/>
      <c r="Y17" s="29"/>
      <c r="Z17" s="29"/>
      <c r="AA17" s="34"/>
      <c r="AB17" s="16"/>
    </row>
    <row r="18" spans="7:28" ht="15.75" x14ac:dyDescent="0.15">
      <c r="Y18" s="51"/>
      <c r="Z18" s="51"/>
      <c r="AA18" s="34"/>
      <c r="AB18" s="16"/>
    </row>
    <row r="19" spans="7:28" x14ac:dyDescent="0.15">
      <c r="Y19" s="3"/>
      <c r="Z19" s="3"/>
      <c r="AB19" s="16"/>
    </row>
    <row r="20" spans="7:28" x14ac:dyDescent="0.15">
      <c r="AB20" s="3"/>
    </row>
    <row r="21" spans="7:28" ht="14.25" x14ac:dyDescent="0.15">
      <c r="Y21" s="3"/>
      <c r="Z21" s="3"/>
      <c r="AB21" s="36"/>
    </row>
    <row r="22" spans="7:28" ht="15.75" x14ac:dyDescent="0.15">
      <c r="Y22" s="3"/>
      <c r="Z22" s="3"/>
      <c r="AB22" s="39"/>
    </row>
    <row r="23" spans="7:28" ht="15.75" x14ac:dyDescent="0.15">
      <c r="AB23" s="39"/>
    </row>
    <row r="24" spans="7:28" ht="15.75" x14ac:dyDescent="0.15">
      <c r="Y24" s="52"/>
      <c r="Z24" s="52"/>
      <c r="AB24" s="39"/>
    </row>
    <row r="25" spans="7:28" ht="15.75" x14ac:dyDescent="0.15">
      <c r="Y25" s="52"/>
      <c r="Z25" s="52"/>
      <c r="AB25" s="39"/>
    </row>
  </sheetData>
  <autoFilter ref="A3:AD10" xr:uid="{D229CDF8-2C6A-45C0-B395-FE7F2F53E3B2}">
    <sortState xmlns:xlrd2="http://schemas.microsoft.com/office/spreadsheetml/2017/richdata2" ref="A7:AD10">
      <sortCondition ref="I3:I10"/>
    </sortState>
  </autoFilter>
  <mergeCells count="34">
    <mergeCell ref="A1:AA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N2:N3"/>
    <mergeCell ref="J2:J4"/>
    <mergeCell ref="K2:K4"/>
    <mergeCell ref="L2:L4"/>
    <mergeCell ref="M2:M3"/>
    <mergeCell ref="O2:O3"/>
    <mergeCell ref="X2:X3"/>
    <mergeCell ref="Y2:Y3"/>
    <mergeCell ref="Z2:Z4"/>
    <mergeCell ref="AA2:AA4"/>
    <mergeCell ref="M4:R4"/>
    <mergeCell ref="T4:Y4"/>
    <mergeCell ref="Q2:Q3"/>
    <mergeCell ref="R2:R3"/>
    <mergeCell ref="S2:S3"/>
    <mergeCell ref="T2:T3"/>
    <mergeCell ref="U2:U3"/>
    <mergeCell ref="V2:V3"/>
    <mergeCell ref="P2:P3"/>
    <mergeCell ref="S12:T12"/>
    <mergeCell ref="S13:T13"/>
    <mergeCell ref="S14:T14"/>
    <mergeCell ref="S15:T15"/>
    <mergeCell ref="W2:W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cp:lastPrinted>2021-09-14T06:46:12Z</cp:lastPrinted>
  <dcterms:created xsi:type="dcterms:W3CDTF">2006-09-13T11:21:00Z</dcterms:created>
  <dcterms:modified xsi:type="dcterms:W3CDTF">2021-10-22T03:26:12Z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