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filterPrivacy="1" codeName="ThisWorkbook" autoCompressPictures="0"/>
  <xr:revisionPtr revIDLastSave="0" documentId="13_ncr:1_{31880E70-AEEB-4954-AE8D-A8B00CD31A9E}" xr6:coauthVersionLast="47" xr6:coauthVersionMax="47" xr10:uidLastSave="{00000000-0000-0000-0000-000000000000}"/>
  <bookViews>
    <workbookView xWindow="-110" yWindow="-110" windowWidth="21820" windowHeight="14160" tabRatio="685" activeTab="12" xr2:uid="{00000000-000D-0000-FFFF-FFFF00000000}"/>
  </bookViews>
  <sheets>
    <sheet name="1 月" sheetId="14" state="hidden" r:id="rId1"/>
    <sheet name="2 月" sheetId="15" state="hidden" r:id="rId2"/>
    <sheet name="3 月" sheetId="16" state="hidden" r:id="rId3"/>
    <sheet name="4 月" sheetId="17" state="hidden" r:id="rId4"/>
    <sheet name="5 月" sheetId="18" state="hidden" r:id="rId5"/>
    <sheet name="6 月" sheetId="19" state="hidden" r:id="rId6"/>
    <sheet name="7 月" sheetId="20" state="hidden" r:id="rId7"/>
    <sheet name="8 月" sheetId="21" state="hidden" r:id="rId8"/>
    <sheet name="9 月" sheetId="22" state="hidden" r:id="rId9"/>
    <sheet name="10 月计划表" sheetId="23" r:id="rId10"/>
    <sheet name="11 月计划表" sheetId="24" r:id="rId11"/>
    <sheet name="12 月" sheetId="25" state="hidden" r:id="rId12"/>
    <sheet name="计划表" sheetId="27" r:id="rId13"/>
    <sheet name="需求访谈详细计划" sheetId="31" r:id="rId14"/>
    <sheet name="计划表样表" sheetId="32" state="hidden" r:id="rId15"/>
  </sheets>
  <definedNames>
    <definedName name="_xlnm._FilterDatabase" localSheetId="9" hidden="1">'10 月计划表'!$A$3:$J$3</definedName>
    <definedName name="CalendarYear">'1 月'!$K$5</definedName>
    <definedName name="ColumnTitleRegion1..H12.1">'1 月'!$B$3</definedName>
    <definedName name="ColumnTitleRegion1..H12.10">'10 月计划表'!$B$3</definedName>
    <definedName name="ColumnTitleRegion1..H12.11">'11 月计划表'!$B$3</definedName>
    <definedName name="ColumnTitleRegion1..H12.12">'12 月'!$B$3</definedName>
    <definedName name="ColumnTitleRegion1..H12.2">'2 月'!$B$3</definedName>
    <definedName name="ColumnTitleRegion1..H12.3">'3 月'!$B$3</definedName>
    <definedName name="ColumnTitleRegion1..H12.4">'4 月'!$B$3</definedName>
    <definedName name="ColumnTitleRegion1..H12.5">'5 月'!$B$3</definedName>
    <definedName name="ColumnTitleRegion1..H12.6">'6 月'!$B$3</definedName>
    <definedName name="ColumnTitleRegion1..H12.7">'7 月'!$B$3</definedName>
    <definedName name="ColumnTitleRegion1..H12.8">'8 月'!$B$3</definedName>
    <definedName name="ColumnTitleRegion1..H12.9">'9 月'!$B$3</definedName>
    <definedName name="ColumnTitleRegion2..C14.1">'1 月'!$B$3</definedName>
    <definedName name="ColumnTitleRegion2..C14.10">'10 月计划表'!$B$3</definedName>
    <definedName name="ColumnTitleRegion2..C14.11">'11 月计划表'!$B$3</definedName>
    <definedName name="ColumnTitleRegion2..C14.12">'12 月'!$B$3</definedName>
    <definedName name="ColumnTitleRegion2..C14.2">'2 月'!$B$3</definedName>
    <definedName name="ColumnTitleRegion2..C14.3">'3 月'!$B$3</definedName>
    <definedName name="ColumnTitleRegion2..C14.4">'4 月'!$B$3</definedName>
    <definedName name="ColumnTitleRegion2..C14.5">'5 月'!$B$3</definedName>
    <definedName name="ColumnTitleRegion2..C14.6">'6 月'!$B$3</definedName>
    <definedName name="ColumnTitleRegion2..C14.7">'7 月'!$B$3</definedName>
    <definedName name="ColumnTitleRegion2..C14.8">'8 月'!$B$3</definedName>
    <definedName name="ColumnTitleRegion2..C14.9">'9 月'!$B$3</definedName>
    <definedName name="DaysAndWeeks" localSheetId="14">{0,1,2,3,4,5,6} + {0;1;2;3;4;5}*7</definedName>
    <definedName name="DaysAndWeeks">{0,1,2,3,4,5,6} + {0;1;2;3;4;5}*7</definedName>
    <definedName name="_xlnm.Print_Area" localSheetId="0">'1 月'!$A:$I</definedName>
    <definedName name="_xlnm.Print_Area" localSheetId="9">'10 月计划表'!$A:$I</definedName>
    <definedName name="_xlnm.Print_Area" localSheetId="10">'11 月计划表'!$A:$I</definedName>
    <definedName name="_xlnm.Print_Area" localSheetId="11">'12 月'!$A:$I</definedName>
    <definedName name="_xlnm.Print_Area" localSheetId="1">'2 月'!$A:$I</definedName>
    <definedName name="_xlnm.Print_Area" localSheetId="2">'3 月'!$A:$I</definedName>
    <definedName name="_xlnm.Print_Area" localSheetId="3">'4 月'!$A:$I</definedName>
    <definedName name="_xlnm.Print_Area" localSheetId="4">'5 月'!$A:$I</definedName>
    <definedName name="_xlnm.Print_Area" localSheetId="5">'6 月'!$A:$I</definedName>
    <definedName name="_xlnm.Print_Area" localSheetId="6">'7 月'!$A:$I</definedName>
    <definedName name="_xlnm.Print_Area" localSheetId="7">'8 月'!$A:$I</definedName>
    <definedName name="_xlnm.Print_Area" localSheetId="8">'9 月'!$A:$I</definedName>
    <definedName name="RowTitleRegion1..K3">'1 月'!$K$4</definedName>
    <definedName name="WeekStart">'1 月'!$L$5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6" i="27" l="1"/>
  <c r="F26" i="27"/>
  <c r="B2" i="25"/>
  <c r="B2" i="24"/>
  <c r="B2" i="23"/>
  <c r="B2" i="22"/>
  <c r="B2" i="21"/>
  <c r="B2" i="20"/>
  <c r="B2" i="19"/>
  <c r="B2" i="18"/>
  <c r="B2" i="17"/>
  <c r="B2" i="16"/>
  <c r="B2" i="15"/>
  <c r="B2" i="14"/>
  <c r="B14" i="25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G3" i="25" s="1"/>
  <c r="B24" i="24" a="1"/>
  <c r="C24" i="24" s="1"/>
  <c r="B20" i="24" a="1"/>
  <c r="G20" i="24" s="1"/>
  <c r="B16" i="24" a="1"/>
  <c r="G16" i="24" s="1"/>
  <c r="B12" i="24" a="1"/>
  <c r="G12" i="24" s="1"/>
  <c r="B8" i="24" a="1"/>
  <c r="G8" i="24" s="1"/>
  <c r="B4" i="24" a="1"/>
  <c r="G4" i="24" s="1"/>
  <c r="G3" i="24" s="1"/>
  <c r="B24" i="23" a="1"/>
  <c r="C24" i="23" s="1"/>
  <c r="B20" i="23" a="1"/>
  <c r="G20" i="23" s="1"/>
  <c r="B16" i="23" a="1"/>
  <c r="G16" i="23" s="1"/>
  <c r="B12" i="23" a="1"/>
  <c r="G12" i="23" s="1"/>
  <c r="B8" i="23" a="1"/>
  <c r="G8" i="23" s="1"/>
  <c r="B4" i="23" a="1"/>
  <c r="G4" i="23" s="1"/>
  <c r="G3" i="23" s="1"/>
  <c r="B14" i="22" a="1"/>
  <c r="C14" i="22" s="1"/>
  <c r="B12" i="22" a="1"/>
  <c r="G12" i="22" s="1"/>
  <c r="B10" i="22" a="1"/>
  <c r="G10" i="22" s="1"/>
  <c r="B8" i="22" a="1"/>
  <c r="G8" i="22" s="1"/>
  <c r="B6" i="22" a="1"/>
  <c r="G6" i="22" s="1"/>
  <c r="B4" i="22" a="1"/>
  <c r="G4" i="22" s="1"/>
  <c r="G3" i="22" s="1"/>
  <c r="B14" i="21" a="1"/>
  <c r="C14" i="21" s="1"/>
  <c r="B12" i="21" a="1"/>
  <c r="G12" i="21" s="1"/>
  <c r="B10" i="21" a="1"/>
  <c r="G10" i="21" s="1"/>
  <c r="B8" i="21" a="1"/>
  <c r="G8" i="21" s="1"/>
  <c r="B6" i="21" a="1"/>
  <c r="G6" i="21" s="1"/>
  <c r="B4" i="21" a="1"/>
  <c r="G4" i="21" s="1"/>
  <c r="G3" i="21" s="1"/>
  <c r="B14" i="20" a="1"/>
  <c r="C14" i="20" s="1"/>
  <c r="B12" i="20" a="1"/>
  <c r="G12" i="20" s="1"/>
  <c r="B10" i="20" a="1"/>
  <c r="G10" i="20" s="1"/>
  <c r="B8" i="20" a="1"/>
  <c r="G8" i="20" s="1"/>
  <c r="B6" i="20" a="1"/>
  <c r="G6" i="20" s="1"/>
  <c r="B4" i="20" a="1"/>
  <c r="G4" i="20" s="1"/>
  <c r="G3" i="20" s="1"/>
  <c r="B14" i="19" a="1"/>
  <c r="C14" i="19" s="1"/>
  <c r="B12" i="19" a="1"/>
  <c r="G12" i="19" s="1"/>
  <c r="H10" i="19"/>
  <c r="D10" i="19"/>
  <c r="B10" i="19" a="1"/>
  <c r="G10" i="19" s="1"/>
  <c r="B8" i="19" a="1"/>
  <c r="G8" i="19" s="1"/>
  <c r="B6" i="19" a="1"/>
  <c r="G6" i="19" s="1"/>
  <c r="B4" i="19" a="1"/>
  <c r="G4" i="19" s="1"/>
  <c r="G3" i="19" s="1"/>
  <c r="B14" i="18" a="1"/>
  <c r="C14" i="18" s="1"/>
  <c r="H12" i="18"/>
  <c r="B12" i="18" a="1"/>
  <c r="G12" i="18" s="1"/>
  <c r="B10" i="18" a="1"/>
  <c r="G10" i="18" s="1"/>
  <c r="B8" i="18" a="1"/>
  <c r="G8" i="18" s="1"/>
  <c r="B6" i="18" a="1"/>
  <c r="G6" i="18" s="1"/>
  <c r="B4" i="18" a="1"/>
  <c r="G4" i="18" s="1"/>
  <c r="G3" i="18" s="1"/>
  <c r="B14" i="17" a="1"/>
  <c r="C14" i="17" s="1"/>
  <c r="B12" i="17" a="1"/>
  <c r="G12" i="17" s="1"/>
  <c r="D10" i="17"/>
  <c r="B10" i="17" a="1"/>
  <c r="G10" i="17" s="1"/>
  <c r="B8" i="17" a="1"/>
  <c r="G8" i="17" s="1"/>
  <c r="B6" i="17" a="1"/>
  <c r="G6" i="17" s="1"/>
  <c r="B4" i="17" a="1"/>
  <c r="G4" i="17" s="1"/>
  <c r="G3" i="17" s="1"/>
  <c r="B14" i="16" a="1"/>
  <c r="C14" i="16" s="1"/>
  <c r="B12" i="16" a="1"/>
  <c r="G12" i="16" s="1"/>
  <c r="B10" i="16" a="1"/>
  <c r="G10" i="16" s="1"/>
  <c r="B8" i="16" a="1"/>
  <c r="G8" i="16" s="1"/>
  <c r="B6" i="16" a="1"/>
  <c r="G6" i="16" s="1"/>
  <c r="B4" i="16" a="1"/>
  <c r="G4" i="16" s="1"/>
  <c r="G3" i="16" s="1"/>
  <c r="B14" i="15" a="1"/>
  <c r="C14" i="15" s="1"/>
  <c r="B12" i="15" a="1"/>
  <c r="G12" i="15" s="1"/>
  <c r="B10" i="15" a="1"/>
  <c r="G10" i="15" s="1"/>
  <c r="B8" i="15" a="1"/>
  <c r="G8" i="15" s="1"/>
  <c r="B6" i="15" a="1"/>
  <c r="G6" i="15" s="1"/>
  <c r="B4" i="15" a="1"/>
  <c r="G4" i="15" s="1"/>
  <c r="G3" i="15" s="1"/>
  <c r="B14" i="14" a="1"/>
  <c r="C14" i="14" s="1"/>
  <c r="B12" i="14" a="1"/>
  <c r="G12" i="14" s="1"/>
  <c r="B10" i="14" a="1"/>
  <c r="G10" i="14" s="1"/>
  <c r="B8" i="14" a="1"/>
  <c r="G8" i="14" s="1"/>
  <c r="B6" i="14" a="1"/>
  <c r="G6" i="14" s="1"/>
  <c r="B4" i="14" a="1"/>
  <c r="G4" i="14" s="1"/>
  <c r="G3" i="14" s="1"/>
  <c r="D6" i="19" l="1"/>
  <c r="D6" i="18"/>
  <c r="D10" i="20"/>
  <c r="D6" i="17"/>
  <c r="H8" i="16"/>
  <c r="H6" i="18"/>
  <c r="H12" i="17"/>
  <c r="D10" i="18"/>
  <c r="H8" i="19"/>
  <c r="D6" i="20"/>
  <c r="H6" i="20"/>
  <c r="D6" i="21"/>
  <c r="H8" i="17"/>
  <c r="D6" i="16"/>
  <c r="H6" i="16"/>
  <c r="H10" i="17"/>
  <c r="H10" i="18"/>
  <c r="H6" i="19"/>
  <c r="D12" i="19"/>
  <c r="D8" i="20"/>
  <c r="D12" i="21"/>
  <c r="H4" i="18"/>
  <c r="H3" i="18" s="1"/>
  <c r="H12" i="19"/>
  <c r="H8" i="20"/>
  <c r="H12" i="21"/>
  <c r="D8" i="16"/>
  <c r="H6" i="17"/>
  <c r="D12" i="17"/>
  <c r="D12" i="18"/>
  <c r="D8" i="19"/>
  <c r="H6" i="21"/>
  <c r="D4" i="16"/>
  <c r="D3" i="16" s="1"/>
  <c r="D8" i="17"/>
  <c r="D8" i="18"/>
  <c r="H10" i="20"/>
  <c r="D8" i="21"/>
  <c r="H8" i="18"/>
  <c r="H8" i="21"/>
  <c r="H4" i="16"/>
  <c r="H3" i="16" s="1"/>
  <c r="D4" i="18"/>
  <c r="D3" i="18" s="1"/>
  <c r="E12" i="25"/>
  <c r="D4" i="25"/>
  <c r="D3" i="25" s="1"/>
  <c r="H4" i="25"/>
  <c r="H3" i="25" s="1"/>
  <c r="D6" i="25"/>
  <c r="H6" i="25"/>
  <c r="D8" i="25"/>
  <c r="H8" i="25"/>
  <c r="D10" i="25"/>
  <c r="H10" i="25"/>
  <c r="D12" i="25"/>
  <c r="H12" i="25"/>
  <c r="E8" i="25"/>
  <c r="E4" i="25"/>
  <c r="E3" i="25" s="1"/>
  <c r="E10" i="25"/>
  <c r="E6" i="25"/>
  <c r="B4" i="25"/>
  <c r="F4" i="25"/>
  <c r="F3" i="25" s="1"/>
  <c r="B6" i="25"/>
  <c r="F6" i="25"/>
  <c r="B8" i="25"/>
  <c r="F8" i="25"/>
  <c r="B10" i="25"/>
  <c r="F10" i="25"/>
  <c r="B12" i="25"/>
  <c r="F12" i="25"/>
  <c r="B14" i="25"/>
  <c r="C4" i="25"/>
  <c r="C3" i="25" s="1"/>
  <c r="C6" i="25"/>
  <c r="C8" i="25"/>
  <c r="C10" i="25"/>
  <c r="C12" i="25"/>
  <c r="E8" i="24"/>
  <c r="D4" i="24"/>
  <c r="D3" i="24" s="1"/>
  <c r="H4" i="24"/>
  <c r="H3" i="24" s="1"/>
  <c r="D8" i="24"/>
  <c r="H8" i="24"/>
  <c r="D12" i="24"/>
  <c r="H12" i="24"/>
  <c r="D16" i="24"/>
  <c r="H16" i="24"/>
  <c r="D20" i="24"/>
  <c r="H20" i="24"/>
  <c r="E16" i="24"/>
  <c r="B4" i="24"/>
  <c r="F4" i="24"/>
  <c r="F3" i="24" s="1"/>
  <c r="B8" i="24"/>
  <c r="F8" i="24"/>
  <c r="B12" i="24"/>
  <c r="F12" i="24"/>
  <c r="B16" i="24"/>
  <c r="F16" i="24"/>
  <c r="B20" i="24"/>
  <c r="F20" i="24"/>
  <c r="B24" i="24"/>
  <c r="E4" i="24"/>
  <c r="E3" i="24" s="1"/>
  <c r="E12" i="24"/>
  <c r="E20" i="24"/>
  <c r="C4" i="24"/>
  <c r="C3" i="24" s="1"/>
  <c r="C8" i="24"/>
  <c r="C12" i="24"/>
  <c r="C16" i="24"/>
  <c r="C20" i="24"/>
  <c r="E4" i="23"/>
  <c r="E3" i="23" s="1"/>
  <c r="E8" i="23"/>
  <c r="E16" i="23"/>
  <c r="E20" i="23"/>
  <c r="D4" i="23"/>
  <c r="D3" i="23" s="1"/>
  <c r="H4" i="23"/>
  <c r="H3" i="23" s="1"/>
  <c r="D8" i="23"/>
  <c r="H8" i="23"/>
  <c r="D12" i="23"/>
  <c r="H12" i="23"/>
  <c r="D16" i="23"/>
  <c r="H16" i="23"/>
  <c r="D20" i="23"/>
  <c r="H20" i="23"/>
  <c r="E12" i="23"/>
  <c r="B4" i="23"/>
  <c r="F4" i="23"/>
  <c r="F3" i="23" s="1"/>
  <c r="B8" i="23"/>
  <c r="F8" i="23"/>
  <c r="B12" i="23"/>
  <c r="F12" i="23"/>
  <c r="B16" i="23"/>
  <c r="F16" i="23"/>
  <c r="B20" i="23"/>
  <c r="F20" i="23"/>
  <c r="B24" i="23"/>
  <c r="C4" i="23"/>
  <c r="C3" i="23" s="1"/>
  <c r="C8" i="23"/>
  <c r="C12" i="23"/>
  <c r="C16" i="23"/>
  <c r="C20" i="23"/>
  <c r="E4" i="22"/>
  <c r="E3" i="22" s="1"/>
  <c r="E6" i="22"/>
  <c r="B4" i="22"/>
  <c r="F4" i="22"/>
  <c r="F3" i="22" s="1"/>
  <c r="B6" i="22"/>
  <c r="F6" i="22"/>
  <c r="B8" i="22"/>
  <c r="F8" i="22"/>
  <c r="B10" i="22"/>
  <c r="F10" i="22"/>
  <c r="B12" i="22"/>
  <c r="B14" i="22"/>
  <c r="D4" i="22"/>
  <c r="D3" i="22" s="1"/>
  <c r="H4" i="22"/>
  <c r="H3" i="22" s="1"/>
  <c r="D6" i="22"/>
  <c r="H6" i="22"/>
  <c r="D8" i="22"/>
  <c r="H8" i="22"/>
  <c r="D10" i="22"/>
  <c r="H10" i="22"/>
  <c r="D12" i="22"/>
  <c r="H12" i="22"/>
  <c r="E8" i="22"/>
  <c r="E10" i="22"/>
  <c r="E12" i="22"/>
  <c r="F12" i="22"/>
  <c r="C4" i="22"/>
  <c r="C3" i="22" s="1"/>
  <c r="C6" i="22"/>
  <c r="C8" i="22"/>
  <c r="C10" i="22"/>
  <c r="C12" i="22"/>
  <c r="E10" i="21"/>
  <c r="E4" i="21"/>
  <c r="E3" i="21" s="1"/>
  <c r="E8" i="21"/>
  <c r="B4" i="21"/>
  <c r="F4" i="21"/>
  <c r="F3" i="21" s="1"/>
  <c r="B6" i="21"/>
  <c r="F6" i="21"/>
  <c r="B8" i="21"/>
  <c r="F8" i="21"/>
  <c r="B10" i="21"/>
  <c r="F10" i="21"/>
  <c r="B12" i="21"/>
  <c r="F12" i="21"/>
  <c r="B14" i="21"/>
  <c r="D4" i="21"/>
  <c r="D3" i="21" s="1"/>
  <c r="H4" i="21"/>
  <c r="H3" i="21" s="1"/>
  <c r="D10" i="21"/>
  <c r="H10" i="21"/>
  <c r="E6" i="21"/>
  <c r="E12" i="21"/>
  <c r="C4" i="21"/>
  <c r="C3" i="21" s="1"/>
  <c r="C6" i="21"/>
  <c r="C8" i="21"/>
  <c r="C10" i="21"/>
  <c r="C12" i="21"/>
  <c r="E4" i="20"/>
  <c r="E3" i="20" s="1"/>
  <c r="E6" i="20"/>
  <c r="D4" i="20"/>
  <c r="D3" i="20" s="1"/>
  <c r="H4" i="20"/>
  <c r="H3" i="20" s="1"/>
  <c r="D12" i="20"/>
  <c r="H12" i="20"/>
  <c r="E8" i="20"/>
  <c r="E10" i="20"/>
  <c r="B4" i="20"/>
  <c r="F4" i="20"/>
  <c r="F3" i="20" s="1"/>
  <c r="B6" i="20"/>
  <c r="F6" i="20"/>
  <c r="B8" i="20"/>
  <c r="F8" i="20"/>
  <c r="B10" i="20"/>
  <c r="F10" i="20"/>
  <c r="B12" i="20"/>
  <c r="F12" i="20"/>
  <c r="B14" i="20"/>
  <c r="E12" i="20"/>
  <c r="C4" i="20"/>
  <c r="C3" i="20" s="1"/>
  <c r="C6" i="20"/>
  <c r="C8" i="20"/>
  <c r="C10" i="20"/>
  <c r="C12" i="20"/>
  <c r="E4" i="19"/>
  <c r="E3" i="19" s="1"/>
  <c r="E10" i="19"/>
  <c r="H4" i="19"/>
  <c r="H3" i="19" s="1"/>
  <c r="E6" i="19"/>
  <c r="E12" i="19"/>
  <c r="F6" i="19"/>
  <c r="D4" i="19"/>
  <c r="D3" i="19" s="1"/>
  <c r="E8" i="19"/>
  <c r="B4" i="19"/>
  <c r="F4" i="19"/>
  <c r="F3" i="19" s="1"/>
  <c r="B6" i="19"/>
  <c r="B8" i="19"/>
  <c r="F8" i="19"/>
  <c r="B10" i="19"/>
  <c r="F10" i="19"/>
  <c r="B12" i="19"/>
  <c r="F12" i="19"/>
  <c r="B14" i="19"/>
  <c r="C4" i="19"/>
  <c r="C3" i="19" s="1"/>
  <c r="C6" i="19"/>
  <c r="C8" i="19"/>
  <c r="C10" i="19"/>
  <c r="C12" i="19"/>
  <c r="E6" i="18"/>
  <c r="E10" i="18"/>
  <c r="B4" i="18"/>
  <c r="F4" i="18"/>
  <c r="F3" i="18" s="1"/>
  <c r="B6" i="18"/>
  <c r="F6" i="18"/>
  <c r="B8" i="18"/>
  <c r="F8" i="18"/>
  <c r="B10" i="18"/>
  <c r="F10" i="18"/>
  <c r="B12" i="18"/>
  <c r="F12" i="18"/>
  <c r="B14" i="18"/>
  <c r="E4" i="18"/>
  <c r="E3" i="18" s="1"/>
  <c r="E8" i="18"/>
  <c r="E12" i="18"/>
  <c r="C4" i="18"/>
  <c r="C3" i="18" s="1"/>
  <c r="C6" i="18"/>
  <c r="C8" i="18"/>
  <c r="C10" i="18"/>
  <c r="C12" i="18"/>
  <c r="E4" i="17"/>
  <c r="E3" i="17" s="1"/>
  <c r="E8" i="17"/>
  <c r="E10" i="17"/>
  <c r="D4" i="17"/>
  <c r="D3" i="17" s="1"/>
  <c r="H4" i="17"/>
  <c r="H3" i="17" s="1"/>
  <c r="E6" i="17"/>
  <c r="E12" i="17"/>
  <c r="B4" i="17"/>
  <c r="F4" i="17"/>
  <c r="F3" i="17" s="1"/>
  <c r="B6" i="17"/>
  <c r="F6" i="17"/>
  <c r="B8" i="17"/>
  <c r="F8" i="17"/>
  <c r="B10" i="17"/>
  <c r="F10" i="17"/>
  <c r="B12" i="17"/>
  <c r="F12" i="17"/>
  <c r="B14" i="17"/>
  <c r="C4" i="17"/>
  <c r="C3" i="17" s="1"/>
  <c r="C6" i="17"/>
  <c r="C8" i="17"/>
  <c r="C10" i="17"/>
  <c r="C12" i="17"/>
  <c r="D10" i="16"/>
  <c r="H10" i="16"/>
  <c r="D12" i="16"/>
  <c r="H12" i="16"/>
  <c r="E4" i="16"/>
  <c r="E3" i="16" s="1"/>
  <c r="E6" i="16"/>
  <c r="E8" i="16"/>
  <c r="E10" i="16"/>
  <c r="E12" i="16"/>
  <c r="B4" i="16"/>
  <c r="F4" i="16"/>
  <c r="F3" i="16" s="1"/>
  <c r="B6" i="16"/>
  <c r="F6" i="16"/>
  <c r="B8" i="16"/>
  <c r="F8" i="16"/>
  <c r="B10" i="16"/>
  <c r="F10" i="16"/>
  <c r="B12" i="16"/>
  <c r="F12" i="16"/>
  <c r="B14" i="16"/>
  <c r="C4" i="16"/>
  <c r="C3" i="16" s="1"/>
  <c r="C6" i="16"/>
  <c r="C8" i="16"/>
  <c r="C10" i="16"/>
  <c r="C12" i="16"/>
  <c r="E4" i="15"/>
  <c r="E3" i="15" s="1"/>
  <c r="E6" i="15"/>
  <c r="E12" i="15"/>
  <c r="D4" i="15"/>
  <c r="D3" i="15" s="1"/>
  <c r="H4" i="15"/>
  <c r="H3" i="15" s="1"/>
  <c r="D6" i="15"/>
  <c r="H6" i="15"/>
  <c r="D8" i="15"/>
  <c r="H8" i="15"/>
  <c r="D10" i="15"/>
  <c r="H10" i="15"/>
  <c r="D12" i="15"/>
  <c r="H12" i="15"/>
  <c r="E8" i="15"/>
  <c r="E10" i="15"/>
  <c r="B4" i="15"/>
  <c r="F4" i="15"/>
  <c r="F3" i="15" s="1"/>
  <c r="B6" i="15"/>
  <c r="F6" i="15"/>
  <c r="B8" i="15"/>
  <c r="F8" i="15"/>
  <c r="B10" i="15"/>
  <c r="F10" i="15"/>
  <c r="B12" i="15"/>
  <c r="F12" i="15"/>
  <c r="B14" i="15"/>
  <c r="C4" i="15"/>
  <c r="C3" i="15" s="1"/>
  <c r="C6" i="15"/>
  <c r="C8" i="15"/>
  <c r="C10" i="15"/>
  <c r="C12" i="15"/>
  <c r="E8" i="14"/>
  <c r="D4" i="14"/>
  <c r="D3" i="14" s="1"/>
  <c r="H4" i="14"/>
  <c r="H3" i="14" s="1"/>
  <c r="D6" i="14"/>
  <c r="H6" i="14"/>
  <c r="D8" i="14"/>
  <c r="H8" i="14"/>
  <c r="D10" i="14"/>
  <c r="H10" i="14"/>
  <c r="D12" i="14"/>
  <c r="H12" i="14"/>
  <c r="E4" i="14"/>
  <c r="E3" i="14" s="1"/>
  <c r="E6" i="14"/>
  <c r="E10" i="14"/>
  <c r="B4" i="14"/>
  <c r="F4" i="14"/>
  <c r="F3" i="14" s="1"/>
  <c r="B6" i="14"/>
  <c r="F6" i="14"/>
  <c r="B8" i="14"/>
  <c r="F8" i="14"/>
  <c r="B10" i="14"/>
  <c r="F10" i="14"/>
  <c r="B12" i="14"/>
  <c r="F12" i="14"/>
  <c r="B14" i="14"/>
  <c r="E12" i="14"/>
  <c r="C4" i="14"/>
  <c r="C3" i="14" s="1"/>
  <c r="C6" i="14"/>
  <c r="C8" i="14"/>
  <c r="C10" i="14"/>
  <c r="C12" i="14"/>
  <c r="B3" i="24"/>
  <c r="B3" i="23"/>
  <c r="B3" i="22"/>
  <c r="B3" i="21"/>
  <c r="B3" i="20"/>
  <c r="B3" i="19" l="1"/>
  <c r="B3" i="18"/>
  <c r="B3" i="17"/>
  <c r="B3" i="16" l="1"/>
  <c r="B3" i="25" l="1"/>
  <c r="B3" i="15" l="1"/>
  <c r="B3" i="14" l="1"/>
</calcChain>
</file>

<file path=xl/sharedStrings.xml><?xml version="1.0" encoding="utf-8"?>
<sst xmlns="http://schemas.openxmlformats.org/spreadsheetml/2006/main" count="253" uniqueCount="148">
  <si>
    <t>备注</t>
  </si>
  <si>
    <t xml:space="preserve"> </t>
  </si>
  <si>
    <t>日历设置</t>
  </si>
  <si>
    <t>年份</t>
  </si>
  <si>
    <t>一周开始之日</t>
  </si>
  <si>
    <t>考核平台考核报表开发</t>
    <phoneticPr fontId="24" type="noConversion"/>
  </si>
  <si>
    <t>收入成本归集，收入开票，成本核销</t>
    <phoneticPr fontId="24" type="noConversion"/>
  </si>
  <si>
    <t>星期一</t>
  </si>
  <si>
    <t>各业务系统相关模块调研</t>
  </si>
  <si>
    <t>基础档案标准化及映射</t>
    <phoneticPr fontId="24" type="noConversion"/>
  </si>
  <si>
    <t>功能需求说明书</t>
  </si>
  <si>
    <t>功能原型设计</t>
  </si>
  <si>
    <t>功能原型设计</t>
    <phoneticPr fontId="24" type="noConversion"/>
  </si>
  <si>
    <t>序号</t>
  </si>
  <si>
    <t>任务</t>
  </si>
  <si>
    <t>时间</t>
  </si>
  <si>
    <t>工作日（天）</t>
  </si>
  <si>
    <t>10/18-10/22</t>
  </si>
  <si>
    <t>同步协同财务部进行需求整理分析</t>
  </si>
  <si>
    <t>10/25-10/29</t>
  </si>
  <si>
    <t>11/01-11/05</t>
  </si>
  <si>
    <t>代码开发</t>
  </si>
  <si>
    <t>TBD</t>
  </si>
  <si>
    <t>开发测试</t>
  </si>
  <si>
    <t>项目部署</t>
  </si>
  <si>
    <t>与开发测试同步进行</t>
  </si>
  <si>
    <t>用户测试</t>
  </si>
  <si>
    <t>其余计划：如代码开发，开发测试，项目部署，用户测试等，具体计划时间依据原型评审结果确定</t>
    <phoneticPr fontId="24" type="noConversion"/>
  </si>
  <si>
    <t>收入录入</t>
    <phoneticPr fontId="24" type="noConversion"/>
  </si>
  <si>
    <t>收入审核</t>
    <phoneticPr fontId="24" type="noConversion"/>
  </si>
  <si>
    <t>收入差异</t>
    <phoneticPr fontId="24" type="noConversion"/>
  </si>
  <si>
    <t>成本差异</t>
    <phoneticPr fontId="24" type="noConversion"/>
  </si>
  <si>
    <t>内部成本核销</t>
    <phoneticPr fontId="24" type="noConversion"/>
  </si>
  <si>
    <t>集团内部开票</t>
    <phoneticPr fontId="24" type="noConversion"/>
  </si>
  <si>
    <t>访谈内容</t>
    <phoneticPr fontId="24" type="noConversion"/>
  </si>
  <si>
    <t>访谈详细内容</t>
    <phoneticPr fontId="24" type="noConversion"/>
  </si>
  <si>
    <t>受访者</t>
    <phoneticPr fontId="24" type="noConversion"/>
  </si>
  <si>
    <t>结算中心：邹靖遥</t>
    <phoneticPr fontId="24" type="noConversion"/>
  </si>
  <si>
    <t>资金中心：李晓莹
资金中心：邵晓娟</t>
    <phoneticPr fontId="24" type="noConversion"/>
  </si>
  <si>
    <t>外部成本核销</t>
    <phoneticPr fontId="24" type="noConversion"/>
  </si>
  <si>
    <t>预开票</t>
    <phoneticPr fontId="24" type="noConversion"/>
  </si>
  <si>
    <t>考核用数据</t>
    <phoneticPr fontId="24" type="noConversion"/>
  </si>
  <si>
    <t>核算用数据</t>
    <phoneticPr fontId="24" type="noConversion"/>
  </si>
  <si>
    <t>对外部客户开票（包括国外账单开票）</t>
    <phoneticPr fontId="24" type="noConversion"/>
  </si>
  <si>
    <t>2021/10/25-2021/10/29</t>
    <phoneticPr fontId="24" type="noConversion"/>
  </si>
  <si>
    <t>2021/10/19-2021/10/22</t>
    <phoneticPr fontId="24" type="noConversion"/>
  </si>
  <si>
    <t>2021/11/01-11/02</t>
    <phoneticPr fontId="24" type="noConversion"/>
  </si>
  <si>
    <t>2021/11/03-11/05</t>
    <phoneticPr fontId="24" type="noConversion"/>
  </si>
  <si>
    <t>需求分析</t>
    <phoneticPr fontId="24" type="noConversion"/>
  </si>
  <si>
    <t>TBD</t>
    <phoneticPr fontId="24" type="noConversion"/>
  </si>
  <si>
    <t>具体时间依据原型评审结果确定</t>
    <phoneticPr fontId="24" type="noConversion"/>
  </si>
  <si>
    <t>计划汇总，需求访谈前期准备</t>
    <phoneticPr fontId="24" type="noConversion"/>
  </si>
  <si>
    <t>收入/成本输出</t>
    <phoneticPr fontId="24" type="noConversion"/>
  </si>
  <si>
    <t>成本核销</t>
    <phoneticPr fontId="24" type="noConversion"/>
  </si>
  <si>
    <t>成本归集</t>
    <phoneticPr fontId="24" type="noConversion"/>
  </si>
  <si>
    <t>收入开票</t>
    <phoneticPr fontId="24" type="noConversion"/>
  </si>
  <si>
    <t>收入归集</t>
    <phoneticPr fontId="24" type="noConversion"/>
  </si>
  <si>
    <t>交付物</t>
    <phoneticPr fontId="24" type="noConversion"/>
  </si>
  <si>
    <t>访谈时间</t>
    <phoneticPr fontId="24" type="noConversion"/>
  </si>
  <si>
    <t>2021年10月19日周二
上午9:30</t>
    <phoneticPr fontId="24" type="noConversion"/>
  </si>
  <si>
    <t>2021年10月19日周二
下午13:00</t>
    <phoneticPr fontId="24" type="noConversion"/>
  </si>
  <si>
    <t>2021年10月26日周二
上午9：30</t>
    <phoneticPr fontId="24" type="noConversion"/>
  </si>
  <si>
    <t>2021年10月26日周二
下午13：00</t>
    <phoneticPr fontId="24" type="noConversion"/>
  </si>
  <si>
    <t>结算中心：顾蕾
结算中心：姜文斌</t>
    <phoneticPr fontId="24" type="noConversion"/>
  </si>
  <si>
    <t>需求访谈和需求分析-收入归集，收入开票</t>
    <phoneticPr fontId="24" type="noConversion"/>
  </si>
  <si>
    <t>需求访谈和需求分析整理</t>
    <phoneticPr fontId="24" type="noConversion"/>
  </si>
  <si>
    <t>需求访谈和需求分析-成本归集，成本核销</t>
    <phoneticPr fontId="24" type="noConversion"/>
  </si>
  <si>
    <t>需求访谈和需求分析-收入/成本输出</t>
    <phoneticPr fontId="24" type="noConversion"/>
  </si>
  <si>
    <t>成本录入</t>
    <phoneticPr fontId="24" type="noConversion"/>
  </si>
  <si>
    <t>业务财务：李峰，记账中心：王辰玲
结算中心：姜文斌</t>
    <phoneticPr fontId="24" type="noConversion"/>
  </si>
  <si>
    <t>汇总计划，需求访谈表样</t>
    <phoneticPr fontId="24" type="noConversion"/>
  </si>
  <si>
    <t>结算中心：刘皎，陈小静
结算中心：姜文斌</t>
    <phoneticPr fontId="24" type="noConversion"/>
  </si>
  <si>
    <t>2021年11月03日周三
上午9：30</t>
    <phoneticPr fontId="24" type="noConversion"/>
  </si>
  <si>
    <t>计划表</t>
    <phoneticPr fontId="39" type="noConversion"/>
  </si>
  <si>
    <t>交付物/产出物</t>
    <phoneticPr fontId="24" type="noConversion"/>
  </si>
  <si>
    <t>子目标</t>
    <phoneticPr fontId="24" type="noConversion"/>
  </si>
  <si>
    <t>基础档案标准化及映射</t>
  </si>
  <si>
    <t>11/08-11/10</t>
    <phoneticPr fontId="24" type="noConversion"/>
  </si>
  <si>
    <t>墨刀原型文件-提交稿</t>
    <phoneticPr fontId="24" type="noConversion"/>
  </si>
  <si>
    <t>需求访谈纪要和需求分析</t>
    <phoneticPr fontId="24" type="noConversion"/>
  </si>
  <si>
    <t>调研报告</t>
    <phoneticPr fontId="24" type="noConversion"/>
  </si>
  <si>
    <t>功能需求说明文档</t>
    <phoneticPr fontId="24" type="noConversion"/>
  </si>
  <si>
    <t>墨刀原型文件-确认稿</t>
    <phoneticPr fontId="24" type="noConversion"/>
  </si>
  <si>
    <t>代码</t>
    <phoneticPr fontId="24" type="noConversion"/>
  </si>
  <si>
    <t>测试报告</t>
    <phoneticPr fontId="24" type="noConversion"/>
  </si>
  <si>
    <t>项目部署说明文档</t>
    <phoneticPr fontId="24" type="noConversion"/>
  </si>
  <si>
    <t>2021.09.01-2021.09.23</t>
  </si>
  <si>
    <t>需求设计方案</t>
  </si>
  <si>
    <t>开发环境搭建</t>
  </si>
  <si>
    <t>2021.10.19-2021.10.19</t>
  </si>
  <si>
    <t>功能确认</t>
  </si>
  <si>
    <t>2021.10.20-2021.10.20</t>
  </si>
  <si>
    <t>数据库设计</t>
  </si>
  <si>
    <t>2021.10.22-2021.10.29</t>
  </si>
  <si>
    <t>功能开发</t>
    <phoneticPr fontId="39" type="noConversion"/>
  </si>
  <si>
    <t>源码及编译发布文档及库结构说明文档</t>
  </si>
  <si>
    <t>2021.11.01-2021.11.10</t>
  </si>
  <si>
    <t>2021.11.11-2021.11.22</t>
  </si>
  <si>
    <t>基础调整</t>
  </si>
  <si>
    <t>2021.11.23-2021.11.29</t>
  </si>
  <si>
    <t>报表中心</t>
  </si>
  <si>
    <t>自测联调</t>
  </si>
  <si>
    <t>自测报告</t>
  </si>
  <si>
    <t>验收单</t>
  </si>
  <si>
    <t>其余计划：如功能原型设计，依据需求访谈和需求分析开展结果确定</t>
    <phoneticPr fontId="24" type="noConversion"/>
  </si>
  <si>
    <t>运      控：李凌波（半小时）
结算中心：姜文斌</t>
    <phoneticPr fontId="24" type="noConversion"/>
  </si>
  <si>
    <t>1. 各业务系统相关模块调研（注：同步协调财务部进行需求整理分析）
输出：调研报告</t>
    <phoneticPr fontId="24" type="noConversion"/>
  </si>
  <si>
    <t>2. 功能需求说明书
输出：功能需求说明文档</t>
    <phoneticPr fontId="24" type="noConversion"/>
  </si>
  <si>
    <t>3. 功能原型设计
输出：墨刀原型文件-提交稿</t>
    <phoneticPr fontId="24" type="noConversion"/>
  </si>
  <si>
    <t>4. 原型评审修改
输出：磨刀原型文件-确认稿</t>
    <phoneticPr fontId="24" type="noConversion"/>
  </si>
  <si>
    <t>1.计划汇总和前期准备
输出：汇总计划，需求访谈样表</t>
    <phoneticPr fontId="24" type="noConversion"/>
  </si>
  <si>
    <t>2.需求访谈与分析-收入归集，收入开票
输出：需求访谈纪要和需求分析</t>
    <phoneticPr fontId="24" type="noConversion"/>
  </si>
  <si>
    <t>3.需求访谈与分析-成本归集，成本核销
输出：需求访谈纪要和需求分析</t>
    <phoneticPr fontId="24" type="noConversion"/>
  </si>
  <si>
    <t>4.需求访谈整理
输出：需求访谈纪要和需求分析</t>
    <phoneticPr fontId="24" type="noConversion"/>
  </si>
  <si>
    <t>5.需求访谈与分析-收入/成本输出
输出：需求访谈纪要和需求分析</t>
    <phoneticPr fontId="24" type="noConversion"/>
  </si>
  <si>
    <t>2021.11.01-</t>
    <phoneticPr fontId="24" type="noConversion"/>
  </si>
  <si>
    <t>2021.11.30-TBD</t>
    <phoneticPr fontId="24" type="noConversion"/>
  </si>
  <si>
    <t>工时（小时）</t>
    <phoneticPr fontId="24" type="noConversion"/>
  </si>
  <si>
    <t>2. 开发环境搭建</t>
    <phoneticPr fontId="24" type="noConversion"/>
  </si>
  <si>
    <t>3.功能确认</t>
    <phoneticPr fontId="24" type="noConversion"/>
  </si>
  <si>
    <t>4.数据库设计</t>
    <phoneticPr fontId="24" type="noConversion"/>
  </si>
  <si>
    <t>5.功能开发-基础设置</t>
    <phoneticPr fontId="24" type="noConversion"/>
  </si>
  <si>
    <t>5.功能开发-基础导入</t>
    <phoneticPr fontId="24" type="noConversion"/>
  </si>
  <si>
    <t>5.功能开发-基础调整</t>
    <phoneticPr fontId="24" type="noConversion"/>
  </si>
  <si>
    <t>5.功能开发-报表中心</t>
    <phoneticPr fontId="24" type="noConversion"/>
  </si>
  <si>
    <t>1. 计划1.需求分析：已于9月23日完成，不包含在此次计划中
2. 计划5.开发功能-报表中心：开始日期为11月30日，结束日期暂未定</t>
    <phoneticPr fontId="24" type="noConversion"/>
  </si>
  <si>
    <t>计划表</t>
    <phoneticPr fontId="36" type="noConversion"/>
  </si>
  <si>
    <t>原型评审及修改</t>
    <phoneticPr fontId="24" type="noConversion"/>
  </si>
  <si>
    <t>代码开发</t>
    <phoneticPr fontId="24" type="noConversion"/>
  </si>
  <si>
    <t>开发测试</t>
    <phoneticPr fontId="24" type="noConversion"/>
  </si>
  <si>
    <t>项目部署</t>
    <phoneticPr fontId="24" type="noConversion"/>
  </si>
  <si>
    <t>用户测试</t>
    <phoneticPr fontId="24" type="noConversion"/>
  </si>
  <si>
    <t>收入成本归集
收入开票
成本核销</t>
    <phoneticPr fontId="24" type="noConversion"/>
  </si>
  <si>
    <t>具体时间依据需求分析阶段交付件确定</t>
    <phoneticPr fontId="24" type="noConversion"/>
  </si>
  <si>
    <t>编写文档时间未纳入（那谁来做？什么时候做？）</t>
    <phoneticPr fontId="24" type="noConversion"/>
  </si>
  <si>
    <t>基础设置</t>
    <phoneticPr fontId="24" type="noConversion"/>
  </si>
  <si>
    <t>基础导入</t>
    <phoneticPr fontId="24" type="noConversion"/>
  </si>
  <si>
    <t>任务主负责人</t>
    <phoneticPr fontId="24" type="noConversion"/>
  </si>
  <si>
    <t>过晓颖、张兰、范柳柳</t>
    <phoneticPr fontId="24" type="noConversion"/>
  </si>
  <si>
    <t>张兰</t>
    <phoneticPr fontId="24" type="noConversion"/>
  </si>
  <si>
    <t>过晓颖、周锡芳、王哲</t>
    <phoneticPr fontId="24" type="noConversion"/>
  </si>
  <si>
    <t>孙忠年</t>
    <phoneticPr fontId="24" type="noConversion"/>
  </si>
  <si>
    <t>过晓颖、范柳柳</t>
    <phoneticPr fontId="24" type="noConversion"/>
  </si>
  <si>
    <t>业务部：使用需调研系统的具体人员
IT部：张兰、戴晋</t>
    <phoneticPr fontId="24" type="noConversion"/>
  </si>
  <si>
    <t>姜文斌，邵晓娟、过晓颖、邹靖遥、范柳柳</t>
    <phoneticPr fontId="24" type="noConversion"/>
  </si>
  <si>
    <t>姜文斌、过晓颖、邹靖遥、范柳柳</t>
    <phoneticPr fontId="24" type="noConversion"/>
  </si>
  <si>
    <t>过晓颖、邹靖遥、范柳柳</t>
    <phoneticPr fontId="24" type="noConversion"/>
  </si>
  <si>
    <t>姜文斌、李峰、王辰玲、过晓颖、邹靖遥、范柳柳</t>
    <phoneticPr fontId="2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</si>
</sst>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 &quot;¥&quot;* #,##0_ ;_ &quot;¥&quot;* \-#,##0_ ;_ &quot;¥&quot;* &quot;-&quot;_ ;_ @_ "/>
    <numFmt numFmtId="44" formatCode="_ &quot;¥&quot;* #,##0.00_ ;_ &quot;¥&quot;* \-#,##0.00_ ;_ &quot;¥&quot;* &quot;-&quot;??_ ;_ @_ "/>
    <numFmt numFmtId="176" formatCode="_(* #,##0_);_(* \(#,##0\);_(* &quot;-&quot;_);_(@_)"/>
    <numFmt numFmtId="177" formatCode="_(* #,##0.00_);_(* \(#,##0.00\);_(* &quot;-&quot;??_);_(@_)"/>
    <numFmt numFmtId="178" formatCode="d"/>
  </numFmts>
  <fonts count="46" x14ac:knownFonts="1">
    <font>
      <sz val="11"/>
      <color theme="1" tint="0.24994659260841701"/>
      <name val="Microsoft YaHei UI"/>
      <family val="2"/>
    </font>
    <font>
      <sz val="8"/>
      <name val="Arial"/>
      <family val="2"/>
    </font>
    <font>
      <sz val="11"/>
      <color theme="1"/>
      <name val="Microsoft YaHei UI"/>
      <family val="2"/>
    </font>
    <font>
      <sz val="11"/>
      <color indexed="63"/>
      <name val="Microsoft YaHei UI"/>
      <family val="2"/>
    </font>
    <font>
      <b/>
      <sz val="11"/>
      <color theme="0"/>
      <name val="Microsoft YaHei UI"/>
      <family val="2"/>
    </font>
    <font>
      <sz val="11"/>
      <color theme="0"/>
      <name val="Microsoft YaHei UI"/>
      <family val="2"/>
    </font>
    <font>
      <b/>
      <sz val="14"/>
      <color theme="0"/>
      <name val="Microsoft YaHei UI"/>
      <family val="2"/>
    </font>
    <font>
      <sz val="11"/>
      <color rgb="FF9C0006"/>
      <name val="Microsoft YaHei UI"/>
      <family val="2"/>
    </font>
    <font>
      <b/>
      <sz val="11"/>
      <color rgb="FFFA7D00"/>
      <name val="Microsoft YaHei UI"/>
      <family val="2"/>
    </font>
    <font>
      <sz val="11"/>
      <color theme="1" tint="0.34998626667073579"/>
      <name val="Microsoft YaHei UI"/>
      <family val="2"/>
    </font>
    <font>
      <i/>
      <sz val="11"/>
      <color rgb="FF7F7F7F"/>
      <name val="Microsoft YaHei UI"/>
      <family val="2"/>
    </font>
    <font>
      <sz val="11"/>
      <color rgb="FF006100"/>
      <name val="Microsoft YaHei UI"/>
      <family val="2"/>
    </font>
    <font>
      <sz val="11"/>
      <color theme="4" tint="-0.24994659260841701"/>
      <name val="Microsoft YaHei UI"/>
      <family val="2"/>
    </font>
    <font>
      <sz val="11"/>
      <color theme="1" tint="0.24994659260841701"/>
      <name val="Microsoft YaHei UI"/>
      <family val="2"/>
    </font>
    <font>
      <b/>
      <sz val="11"/>
      <color theme="1" tint="0.34998626667073579"/>
      <name val="Microsoft YaHei UI"/>
      <family val="2"/>
    </font>
    <font>
      <sz val="11"/>
      <color rgb="FF3F3F76"/>
      <name val="Microsoft YaHei UI"/>
      <family val="2"/>
    </font>
    <font>
      <sz val="11"/>
      <color rgb="FFFA7D00"/>
      <name val="Microsoft YaHei UI"/>
      <family val="2"/>
    </font>
    <font>
      <sz val="11"/>
      <color rgb="FF9C5700"/>
      <name val="Microsoft YaHei UI"/>
      <family val="2"/>
    </font>
    <font>
      <b/>
      <sz val="11"/>
      <color rgb="FF3F3F3F"/>
      <name val="Microsoft YaHei UI"/>
      <family val="2"/>
    </font>
    <font>
      <sz val="35"/>
      <color theme="4"/>
      <name val="Microsoft YaHei UI"/>
      <family val="2"/>
    </font>
    <font>
      <b/>
      <sz val="11"/>
      <color theme="1"/>
      <name val="Microsoft YaHei UI"/>
      <family val="2"/>
    </font>
    <font>
      <sz val="11"/>
      <color rgb="FFFF0000"/>
      <name val="Microsoft YaHei UI"/>
      <family val="2"/>
    </font>
    <font>
      <sz val="12"/>
      <color theme="4" tint="-0.24994659260841701"/>
      <name val="Microsoft YaHei UI"/>
      <family val="2"/>
    </font>
    <font>
      <sz val="11"/>
      <name val="Microsoft YaHei UI"/>
      <family val="2"/>
    </font>
    <font>
      <sz val="9"/>
      <name val="宋体"/>
      <family val="3"/>
      <charset val="134"/>
    </font>
    <font>
      <sz val="11"/>
      <color theme="1" tint="0.14999847407452621"/>
      <name val="Microsoft YaHei UI"/>
      <family val="2"/>
      <charset val="134"/>
    </font>
    <font>
      <b/>
      <sz val="36"/>
      <color theme="8" tint="-0.499984740745262"/>
      <name val="Microsoft YaHei UI"/>
      <family val="2"/>
      <charset val="134"/>
    </font>
    <font>
      <sz val="35"/>
      <color theme="1" tint="0.14999847407452621"/>
      <name val="Microsoft YaHei UI"/>
      <family val="2"/>
      <charset val="134"/>
    </font>
    <font>
      <sz val="12"/>
      <color theme="1" tint="0.14999847407452621"/>
      <name val="Microsoft YaHei UI"/>
      <family val="2"/>
      <charset val="134"/>
    </font>
    <font>
      <sz val="12"/>
      <name val="Microsoft YaHei UI"/>
      <family val="2"/>
      <charset val="134"/>
    </font>
    <font>
      <sz val="10"/>
      <color theme="1" tint="0.14999847407452621"/>
      <name val="Microsoft YaHei UI"/>
      <family val="2"/>
      <charset val="134"/>
    </font>
    <font>
      <b/>
      <sz val="36"/>
      <color theme="9" tint="-0.499984740745262"/>
      <name val="Microsoft YaHei UI"/>
      <family val="2"/>
      <charset val="134"/>
    </font>
    <font>
      <b/>
      <sz val="36"/>
      <color theme="7" tint="-0.499984740745262"/>
      <name val="Microsoft YaHei UI"/>
      <family val="2"/>
      <charset val="134"/>
    </font>
    <font>
      <b/>
      <sz val="36"/>
      <color theme="5" tint="-0.499984740745262"/>
      <name val="Microsoft YaHei UI"/>
      <family val="2"/>
      <charset val="134"/>
    </font>
    <font>
      <b/>
      <sz val="20"/>
      <color theme="5" tint="-0.499984740745262"/>
      <name val="Microsoft YaHei UI"/>
      <family val="2"/>
      <charset val="134"/>
    </font>
    <font>
      <sz val="12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2"/>
      <color theme="0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0"/>
      <color theme="0"/>
      <name val="宋体"/>
      <family val="3"/>
      <charset val="134"/>
    </font>
    <font>
      <sz val="10"/>
      <color theme="1"/>
      <name val="宋体"/>
      <family val="3"/>
      <charset val="134"/>
    </font>
    <font>
      <sz val="10"/>
      <color theme="1" tint="0.24994659260841701"/>
      <name val="宋体"/>
      <family val="3"/>
      <charset val="134"/>
    </font>
    <font>
      <sz val="10"/>
      <color rgb="FF000000"/>
      <name val="宋体"/>
      <family val="3"/>
      <charset val="134"/>
    </font>
    <font>
      <sz val="9"/>
      <color theme="1" tint="0.14999847407452621"/>
      <name val="Microsoft YaHei UI"/>
      <family val="2"/>
      <charset val="134"/>
    </font>
    <font>
      <sz val="10"/>
      <color rgb="FFFF0000"/>
      <name val="宋体"/>
      <family val="3"/>
      <charset val="134"/>
    </font>
  </fonts>
  <fills count="42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62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5" tint="0.59996337778862885"/>
      </left>
      <right style="thin">
        <color theme="5" tint="0.59996337778862885"/>
      </right>
      <top/>
      <bottom/>
      <diagonal/>
    </border>
    <border>
      <left/>
      <right style="thin">
        <color theme="5" tint="0.59996337778862885"/>
      </right>
      <top/>
      <bottom/>
      <diagonal/>
    </border>
    <border>
      <left style="thin">
        <color theme="5" tint="0.59996337778862885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5" tint="0.59996337778862885"/>
      </left>
      <right/>
      <top/>
      <bottom style="thin">
        <color theme="5" tint="0.5999633777886288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</borders>
  <cellStyleXfs count="52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3" fillId="5" borderId="0" applyNumberFormat="0" applyFont="0" applyBorder="0" applyAlignment="0">
      <alignment horizontal="left" vertical="center" indent="1"/>
    </xf>
    <xf numFmtId="0" fontId="22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35" fillId="0" borderId="0">
      <alignment vertical="center"/>
    </xf>
    <xf numFmtId="0" fontId="37" fillId="0" borderId="0">
      <alignment vertical="center"/>
    </xf>
  </cellStyleXfs>
  <cellXfs count="187">
    <xf numFmtId="0" fontId="0" fillId="0" borderId="0" xfId="0">
      <alignment vertical="top"/>
    </xf>
    <xf numFmtId="0" fontId="25" fillId="0" borderId="0" xfId="0" applyFont="1">
      <alignment vertical="top"/>
    </xf>
    <xf numFmtId="0" fontId="25" fillId="0" borderId="0" xfId="0" applyFont="1" applyFill="1" applyBorder="1">
      <alignment vertical="top"/>
    </xf>
    <xf numFmtId="0" fontId="25" fillId="0" borderId="0" xfId="2" applyFont="1" applyFill="1" applyBorder="1" applyAlignment="1">
      <alignment vertical="center"/>
    </xf>
    <xf numFmtId="0" fontId="27" fillId="0" borderId="0" xfId="5" applyFont="1" applyFill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9" fillId="6" borderId="4" xfId="2" applyFont="1" applyFill="1" applyBorder="1" applyAlignment="1">
      <alignment horizontal="center" vertical="center"/>
    </xf>
    <xf numFmtId="0" fontId="29" fillId="6" borderId="5" xfId="2" applyFont="1" applyFill="1" applyBorder="1" applyAlignment="1">
      <alignment horizontal="center" vertical="center"/>
    </xf>
    <xf numFmtId="0" fontId="29" fillId="6" borderId="6" xfId="2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0" fontId="28" fillId="0" borderId="0" xfId="0" applyFont="1" applyAlignment="1">
      <alignment horizontal="left" vertical="center" indent="1"/>
    </xf>
    <xf numFmtId="178" fontId="28" fillId="0" borderId="9" xfId="12" applyNumberFormat="1" applyFont="1" applyFill="1" applyBorder="1" applyAlignment="1">
      <alignment horizontal="right" indent="1"/>
    </xf>
    <xf numFmtId="178" fontId="28" fillId="0" borderId="11" xfId="12" applyNumberFormat="1" applyFont="1" applyFill="1" applyBorder="1" applyAlignment="1">
      <alignment horizontal="right" indent="1"/>
    </xf>
    <xf numFmtId="0" fontId="28" fillId="0" borderId="0" xfId="0" applyFont="1" applyFill="1" applyBorder="1" applyAlignment="1">
      <alignment horizontal="left" vertical="center" indent="1"/>
    </xf>
    <xf numFmtId="0" fontId="25" fillId="0" borderId="8" xfId="16" applyFont="1" applyFill="1" applyBorder="1" applyAlignment="1">
      <alignment horizontal="center" vertical="center"/>
    </xf>
    <xf numFmtId="0" fontId="30" fillId="0" borderId="0" xfId="0" applyFont="1" applyAlignment="1">
      <alignment horizontal="left" vertical="top" wrapText="1" indent="1"/>
    </xf>
    <xf numFmtId="0" fontId="30" fillId="0" borderId="10" xfId="0" applyFont="1" applyFill="1" applyBorder="1" applyAlignment="1">
      <alignment horizontal="left" vertical="top" wrapText="1" indent="1"/>
    </xf>
    <xf numFmtId="0" fontId="30" fillId="0" borderId="0" xfId="0" applyFont="1" applyFill="1" applyBorder="1" applyAlignment="1">
      <alignment horizontal="left" vertical="top" wrapText="1" indent="1"/>
    </xf>
    <xf numFmtId="0" fontId="25" fillId="0" borderId="8" xfId="14" applyFont="1" applyFill="1" applyBorder="1" applyAlignment="1">
      <alignment horizontal="center" vertical="center"/>
    </xf>
    <xf numFmtId="178" fontId="28" fillId="0" borderId="9" xfId="13" applyNumberFormat="1" applyFont="1" applyFill="1" applyBorder="1" applyAlignment="1">
      <alignment horizontal="right" vertical="center" wrapText="1" indent="1"/>
    </xf>
    <xf numFmtId="0" fontId="30" fillId="0" borderId="10" xfId="13" applyFont="1" applyFill="1" applyBorder="1" applyAlignment="1">
      <alignment horizontal="left" vertical="top" wrapText="1" indent="1"/>
    </xf>
    <xf numFmtId="178" fontId="28" fillId="0" borderId="9" xfId="12" applyNumberFormat="1" applyFont="1" applyFill="1" applyBorder="1" applyAlignment="1">
      <alignment horizontal="right" vertical="center" indent="1"/>
    </xf>
    <xf numFmtId="0" fontId="29" fillId="8" borderId="4" xfId="2" applyFont="1" applyFill="1" applyBorder="1" applyAlignment="1">
      <alignment horizontal="center" vertical="center"/>
    </xf>
    <xf numFmtId="0" fontId="29" fillId="8" borderId="5" xfId="2" applyFont="1" applyFill="1" applyBorder="1" applyAlignment="1">
      <alignment horizontal="center" vertical="center"/>
    </xf>
    <xf numFmtId="0" fontId="29" fillId="8" borderId="6" xfId="2" applyFont="1" applyFill="1" applyBorder="1" applyAlignment="1">
      <alignment horizontal="center" vertical="center"/>
    </xf>
    <xf numFmtId="178" fontId="28" fillId="0" borderId="14" xfId="12" applyNumberFormat="1" applyFont="1" applyFill="1" applyBorder="1" applyAlignment="1">
      <alignment horizontal="right" indent="1"/>
    </xf>
    <xf numFmtId="0" fontId="30" fillId="0" borderId="15" xfId="0" applyFont="1" applyFill="1" applyBorder="1" applyAlignment="1">
      <alignment horizontal="left" vertical="top" wrapText="1" indent="1"/>
    </xf>
    <xf numFmtId="178" fontId="28" fillId="0" borderId="14" xfId="13" applyNumberFormat="1" applyFont="1" applyFill="1" applyBorder="1" applyAlignment="1">
      <alignment horizontal="right" vertical="center" wrapText="1" indent="1"/>
    </xf>
    <xf numFmtId="0" fontId="30" fillId="0" borderId="15" xfId="13" applyFont="1" applyFill="1" applyBorder="1" applyAlignment="1">
      <alignment horizontal="left" vertical="top" wrapText="1" indent="1"/>
    </xf>
    <xf numFmtId="178" fontId="28" fillId="0" borderId="14" xfId="12" applyNumberFormat="1" applyFont="1" applyFill="1" applyBorder="1" applyAlignment="1">
      <alignment horizontal="right" vertical="center" indent="1"/>
    </xf>
    <xf numFmtId="0" fontId="29" fillId="9" borderId="4" xfId="2" applyFont="1" applyFill="1" applyBorder="1" applyAlignment="1">
      <alignment horizontal="center" vertical="center"/>
    </xf>
    <xf numFmtId="0" fontId="29" fillId="9" borderId="5" xfId="2" applyFont="1" applyFill="1" applyBorder="1" applyAlignment="1">
      <alignment horizontal="center" vertical="center"/>
    </xf>
    <xf numFmtId="0" fontId="29" fillId="9" borderId="6" xfId="2" applyFont="1" applyFill="1" applyBorder="1" applyAlignment="1">
      <alignment horizontal="center" vertical="center"/>
    </xf>
    <xf numFmtId="178" fontId="28" fillId="0" borderId="20" xfId="12" applyNumberFormat="1" applyFont="1" applyFill="1" applyBorder="1" applyAlignment="1">
      <alignment horizontal="right" indent="1"/>
    </xf>
    <xf numFmtId="0" fontId="30" fillId="0" borderId="21" xfId="0" applyFont="1" applyFill="1" applyBorder="1" applyAlignment="1">
      <alignment horizontal="left" vertical="top" wrapText="1" indent="1"/>
    </xf>
    <xf numFmtId="178" fontId="28" fillId="0" borderId="20" xfId="13" applyNumberFormat="1" applyFont="1" applyFill="1" applyBorder="1" applyAlignment="1">
      <alignment horizontal="right" vertical="center" wrapText="1" indent="1"/>
    </xf>
    <xf numFmtId="0" fontId="30" fillId="0" borderId="21" xfId="13" applyFont="1" applyFill="1" applyBorder="1" applyAlignment="1">
      <alignment horizontal="left" vertical="top" wrapText="1" indent="1"/>
    </xf>
    <xf numFmtId="178" fontId="28" fillId="0" borderId="20" xfId="12" applyNumberFormat="1" applyFont="1" applyFill="1" applyBorder="1" applyAlignment="1">
      <alignment horizontal="right" vertical="center" indent="1"/>
    </xf>
    <xf numFmtId="0" fontId="29" fillId="7" borderId="4" xfId="2" applyFont="1" applyFill="1" applyBorder="1" applyAlignment="1">
      <alignment horizontal="center" vertical="center"/>
    </xf>
    <xf numFmtId="0" fontId="29" fillId="7" borderId="5" xfId="2" applyFont="1" applyFill="1" applyBorder="1" applyAlignment="1">
      <alignment horizontal="center" vertical="center"/>
    </xf>
    <xf numFmtId="0" fontId="29" fillId="7" borderId="6" xfId="2" applyFont="1" applyFill="1" applyBorder="1" applyAlignment="1">
      <alignment horizontal="center" vertical="center"/>
    </xf>
    <xf numFmtId="178" fontId="28" fillId="0" borderId="26" xfId="12" applyNumberFormat="1" applyFont="1" applyFill="1" applyBorder="1" applyAlignment="1">
      <alignment horizontal="right" indent="1"/>
    </xf>
    <xf numFmtId="0" fontId="30" fillId="0" borderId="27" xfId="0" applyFont="1" applyFill="1" applyBorder="1" applyAlignment="1">
      <alignment horizontal="left" vertical="top" wrapText="1" indent="1"/>
    </xf>
    <xf numFmtId="178" fontId="28" fillId="0" borderId="26" xfId="13" applyNumberFormat="1" applyFont="1" applyFill="1" applyBorder="1" applyAlignment="1">
      <alignment horizontal="right" vertical="center" wrapText="1" indent="1"/>
    </xf>
    <xf numFmtId="0" fontId="30" fillId="0" borderId="27" xfId="13" applyFont="1" applyFill="1" applyBorder="1" applyAlignment="1">
      <alignment horizontal="left" vertical="top" wrapText="1" indent="1"/>
    </xf>
    <xf numFmtId="178" fontId="28" fillId="0" borderId="26" xfId="12" applyNumberFormat="1" applyFont="1" applyFill="1" applyBorder="1" applyAlignment="1">
      <alignment horizontal="right" vertical="center" indent="1"/>
    </xf>
    <xf numFmtId="178" fontId="28" fillId="0" borderId="38" xfId="12" applyNumberFormat="1" applyFont="1" applyFill="1" applyBorder="1" applyAlignment="1">
      <alignment horizontal="right" indent="1"/>
    </xf>
    <xf numFmtId="178" fontId="28" fillId="0" borderId="38" xfId="13" applyNumberFormat="1" applyFont="1" applyFill="1" applyBorder="1" applyAlignment="1">
      <alignment horizontal="right" vertical="center" wrapText="1" indent="1"/>
    </xf>
    <xf numFmtId="0" fontId="25" fillId="0" borderId="0" xfId="11" applyFont="1" applyFill="1" applyBorder="1" applyAlignment="1">
      <alignment horizontal="left" vertical="center" wrapText="1" indent="1"/>
    </xf>
    <xf numFmtId="0" fontId="25" fillId="0" borderId="39" xfId="11" applyFont="1" applyFill="1" applyBorder="1" applyAlignment="1">
      <alignment horizontal="left" vertical="center" wrapText="1" indent="1"/>
    </xf>
    <xf numFmtId="178" fontId="28" fillId="0" borderId="38" xfId="12" applyNumberFormat="1" applyFont="1" applyFill="1" applyBorder="1" applyAlignment="1">
      <alignment horizontal="right" vertical="center" indent="1"/>
    </xf>
    <xf numFmtId="0" fontId="25" fillId="6" borderId="0" xfId="2" applyFont="1" applyFill="1" applyBorder="1" applyAlignment="1">
      <alignment vertical="center" wrapText="1"/>
    </xf>
    <xf numFmtId="0" fontId="25" fillId="9" borderId="0" xfId="2" applyFont="1" applyFill="1" applyBorder="1" applyAlignment="1">
      <alignment vertical="center" wrapText="1"/>
    </xf>
    <xf numFmtId="0" fontId="25" fillId="8" borderId="0" xfId="2" applyFont="1" applyFill="1" applyBorder="1" applyAlignment="1">
      <alignment vertical="center" wrapText="1"/>
    </xf>
    <xf numFmtId="0" fontId="0" fillId="0" borderId="41" xfId="0" applyFill="1" applyBorder="1" applyAlignment="1">
      <alignment vertical="center"/>
    </xf>
    <xf numFmtId="0" fontId="0" fillId="0" borderId="44" xfId="0" applyFill="1" applyBorder="1" applyAlignment="1">
      <alignment horizontal="center" vertical="center"/>
    </xf>
    <xf numFmtId="0" fontId="0" fillId="0" borderId="45" xfId="0" applyFill="1" applyBorder="1" applyAlignment="1">
      <alignment horizontal="center" vertical="center"/>
    </xf>
    <xf numFmtId="0" fontId="0" fillId="0" borderId="46" xfId="0" applyFill="1" applyBorder="1" applyAlignment="1">
      <alignment horizontal="center" vertical="center"/>
    </xf>
    <xf numFmtId="0" fontId="0" fillId="0" borderId="50" xfId="0" applyFill="1" applyBorder="1" applyAlignment="1">
      <alignment vertical="center"/>
    </xf>
    <xf numFmtId="0" fontId="0" fillId="0" borderId="41" xfId="0" applyFill="1" applyBorder="1" applyAlignment="1">
      <alignment vertical="center" wrapText="1"/>
    </xf>
    <xf numFmtId="0" fontId="37" fillId="0" borderId="0" xfId="51">
      <alignment vertical="center"/>
    </xf>
    <xf numFmtId="0" fontId="38" fillId="39" borderId="41" xfId="51" applyFont="1" applyFill="1" applyBorder="1">
      <alignment vertical="center"/>
    </xf>
    <xf numFmtId="0" fontId="38" fillId="39" borderId="41" xfId="51" applyFont="1" applyFill="1" applyBorder="1" applyAlignment="1">
      <alignment vertical="center" wrapText="1"/>
    </xf>
    <xf numFmtId="0" fontId="37" fillId="0" borderId="41" xfId="51" applyBorder="1">
      <alignment vertical="center"/>
    </xf>
    <xf numFmtId="0" fontId="37" fillId="0" borderId="41" xfId="51" applyBorder="1" applyAlignment="1">
      <alignment vertical="center" wrapText="1"/>
    </xf>
    <xf numFmtId="0" fontId="37" fillId="0" borderId="0" xfId="51" applyAlignment="1">
      <alignment vertical="center" wrapText="1"/>
    </xf>
    <xf numFmtId="0" fontId="41" fillId="0" borderId="0" xfId="50" applyFont="1" applyAlignment="1">
      <alignment vertical="center"/>
    </xf>
    <xf numFmtId="0" fontId="41" fillId="0" borderId="0" xfId="50" applyFont="1" applyFill="1" applyAlignment="1">
      <alignment vertical="center"/>
    </xf>
    <xf numFmtId="14" fontId="41" fillId="0" borderId="41" xfId="50" applyNumberFormat="1" applyFont="1" applyBorder="1" applyAlignment="1">
      <alignment horizontal="left" vertical="center"/>
    </xf>
    <xf numFmtId="0" fontId="41" fillId="0" borderId="41" xfId="51" applyFont="1" applyBorder="1" applyAlignment="1">
      <alignment horizontal="left" vertical="center" indent="1"/>
    </xf>
    <xf numFmtId="0" fontId="41" fillId="0" borderId="41" xfId="51" applyFont="1" applyBorder="1" applyAlignment="1">
      <alignment horizontal="left" vertical="center" indent="2"/>
    </xf>
    <xf numFmtId="0" fontId="44" fillId="0" borderId="0" xfId="0" applyFont="1" applyAlignment="1">
      <alignment horizontal="left" vertical="center" indent="1"/>
    </xf>
    <xf numFmtId="178" fontId="44" fillId="0" borderId="38" xfId="13" applyNumberFormat="1" applyFont="1" applyFill="1" applyBorder="1" applyAlignment="1">
      <alignment horizontal="right" vertical="center" wrapText="1" indent="1"/>
    </xf>
    <xf numFmtId="0" fontId="44" fillId="0" borderId="0" xfId="0" applyFont="1" applyFill="1" applyBorder="1" applyAlignment="1">
      <alignment horizontal="left" vertical="center" indent="1"/>
    </xf>
    <xf numFmtId="0" fontId="44" fillId="0" borderId="0" xfId="0" applyFont="1" applyAlignment="1">
      <alignment horizontal="left" vertical="top" wrapText="1" indent="1"/>
    </xf>
    <xf numFmtId="0" fontId="44" fillId="8" borderId="0" xfId="13" applyFont="1" applyFill="1" applyBorder="1" applyAlignment="1">
      <alignment horizontal="center" vertical="center" wrapText="1"/>
    </xf>
    <xf numFmtId="0" fontId="44" fillId="0" borderId="29" xfId="13" applyFont="1" applyFill="1" applyBorder="1" applyAlignment="1">
      <alignment horizontal="left" vertical="top" wrapText="1" indent="1"/>
    </xf>
    <xf numFmtId="0" fontId="44" fillId="0" borderId="27" xfId="13" applyFont="1" applyFill="1" applyBorder="1" applyAlignment="1">
      <alignment horizontal="left" vertical="top" wrapText="1" indent="1"/>
    </xf>
    <xf numFmtId="0" fontId="44" fillId="0" borderId="0" xfId="0" applyFont="1" applyFill="1" applyBorder="1" applyAlignment="1">
      <alignment horizontal="left" vertical="top" wrapText="1" indent="1"/>
    </xf>
    <xf numFmtId="178" fontId="44" fillId="0" borderId="38" xfId="12" applyNumberFormat="1" applyFont="1" applyFill="1" applyBorder="1" applyAlignment="1">
      <alignment horizontal="right" vertical="center" indent="1"/>
    </xf>
    <xf numFmtId="0" fontId="44" fillId="0" borderId="27" xfId="0" applyFont="1" applyFill="1" applyBorder="1" applyAlignment="1">
      <alignment horizontal="left" vertical="top" wrapText="1" indent="1"/>
    </xf>
    <xf numFmtId="178" fontId="44" fillId="0" borderId="38" xfId="12" applyNumberFormat="1" applyFont="1" applyFill="1" applyBorder="1" applyAlignment="1">
      <alignment horizontal="right" indent="1"/>
    </xf>
    <xf numFmtId="0" fontId="44" fillId="0" borderId="38" xfId="0" applyFont="1" applyFill="1" applyBorder="1" applyAlignment="1">
      <alignment horizontal="left" vertical="top" wrapText="1" indent="1"/>
    </xf>
    <xf numFmtId="0" fontId="44" fillId="41" borderId="29" xfId="13" applyFont="1" applyFill="1" applyBorder="1" applyAlignment="1">
      <alignment horizontal="center" vertical="top" wrapText="1"/>
    </xf>
    <xf numFmtId="178" fontId="44" fillId="6" borderId="38" xfId="13" applyNumberFormat="1" applyFont="1" applyFill="1" applyBorder="1" applyAlignment="1">
      <alignment horizontal="right" vertical="center" wrapText="1" indent="1"/>
    </xf>
    <xf numFmtId="178" fontId="44" fillId="6" borderId="38" xfId="12" applyNumberFormat="1" applyFont="1" applyFill="1" applyBorder="1" applyAlignment="1">
      <alignment horizontal="right" vertical="center" indent="1"/>
    </xf>
    <xf numFmtId="178" fontId="44" fillId="0" borderId="39" xfId="13" applyNumberFormat="1" applyFont="1" applyFill="1" applyBorder="1" applyAlignment="1">
      <alignment horizontal="center" vertical="center" wrapText="1"/>
    </xf>
    <xf numFmtId="178" fontId="44" fillId="0" borderId="39" xfId="12" applyNumberFormat="1" applyFont="1" applyFill="1" applyBorder="1" applyAlignment="1">
      <alignment horizontal="center" vertical="center"/>
    </xf>
    <xf numFmtId="178" fontId="44" fillId="0" borderId="40" xfId="13" applyNumberFormat="1" applyFont="1" applyFill="1" applyBorder="1" applyAlignment="1">
      <alignment horizontal="center" vertical="center" wrapText="1"/>
    </xf>
    <xf numFmtId="178" fontId="44" fillId="0" borderId="0" xfId="13" applyNumberFormat="1" applyFont="1" applyFill="1" applyBorder="1" applyAlignment="1">
      <alignment horizontal="center" vertical="center" wrapText="1"/>
    </xf>
    <xf numFmtId="0" fontId="40" fillId="39" borderId="41" xfId="50" applyFont="1" applyFill="1" applyBorder="1" applyAlignment="1">
      <alignment horizontal="left" vertical="center"/>
    </xf>
    <xf numFmtId="0" fontId="41" fillId="0" borderId="0" xfId="50" applyFont="1" applyAlignment="1">
      <alignment horizontal="left" vertical="center"/>
    </xf>
    <xf numFmtId="0" fontId="41" fillId="0" borderId="41" xfId="50" applyFont="1" applyFill="1" applyBorder="1" applyAlignment="1">
      <alignment horizontal="left" vertical="center"/>
    </xf>
    <xf numFmtId="0" fontId="41" fillId="0" borderId="0" xfId="50" applyFont="1" applyFill="1" applyAlignment="1">
      <alignment horizontal="left" vertical="center"/>
    </xf>
    <xf numFmtId="0" fontId="41" fillId="0" borderId="41" xfId="50" applyFont="1" applyBorder="1" applyAlignment="1">
      <alignment horizontal="left" vertical="center"/>
    </xf>
    <xf numFmtId="0" fontId="41" fillId="0" borderId="56" xfId="50" applyFont="1" applyFill="1" applyBorder="1" applyAlignment="1">
      <alignment horizontal="left" vertical="center"/>
    </xf>
    <xf numFmtId="0" fontId="41" fillId="0" borderId="56" xfId="50" applyFont="1" applyBorder="1" applyAlignment="1">
      <alignment horizontal="left" vertical="center"/>
    </xf>
    <xf numFmtId="0" fontId="41" fillId="0" borderId="55" xfId="50" applyFont="1" applyBorder="1" applyAlignment="1">
      <alignment horizontal="left" vertical="center"/>
    </xf>
    <xf numFmtId="0" fontId="41" fillId="0" borderId="58" xfId="50" applyFont="1" applyFill="1" applyBorder="1" applyAlignment="1">
      <alignment horizontal="left" vertical="center"/>
    </xf>
    <xf numFmtId="14" fontId="41" fillId="0" borderId="59" xfId="50" applyNumberFormat="1" applyFont="1" applyBorder="1" applyAlignment="1">
      <alignment horizontal="left" vertical="center"/>
    </xf>
    <xf numFmtId="0" fontId="41" fillId="0" borderId="41" xfId="51" applyFont="1" applyBorder="1" applyAlignment="1">
      <alignment horizontal="left" vertical="center"/>
    </xf>
    <xf numFmtId="0" fontId="42" fillId="0" borderId="54" xfId="0" applyFont="1" applyBorder="1" applyAlignment="1">
      <alignment horizontal="left" wrapText="1"/>
    </xf>
    <xf numFmtId="0" fontId="42" fillId="0" borderId="41" xfId="0" applyFont="1" applyBorder="1" applyAlignment="1">
      <alignment horizontal="left"/>
    </xf>
    <xf numFmtId="0" fontId="41" fillId="0" borderId="41" xfId="51" applyFont="1" applyBorder="1" applyAlignment="1">
      <alignment horizontal="left" vertical="center" wrapText="1"/>
    </xf>
    <xf numFmtId="0" fontId="42" fillId="0" borderId="41" xfId="0" applyFont="1" applyBorder="1" applyAlignment="1">
      <alignment horizontal="left" wrapText="1"/>
    </xf>
    <xf numFmtId="0" fontId="43" fillId="0" borderId="57" xfId="0" applyFont="1" applyBorder="1" applyAlignment="1">
      <alignment horizontal="left"/>
    </xf>
    <xf numFmtId="0" fontId="41" fillId="0" borderId="41" xfId="51" applyFont="1" applyFill="1" applyBorder="1" applyAlignment="1">
      <alignment horizontal="left" vertical="center"/>
    </xf>
    <xf numFmtId="0" fontId="45" fillId="0" borderId="41" xfId="51" applyFont="1" applyBorder="1" applyAlignment="1">
      <alignment horizontal="left" vertical="center" wrapText="1"/>
    </xf>
    <xf numFmtId="0" fontId="43" fillId="41" borderId="57" xfId="0" applyFont="1" applyFill="1" applyBorder="1" applyAlignment="1">
      <alignment horizontal="left"/>
    </xf>
    <xf numFmtId="0" fontId="41" fillId="0" borderId="41" xfId="0" applyFont="1" applyBorder="1" applyAlignment="1">
      <alignment horizontal="left" vertical="center" wrapText="1"/>
    </xf>
    <xf numFmtId="0" fontId="43" fillId="0" borderId="57" xfId="0" applyFont="1" applyFill="1" applyBorder="1" applyAlignment="1">
      <alignment horizontal="left" vertical="center"/>
    </xf>
    <xf numFmtId="0" fontId="42" fillId="0" borderId="41" xfId="0" applyFont="1" applyBorder="1" applyAlignment="1">
      <alignment horizontal="left" vertical="center" wrapText="1" indent="1"/>
    </xf>
    <xf numFmtId="14" fontId="41" fillId="0" borderId="56" xfId="50" applyNumberFormat="1" applyFont="1" applyBorder="1" applyAlignment="1">
      <alignment horizontal="left" vertical="center"/>
    </xf>
    <xf numFmtId="0" fontId="41" fillId="0" borderId="55" xfId="50" applyFont="1" applyFill="1" applyBorder="1" applyAlignment="1">
      <alignment horizontal="left" vertical="center"/>
    </xf>
    <xf numFmtId="0" fontId="41" fillId="0" borderId="60" xfId="50" applyFont="1" applyBorder="1" applyAlignment="1">
      <alignment horizontal="left" vertical="center"/>
    </xf>
    <xf numFmtId="0" fontId="41" fillId="0" borderId="58" xfId="50" applyFont="1" applyBorder="1" applyAlignment="1">
      <alignment horizontal="left" vertical="center"/>
    </xf>
    <xf numFmtId="0" fontId="41" fillId="0" borderId="61" xfId="50" applyFont="1" applyBorder="1" applyAlignment="1">
      <alignment horizontal="left" vertical="center"/>
    </xf>
    <xf numFmtId="0" fontId="41" fillId="0" borderId="59" xfId="50" applyFont="1" applyBorder="1" applyAlignment="1">
      <alignment horizontal="left" vertical="center"/>
    </xf>
    <xf numFmtId="0" fontId="41" fillId="0" borderId="41" xfId="50" applyFont="1" applyFill="1" applyBorder="1" applyAlignment="1">
      <alignment horizontal="left" vertical="center" wrapText="1"/>
    </xf>
    <xf numFmtId="0" fontId="26" fillId="0" borderId="0" xfId="5" applyFont="1" applyFill="1" applyBorder="1">
      <alignment vertical="center"/>
    </xf>
    <xf numFmtId="0" fontId="25" fillId="0" borderId="13" xfId="11" applyFont="1" applyFill="1" applyBorder="1" applyAlignment="1">
      <alignment horizontal="left" vertical="center" wrapText="1" indent="1"/>
    </xf>
    <xf numFmtId="0" fontId="25" fillId="0" borderId="11" xfId="11" applyFont="1" applyFill="1" applyBorder="1" applyAlignment="1">
      <alignment horizontal="left" vertical="center" wrapText="1" indent="1"/>
    </xf>
    <xf numFmtId="0" fontId="30" fillId="0" borderId="7" xfId="11" applyFont="1" applyFill="1" applyBorder="1" applyAlignment="1">
      <alignment horizontal="left" vertical="top" wrapText="1" indent="1"/>
    </xf>
    <xf numFmtId="0" fontId="30" fillId="0" borderId="12" xfId="11" applyFont="1" applyFill="1" applyBorder="1" applyAlignment="1">
      <alignment horizontal="left" vertical="top" wrapText="1" indent="1"/>
    </xf>
    <xf numFmtId="0" fontId="29" fillId="6" borderId="0" xfId="15" applyFont="1" applyFill="1" applyBorder="1" applyAlignment="1">
      <alignment horizontal="center" vertical="center"/>
    </xf>
    <xf numFmtId="0" fontId="31" fillId="0" borderId="0" xfId="5" applyFont="1" applyFill="1" applyBorder="1">
      <alignment vertical="center"/>
    </xf>
    <xf numFmtId="0" fontId="25" fillId="0" borderId="18" xfId="11" applyFont="1" applyFill="1" applyBorder="1" applyAlignment="1">
      <alignment horizontal="left" vertical="center" wrapText="1" indent="1"/>
    </xf>
    <xf numFmtId="0" fontId="25" fillId="0" borderId="19" xfId="11" applyFont="1" applyFill="1" applyBorder="1" applyAlignment="1">
      <alignment horizontal="left" vertical="center" wrapText="1" indent="1"/>
    </xf>
    <xf numFmtId="0" fontId="30" fillId="0" borderId="16" xfId="11" applyFont="1" applyFill="1" applyBorder="1" applyAlignment="1">
      <alignment horizontal="left" vertical="top" wrapText="1" indent="1"/>
    </xf>
    <xf numFmtId="0" fontId="30" fillId="0" borderId="17" xfId="11" applyFont="1" applyFill="1" applyBorder="1" applyAlignment="1">
      <alignment horizontal="left" vertical="top" wrapText="1" indent="1"/>
    </xf>
    <xf numFmtId="0" fontId="32" fillId="0" borderId="0" xfId="5" applyFont="1" applyFill="1" applyBorder="1">
      <alignment vertical="center"/>
    </xf>
    <xf numFmtId="0" fontId="25" fillId="0" borderId="24" xfId="11" applyFont="1" applyFill="1" applyBorder="1" applyAlignment="1">
      <alignment horizontal="left" vertical="center" wrapText="1" indent="1"/>
    </xf>
    <xf numFmtId="0" fontId="25" fillId="0" borderId="25" xfId="11" applyFont="1" applyFill="1" applyBorder="1" applyAlignment="1">
      <alignment horizontal="left" vertical="center" wrapText="1" indent="1"/>
    </xf>
    <xf numFmtId="0" fontId="30" fillId="0" borderId="22" xfId="11" applyFont="1" applyFill="1" applyBorder="1" applyAlignment="1">
      <alignment horizontal="left" vertical="top" wrapText="1" indent="1"/>
    </xf>
    <xf numFmtId="0" fontId="30" fillId="0" borderId="23" xfId="11" applyFont="1" applyFill="1" applyBorder="1" applyAlignment="1">
      <alignment horizontal="left" vertical="top" wrapText="1" indent="1"/>
    </xf>
    <xf numFmtId="0" fontId="33" fillId="0" borderId="0" xfId="5" applyFont="1" applyFill="1" applyBorder="1">
      <alignment vertical="center"/>
    </xf>
    <xf numFmtId="0" fontId="25" fillId="0" borderId="30" xfId="11" applyFont="1" applyFill="1" applyBorder="1" applyAlignment="1">
      <alignment horizontal="left" vertical="center" wrapText="1" indent="1"/>
    </xf>
    <xf numFmtId="0" fontId="25" fillId="0" borderId="31" xfId="11" applyFont="1" applyFill="1" applyBorder="1" applyAlignment="1">
      <alignment horizontal="left" vertical="center" wrapText="1" indent="1"/>
    </xf>
    <xf numFmtId="0" fontId="30" fillId="0" borderId="28" xfId="11" applyFont="1" applyFill="1" applyBorder="1" applyAlignment="1">
      <alignment horizontal="left" vertical="top" wrapText="1" indent="1"/>
    </xf>
    <xf numFmtId="0" fontId="30" fillId="0" borderId="29" xfId="11" applyFont="1" applyFill="1" applyBorder="1" applyAlignment="1">
      <alignment horizontal="left" vertical="top" wrapText="1" indent="1"/>
    </xf>
    <xf numFmtId="0" fontId="34" fillId="0" borderId="0" xfId="5" applyFont="1" applyFill="1" applyBorder="1">
      <alignment vertical="center"/>
    </xf>
    <xf numFmtId="178" fontId="44" fillId="9" borderId="40" xfId="13" applyNumberFormat="1" applyFont="1" applyFill="1" applyBorder="1" applyAlignment="1">
      <alignment horizontal="center" vertical="center" wrapText="1"/>
    </xf>
    <xf numFmtId="178" fontId="44" fillId="9" borderId="0" xfId="13" applyNumberFormat="1" applyFont="1" applyFill="1" applyBorder="1" applyAlignment="1">
      <alignment horizontal="center" vertical="center" wrapText="1"/>
    </xf>
    <xf numFmtId="178" fontId="44" fillId="9" borderId="39" xfId="13" applyNumberFormat="1" applyFont="1" applyFill="1" applyBorder="1" applyAlignment="1">
      <alignment horizontal="center" vertical="center" wrapText="1"/>
    </xf>
    <xf numFmtId="178" fontId="44" fillId="9" borderId="40" xfId="12" applyNumberFormat="1" applyFont="1" applyFill="1" applyBorder="1" applyAlignment="1">
      <alignment horizontal="center" vertical="center" wrapText="1"/>
    </xf>
    <xf numFmtId="178" fontId="44" fillId="9" borderId="0" xfId="12" applyNumberFormat="1" applyFont="1" applyFill="1" applyBorder="1" applyAlignment="1">
      <alignment horizontal="center" vertical="center"/>
    </xf>
    <xf numFmtId="178" fontId="44" fillId="9" borderId="39" xfId="12" applyNumberFormat="1" applyFont="1" applyFill="1" applyBorder="1" applyAlignment="1">
      <alignment horizontal="center" vertical="center"/>
    </xf>
    <xf numFmtId="0" fontId="44" fillId="8" borderId="0" xfId="13" applyFont="1" applyFill="1" applyBorder="1" applyAlignment="1">
      <alignment horizontal="center" vertical="center" wrapText="1"/>
    </xf>
    <xf numFmtId="0" fontId="44" fillId="8" borderId="43" xfId="0" applyFont="1" applyFill="1" applyBorder="1" applyAlignment="1">
      <alignment horizontal="center" vertical="center" wrapText="1"/>
    </xf>
    <xf numFmtId="0" fontId="44" fillId="8" borderId="28" xfId="0" applyFont="1" applyFill="1" applyBorder="1" applyAlignment="1">
      <alignment horizontal="center" vertical="center" wrapText="1"/>
    </xf>
    <xf numFmtId="0" fontId="44" fillId="8" borderId="29" xfId="0" applyFont="1" applyFill="1" applyBorder="1" applyAlignment="1">
      <alignment horizontal="center" vertical="center" wrapText="1"/>
    </xf>
    <xf numFmtId="178" fontId="44" fillId="6" borderId="40" xfId="12" applyNumberFormat="1" applyFont="1" applyFill="1" applyBorder="1" applyAlignment="1">
      <alignment horizontal="center" vertical="center"/>
    </xf>
    <xf numFmtId="178" fontId="44" fillId="6" borderId="0" xfId="12" applyNumberFormat="1" applyFont="1" applyFill="1" applyBorder="1" applyAlignment="1">
      <alignment horizontal="center" vertical="center"/>
    </xf>
    <xf numFmtId="178" fontId="44" fillId="6" borderId="39" xfId="12" applyNumberFormat="1" applyFont="1" applyFill="1" applyBorder="1" applyAlignment="1">
      <alignment horizontal="center" vertical="center"/>
    </xf>
    <xf numFmtId="178" fontId="44" fillId="6" borderId="40" xfId="13" applyNumberFormat="1" applyFont="1" applyFill="1" applyBorder="1" applyAlignment="1">
      <alignment horizontal="center" vertical="center" wrapText="1"/>
    </xf>
    <xf numFmtId="178" fontId="44" fillId="6" borderId="0" xfId="13" applyNumberFormat="1" applyFont="1" applyFill="1" applyBorder="1" applyAlignment="1">
      <alignment horizontal="center" vertical="center" wrapText="1"/>
    </xf>
    <xf numFmtId="178" fontId="44" fillId="6" borderId="39" xfId="13" applyNumberFormat="1" applyFont="1" applyFill="1" applyBorder="1" applyAlignment="1">
      <alignment horizontal="center" vertical="center" wrapText="1"/>
    </xf>
    <xf numFmtId="0" fontId="44" fillId="8" borderId="28" xfId="11" applyFont="1" applyFill="1" applyBorder="1" applyAlignment="1">
      <alignment vertical="top" wrapText="1"/>
    </xf>
    <xf numFmtId="0" fontId="44" fillId="8" borderId="29" xfId="11" applyFont="1" applyFill="1" applyBorder="1" applyAlignment="1">
      <alignment vertical="top" wrapText="1"/>
    </xf>
    <xf numFmtId="0" fontId="44" fillId="9" borderId="40" xfId="11" applyFont="1" applyFill="1" applyBorder="1" applyAlignment="1">
      <alignment horizontal="left" vertical="center" wrapText="1"/>
    </xf>
    <xf numFmtId="0" fontId="44" fillId="9" borderId="0" xfId="11" applyFont="1" applyFill="1" applyBorder="1" applyAlignment="1">
      <alignment horizontal="left" vertical="center" wrapText="1"/>
    </xf>
    <xf numFmtId="0" fontId="44" fillId="9" borderId="39" xfId="11" applyFont="1" applyFill="1" applyBorder="1" applyAlignment="1">
      <alignment horizontal="left" vertical="center" wrapText="1"/>
    </xf>
    <xf numFmtId="0" fontId="44" fillId="6" borderId="40" xfId="11" applyFont="1" applyFill="1" applyBorder="1" applyAlignment="1">
      <alignment horizontal="left" vertical="center" wrapText="1"/>
    </xf>
    <xf numFmtId="0" fontId="44" fillId="6" borderId="0" xfId="11" applyFont="1" applyFill="1" applyBorder="1" applyAlignment="1">
      <alignment horizontal="left" vertical="center" wrapText="1"/>
    </xf>
    <xf numFmtId="0" fontId="44" fillId="6" borderId="39" xfId="11" applyFont="1" applyFill="1" applyBorder="1" applyAlignment="1">
      <alignment horizontal="left" vertical="center" wrapText="1"/>
    </xf>
    <xf numFmtId="0" fontId="40" fillId="38" borderId="0" xfId="50" applyFont="1" applyFill="1" applyAlignment="1">
      <alignment horizontal="left" vertical="center"/>
    </xf>
    <xf numFmtId="0" fontId="41" fillId="0" borderId="55" xfId="50" applyFont="1" applyFill="1" applyBorder="1" applyAlignment="1">
      <alignment horizontal="left" vertical="center" wrapText="1"/>
    </xf>
    <xf numFmtId="0" fontId="41" fillId="0" borderId="42" xfId="50" applyFont="1" applyFill="1" applyBorder="1" applyAlignment="1">
      <alignment horizontal="left" vertical="center" wrapText="1"/>
    </xf>
    <xf numFmtId="0" fontId="41" fillId="0" borderId="54" xfId="50" applyFont="1" applyFill="1" applyBorder="1" applyAlignment="1">
      <alignment horizontal="left" vertical="center" wrapText="1"/>
    </xf>
    <xf numFmtId="0" fontId="41" fillId="0" borderId="55" xfId="50" applyFont="1" applyBorder="1" applyAlignment="1">
      <alignment horizontal="left" vertical="center" wrapText="1"/>
    </xf>
    <xf numFmtId="0" fontId="41" fillId="0" borderId="42" xfId="50" applyFont="1" applyBorder="1" applyAlignment="1">
      <alignment horizontal="left" vertical="center" wrapText="1"/>
    </xf>
    <xf numFmtId="0" fontId="41" fillId="0" borderId="54" xfId="50" applyFont="1" applyBorder="1" applyAlignment="1">
      <alignment horizontal="left" vertical="center" wrapText="1"/>
    </xf>
    <xf numFmtId="0" fontId="41" fillId="0" borderId="41" xfId="50" applyFont="1" applyBorder="1" applyAlignment="1">
      <alignment horizontal="left" vertical="center" wrapText="1"/>
    </xf>
    <xf numFmtId="0" fontId="0" fillId="40" borderId="47" xfId="0" applyFill="1" applyBorder="1" applyAlignment="1">
      <alignment horizontal="center" vertical="center" wrapText="1"/>
    </xf>
    <xf numFmtId="0" fontId="0" fillId="40" borderId="51" xfId="0" applyFill="1" applyBorder="1" applyAlignment="1">
      <alignment horizontal="center" vertical="center"/>
    </xf>
    <xf numFmtId="57" fontId="0" fillId="40" borderId="47" xfId="0" applyNumberFormat="1" applyFill="1" applyBorder="1" applyAlignment="1">
      <alignment horizontal="center" vertical="center" wrapText="1"/>
    </xf>
    <xf numFmtId="0" fontId="0" fillId="40" borderId="48" xfId="0" applyFill="1" applyBorder="1" applyAlignment="1">
      <alignment horizontal="center" vertical="center" wrapText="1"/>
    </xf>
    <xf numFmtId="0" fontId="0" fillId="40" borderId="49" xfId="0" applyFill="1" applyBorder="1" applyAlignment="1">
      <alignment horizontal="center" vertical="center" wrapText="1"/>
    </xf>
    <xf numFmtId="0" fontId="0" fillId="40" borderId="48" xfId="0" applyFill="1" applyBorder="1" applyAlignment="1">
      <alignment horizontal="center" vertical="center"/>
    </xf>
    <xf numFmtId="0" fontId="0" fillId="40" borderId="49" xfId="0" applyFill="1" applyBorder="1" applyAlignment="1">
      <alignment horizontal="center" vertical="center"/>
    </xf>
    <xf numFmtId="0" fontId="0" fillId="0" borderId="52" xfId="0" applyFill="1" applyBorder="1" applyAlignment="1">
      <alignment horizontal="center" vertical="center" wrapText="1"/>
    </xf>
    <xf numFmtId="0" fontId="0" fillId="0" borderId="52" xfId="0" applyFill="1" applyBorder="1" applyAlignment="1">
      <alignment horizontal="center" vertical="center"/>
    </xf>
    <xf numFmtId="0" fontId="0" fillId="0" borderId="41" xfId="0" applyFill="1" applyBorder="1" applyAlignment="1">
      <alignment vertical="center" wrapText="1"/>
    </xf>
    <xf numFmtId="0" fontId="0" fillId="0" borderId="41" xfId="0" applyFill="1" applyBorder="1" applyAlignment="1">
      <alignment vertical="center"/>
    </xf>
    <xf numFmtId="0" fontId="0" fillId="0" borderId="53" xfId="0" applyFill="1" applyBorder="1" applyAlignment="1">
      <alignment horizontal="center" vertical="center"/>
    </xf>
    <xf numFmtId="0" fontId="0" fillId="0" borderId="50" xfId="0" applyFill="1" applyBorder="1" applyAlignment="1">
      <alignment vertical="center" wrapText="1"/>
    </xf>
    <xf numFmtId="0" fontId="38" fillId="38" borderId="0" xfId="51" applyFont="1" applyFill="1" applyAlignment="1">
      <alignment horizontal="center" vertical="center"/>
    </xf>
  </cellXfs>
  <cellStyles count="52">
    <cellStyle name="20% - 着色 1" xfId="29" builtinId="30" customBuiltin="1"/>
    <cellStyle name="20% - 着色 2" xfId="32" builtinId="34" customBuiltin="1"/>
    <cellStyle name="20% - 着色 3" xfId="36" builtinId="38" customBuiltin="1"/>
    <cellStyle name="20% - 着色 4" xfId="40" builtinId="42" customBuiltin="1"/>
    <cellStyle name="20% - 着色 5" xfId="43" builtinId="46" customBuiltin="1"/>
    <cellStyle name="20% - 着色 6" xfId="47" builtinId="50" customBuiltin="1"/>
    <cellStyle name="40% - 着色 1" xfId="1" builtinId="31" customBuiltin="1"/>
    <cellStyle name="40% - 着色 2" xfId="33" builtinId="35" customBuiltin="1"/>
    <cellStyle name="40% - 着色 3" xfId="37" builtinId="39" customBuiltin="1"/>
    <cellStyle name="40% - 着色 4" xfId="41" builtinId="43" customBuiltin="1"/>
    <cellStyle name="40% - 着色 5" xfId="44" builtinId="47" customBuiltin="1"/>
    <cellStyle name="40% - 着色 6" xfId="48" builtinId="51" customBuiltin="1"/>
    <cellStyle name="60% - 着色 1" xfId="30" builtinId="32" customBuiltin="1"/>
    <cellStyle name="60% - 着色 2" xfId="34" builtinId="36" customBuiltin="1"/>
    <cellStyle name="60% - 着色 3" xfId="38" builtinId="40" customBuiltin="1"/>
    <cellStyle name="60% - 着色 4" xfId="42" builtinId="44" customBuiltin="1"/>
    <cellStyle name="60% - 着色 5" xfId="45" builtinId="48" customBuiltin="1"/>
    <cellStyle name="60% - 着色 6" xfId="49" builtinId="52" customBuiltin="1"/>
    <cellStyle name="百分比" xfId="10" builtinId="5" customBuiltin="1"/>
    <cellStyle name="标题" xfId="5" builtinId="15" customBuiltin="1"/>
    <cellStyle name="标题 1" xfId="2" builtinId="16" customBuiltin="1"/>
    <cellStyle name="标题 2" xfId="15" builtinId="17" customBuiltin="1"/>
    <cellStyle name="标题 3" xfId="16" builtinId="18" customBuiltin="1"/>
    <cellStyle name="标题 4" xfId="11" builtinId="19" customBuiltin="1"/>
    <cellStyle name="差" xfId="18" builtinId="27" customBuiltin="1"/>
    <cellStyle name="常规" xfId="0" builtinId="0" customBuiltin="1"/>
    <cellStyle name="常规 2" xfId="50" xr:uid="{848F99B7-141A-4D80-A81B-589FD38FA14F}"/>
    <cellStyle name="常规 2 2" xfId="51" xr:uid="{A523FA84-FBE9-4F79-B3BF-D32BBEDB816F}"/>
    <cellStyle name="好" xfId="17" builtinId="26" customBuiltin="1"/>
    <cellStyle name="汇总" xfId="28" builtinId="25" customBuiltin="1"/>
    <cellStyle name="货币" xfId="8" builtinId="4" customBuiltin="1"/>
    <cellStyle name="货币[0]" xfId="9" builtinId="7" customBuiltin="1"/>
    <cellStyle name="计算" xfId="22" builtinId="22" customBuiltin="1"/>
    <cellStyle name="检查单元格" xfId="24" builtinId="23" customBuiltin="1"/>
    <cellStyle name="解释性文本" xfId="27" builtinId="53" customBuiltin="1"/>
    <cellStyle name="警告文本" xfId="25" builtinId="11" customBuiltin="1"/>
    <cellStyle name="链接单元格" xfId="23" builtinId="24" customBuiltin="1"/>
    <cellStyle name="千位分隔" xfId="6" builtinId="3" customBuiltin="1"/>
    <cellStyle name="千位分隔[0]" xfId="7" builtinId="6" customBuiltin="1"/>
    <cellStyle name="日" xfId="12" xr:uid="{00000000-0005-0000-0000-000008000000}"/>
    <cellStyle name="设置条目" xfId="14" xr:uid="{00000000-0005-0000-0000-00000F000000}"/>
    <cellStyle name="适中" xfId="19" builtinId="28" customBuiltin="1"/>
    <cellStyle name="输出" xfId="21" builtinId="21" customBuiltin="1"/>
    <cellStyle name="输入" xfId="20" builtinId="20" customBuiltin="1"/>
    <cellStyle name="镶边" xfId="13" xr:uid="{00000000-0005-0000-0000-000003000000}"/>
    <cellStyle name="着色 1" xfId="3" builtinId="29" customBuiltin="1"/>
    <cellStyle name="着色 2" xfId="31" builtinId="33" customBuiltin="1"/>
    <cellStyle name="着色 3" xfId="35" builtinId="37" customBuiltin="1"/>
    <cellStyle name="着色 4" xfId="39" builtinId="41" customBuiltin="1"/>
    <cellStyle name="着色 5" xfId="4" builtinId="45" customBuiltin="1"/>
    <cellStyle name="着色 6" xfId="46" builtinId="49" customBuiltin="1"/>
    <cellStyle name="注释" xfId="26" builtinId="10" customBuiltin="1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1276350</xdr:colOff>
      <xdr:row>0</xdr:row>
      <xdr:rowOff>104775</xdr:rowOff>
    </xdr:from>
    <xdr:to>
      <xdr:col>7</xdr:col>
      <xdr:colOff>1433891</xdr:colOff>
      <xdr:row>1</xdr:row>
      <xdr:rowOff>1133475</xdr:rowOff>
    </xdr:to>
    <xdr:pic>
      <xdr:nvPicPr>
        <xdr:cNvPr id="4" name="图片 2" descr="页眉冬季&#10;&#10;词语照片拼贴：冬季">
          <a:extLst>
            <a:ext uri="{FF2B5EF4-FFF2-40B4-BE49-F238E27FC236}">
              <a16:creationId xmlns:a16="http://schemas.microsoft.com/office/drawing/2014/main" id="{BB5A2795-B812-4AC9-92F3-710817B89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743575" y="104775"/>
          <a:ext cx="4472366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1276350</xdr:colOff>
      <xdr:row>0</xdr:row>
      <xdr:rowOff>104775</xdr:rowOff>
    </xdr:from>
    <xdr:to>
      <xdr:col>7</xdr:col>
      <xdr:colOff>1433891</xdr:colOff>
      <xdr:row>1</xdr:row>
      <xdr:rowOff>1133475</xdr:rowOff>
    </xdr:to>
    <xdr:pic>
      <xdr:nvPicPr>
        <xdr:cNvPr id="4" name="图片 2" descr="页眉冬季&#10;&#10;词语照片拼贴：冬季">
          <a:extLst>
            <a:ext uri="{FF2B5EF4-FFF2-40B4-BE49-F238E27FC236}">
              <a16:creationId xmlns:a16="http://schemas.microsoft.com/office/drawing/2014/main" id="{A8612BA7-5AF6-472A-83AE-2EC2A1B1E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743575" y="104775"/>
          <a:ext cx="4472366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838062</xdr:colOff>
      <xdr:row>1</xdr:row>
      <xdr:rowOff>0</xdr:rowOff>
    </xdr:from>
    <xdr:to>
      <xdr:col>8</xdr:col>
      <xdr:colOff>137</xdr:colOff>
      <xdr:row>1</xdr:row>
      <xdr:rowOff>1143000</xdr:rowOff>
    </xdr:to>
    <xdr:pic>
      <xdr:nvPicPr>
        <xdr:cNvPr id="2" name="图片 1" descr="页眉春季&#10;&#10;词语照片拼贴：春季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305287" y="114300"/>
          <a:ext cx="4915175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838062</xdr:colOff>
      <xdr:row>1</xdr:row>
      <xdr:rowOff>0</xdr:rowOff>
    </xdr:from>
    <xdr:to>
      <xdr:col>8</xdr:col>
      <xdr:colOff>137</xdr:colOff>
      <xdr:row>1</xdr:row>
      <xdr:rowOff>1143000</xdr:rowOff>
    </xdr:to>
    <xdr:pic>
      <xdr:nvPicPr>
        <xdr:cNvPr id="4" name="图片 3" descr="页眉春季&#10;&#10;词语照片拼贴：春季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305287" y="114300"/>
          <a:ext cx="4915175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838062</xdr:colOff>
      <xdr:row>1</xdr:row>
      <xdr:rowOff>0</xdr:rowOff>
    </xdr:from>
    <xdr:to>
      <xdr:col>8</xdr:col>
      <xdr:colOff>137</xdr:colOff>
      <xdr:row>1</xdr:row>
      <xdr:rowOff>1143000</xdr:rowOff>
    </xdr:to>
    <xdr:pic>
      <xdr:nvPicPr>
        <xdr:cNvPr id="4" name="图片 3" descr="页眉春季&#10;&#10;词语照片拼贴：春季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305287" y="114300"/>
          <a:ext cx="4915175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935503</xdr:colOff>
      <xdr:row>1</xdr:row>
      <xdr:rowOff>0</xdr:rowOff>
    </xdr:from>
    <xdr:to>
      <xdr:col>7</xdr:col>
      <xdr:colOff>1436221</xdr:colOff>
      <xdr:row>1</xdr:row>
      <xdr:rowOff>1143000</xdr:rowOff>
    </xdr:to>
    <xdr:pic>
      <xdr:nvPicPr>
        <xdr:cNvPr id="3" name="图片 2" descr="页眉夏季&#10;&#10;词语照片拼贴：夏季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02728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935503</xdr:colOff>
      <xdr:row>1</xdr:row>
      <xdr:rowOff>0</xdr:rowOff>
    </xdr:from>
    <xdr:to>
      <xdr:col>7</xdr:col>
      <xdr:colOff>1436221</xdr:colOff>
      <xdr:row>1</xdr:row>
      <xdr:rowOff>1143000</xdr:rowOff>
    </xdr:to>
    <xdr:pic>
      <xdr:nvPicPr>
        <xdr:cNvPr id="4" name="图片 3" descr="页眉夏季&#10;&#10;词语照片拼贴：夏季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02728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935503</xdr:colOff>
      <xdr:row>1</xdr:row>
      <xdr:rowOff>0</xdr:rowOff>
    </xdr:from>
    <xdr:to>
      <xdr:col>7</xdr:col>
      <xdr:colOff>1436221</xdr:colOff>
      <xdr:row>1</xdr:row>
      <xdr:rowOff>1143000</xdr:rowOff>
    </xdr:to>
    <xdr:pic>
      <xdr:nvPicPr>
        <xdr:cNvPr id="4" name="图片 3" descr="页眉夏季&#10;&#10;词语照片拼贴：夏季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02728" y="114300"/>
          <a:ext cx="4815543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685800</xdr:colOff>
      <xdr:row>1</xdr:row>
      <xdr:rowOff>0</xdr:rowOff>
    </xdr:from>
    <xdr:to>
      <xdr:col>8</xdr:col>
      <xdr:colOff>0</xdr:colOff>
      <xdr:row>1</xdr:row>
      <xdr:rowOff>1143000</xdr:rowOff>
    </xdr:to>
    <xdr:pic>
      <xdr:nvPicPr>
        <xdr:cNvPr id="3" name="图片 2" descr="页眉​​秋季&#10;&#10;词语照片拼贴：秋季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t="3576" b="3576"/>
        <a:stretch/>
      </xdr:blipFill>
      <xdr:spPr>
        <a:xfrm>
          <a:off x="5153025" y="114300"/>
          <a:ext cx="5067300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1278542</xdr:colOff>
      <xdr:row>0</xdr:row>
      <xdr:rowOff>104775</xdr:rowOff>
    </xdr:from>
    <xdr:to>
      <xdr:col>7</xdr:col>
      <xdr:colOff>1436083</xdr:colOff>
      <xdr:row>1</xdr:row>
      <xdr:rowOff>1133475</xdr:rowOff>
    </xdr:to>
    <xdr:pic>
      <xdr:nvPicPr>
        <xdr:cNvPr id="3" name="图片 2" descr="页眉冬季&#10;&#10;词语照片拼贴：冬季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745767" y="104775"/>
          <a:ext cx="4472366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741877</xdr:colOff>
      <xdr:row>0</xdr:row>
      <xdr:rowOff>209550</xdr:rowOff>
    </xdr:from>
    <xdr:to>
      <xdr:col>9</xdr:col>
      <xdr:colOff>237519</xdr:colOff>
      <xdr:row>11</xdr:row>
      <xdr:rowOff>15290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543A691-3631-4D27-90C8-68BACAB21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74477" y="209550"/>
          <a:ext cx="2543642" cy="2453690"/>
        </a:xfrm>
        <a:prstGeom prst="rect">
          <a:avLst/>
        </a:prstGeom>
      </xdr:spPr>
    </xdr:pic>
    <xdr:clientData/>
  </xdr:twoCellAnchor>
  <xdr:twoCellAnchor editAs="oneCell">
    <xdr:from>
      <xdr:col>9</xdr:col>
      <xdr:colOff>424051</xdr:colOff>
      <xdr:row>1</xdr:row>
      <xdr:rowOff>19050</xdr:rowOff>
    </xdr:from>
    <xdr:to>
      <xdr:col>12</xdr:col>
      <xdr:colOff>647700</xdr:colOff>
      <xdr:row>11</xdr:row>
      <xdr:rowOff>39826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AAD861F-B772-4669-BA84-6F337C29B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04651" y="234950"/>
          <a:ext cx="2509649" cy="24528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A1:L15"/>
  <sheetViews>
    <sheetView showGridLines="0" zoomScaleNormal="100" workbookViewId="0">
      <selection activeCell="L9" sqref="L9"/>
    </sheetView>
  </sheetViews>
  <sheetFormatPr defaultColWidth="8.84375" defaultRowHeight="16.5" x14ac:dyDescent="0.45"/>
  <cols>
    <col min="1" max="1" width="1.84375" style="1" customWidth="1"/>
    <col min="2" max="8" width="16.84375" style="1" customWidth="1"/>
    <col min="9" max="9" width="1.84375" style="2" customWidth="1"/>
    <col min="10" max="10" width="8.84375" style="2" customWidth="1"/>
    <col min="11" max="12" width="12.4609375" style="2" customWidth="1"/>
    <col min="13" max="13" width="1.84375" style="2" customWidth="1"/>
    <col min="14" max="16384" width="8.84375" style="2"/>
  </cols>
  <sheetData>
    <row r="1" spans="1:12" ht="9" customHeight="1" x14ac:dyDescent="0.45">
      <c r="I1" s="2" t="s">
        <v>1</v>
      </c>
    </row>
    <row r="2" spans="1:12" ht="96" customHeight="1" x14ac:dyDescent="0.45">
      <c r="B2" s="119" t="str">
        <f>CalendarYear&amp;" 年 1 月"</f>
        <v>2021 年 1 月</v>
      </c>
      <c r="C2" s="119"/>
      <c r="D2" s="119"/>
      <c r="E2" s="3"/>
      <c r="F2" s="3"/>
      <c r="G2" s="3"/>
      <c r="H2" s="4"/>
    </row>
    <row r="3" spans="1:12" s="9" customFormat="1" ht="24" customHeight="1" x14ac:dyDescent="0.45">
      <c r="A3" s="5"/>
      <c r="B3" s="6" t="str">
        <f>WeekStart</f>
        <v>星期一</v>
      </c>
      <c r="C3" s="7" t="str">
        <f t="shared" ref="C3:H3" si="0">TEXT(C4,"aaaa")</f>
        <v>星期二</v>
      </c>
      <c r="D3" s="7" t="str">
        <f t="shared" si="0"/>
        <v>星期三</v>
      </c>
      <c r="E3" s="7" t="str">
        <f t="shared" si="0"/>
        <v>星期四</v>
      </c>
      <c r="F3" s="7" t="str">
        <f t="shared" si="0"/>
        <v>星期五</v>
      </c>
      <c r="G3" s="7" t="str">
        <f t="shared" si="0"/>
        <v>星期六</v>
      </c>
      <c r="H3" s="8" t="str">
        <f t="shared" si="0"/>
        <v>星期日</v>
      </c>
      <c r="K3" s="124" t="s">
        <v>2</v>
      </c>
      <c r="L3" s="124"/>
    </row>
    <row r="4" spans="1:12" s="13" customFormat="1" ht="24" customHeight="1" x14ac:dyDescent="0.4">
      <c r="A4" s="10"/>
      <c r="B4" s="11">
        <f t="array" ref="B4:H4">DaysAndWeeks+DATE(CalendarYear,2,1)-WEEKDAY(DATE(CalendarYear,2,1),(WeekStart="星期一")+1)+1</f>
        <v>44228</v>
      </c>
      <c r="C4" s="11">
        <v>44229</v>
      </c>
      <c r="D4" s="11">
        <v>44230</v>
      </c>
      <c r="E4" s="11">
        <v>44231</v>
      </c>
      <c r="F4" s="11">
        <v>44232</v>
      </c>
      <c r="G4" s="11">
        <v>44233</v>
      </c>
      <c r="H4" s="12">
        <v>44234</v>
      </c>
      <c r="K4" s="14" t="s">
        <v>3</v>
      </c>
      <c r="L4" s="14" t="s">
        <v>4</v>
      </c>
    </row>
    <row r="5" spans="1:12" s="17" customFormat="1" ht="56.25" customHeight="1" x14ac:dyDescent="0.45">
      <c r="A5" s="15"/>
      <c r="B5" s="16"/>
      <c r="C5" s="16"/>
      <c r="D5" s="16"/>
      <c r="E5" s="16"/>
      <c r="F5" s="16"/>
      <c r="G5" s="16"/>
      <c r="H5" s="16"/>
      <c r="K5" s="18">
        <v>2021</v>
      </c>
      <c r="L5" s="18" t="s">
        <v>7</v>
      </c>
    </row>
    <row r="6" spans="1:12" s="13" customFormat="1" ht="24" customHeight="1" x14ac:dyDescent="0.45">
      <c r="A6" s="10"/>
      <c r="B6" s="19">
        <f t="array" ref="B6:H6">DaysAndWeeks+DATE(CalendarYear,2,1)-WEEKDAY(DATE(CalendarYear,2,1),(WeekStart="星期一")+1)+8</f>
        <v>44235</v>
      </c>
      <c r="C6" s="19">
        <v>44236</v>
      </c>
      <c r="D6" s="19">
        <v>44237</v>
      </c>
      <c r="E6" s="19">
        <v>44238</v>
      </c>
      <c r="F6" s="19">
        <v>44239</v>
      </c>
      <c r="G6" s="19">
        <v>44240</v>
      </c>
      <c r="H6" s="19">
        <v>44241</v>
      </c>
    </row>
    <row r="7" spans="1:12" s="17" customFormat="1" ht="56.25" customHeight="1" x14ac:dyDescent="0.45">
      <c r="A7" s="15"/>
      <c r="B7" s="20"/>
      <c r="C7" s="20"/>
      <c r="D7" s="20"/>
      <c r="E7" s="20"/>
      <c r="F7" s="20"/>
      <c r="G7" s="20"/>
      <c r="H7" s="20"/>
    </row>
    <row r="8" spans="1:12" s="13" customFormat="1" ht="24" customHeight="1" x14ac:dyDescent="0.45">
      <c r="A8" s="10"/>
      <c r="B8" s="21">
        <f t="array" ref="B8:H8">DaysAndWeeks+DATE(CalendarYear,2,1)-WEEKDAY(DATE(CalendarYear,2,1),(WeekStart="星期一")+1)+15</f>
        <v>44242</v>
      </c>
      <c r="C8" s="21">
        <v>44243</v>
      </c>
      <c r="D8" s="21">
        <v>44244</v>
      </c>
      <c r="E8" s="21">
        <v>44245</v>
      </c>
      <c r="F8" s="21">
        <v>44246</v>
      </c>
      <c r="G8" s="21">
        <v>44247</v>
      </c>
      <c r="H8" s="21">
        <v>44248</v>
      </c>
    </row>
    <row r="9" spans="1:12" s="17" customFormat="1" ht="56.25" customHeight="1" x14ac:dyDescent="0.45">
      <c r="A9" s="15"/>
      <c r="B9" s="16"/>
      <c r="C9" s="16"/>
      <c r="D9" s="16"/>
      <c r="E9" s="16"/>
      <c r="F9" s="16"/>
      <c r="G9" s="16"/>
      <c r="H9" s="16"/>
    </row>
    <row r="10" spans="1:12" s="13" customFormat="1" ht="24" customHeight="1" x14ac:dyDescent="0.45">
      <c r="A10" s="10"/>
      <c r="B10" s="19">
        <f t="array" ref="B10:H10">DaysAndWeeks+DATE(CalendarYear,2,1)-WEEKDAY(DATE(CalendarYear,2,1),(WeekStart="星期一")+1)+22</f>
        <v>44249</v>
      </c>
      <c r="C10" s="19">
        <v>44250</v>
      </c>
      <c r="D10" s="19">
        <v>44251</v>
      </c>
      <c r="E10" s="19">
        <v>44252</v>
      </c>
      <c r="F10" s="19">
        <v>44253</v>
      </c>
      <c r="G10" s="19">
        <v>44254</v>
      </c>
      <c r="H10" s="19">
        <v>44255</v>
      </c>
    </row>
    <row r="11" spans="1:12" s="17" customFormat="1" ht="56.25" customHeight="1" x14ac:dyDescent="0.45">
      <c r="A11" s="15"/>
      <c r="B11" s="20"/>
      <c r="C11" s="20"/>
      <c r="D11" s="20"/>
      <c r="E11" s="20"/>
      <c r="F11" s="20"/>
      <c r="G11" s="20"/>
      <c r="H11" s="20"/>
    </row>
    <row r="12" spans="1:12" s="13" customFormat="1" ht="24" customHeight="1" x14ac:dyDescent="0.45">
      <c r="A12" s="10"/>
      <c r="B12" s="21">
        <f t="array" ref="B12:H12">DaysAndWeeks+DATE(CalendarYear,2,1)-WEEKDAY(DATE(CalendarYear,2,1),(WeekStart="星期一")+1)+29</f>
        <v>44256</v>
      </c>
      <c r="C12" s="21">
        <v>44257</v>
      </c>
      <c r="D12" s="21">
        <v>44258</v>
      </c>
      <c r="E12" s="21">
        <v>44259</v>
      </c>
      <c r="F12" s="21">
        <v>44260</v>
      </c>
      <c r="G12" s="21">
        <v>44261</v>
      </c>
      <c r="H12" s="21">
        <v>44262</v>
      </c>
    </row>
    <row r="13" spans="1:12" s="17" customFormat="1" ht="56.25" customHeight="1" x14ac:dyDescent="0.45">
      <c r="A13" s="15"/>
      <c r="B13" s="16"/>
      <c r="C13" s="16"/>
      <c r="D13" s="16"/>
      <c r="E13" s="16"/>
      <c r="F13" s="16"/>
      <c r="G13" s="16"/>
      <c r="H13" s="16"/>
    </row>
    <row r="14" spans="1:12" s="13" customFormat="1" ht="24" customHeight="1" x14ac:dyDescent="0.45">
      <c r="A14" s="10"/>
      <c r="B14" s="19">
        <f t="array" ref="B14:C14">DaysAndWeeks+DATE(CalendarYear,2,1)-WEEKDAY(DATE(CalendarYear,2,1),(WeekStart="星期一")+1)+36</f>
        <v>44263</v>
      </c>
      <c r="C14" s="19">
        <v>44264</v>
      </c>
      <c r="D14" s="120" t="s">
        <v>0</v>
      </c>
      <c r="E14" s="120"/>
      <c r="F14" s="120"/>
      <c r="G14" s="120"/>
      <c r="H14" s="121"/>
    </row>
    <row r="15" spans="1:12" s="17" customFormat="1" ht="56.25" customHeight="1" x14ac:dyDescent="0.45">
      <c r="A15" s="15"/>
      <c r="B15" s="20"/>
      <c r="C15" s="20"/>
      <c r="D15" s="122"/>
      <c r="E15" s="122"/>
      <c r="F15" s="122"/>
      <c r="G15" s="122"/>
      <c r="H15" s="123"/>
    </row>
  </sheetData>
  <mergeCells count="4">
    <mergeCell ref="B2:D2"/>
    <mergeCell ref="D14:H14"/>
    <mergeCell ref="D15:H15"/>
    <mergeCell ref="K3:L3"/>
  </mergeCells>
  <phoneticPr fontId="1" type="noConversion"/>
  <conditionalFormatting sqref="B12:H12 B14:C14">
    <cfRule type="expression" dxfId="23" priority="24">
      <formula>AND(DAY(B12)&gt;=1,DAY(B12)&lt;=15)</formula>
    </cfRule>
  </conditionalFormatting>
  <conditionalFormatting sqref="B4:G4">
    <cfRule type="expression" dxfId="22" priority="23">
      <formula>DAY(B4)&gt;8</formula>
    </cfRule>
  </conditionalFormatting>
  <dataValidations count="13">
    <dataValidation type="list" errorStyle="warning" allowBlank="1" showInputMessage="1" showErrorMessage="1" error="从列表中选择一天。选择“取消”，然后按 Alt+向下箭头键从下拉列表中选择一天" prompt="在此单元格中选择周开始日期。按 Alt+向下箭头键打开下拉列表，按向下箭头键，然后按 Enter 进行选择" sqref="L5" xr:uid="{00000000-0002-0000-0000-000000000000}">
      <formula1>"星期日, 星期一"</formula1>
    </dataValidation>
    <dataValidation allowBlank="1" showInputMessage="1" showErrorMessage="1" prompt="在此工作簿中创建自定义的单月日历。使用此“1 月”工作表自定义年份以及所有月份的周开始日期。每月均位于单独的工作表上。" sqref="A1" xr:uid="{00000000-0002-0000-0000-000001000000}"/>
    <dataValidation allowBlank="1" showInputMessage="1" showErrorMessage="1" prompt="在下方单元格中输入年份" sqref="K4" xr:uid="{00000000-0002-0000-0000-000002000000}"/>
    <dataValidation allowBlank="1" showInputMessage="1" showErrorMessage="1" prompt="在下方单元格中选择周开始日期" sqref="L4" xr:uid="{00000000-0002-0000-0000-000003000000}"/>
    <dataValidation allowBlank="1" showInputMessage="1" showErrorMessage="1" prompt="在此单元格中输入年份" sqref="K5" xr:uid="{00000000-0002-0000-0000-000004000000}"/>
    <dataValidation allowBlank="1" showInputMessage="1" showErrorMessage="1" prompt="此行包含此日历的工作日名称。此单元格包含一周的开始日期。若要更改周开始日期，请在此工作表的单元格 L5 中输入一个新的工作日。" sqref="B3" xr:uid="{00000000-0002-0000-0000-000005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000-000006000000}"/>
    <dataValidation allowBlank="1" showInputMessage="1" showErrorMessage="1" prompt="根据单元格 K5 中输入的年份自动更新此单元格中的年份。下方的日历具有上个月和下个月的日期，字体底纹较浅。" sqref="B2:D2" xr:uid="{00000000-0002-0000-0000-000007000000}"/>
    <dataValidation allowBlank="1" showInputMessage="1" showErrorMessage="1" prompt="自动确定工作日" sqref="C3:H3" xr:uid="{00000000-0002-0000-0000-000008000000}"/>
    <dataValidation allowBlank="1" showInputMessage="1" showErrorMessage="1" prompt="此行和第 7、9、11、13 和 15 行包含的单元格用于输入与上述单元格中的日历日相关的每日备注。" sqref="B5" xr:uid="{00000000-0002-0000-0000-000009000000}"/>
    <dataValidation allowBlank="1" showInputMessage="1" prompt="在此单元格中输入每月备注" sqref="D15:H15" xr:uid="{00000000-0002-0000-0000-00000A000000}"/>
    <dataValidation allowBlank="1" showInputMessage="1" prompt="在下方单元格中输入每月备注" sqref="D14:H14" xr:uid="{00000000-0002-0000-0000-00000B000000}"/>
    <dataValidation allowBlank="1" showInputMessage="1" showErrorMessage="1" prompt="输入年份，并在下面的单元格中选择日历开始日期。这些日历设置单元格将不会打印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A1:I15"/>
  <sheetViews>
    <sheetView showGridLines="0" zoomScaleNormal="100" workbookViewId="0">
      <selection activeCell="K7" sqref="K7"/>
    </sheetView>
  </sheetViews>
  <sheetFormatPr defaultColWidth="8.84375" defaultRowHeight="16.5" x14ac:dyDescent="0.45"/>
  <cols>
    <col min="1" max="1" width="1.84375" style="1" customWidth="1"/>
    <col min="2" max="8" width="16.84375" style="1" customWidth="1"/>
    <col min="9" max="9" width="1.84375" style="2" customWidth="1"/>
    <col min="10" max="10" width="8.84375" style="2" customWidth="1"/>
    <col min="11" max="16384" width="8.84375" style="2"/>
  </cols>
  <sheetData>
    <row r="1" spans="1:9" ht="9" customHeight="1" x14ac:dyDescent="0.45">
      <c r="I1" s="2" t="s">
        <v>1</v>
      </c>
    </row>
    <row r="2" spans="1:9" ht="96" customHeight="1" x14ac:dyDescent="0.45">
      <c r="B2" s="119" t="str">
        <f>CalendarYear&amp;" 年 2 月"</f>
        <v>2021 年 2 月</v>
      </c>
      <c r="C2" s="119"/>
      <c r="D2" s="119"/>
      <c r="E2" s="3"/>
      <c r="F2" s="3"/>
      <c r="G2" s="3"/>
      <c r="H2" s="4"/>
    </row>
    <row r="3" spans="1:9" s="9" customFormat="1" ht="24" customHeight="1" x14ac:dyDescent="0.45">
      <c r="A3" s="5"/>
      <c r="B3" s="6" t="str">
        <f>WeekStart</f>
        <v>星期一</v>
      </c>
      <c r="C3" s="7" t="str">
        <f t="shared" ref="C3:H3" si="0">TEXT(C4,"aaaa")</f>
        <v>星期二</v>
      </c>
      <c r="D3" s="7" t="str">
        <f t="shared" si="0"/>
        <v>星期三</v>
      </c>
      <c r="E3" s="7" t="str">
        <f t="shared" si="0"/>
        <v>星期四</v>
      </c>
      <c r="F3" s="7" t="str">
        <f t="shared" si="0"/>
        <v>星期五</v>
      </c>
      <c r="G3" s="7" t="str">
        <f t="shared" si="0"/>
        <v>星期六</v>
      </c>
      <c r="H3" s="8" t="str">
        <f t="shared" si="0"/>
        <v>星期日</v>
      </c>
    </row>
    <row r="4" spans="1:9" s="13" customFormat="1" ht="24" customHeight="1" x14ac:dyDescent="0.4">
      <c r="A4" s="10"/>
      <c r="B4" s="11">
        <f t="array" ref="B4:H4">DaysAndWeeks+DATE(CalendarYear,2,1)-WEEKDAY(DATE(CalendarYear,2,1),(WeekStart="星期一")+1)+1</f>
        <v>44228</v>
      </c>
      <c r="C4" s="11">
        <v>44229</v>
      </c>
      <c r="D4" s="11">
        <v>44230</v>
      </c>
      <c r="E4" s="11">
        <v>44231</v>
      </c>
      <c r="F4" s="11">
        <v>44232</v>
      </c>
      <c r="G4" s="11">
        <v>44233</v>
      </c>
      <c r="H4" s="12">
        <v>44234</v>
      </c>
    </row>
    <row r="5" spans="1:9" s="17" customFormat="1" ht="56.25" customHeight="1" x14ac:dyDescent="0.45">
      <c r="A5" s="15"/>
      <c r="B5" s="16"/>
      <c r="C5" s="16"/>
      <c r="D5" s="16"/>
      <c r="E5" s="16"/>
      <c r="F5" s="16"/>
      <c r="G5" s="16"/>
      <c r="H5" s="16"/>
    </row>
    <row r="6" spans="1:9" s="13" customFormat="1" ht="24" customHeight="1" x14ac:dyDescent="0.45">
      <c r="A6" s="10"/>
      <c r="B6" s="19">
        <f t="array" ref="B6:H6">DaysAndWeeks+DATE(CalendarYear,2,1)-WEEKDAY(DATE(CalendarYear,2,1),(WeekStart="星期一")+1)+8</f>
        <v>44235</v>
      </c>
      <c r="C6" s="19">
        <v>44236</v>
      </c>
      <c r="D6" s="19">
        <v>44237</v>
      </c>
      <c r="E6" s="19">
        <v>44238</v>
      </c>
      <c r="F6" s="19">
        <v>44239</v>
      </c>
      <c r="G6" s="19">
        <v>44240</v>
      </c>
      <c r="H6" s="19">
        <v>44241</v>
      </c>
    </row>
    <row r="7" spans="1:9" s="17" customFormat="1" ht="56.25" customHeight="1" x14ac:dyDescent="0.45">
      <c r="A7" s="15"/>
      <c r="B7" s="20"/>
      <c r="C7" s="20"/>
      <c r="D7" s="20"/>
      <c r="E7" s="20"/>
      <c r="F7" s="20"/>
      <c r="G7" s="20"/>
      <c r="H7" s="20"/>
    </row>
    <row r="8" spans="1:9" s="13" customFormat="1" ht="24" customHeight="1" x14ac:dyDescent="0.45">
      <c r="A8" s="10"/>
      <c r="B8" s="21">
        <f t="array" ref="B8:H8">DaysAndWeeks+DATE(CalendarYear,2,1)-WEEKDAY(DATE(CalendarYear,2,1),(WeekStart="星期一")+1)+15</f>
        <v>44242</v>
      </c>
      <c r="C8" s="21">
        <v>44243</v>
      </c>
      <c r="D8" s="21">
        <v>44244</v>
      </c>
      <c r="E8" s="21">
        <v>44245</v>
      </c>
      <c r="F8" s="21">
        <v>44246</v>
      </c>
      <c r="G8" s="21">
        <v>44247</v>
      </c>
      <c r="H8" s="21">
        <v>44248</v>
      </c>
    </row>
    <row r="9" spans="1:9" s="17" customFormat="1" ht="56.25" customHeight="1" x14ac:dyDescent="0.45">
      <c r="A9" s="15"/>
      <c r="B9" s="16"/>
      <c r="C9" s="16"/>
      <c r="D9" s="16"/>
      <c r="E9" s="16"/>
      <c r="F9" s="16"/>
      <c r="G9" s="16"/>
      <c r="H9" s="16"/>
    </row>
    <row r="10" spans="1:9" s="13" customFormat="1" ht="24" customHeight="1" x14ac:dyDescent="0.45">
      <c r="A10" s="10"/>
      <c r="B10" s="19">
        <f t="array" ref="B10:H10">DaysAndWeeks+DATE(CalendarYear,2,1)-WEEKDAY(DATE(CalendarYear,2,1),(WeekStart="星期一")+1)+22</f>
        <v>44249</v>
      </c>
      <c r="C10" s="19">
        <v>44250</v>
      </c>
      <c r="D10" s="19">
        <v>44251</v>
      </c>
      <c r="E10" s="19">
        <v>44252</v>
      </c>
      <c r="F10" s="19">
        <v>44253</v>
      </c>
      <c r="G10" s="19">
        <v>44254</v>
      </c>
      <c r="H10" s="19">
        <v>44255</v>
      </c>
    </row>
    <row r="11" spans="1:9" s="17" customFormat="1" ht="56.25" customHeight="1" x14ac:dyDescent="0.45">
      <c r="A11" s="15"/>
      <c r="B11" s="20"/>
      <c r="C11" s="20"/>
      <c r="D11" s="20"/>
      <c r="E11" s="20"/>
      <c r="F11" s="20"/>
      <c r="G11" s="20"/>
      <c r="H11" s="20"/>
    </row>
    <row r="12" spans="1:9" s="13" customFormat="1" ht="24" customHeight="1" x14ac:dyDescent="0.45">
      <c r="A12" s="10"/>
      <c r="B12" s="21">
        <f t="array" ref="B12:H12">DaysAndWeeks+DATE(CalendarYear,2,1)-WEEKDAY(DATE(CalendarYear,2,1),(WeekStart="星期一")+1)+29</f>
        <v>44256</v>
      </c>
      <c r="C12" s="21">
        <v>44257</v>
      </c>
      <c r="D12" s="21">
        <v>44258</v>
      </c>
      <c r="E12" s="21">
        <v>44259</v>
      </c>
      <c r="F12" s="21">
        <v>44260</v>
      </c>
      <c r="G12" s="21">
        <v>44261</v>
      </c>
      <c r="H12" s="21">
        <v>44262</v>
      </c>
    </row>
    <row r="13" spans="1:9" s="17" customFormat="1" ht="56.25" customHeight="1" x14ac:dyDescent="0.45">
      <c r="A13" s="15"/>
      <c r="B13" s="16"/>
      <c r="C13" s="16"/>
      <c r="D13" s="16"/>
      <c r="E13" s="16"/>
      <c r="F13" s="16"/>
      <c r="G13" s="16"/>
      <c r="H13" s="16"/>
    </row>
    <row r="14" spans="1:9" s="13" customFormat="1" ht="24" customHeight="1" x14ac:dyDescent="0.45">
      <c r="A14" s="10"/>
      <c r="B14" s="19">
        <f t="array" ref="B14:C14">DaysAndWeeks+DATE(CalendarYear,2,1)-WEEKDAY(DATE(CalendarYear,2,1),(WeekStart="星期一")+1)+36</f>
        <v>44263</v>
      </c>
      <c r="C14" s="19">
        <v>44264</v>
      </c>
      <c r="D14" s="120" t="s">
        <v>0</v>
      </c>
      <c r="E14" s="120"/>
      <c r="F14" s="120"/>
      <c r="G14" s="120"/>
      <c r="H14" s="121"/>
    </row>
    <row r="15" spans="1:9" s="17" customFormat="1" ht="56.25" customHeight="1" x14ac:dyDescent="0.45">
      <c r="A15" s="15"/>
      <c r="B15" s="20"/>
      <c r="C15" s="20"/>
      <c r="D15" s="122"/>
      <c r="E15" s="122"/>
      <c r="F15" s="122"/>
      <c r="G15" s="122"/>
      <c r="H15" s="123"/>
    </row>
  </sheetData>
  <mergeCells count="3">
    <mergeCell ref="B2:D2"/>
    <mergeCell ref="D14:H14"/>
    <mergeCell ref="D15:H15"/>
  </mergeCells>
  <phoneticPr fontId="24" type="noConversion"/>
  <conditionalFormatting sqref="B12:H12 B14:C14">
    <cfRule type="expression" dxfId="21" priority="2">
      <formula>AND(DAY(B12)&gt;=1,DAY(B12)&lt;=15)</formula>
    </cfRule>
  </conditionalFormatting>
  <conditionalFormatting sqref="B4:G4">
    <cfRule type="expression" dxfId="20" priority="1">
      <formula>DAY(B4)&gt;8</formula>
    </cfRule>
  </conditionalFormatting>
  <dataValidations count="8">
    <dataValidation allowBlank="1" showInputMessage="1" showErrorMessage="1" prompt="自动确定工作日" sqref="C3:H3" xr:uid="{00000000-0002-0000-0100-000000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100-000001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100-000002000000}"/>
    <dataValidation allowBlank="1" showInputMessage="1" showErrorMessage="1" prompt="2 月日历" sqref="A1" xr:uid="{00000000-0002-0000-0100-000003000000}"/>
    <dataValidation allowBlank="1" showInputMessage="1" prompt="在下方单元格中输入每月备注" sqref="D14:H14" xr:uid="{00000000-0002-0000-0100-000004000000}"/>
    <dataValidation allowBlank="1" showInputMessage="1" prompt="在此单元格中输入每月备注" sqref="D15:H15" xr:uid="{00000000-0002-0000-0100-000005000000}"/>
    <dataValidation allowBlank="1" showInputMessage="1" showErrorMessage="1" prompt="此行和第 7、9、11、13 和 15 行包含的单元格用于输入与上述单元格中的日历日相关的每日备注。" sqref="B5" xr:uid="{00000000-0002-0000-0100-000006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1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A1:I15"/>
  <sheetViews>
    <sheetView showGridLines="0" zoomScaleNormal="100" workbookViewId="0">
      <selection activeCell="K7" sqref="K7"/>
    </sheetView>
  </sheetViews>
  <sheetFormatPr defaultColWidth="8.84375" defaultRowHeight="16.5" x14ac:dyDescent="0.45"/>
  <cols>
    <col min="1" max="1" width="1.84375" style="1" customWidth="1"/>
    <col min="2" max="8" width="16.84375" style="1" customWidth="1"/>
    <col min="9" max="9" width="1.84375" style="2" customWidth="1"/>
    <col min="10" max="10" width="8.84375" style="2" customWidth="1"/>
    <col min="11" max="16384" width="8.84375" style="2"/>
  </cols>
  <sheetData>
    <row r="1" spans="1:9" ht="9" customHeight="1" x14ac:dyDescent="0.45">
      <c r="I1" s="2" t="s">
        <v>1</v>
      </c>
    </row>
    <row r="2" spans="1:9" ht="96" customHeight="1" x14ac:dyDescent="0.45">
      <c r="B2" s="125" t="str">
        <f>CalendarYear&amp;" 年 3 月"</f>
        <v>2021 年 3 月</v>
      </c>
      <c r="C2" s="125"/>
      <c r="D2" s="125"/>
      <c r="E2" s="3"/>
      <c r="F2" s="3"/>
      <c r="G2" s="3"/>
      <c r="H2" s="4"/>
    </row>
    <row r="3" spans="1:9" s="9" customFormat="1" ht="24" customHeight="1" x14ac:dyDescent="0.45">
      <c r="A3" s="5"/>
      <c r="B3" s="22" t="str">
        <f>WeekStart</f>
        <v>星期一</v>
      </c>
      <c r="C3" s="23" t="str">
        <f t="shared" ref="C3:H3" si="0">TEXT(C4,"aaaa")</f>
        <v>星期二</v>
      </c>
      <c r="D3" s="23" t="str">
        <f t="shared" si="0"/>
        <v>星期三</v>
      </c>
      <c r="E3" s="23" t="str">
        <f t="shared" si="0"/>
        <v>星期四</v>
      </c>
      <c r="F3" s="23" t="str">
        <f t="shared" si="0"/>
        <v>星期五</v>
      </c>
      <c r="G3" s="23" t="str">
        <f t="shared" si="0"/>
        <v>星期六</v>
      </c>
      <c r="H3" s="24" t="str">
        <f t="shared" si="0"/>
        <v>星期日</v>
      </c>
    </row>
    <row r="4" spans="1:9" s="13" customFormat="1" ht="24" customHeight="1" x14ac:dyDescent="0.4">
      <c r="A4" s="10"/>
      <c r="B4" s="25">
        <f t="array" ref="B4:H4">DaysAndWeeks+DATE(CalendarYear,3,1)-WEEKDAY(DATE(CalendarYear,3,1),(WeekStart="星期一")+1)+1</f>
        <v>44256</v>
      </c>
      <c r="C4" s="25">
        <v>44257</v>
      </c>
      <c r="D4" s="25">
        <v>44258</v>
      </c>
      <c r="E4" s="25">
        <v>44259</v>
      </c>
      <c r="F4" s="25">
        <v>44260</v>
      </c>
      <c r="G4" s="25">
        <v>44261</v>
      </c>
      <c r="H4" s="25">
        <v>44262</v>
      </c>
    </row>
    <row r="5" spans="1:9" s="17" customFormat="1" ht="56.25" customHeight="1" x14ac:dyDescent="0.45">
      <c r="A5" s="15"/>
      <c r="B5" s="26"/>
      <c r="C5" s="26"/>
      <c r="D5" s="26"/>
      <c r="E5" s="26"/>
      <c r="F5" s="26"/>
      <c r="G5" s="26"/>
      <c r="H5" s="26"/>
    </row>
    <row r="6" spans="1:9" s="13" customFormat="1" ht="24" customHeight="1" x14ac:dyDescent="0.45">
      <c r="A6" s="10"/>
      <c r="B6" s="27">
        <f t="array" ref="B6:H6">DaysAndWeeks+DATE(CalendarYear,3,1)-WEEKDAY(DATE(CalendarYear,3,1),(WeekStart="星期一")+1)+8</f>
        <v>44263</v>
      </c>
      <c r="C6" s="27">
        <v>44264</v>
      </c>
      <c r="D6" s="27">
        <v>44265</v>
      </c>
      <c r="E6" s="27">
        <v>44266</v>
      </c>
      <c r="F6" s="27">
        <v>44267</v>
      </c>
      <c r="G6" s="27">
        <v>44268</v>
      </c>
      <c r="H6" s="27">
        <v>44269</v>
      </c>
    </row>
    <row r="7" spans="1:9" s="17" customFormat="1" ht="56.25" customHeight="1" x14ac:dyDescent="0.45">
      <c r="A7" s="15"/>
      <c r="B7" s="28"/>
      <c r="C7" s="28"/>
      <c r="D7" s="28"/>
      <c r="E7" s="28"/>
      <c r="F7" s="28"/>
      <c r="G7" s="28"/>
      <c r="H7" s="28"/>
    </row>
    <row r="8" spans="1:9" s="13" customFormat="1" ht="24" customHeight="1" x14ac:dyDescent="0.45">
      <c r="A8" s="10"/>
      <c r="B8" s="29">
        <f t="array" ref="B8:H8">DaysAndWeeks+DATE(CalendarYear,3,1)-WEEKDAY(DATE(CalendarYear,3,1),(WeekStart="星期一")+1)+15</f>
        <v>44270</v>
      </c>
      <c r="C8" s="29">
        <v>44271</v>
      </c>
      <c r="D8" s="29">
        <v>44272</v>
      </c>
      <c r="E8" s="29">
        <v>44273</v>
      </c>
      <c r="F8" s="29">
        <v>44274</v>
      </c>
      <c r="G8" s="29">
        <v>44275</v>
      </c>
      <c r="H8" s="29">
        <v>44276</v>
      </c>
    </row>
    <row r="9" spans="1:9" s="17" customFormat="1" ht="56.25" customHeight="1" x14ac:dyDescent="0.45">
      <c r="A9" s="15"/>
      <c r="B9" s="26"/>
      <c r="C9" s="26"/>
      <c r="D9" s="26"/>
      <c r="E9" s="26"/>
      <c r="F9" s="26"/>
      <c r="G9" s="26"/>
      <c r="H9" s="26"/>
    </row>
    <row r="10" spans="1:9" s="13" customFormat="1" ht="24" customHeight="1" x14ac:dyDescent="0.45">
      <c r="A10" s="10"/>
      <c r="B10" s="27">
        <f t="array" ref="B10:H10">DaysAndWeeks+DATE(CalendarYear,3,1)-WEEKDAY(DATE(CalendarYear,3,1),(WeekStart="星期一")+1)+22</f>
        <v>44277</v>
      </c>
      <c r="C10" s="27">
        <v>44278</v>
      </c>
      <c r="D10" s="27">
        <v>44279</v>
      </c>
      <c r="E10" s="27">
        <v>44280</v>
      </c>
      <c r="F10" s="27">
        <v>44281</v>
      </c>
      <c r="G10" s="27">
        <v>44282</v>
      </c>
      <c r="H10" s="27">
        <v>44283</v>
      </c>
    </row>
    <row r="11" spans="1:9" s="17" customFormat="1" ht="56.25" customHeight="1" x14ac:dyDescent="0.45">
      <c r="A11" s="15"/>
      <c r="B11" s="28"/>
      <c r="C11" s="28"/>
      <c r="D11" s="28"/>
      <c r="E11" s="28"/>
      <c r="F11" s="28"/>
      <c r="G11" s="28"/>
      <c r="H11" s="28"/>
    </row>
    <row r="12" spans="1:9" s="13" customFormat="1" ht="24" customHeight="1" x14ac:dyDescent="0.45">
      <c r="A12" s="10"/>
      <c r="B12" s="29">
        <f t="array" ref="B12:H12">DaysAndWeeks+DATE(CalendarYear,3,1)-WEEKDAY(DATE(CalendarYear,3,1),(WeekStart="星期一")+1)+29</f>
        <v>44284</v>
      </c>
      <c r="C12" s="29">
        <v>44285</v>
      </c>
      <c r="D12" s="29">
        <v>44286</v>
      </c>
      <c r="E12" s="29">
        <v>44287</v>
      </c>
      <c r="F12" s="29">
        <v>44288</v>
      </c>
      <c r="G12" s="29">
        <v>44289</v>
      </c>
      <c r="H12" s="29">
        <v>44290</v>
      </c>
    </row>
    <row r="13" spans="1:9" s="17" customFormat="1" ht="56.25" customHeight="1" x14ac:dyDescent="0.45">
      <c r="A13" s="15"/>
      <c r="B13" s="26"/>
      <c r="C13" s="26"/>
      <c r="D13" s="26"/>
      <c r="E13" s="26"/>
      <c r="F13" s="26"/>
      <c r="G13" s="26"/>
      <c r="H13" s="26"/>
    </row>
    <row r="14" spans="1:9" s="13" customFormat="1" ht="24" customHeight="1" x14ac:dyDescent="0.45">
      <c r="A14" s="10"/>
      <c r="B14" s="27">
        <f t="array" ref="B14:C14">DaysAndWeeks+DATE(CalendarYear,3,1)-WEEKDAY(DATE(CalendarYear,3,1),(WeekStart="星期一")+1)+36</f>
        <v>44291</v>
      </c>
      <c r="C14" s="27">
        <v>44292</v>
      </c>
      <c r="D14" s="126" t="s">
        <v>0</v>
      </c>
      <c r="E14" s="126"/>
      <c r="F14" s="126"/>
      <c r="G14" s="126"/>
      <c r="H14" s="127"/>
    </row>
    <row r="15" spans="1:9" s="17" customFormat="1" ht="56.25" customHeight="1" x14ac:dyDescent="0.45">
      <c r="A15" s="15"/>
      <c r="B15" s="28"/>
      <c r="C15" s="28"/>
      <c r="D15" s="128"/>
      <c r="E15" s="128"/>
      <c r="F15" s="128"/>
      <c r="G15" s="128"/>
      <c r="H15" s="129"/>
    </row>
  </sheetData>
  <mergeCells count="3">
    <mergeCell ref="B2:D2"/>
    <mergeCell ref="D14:H14"/>
    <mergeCell ref="D15:H15"/>
  </mergeCells>
  <phoneticPr fontId="24" type="noConversion"/>
  <conditionalFormatting sqref="B12:H12 B14:C14">
    <cfRule type="expression" dxfId="19" priority="2">
      <formula>AND(DAY(B12)&gt;=1,DAY(B12)&lt;=15)</formula>
    </cfRule>
  </conditionalFormatting>
  <conditionalFormatting sqref="B4:G4">
    <cfRule type="expression" dxfId="18" priority="1">
      <formula>DAY(B4)&gt;8</formula>
    </cfRule>
  </conditionalFormatting>
  <dataValidations count="8">
    <dataValidation allowBlank="1" showInputMessage="1" showErrorMessage="1" prompt="3 月日历" sqref="A1" xr:uid="{00000000-0002-0000-0200-000000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200-000001000000}"/>
    <dataValidation allowBlank="1" showInputMessage="1" showErrorMessage="1" prompt="自动确定工作日" sqref="C3:H3" xr:uid="{00000000-0002-0000-0200-000002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200-000003000000}"/>
    <dataValidation allowBlank="1" showInputMessage="1" showErrorMessage="1" prompt="此行和第 7、9、11、13 和 15 行包含的单元格用于输入与上述单元格中的日历日相关的每日备注。" sqref="B5" xr:uid="{00000000-0002-0000-0200-000004000000}"/>
    <dataValidation allowBlank="1" showInputMessage="1" prompt="在此单元格中输入每月备注" sqref="D15:H15" xr:uid="{00000000-0002-0000-0200-000005000000}"/>
    <dataValidation allowBlank="1" showInputMessage="1" prompt="在下方单元格中输入每月备注" sqref="D14:H14" xr:uid="{00000000-0002-0000-0200-000006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2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A1:I15"/>
  <sheetViews>
    <sheetView showGridLines="0" workbookViewId="0">
      <selection activeCell="K7" sqref="K7"/>
    </sheetView>
  </sheetViews>
  <sheetFormatPr defaultColWidth="8.84375" defaultRowHeight="16.5" x14ac:dyDescent="0.45"/>
  <cols>
    <col min="1" max="1" width="1.84375" style="1" customWidth="1"/>
    <col min="2" max="8" width="16.84375" style="1" customWidth="1"/>
    <col min="9" max="9" width="1.84375" style="2" customWidth="1"/>
    <col min="10" max="10" width="8.84375" style="2" customWidth="1"/>
    <col min="11" max="16384" width="8.84375" style="2"/>
  </cols>
  <sheetData>
    <row r="1" spans="1:9" ht="9" customHeight="1" x14ac:dyDescent="0.45">
      <c r="I1" s="2" t="s">
        <v>1</v>
      </c>
    </row>
    <row r="2" spans="1:9" ht="96" customHeight="1" x14ac:dyDescent="0.45">
      <c r="B2" s="125" t="str">
        <f>CalendarYear&amp;" 年 4 月"</f>
        <v>2021 年 4 月</v>
      </c>
      <c r="C2" s="125"/>
      <c r="D2" s="125"/>
      <c r="E2" s="3"/>
      <c r="F2" s="3"/>
      <c r="G2" s="3"/>
      <c r="H2" s="4"/>
    </row>
    <row r="3" spans="1:9" s="9" customFormat="1" ht="24" customHeight="1" x14ac:dyDescent="0.45">
      <c r="A3" s="5"/>
      <c r="B3" s="22" t="str">
        <f>WeekStart</f>
        <v>星期一</v>
      </c>
      <c r="C3" s="23" t="str">
        <f t="shared" ref="C3:H3" si="0">TEXT(C4,"aaaa")</f>
        <v>星期二</v>
      </c>
      <c r="D3" s="23" t="str">
        <f t="shared" si="0"/>
        <v>星期三</v>
      </c>
      <c r="E3" s="23" t="str">
        <f t="shared" si="0"/>
        <v>星期四</v>
      </c>
      <c r="F3" s="23" t="str">
        <f t="shared" si="0"/>
        <v>星期五</v>
      </c>
      <c r="G3" s="23" t="str">
        <f t="shared" si="0"/>
        <v>星期六</v>
      </c>
      <c r="H3" s="24" t="str">
        <f t="shared" si="0"/>
        <v>星期日</v>
      </c>
    </row>
    <row r="4" spans="1:9" s="13" customFormat="1" ht="24" customHeight="1" x14ac:dyDescent="0.4">
      <c r="A4" s="10"/>
      <c r="B4" s="25">
        <f t="array" ref="B4:H4">DaysAndWeeks+DATE(CalendarYear,4,1)-WEEKDAY(DATE(CalendarYear,4,1),(WeekStart="星期一")+1)+1</f>
        <v>44284</v>
      </c>
      <c r="C4" s="25">
        <v>44285</v>
      </c>
      <c r="D4" s="25">
        <v>44286</v>
      </c>
      <c r="E4" s="25">
        <v>44287</v>
      </c>
      <c r="F4" s="25">
        <v>44288</v>
      </c>
      <c r="G4" s="25">
        <v>44289</v>
      </c>
      <c r="H4" s="25">
        <v>44290</v>
      </c>
    </row>
    <row r="5" spans="1:9" s="17" customFormat="1" ht="56.25" customHeight="1" x14ac:dyDescent="0.45">
      <c r="A5" s="15"/>
      <c r="B5" s="26"/>
      <c r="C5" s="26"/>
      <c r="D5" s="26"/>
      <c r="E5" s="26"/>
      <c r="F5" s="26"/>
      <c r="G5" s="26"/>
      <c r="H5" s="26"/>
    </row>
    <row r="6" spans="1:9" s="13" customFormat="1" ht="24" customHeight="1" x14ac:dyDescent="0.45">
      <c r="A6" s="10"/>
      <c r="B6" s="27">
        <f t="array" ref="B6:H6">DaysAndWeeks+DATE(CalendarYear,4,1)-WEEKDAY(DATE(CalendarYear,4,1),(WeekStart="星期一")+1)+8</f>
        <v>44291</v>
      </c>
      <c r="C6" s="27">
        <v>44292</v>
      </c>
      <c r="D6" s="27">
        <v>44293</v>
      </c>
      <c r="E6" s="27">
        <v>44294</v>
      </c>
      <c r="F6" s="27">
        <v>44295</v>
      </c>
      <c r="G6" s="27">
        <v>44296</v>
      </c>
      <c r="H6" s="27">
        <v>44297</v>
      </c>
    </row>
    <row r="7" spans="1:9" s="17" customFormat="1" ht="56.25" customHeight="1" x14ac:dyDescent="0.45">
      <c r="A7" s="15"/>
      <c r="B7" s="28"/>
      <c r="C7" s="28"/>
      <c r="D7" s="28"/>
      <c r="E7" s="28"/>
      <c r="F7" s="28"/>
      <c r="G7" s="28"/>
      <c r="H7" s="28"/>
    </row>
    <row r="8" spans="1:9" s="13" customFormat="1" ht="24" customHeight="1" x14ac:dyDescent="0.45">
      <c r="A8" s="10"/>
      <c r="B8" s="29">
        <f t="array" ref="B8:H8">DaysAndWeeks+DATE(CalendarYear,4,1)-WEEKDAY(DATE(CalendarYear,4,1),(WeekStart="星期一")+1)+15</f>
        <v>44298</v>
      </c>
      <c r="C8" s="29">
        <v>44299</v>
      </c>
      <c r="D8" s="29">
        <v>44300</v>
      </c>
      <c r="E8" s="29">
        <v>44301</v>
      </c>
      <c r="F8" s="29">
        <v>44302</v>
      </c>
      <c r="G8" s="29">
        <v>44303</v>
      </c>
      <c r="H8" s="29">
        <v>44304</v>
      </c>
    </row>
    <row r="9" spans="1:9" s="17" customFormat="1" ht="56.25" customHeight="1" x14ac:dyDescent="0.45">
      <c r="A9" s="15"/>
      <c r="B9" s="26"/>
      <c r="C9" s="26"/>
      <c r="D9" s="26"/>
      <c r="E9" s="26"/>
      <c r="F9" s="26"/>
      <c r="G9" s="26"/>
      <c r="H9" s="26"/>
    </row>
    <row r="10" spans="1:9" s="13" customFormat="1" ht="24" customHeight="1" x14ac:dyDescent="0.45">
      <c r="A10" s="10"/>
      <c r="B10" s="27">
        <f t="array" ref="B10:H10">DaysAndWeeks+DATE(CalendarYear,4,1)-WEEKDAY(DATE(CalendarYear,4,1),(WeekStart="星期一")+1)+22</f>
        <v>44305</v>
      </c>
      <c r="C10" s="27">
        <v>44306</v>
      </c>
      <c r="D10" s="27">
        <v>44307</v>
      </c>
      <c r="E10" s="27">
        <v>44308</v>
      </c>
      <c r="F10" s="27">
        <v>44309</v>
      </c>
      <c r="G10" s="27">
        <v>44310</v>
      </c>
      <c r="H10" s="27">
        <v>44311</v>
      </c>
    </row>
    <row r="11" spans="1:9" s="17" customFormat="1" ht="56.25" customHeight="1" x14ac:dyDescent="0.45">
      <c r="A11" s="15"/>
      <c r="B11" s="28"/>
      <c r="C11" s="28"/>
      <c r="D11" s="28"/>
      <c r="E11" s="28"/>
      <c r="F11" s="28"/>
      <c r="G11" s="28"/>
      <c r="H11" s="28"/>
    </row>
    <row r="12" spans="1:9" s="13" customFormat="1" ht="24" customHeight="1" x14ac:dyDescent="0.45">
      <c r="A12" s="10"/>
      <c r="B12" s="29">
        <f t="array" ref="B12:H12">DaysAndWeeks+DATE(CalendarYear,4,1)-WEEKDAY(DATE(CalendarYear,4,1),(WeekStart="星期一")+1)+29</f>
        <v>44312</v>
      </c>
      <c r="C12" s="29">
        <v>44313</v>
      </c>
      <c r="D12" s="29">
        <v>44314</v>
      </c>
      <c r="E12" s="29">
        <v>44315</v>
      </c>
      <c r="F12" s="29">
        <v>44316</v>
      </c>
      <c r="G12" s="29">
        <v>44317</v>
      </c>
      <c r="H12" s="29">
        <v>44318</v>
      </c>
    </row>
    <row r="13" spans="1:9" s="17" customFormat="1" ht="56.25" customHeight="1" x14ac:dyDescent="0.45">
      <c r="A13" s="15"/>
      <c r="B13" s="26"/>
      <c r="C13" s="26"/>
      <c r="D13" s="26"/>
      <c r="E13" s="26"/>
      <c r="F13" s="26"/>
      <c r="G13" s="26"/>
      <c r="H13" s="26"/>
    </row>
    <row r="14" spans="1:9" s="13" customFormat="1" ht="24" customHeight="1" x14ac:dyDescent="0.45">
      <c r="A14" s="10"/>
      <c r="B14" s="27">
        <f t="array" ref="B14:C14">DaysAndWeeks+DATE(CalendarYear,4,1)-WEEKDAY(DATE(CalendarYear,4,1),(WeekStart="星期一")+1)+36</f>
        <v>44319</v>
      </c>
      <c r="C14" s="27">
        <v>44320</v>
      </c>
      <c r="D14" s="126" t="s">
        <v>0</v>
      </c>
      <c r="E14" s="126"/>
      <c r="F14" s="126"/>
      <c r="G14" s="126"/>
      <c r="H14" s="127"/>
    </row>
    <row r="15" spans="1:9" s="17" customFormat="1" ht="56.25" customHeight="1" x14ac:dyDescent="0.45">
      <c r="A15" s="15"/>
      <c r="B15" s="28"/>
      <c r="C15" s="28"/>
      <c r="D15" s="128"/>
      <c r="E15" s="128"/>
      <c r="F15" s="128"/>
      <c r="G15" s="128"/>
      <c r="H15" s="129"/>
    </row>
  </sheetData>
  <mergeCells count="3">
    <mergeCell ref="B2:D2"/>
    <mergeCell ref="D14:H14"/>
    <mergeCell ref="D15:H15"/>
  </mergeCells>
  <phoneticPr fontId="24" type="noConversion"/>
  <conditionalFormatting sqref="B12:H12 B14:C14">
    <cfRule type="expression" dxfId="17" priority="2">
      <formula>AND(DAY(B12)&gt;=1,DAY(B12)&lt;=15)</formula>
    </cfRule>
  </conditionalFormatting>
  <conditionalFormatting sqref="B4:G4">
    <cfRule type="expression" dxfId="16" priority="1">
      <formula>DAY(B4)&gt;8</formula>
    </cfRule>
  </conditionalFormatting>
  <dataValidations count="8">
    <dataValidation allowBlank="1" showInputMessage="1" showErrorMessage="1" prompt="自动确定工作日" sqref="C3:H3" xr:uid="{00000000-0002-0000-0300-000000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300-000001000000}"/>
    <dataValidation allowBlank="1" showInputMessage="1" showErrorMessage="1" prompt="4 月日历" sqref="A1" xr:uid="{00000000-0002-0000-0300-000002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300-000003000000}"/>
    <dataValidation allowBlank="1" showInputMessage="1" prompt="在下方单元格中输入每月备注" sqref="D14:H14" xr:uid="{00000000-0002-0000-0300-000004000000}"/>
    <dataValidation allowBlank="1" showInputMessage="1" prompt="在此单元格中输入每月备注" sqref="D15:H15" xr:uid="{00000000-0002-0000-0300-000005000000}"/>
    <dataValidation allowBlank="1" showInputMessage="1" showErrorMessage="1" prompt="此行和第 7、9、11、13 和 15 行包含的单元格用于输入与上述单元格中的日历日相关的每日备注。" sqref="B5" xr:uid="{00000000-0002-0000-0300-000006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3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A1:I15"/>
  <sheetViews>
    <sheetView showGridLines="0" workbookViewId="0">
      <selection activeCell="K7" sqref="K7"/>
    </sheetView>
  </sheetViews>
  <sheetFormatPr defaultColWidth="8.84375" defaultRowHeight="16.5" x14ac:dyDescent="0.45"/>
  <cols>
    <col min="1" max="1" width="1.84375" style="1" customWidth="1"/>
    <col min="2" max="8" width="16.84375" style="1" customWidth="1"/>
    <col min="9" max="9" width="1.84375" style="2" customWidth="1"/>
    <col min="10" max="10" width="8.84375" style="2" customWidth="1"/>
    <col min="11" max="16384" width="8.84375" style="2"/>
  </cols>
  <sheetData>
    <row r="1" spans="1:9" ht="9" customHeight="1" x14ac:dyDescent="0.45">
      <c r="I1" s="2" t="s">
        <v>1</v>
      </c>
    </row>
    <row r="2" spans="1:9" ht="96" customHeight="1" x14ac:dyDescent="0.45">
      <c r="B2" s="125" t="str">
        <f>CalendarYear&amp;" 年 5 月"</f>
        <v>2021 年 5 月</v>
      </c>
      <c r="C2" s="125"/>
      <c r="D2" s="125"/>
      <c r="E2" s="3"/>
      <c r="F2" s="3"/>
      <c r="G2" s="3"/>
      <c r="H2" s="4"/>
    </row>
    <row r="3" spans="1:9" s="9" customFormat="1" ht="24" customHeight="1" x14ac:dyDescent="0.45">
      <c r="A3" s="5"/>
      <c r="B3" s="22" t="str">
        <f>WeekStart</f>
        <v>星期一</v>
      </c>
      <c r="C3" s="23" t="str">
        <f t="shared" ref="C3:H3" si="0">TEXT(C4,"aaaa")</f>
        <v>星期二</v>
      </c>
      <c r="D3" s="23" t="str">
        <f t="shared" si="0"/>
        <v>星期三</v>
      </c>
      <c r="E3" s="23" t="str">
        <f t="shared" si="0"/>
        <v>星期四</v>
      </c>
      <c r="F3" s="23" t="str">
        <f t="shared" si="0"/>
        <v>星期五</v>
      </c>
      <c r="G3" s="23" t="str">
        <f t="shared" si="0"/>
        <v>星期六</v>
      </c>
      <c r="H3" s="24" t="str">
        <f t="shared" si="0"/>
        <v>星期日</v>
      </c>
    </row>
    <row r="4" spans="1:9" s="13" customFormat="1" ht="24" customHeight="1" x14ac:dyDescent="0.4">
      <c r="A4" s="10"/>
      <c r="B4" s="25">
        <f t="array" ref="B4:H4">DaysAndWeeks+DATE(CalendarYear,5,1)-WEEKDAY(DATE(CalendarYear,5,1),(WeekStart="星期一")+1)+1</f>
        <v>44312</v>
      </c>
      <c r="C4" s="25">
        <v>44313</v>
      </c>
      <c r="D4" s="25">
        <v>44314</v>
      </c>
      <c r="E4" s="25">
        <v>44315</v>
      </c>
      <c r="F4" s="25">
        <v>44316</v>
      </c>
      <c r="G4" s="25">
        <v>44317</v>
      </c>
      <c r="H4" s="25">
        <v>44318</v>
      </c>
    </row>
    <row r="5" spans="1:9" s="17" customFormat="1" ht="56.25" customHeight="1" x14ac:dyDescent="0.45">
      <c r="A5" s="15"/>
      <c r="B5" s="26"/>
      <c r="C5" s="26"/>
      <c r="D5" s="26"/>
      <c r="E5" s="26"/>
      <c r="F5" s="26"/>
      <c r="G5" s="26"/>
      <c r="H5" s="26"/>
    </row>
    <row r="6" spans="1:9" s="13" customFormat="1" ht="24" customHeight="1" x14ac:dyDescent="0.45">
      <c r="A6" s="10"/>
      <c r="B6" s="27">
        <f t="array" ref="B6:H6">DaysAndWeeks+DATE(CalendarYear,5,1)-WEEKDAY(DATE(CalendarYear,5,1),(WeekStart="星期一")+1)+8</f>
        <v>44319</v>
      </c>
      <c r="C6" s="27">
        <v>44320</v>
      </c>
      <c r="D6" s="27">
        <v>44321</v>
      </c>
      <c r="E6" s="27">
        <v>44322</v>
      </c>
      <c r="F6" s="27">
        <v>44323</v>
      </c>
      <c r="G6" s="27">
        <v>44324</v>
      </c>
      <c r="H6" s="27">
        <v>44325</v>
      </c>
    </row>
    <row r="7" spans="1:9" s="17" customFormat="1" ht="56.25" customHeight="1" x14ac:dyDescent="0.45">
      <c r="A7" s="15"/>
      <c r="B7" s="28"/>
      <c r="C7" s="28"/>
      <c r="D7" s="28"/>
      <c r="E7" s="28"/>
      <c r="F7" s="28"/>
      <c r="G7" s="28"/>
      <c r="H7" s="28"/>
    </row>
    <row r="8" spans="1:9" s="13" customFormat="1" ht="24" customHeight="1" x14ac:dyDescent="0.45">
      <c r="A8" s="10"/>
      <c r="B8" s="29">
        <f t="array" ref="B8:H8">DaysAndWeeks+DATE(CalendarYear,5,1)-WEEKDAY(DATE(CalendarYear,5,1),(WeekStart="星期一")+1)+15</f>
        <v>44326</v>
      </c>
      <c r="C8" s="29">
        <v>44327</v>
      </c>
      <c r="D8" s="29">
        <v>44328</v>
      </c>
      <c r="E8" s="29">
        <v>44329</v>
      </c>
      <c r="F8" s="29">
        <v>44330</v>
      </c>
      <c r="G8" s="29">
        <v>44331</v>
      </c>
      <c r="H8" s="29">
        <v>44332</v>
      </c>
    </row>
    <row r="9" spans="1:9" s="17" customFormat="1" ht="56.25" customHeight="1" x14ac:dyDescent="0.45">
      <c r="A9" s="15"/>
      <c r="B9" s="26"/>
      <c r="C9" s="26"/>
      <c r="D9" s="26"/>
      <c r="E9" s="26"/>
      <c r="F9" s="26"/>
      <c r="G9" s="26"/>
      <c r="H9" s="26"/>
    </row>
    <row r="10" spans="1:9" s="13" customFormat="1" ht="24" customHeight="1" x14ac:dyDescent="0.45">
      <c r="A10" s="10"/>
      <c r="B10" s="27">
        <f t="array" ref="B10:H10">DaysAndWeeks+DATE(CalendarYear,5,1)-WEEKDAY(DATE(CalendarYear,5,1),(WeekStart="星期一")+1)+22</f>
        <v>44333</v>
      </c>
      <c r="C10" s="27">
        <v>44334</v>
      </c>
      <c r="D10" s="27">
        <v>44335</v>
      </c>
      <c r="E10" s="27">
        <v>44336</v>
      </c>
      <c r="F10" s="27">
        <v>44337</v>
      </c>
      <c r="G10" s="27">
        <v>44338</v>
      </c>
      <c r="H10" s="27">
        <v>44339</v>
      </c>
    </row>
    <row r="11" spans="1:9" s="17" customFormat="1" ht="56.25" customHeight="1" x14ac:dyDescent="0.45">
      <c r="A11" s="15"/>
      <c r="B11" s="28"/>
      <c r="C11" s="28"/>
      <c r="D11" s="28"/>
      <c r="E11" s="28"/>
      <c r="F11" s="28"/>
      <c r="G11" s="28"/>
      <c r="H11" s="28"/>
    </row>
    <row r="12" spans="1:9" s="13" customFormat="1" ht="24" customHeight="1" x14ac:dyDescent="0.45">
      <c r="A12" s="10"/>
      <c r="B12" s="29">
        <f t="array" ref="B12:H12">DaysAndWeeks+DATE(CalendarYear,5,1)-WEEKDAY(DATE(CalendarYear,5,1),(WeekStart="星期一")+1)+29</f>
        <v>44340</v>
      </c>
      <c r="C12" s="29">
        <v>44341</v>
      </c>
      <c r="D12" s="29">
        <v>44342</v>
      </c>
      <c r="E12" s="29">
        <v>44343</v>
      </c>
      <c r="F12" s="29">
        <v>44344</v>
      </c>
      <c r="G12" s="29">
        <v>44345</v>
      </c>
      <c r="H12" s="29">
        <v>44346</v>
      </c>
    </row>
    <row r="13" spans="1:9" s="17" customFormat="1" ht="56.25" customHeight="1" x14ac:dyDescent="0.45">
      <c r="A13" s="15"/>
      <c r="B13" s="26"/>
      <c r="C13" s="26"/>
      <c r="D13" s="26"/>
      <c r="E13" s="26"/>
      <c r="F13" s="26"/>
      <c r="G13" s="26"/>
      <c r="H13" s="26"/>
    </row>
    <row r="14" spans="1:9" s="13" customFormat="1" ht="24" customHeight="1" x14ac:dyDescent="0.45">
      <c r="A14" s="10"/>
      <c r="B14" s="27">
        <f t="array" ref="B14:C14">DaysAndWeeks+DATE(CalendarYear,5,1)-WEEKDAY(DATE(CalendarYear,5,1),(WeekStart="星期一")+1)+36</f>
        <v>44347</v>
      </c>
      <c r="C14" s="27">
        <v>44348</v>
      </c>
      <c r="D14" s="126" t="s">
        <v>0</v>
      </c>
      <c r="E14" s="126"/>
      <c r="F14" s="126"/>
      <c r="G14" s="126"/>
      <c r="H14" s="127"/>
    </row>
    <row r="15" spans="1:9" s="17" customFormat="1" ht="56.25" customHeight="1" x14ac:dyDescent="0.45">
      <c r="A15" s="15"/>
      <c r="B15" s="28"/>
      <c r="C15" s="28"/>
      <c r="D15" s="128"/>
      <c r="E15" s="128"/>
      <c r="F15" s="128"/>
      <c r="G15" s="128"/>
      <c r="H15" s="129"/>
    </row>
  </sheetData>
  <mergeCells count="3">
    <mergeCell ref="B2:D2"/>
    <mergeCell ref="D14:H14"/>
    <mergeCell ref="D15:H15"/>
  </mergeCells>
  <phoneticPr fontId="24" type="noConversion"/>
  <conditionalFormatting sqref="B12:H12 B14:C14">
    <cfRule type="expression" dxfId="15" priority="2">
      <formula>AND(DAY(B12)&gt;=1,DAY(B12)&lt;=15)</formula>
    </cfRule>
  </conditionalFormatting>
  <conditionalFormatting sqref="B4:G4">
    <cfRule type="expression" dxfId="14" priority="1">
      <formula>DAY(B4)&gt;8</formula>
    </cfRule>
  </conditionalFormatting>
  <dataValidations count="8">
    <dataValidation allowBlank="1" showInputMessage="1" showErrorMessage="1" prompt="自动确定工作日" sqref="C3:H3" xr:uid="{00000000-0002-0000-0400-000000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400-000001000000}"/>
    <dataValidation allowBlank="1" showInputMessage="1" showErrorMessage="1" prompt="5 月日历" sqref="A1" xr:uid="{00000000-0002-0000-0400-000002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400-000003000000}"/>
    <dataValidation allowBlank="1" showInputMessage="1" showErrorMessage="1" prompt="此行和第 7、9、11、13 和 15 行包含的单元格用于输入与上述单元格中的日历日相关的每日备注。" sqref="B5" xr:uid="{00000000-0002-0000-0400-000004000000}"/>
    <dataValidation allowBlank="1" showInputMessage="1" prompt="在此单元格中输入每月备注" sqref="D15:H15" xr:uid="{00000000-0002-0000-0400-000005000000}"/>
    <dataValidation allowBlank="1" showInputMessage="1" prompt="在下方单元格中输入每月备注" sqref="D14:H14" xr:uid="{00000000-0002-0000-0400-000006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4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A1:I15"/>
  <sheetViews>
    <sheetView showGridLines="0" zoomScaleNormal="100" workbookViewId="0">
      <selection activeCell="K7" sqref="K7"/>
    </sheetView>
  </sheetViews>
  <sheetFormatPr defaultColWidth="8.84375" defaultRowHeight="16.5" x14ac:dyDescent="0.45"/>
  <cols>
    <col min="1" max="1" width="1.84375" style="1" customWidth="1"/>
    <col min="2" max="8" width="16.84375" style="1" customWidth="1"/>
    <col min="9" max="9" width="1.84375" style="2" customWidth="1"/>
    <col min="10" max="10" width="8.84375" style="2" customWidth="1"/>
    <col min="11" max="16384" width="8.84375" style="2"/>
  </cols>
  <sheetData>
    <row r="1" spans="1:9" ht="9" customHeight="1" x14ac:dyDescent="0.45">
      <c r="I1" s="2" t="s">
        <v>1</v>
      </c>
    </row>
    <row r="2" spans="1:9" ht="96" customHeight="1" x14ac:dyDescent="0.45">
      <c r="B2" s="130" t="str">
        <f>CalendarYear&amp;" 年 6 月"</f>
        <v>2021 年 6 月</v>
      </c>
      <c r="C2" s="130"/>
      <c r="D2" s="130"/>
      <c r="E2" s="3"/>
      <c r="F2" s="3"/>
      <c r="G2" s="3"/>
      <c r="H2" s="4"/>
    </row>
    <row r="3" spans="1:9" s="9" customFormat="1" ht="24" customHeight="1" x14ac:dyDescent="0.45">
      <c r="A3" s="5"/>
      <c r="B3" s="30" t="str">
        <f>WeekStart</f>
        <v>星期一</v>
      </c>
      <c r="C3" s="31" t="str">
        <f t="shared" ref="C3:H3" si="0">TEXT(C4,"aaaa")</f>
        <v>星期二</v>
      </c>
      <c r="D3" s="31" t="str">
        <f t="shared" si="0"/>
        <v>星期三</v>
      </c>
      <c r="E3" s="31" t="str">
        <f t="shared" si="0"/>
        <v>星期四</v>
      </c>
      <c r="F3" s="31" t="str">
        <f t="shared" si="0"/>
        <v>星期五</v>
      </c>
      <c r="G3" s="31" t="str">
        <f t="shared" si="0"/>
        <v>星期六</v>
      </c>
      <c r="H3" s="32" t="str">
        <f t="shared" si="0"/>
        <v>星期日</v>
      </c>
    </row>
    <row r="4" spans="1:9" s="13" customFormat="1" ht="24" customHeight="1" x14ac:dyDescent="0.4">
      <c r="A4" s="10"/>
      <c r="B4" s="33">
        <f t="array" ref="B4:H4">DaysAndWeeks+DATE(CalendarYear,6,1)-WEEKDAY(DATE(CalendarYear,6,1),(WeekStart="星期一")+1)+1</f>
        <v>44347</v>
      </c>
      <c r="C4" s="33">
        <v>44348</v>
      </c>
      <c r="D4" s="33">
        <v>44349</v>
      </c>
      <c r="E4" s="33">
        <v>44350</v>
      </c>
      <c r="F4" s="33">
        <v>44351</v>
      </c>
      <c r="G4" s="33">
        <v>44352</v>
      </c>
      <c r="H4" s="33">
        <v>44353</v>
      </c>
    </row>
    <row r="5" spans="1:9" s="17" customFormat="1" ht="56.25" customHeight="1" x14ac:dyDescent="0.45">
      <c r="A5" s="15"/>
      <c r="B5" s="34"/>
      <c r="C5" s="34"/>
      <c r="D5" s="34"/>
      <c r="E5" s="34"/>
      <c r="F5" s="34"/>
      <c r="G5" s="34"/>
      <c r="H5" s="34"/>
    </row>
    <row r="6" spans="1:9" s="13" customFormat="1" ht="24" customHeight="1" x14ac:dyDescent="0.45">
      <c r="A6" s="10"/>
      <c r="B6" s="35">
        <f t="array" ref="B6:H6">DaysAndWeeks+DATE(CalendarYear,6,1)-WEEKDAY(DATE(CalendarYear,6,1),(WeekStart="星期一")+1)+8</f>
        <v>44354</v>
      </c>
      <c r="C6" s="35">
        <v>44355</v>
      </c>
      <c r="D6" s="35">
        <v>44356</v>
      </c>
      <c r="E6" s="35">
        <v>44357</v>
      </c>
      <c r="F6" s="35">
        <v>44358</v>
      </c>
      <c r="G6" s="35">
        <v>44359</v>
      </c>
      <c r="H6" s="35">
        <v>44360</v>
      </c>
    </row>
    <row r="7" spans="1:9" s="17" customFormat="1" ht="56.25" customHeight="1" x14ac:dyDescent="0.45">
      <c r="A7" s="15"/>
      <c r="B7" s="36"/>
      <c r="C7" s="36"/>
      <c r="D7" s="36"/>
      <c r="E7" s="36"/>
      <c r="F7" s="36"/>
      <c r="G7" s="36"/>
      <c r="H7" s="36"/>
    </row>
    <row r="8" spans="1:9" s="13" customFormat="1" ht="24" customHeight="1" x14ac:dyDescent="0.45">
      <c r="A8" s="10"/>
      <c r="B8" s="37">
        <f t="array" ref="B8:H8">DaysAndWeeks+DATE(CalendarYear,6,1)-WEEKDAY(DATE(CalendarYear,6,1),(WeekStart="星期一")+1)+15</f>
        <v>44361</v>
      </c>
      <c r="C8" s="37">
        <v>44362</v>
      </c>
      <c r="D8" s="37">
        <v>44363</v>
      </c>
      <c r="E8" s="37">
        <v>44364</v>
      </c>
      <c r="F8" s="37">
        <v>44365</v>
      </c>
      <c r="G8" s="37">
        <v>44366</v>
      </c>
      <c r="H8" s="37">
        <v>44367</v>
      </c>
    </row>
    <row r="9" spans="1:9" s="17" customFormat="1" ht="56.25" customHeight="1" x14ac:dyDescent="0.45">
      <c r="A9" s="15"/>
      <c r="B9" s="34"/>
      <c r="C9" s="34"/>
      <c r="D9" s="34"/>
      <c r="E9" s="34"/>
      <c r="F9" s="34"/>
      <c r="G9" s="34"/>
      <c r="H9" s="34"/>
    </row>
    <row r="10" spans="1:9" s="13" customFormat="1" ht="24" customHeight="1" x14ac:dyDescent="0.45">
      <c r="A10" s="10"/>
      <c r="B10" s="35">
        <f t="array" ref="B10:H10">DaysAndWeeks+DATE(CalendarYear,6,1)-WEEKDAY(DATE(CalendarYear,6,1),(WeekStart="星期一")+1)+22</f>
        <v>44368</v>
      </c>
      <c r="C10" s="35">
        <v>44369</v>
      </c>
      <c r="D10" s="35">
        <v>44370</v>
      </c>
      <c r="E10" s="35">
        <v>44371</v>
      </c>
      <c r="F10" s="35">
        <v>44372</v>
      </c>
      <c r="G10" s="35">
        <v>44373</v>
      </c>
      <c r="H10" s="35">
        <v>44374</v>
      </c>
    </row>
    <row r="11" spans="1:9" s="17" customFormat="1" ht="56.25" customHeight="1" x14ac:dyDescent="0.45">
      <c r="A11" s="15"/>
      <c r="B11" s="36"/>
      <c r="C11" s="36"/>
      <c r="D11" s="36"/>
      <c r="E11" s="36"/>
      <c r="F11" s="36"/>
      <c r="G11" s="36"/>
      <c r="H11" s="36"/>
    </row>
    <row r="12" spans="1:9" s="13" customFormat="1" ht="24" customHeight="1" x14ac:dyDescent="0.45">
      <c r="A12" s="10"/>
      <c r="B12" s="37">
        <f t="array" ref="B12:H12">DaysAndWeeks+DATE(CalendarYear,6,1)-WEEKDAY(DATE(CalendarYear,6,1),(WeekStart="星期一")+1)+29</f>
        <v>44375</v>
      </c>
      <c r="C12" s="37">
        <v>44376</v>
      </c>
      <c r="D12" s="37">
        <v>44377</v>
      </c>
      <c r="E12" s="37">
        <v>44378</v>
      </c>
      <c r="F12" s="37">
        <v>44379</v>
      </c>
      <c r="G12" s="37">
        <v>44380</v>
      </c>
      <c r="H12" s="37">
        <v>44381</v>
      </c>
    </row>
    <row r="13" spans="1:9" s="17" customFormat="1" ht="56.25" customHeight="1" x14ac:dyDescent="0.45">
      <c r="A13" s="15"/>
      <c r="B13" s="34"/>
      <c r="C13" s="34"/>
      <c r="D13" s="34"/>
      <c r="E13" s="34"/>
      <c r="F13" s="34"/>
      <c r="G13" s="34"/>
      <c r="H13" s="34"/>
    </row>
    <row r="14" spans="1:9" s="13" customFormat="1" ht="24" customHeight="1" x14ac:dyDescent="0.45">
      <c r="A14" s="10"/>
      <c r="B14" s="35">
        <f t="array" ref="B14:C14">DaysAndWeeks+DATE(CalendarYear,6,1)-WEEKDAY(DATE(CalendarYear,6,1),(WeekStart="星期一")+1)+36</f>
        <v>44382</v>
      </c>
      <c r="C14" s="35">
        <v>44383</v>
      </c>
      <c r="D14" s="131" t="s">
        <v>0</v>
      </c>
      <c r="E14" s="131"/>
      <c r="F14" s="131"/>
      <c r="G14" s="131"/>
      <c r="H14" s="132"/>
    </row>
    <row r="15" spans="1:9" s="17" customFormat="1" ht="56.25" customHeight="1" x14ac:dyDescent="0.45">
      <c r="A15" s="15"/>
      <c r="B15" s="36"/>
      <c r="C15" s="36"/>
      <c r="D15" s="133"/>
      <c r="E15" s="133"/>
      <c r="F15" s="133"/>
      <c r="G15" s="133"/>
      <c r="H15" s="134"/>
    </row>
  </sheetData>
  <mergeCells count="3">
    <mergeCell ref="B2:D2"/>
    <mergeCell ref="D14:H14"/>
    <mergeCell ref="D15:H15"/>
  </mergeCells>
  <phoneticPr fontId="24" type="noConversion"/>
  <conditionalFormatting sqref="B12:H12 B14:C14">
    <cfRule type="expression" dxfId="13" priority="2">
      <formula>AND(DAY(B12)&gt;=1,DAY(B12)&lt;=15)</formula>
    </cfRule>
  </conditionalFormatting>
  <conditionalFormatting sqref="B4:G4">
    <cfRule type="expression" dxfId="12" priority="1">
      <formula>DAY(B4)&gt;8</formula>
    </cfRule>
  </conditionalFormatting>
  <dataValidations count="8">
    <dataValidation allowBlank="1" showInputMessage="1" showErrorMessage="1" prompt="自动确定工作日" sqref="C3:H3" xr:uid="{00000000-0002-0000-0500-000000000000}"/>
    <dataValidation allowBlank="1" showInputMessage="1" showErrorMessage="1" prompt="6 月日历" sqref="A1" xr:uid="{00000000-0002-0000-0500-000001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500-000002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500-000003000000}"/>
    <dataValidation allowBlank="1" showInputMessage="1" prompt="在下方单元格中输入每月备注" sqref="D14:H14" xr:uid="{00000000-0002-0000-0500-000004000000}"/>
    <dataValidation allowBlank="1" showInputMessage="1" prompt="在此单元格中输入每月备注" sqref="D15:H15" xr:uid="{00000000-0002-0000-0500-000005000000}"/>
    <dataValidation allowBlank="1" showInputMessage="1" showErrorMessage="1" prompt="此行和第 7、9、11、13 和 15 行包含的单元格用于输入与上述单元格中的日历日相关的每日备注。" sqref="B5" xr:uid="{00000000-0002-0000-0500-000006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5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A1:I15"/>
  <sheetViews>
    <sheetView showGridLines="0" zoomScaleNormal="100" workbookViewId="0">
      <selection activeCell="K7" sqref="K7"/>
    </sheetView>
  </sheetViews>
  <sheetFormatPr defaultColWidth="8.84375" defaultRowHeight="16.5" x14ac:dyDescent="0.45"/>
  <cols>
    <col min="1" max="1" width="1.84375" style="1" customWidth="1"/>
    <col min="2" max="8" width="16.84375" style="1" customWidth="1"/>
    <col min="9" max="9" width="1.84375" style="2" customWidth="1"/>
    <col min="10" max="10" width="8.84375" style="2" customWidth="1"/>
    <col min="11" max="16384" width="8.84375" style="2"/>
  </cols>
  <sheetData>
    <row r="1" spans="1:9" ht="9" customHeight="1" x14ac:dyDescent="0.45">
      <c r="I1" s="2" t="s">
        <v>1</v>
      </c>
    </row>
    <row r="2" spans="1:9" ht="96" customHeight="1" x14ac:dyDescent="0.45">
      <c r="B2" s="130" t="str">
        <f>CalendarYear&amp;" 年 7 月"</f>
        <v>2021 年 7 月</v>
      </c>
      <c r="C2" s="130"/>
      <c r="D2" s="130"/>
      <c r="E2" s="3"/>
      <c r="F2" s="3"/>
      <c r="G2" s="3"/>
      <c r="H2" s="4"/>
    </row>
    <row r="3" spans="1:9" s="9" customFormat="1" ht="24" customHeight="1" x14ac:dyDescent="0.45">
      <c r="A3" s="5"/>
      <c r="B3" s="30" t="str">
        <f>WeekStart</f>
        <v>星期一</v>
      </c>
      <c r="C3" s="31" t="str">
        <f t="shared" ref="C3:H3" si="0">TEXT(C4,"aaaa")</f>
        <v>星期二</v>
      </c>
      <c r="D3" s="31" t="str">
        <f t="shared" si="0"/>
        <v>星期三</v>
      </c>
      <c r="E3" s="31" t="str">
        <f t="shared" si="0"/>
        <v>星期四</v>
      </c>
      <c r="F3" s="31" t="str">
        <f t="shared" si="0"/>
        <v>星期五</v>
      </c>
      <c r="G3" s="31" t="str">
        <f t="shared" si="0"/>
        <v>星期六</v>
      </c>
      <c r="H3" s="32" t="str">
        <f t="shared" si="0"/>
        <v>星期日</v>
      </c>
    </row>
    <row r="4" spans="1:9" s="13" customFormat="1" ht="24" customHeight="1" x14ac:dyDescent="0.4">
      <c r="A4" s="10"/>
      <c r="B4" s="33">
        <f t="array" ref="B4:H4">DaysAndWeeks+DATE(CalendarYear,7,1)-WEEKDAY(DATE(CalendarYear,7,1),(WeekStart="星期一")+1)+1</f>
        <v>44375</v>
      </c>
      <c r="C4" s="33">
        <v>44376</v>
      </c>
      <c r="D4" s="33">
        <v>44377</v>
      </c>
      <c r="E4" s="33">
        <v>44378</v>
      </c>
      <c r="F4" s="33">
        <v>44379</v>
      </c>
      <c r="G4" s="33">
        <v>44380</v>
      </c>
      <c r="H4" s="33">
        <v>44381</v>
      </c>
    </row>
    <row r="5" spans="1:9" s="17" customFormat="1" ht="56.25" customHeight="1" x14ac:dyDescent="0.45">
      <c r="A5" s="15"/>
      <c r="B5" s="34"/>
      <c r="C5" s="34"/>
      <c r="D5" s="34"/>
      <c r="E5" s="34"/>
      <c r="F5" s="34"/>
      <c r="G5" s="34"/>
      <c r="H5" s="34"/>
    </row>
    <row r="6" spans="1:9" s="13" customFormat="1" ht="24" customHeight="1" x14ac:dyDescent="0.45">
      <c r="A6" s="10"/>
      <c r="B6" s="35">
        <f t="array" ref="B6:H6">DaysAndWeeks+DATE(CalendarYear,7,1)-WEEKDAY(DATE(CalendarYear,7,1),(WeekStart="星期一")+1)+8</f>
        <v>44382</v>
      </c>
      <c r="C6" s="35">
        <v>44383</v>
      </c>
      <c r="D6" s="35">
        <v>44384</v>
      </c>
      <c r="E6" s="35">
        <v>44385</v>
      </c>
      <c r="F6" s="35">
        <v>44386</v>
      </c>
      <c r="G6" s="35">
        <v>44387</v>
      </c>
      <c r="H6" s="35">
        <v>44388</v>
      </c>
    </row>
    <row r="7" spans="1:9" s="17" customFormat="1" ht="56.25" customHeight="1" x14ac:dyDescent="0.45">
      <c r="A7" s="15"/>
      <c r="B7" s="36"/>
      <c r="C7" s="36"/>
      <c r="D7" s="36"/>
      <c r="E7" s="36"/>
      <c r="F7" s="36"/>
      <c r="G7" s="36"/>
      <c r="H7" s="36"/>
    </row>
    <row r="8" spans="1:9" s="13" customFormat="1" ht="24" customHeight="1" x14ac:dyDescent="0.45">
      <c r="A8" s="10"/>
      <c r="B8" s="37">
        <f t="array" ref="B8:H8">DaysAndWeeks+DATE(CalendarYear,7,1)-WEEKDAY(DATE(CalendarYear,7,1),(WeekStart="星期一")+1)+15</f>
        <v>44389</v>
      </c>
      <c r="C8" s="37">
        <v>44390</v>
      </c>
      <c r="D8" s="37">
        <v>44391</v>
      </c>
      <c r="E8" s="37">
        <v>44392</v>
      </c>
      <c r="F8" s="37">
        <v>44393</v>
      </c>
      <c r="G8" s="37">
        <v>44394</v>
      </c>
      <c r="H8" s="37">
        <v>44395</v>
      </c>
    </row>
    <row r="9" spans="1:9" s="17" customFormat="1" ht="56.25" customHeight="1" x14ac:dyDescent="0.45">
      <c r="A9" s="15"/>
      <c r="B9" s="34"/>
      <c r="C9" s="34"/>
      <c r="D9" s="34"/>
      <c r="E9" s="34"/>
      <c r="F9" s="34"/>
      <c r="G9" s="34"/>
      <c r="H9" s="34"/>
    </row>
    <row r="10" spans="1:9" s="13" customFormat="1" ht="24" customHeight="1" x14ac:dyDescent="0.45">
      <c r="A10" s="10"/>
      <c r="B10" s="35">
        <f t="array" ref="B10:H10">DaysAndWeeks+DATE(CalendarYear,7,1)-WEEKDAY(DATE(CalendarYear,7,1),(WeekStart="星期一")+1)+22</f>
        <v>44396</v>
      </c>
      <c r="C10" s="35">
        <v>44397</v>
      </c>
      <c r="D10" s="35">
        <v>44398</v>
      </c>
      <c r="E10" s="35">
        <v>44399</v>
      </c>
      <c r="F10" s="35">
        <v>44400</v>
      </c>
      <c r="G10" s="35">
        <v>44401</v>
      </c>
      <c r="H10" s="35">
        <v>44402</v>
      </c>
    </row>
    <row r="11" spans="1:9" s="17" customFormat="1" ht="56.25" customHeight="1" x14ac:dyDescent="0.45">
      <c r="A11" s="15"/>
      <c r="B11" s="36"/>
      <c r="C11" s="36"/>
      <c r="D11" s="36"/>
      <c r="E11" s="36"/>
      <c r="F11" s="36"/>
      <c r="G11" s="36"/>
      <c r="H11" s="36"/>
    </row>
    <row r="12" spans="1:9" s="13" customFormat="1" ht="24" customHeight="1" x14ac:dyDescent="0.45">
      <c r="A12" s="10"/>
      <c r="B12" s="37">
        <f t="array" ref="B12:H12">DaysAndWeeks+DATE(CalendarYear,7,1)-WEEKDAY(DATE(CalendarYear,7,1),(WeekStart="星期一")+1)+29</f>
        <v>44403</v>
      </c>
      <c r="C12" s="37">
        <v>44404</v>
      </c>
      <c r="D12" s="37">
        <v>44405</v>
      </c>
      <c r="E12" s="37">
        <v>44406</v>
      </c>
      <c r="F12" s="37">
        <v>44407</v>
      </c>
      <c r="G12" s="37">
        <v>44408</v>
      </c>
      <c r="H12" s="37">
        <v>44409</v>
      </c>
    </row>
    <row r="13" spans="1:9" s="17" customFormat="1" ht="56.25" customHeight="1" x14ac:dyDescent="0.45">
      <c r="A13" s="15"/>
      <c r="B13" s="34"/>
      <c r="C13" s="34"/>
      <c r="D13" s="34"/>
      <c r="E13" s="34"/>
      <c r="F13" s="34"/>
      <c r="G13" s="34"/>
      <c r="H13" s="34"/>
    </row>
    <row r="14" spans="1:9" s="13" customFormat="1" ht="24" customHeight="1" x14ac:dyDescent="0.45">
      <c r="A14" s="10"/>
      <c r="B14" s="35">
        <f t="array" ref="B14:C14">DaysAndWeeks+DATE(CalendarYear,7,1)-WEEKDAY(DATE(CalendarYear,7,1),(WeekStart="星期一")+1)+36</f>
        <v>44410</v>
      </c>
      <c r="C14" s="35">
        <v>44411</v>
      </c>
      <c r="D14" s="131" t="s">
        <v>0</v>
      </c>
      <c r="E14" s="131"/>
      <c r="F14" s="131"/>
      <c r="G14" s="131"/>
      <c r="H14" s="132"/>
    </row>
    <row r="15" spans="1:9" s="17" customFormat="1" ht="56.25" customHeight="1" x14ac:dyDescent="0.45">
      <c r="A15" s="15"/>
      <c r="B15" s="36"/>
      <c r="C15" s="36"/>
      <c r="D15" s="133"/>
      <c r="E15" s="133"/>
      <c r="F15" s="133"/>
      <c r="G15" s="133"/>
      <c r="H15" s="134"/>
    </row>
  </sheetData>
  <mergeCells count="3">
    <mergeCell ref="B2:D2"/>
    <mergeCell ref="D14:H14"/>
    <mergeCell ref="D15:H15"/>
  </mergeCells>
  <phoneticPr fontId="24" type="noConversion"/>
  <conditionalFormatting sqref="B12:H12 B14:C14">
    <cfRule type="expression" dxfId="11" priority="2">
      <formula>AND(DAY(B12)&gt;=1,DAY(B12)&lt;=15)</formula>
    </cfRule>
  </conditionalFormatting>
  <conditionalFormatting sqref="B4:G4">
    <cfRule type="expression" dxfId="10" priority="1">
      <formula>DAY(B4)&gt;8</formula>
    </cfRule>
  </conditionalFormatting>
  <dataValidations count="8">
    <dataValidation allowBlank="1" showInputMessage="1" showErrorMessage="1" prompt="自动确定工作日" sqref="C3:H3" xr:uid="{00000000-0002-0000-0600-000000000000}"/>
    <dataValidation allowBlank="1" showInputMessage="1" showErrorMessage="1" prompt="7 月日历" sqref="A1" xr:uid="{00000000-0002-0000-0600-000001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600-000002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600-000003000000}"/>
    <dataValidation allowBlank="1" showInputMessage="1" showErrorMessage="1" prompt="此行和第 7、9、11、13 和 15 行包含的单元格用于输入与上述单元格中的日历日相关的每日备注。" sqref="B5" xr:uid="{00000000-0002-0000-0600-000004000000}"/>
    <dataValidation allowBlank="1" showInputMessage="1" prompt="在此单元格中输入每月备注" sqref="D15:H15" xr:uid="{00000000-0002-0000-0600-000005000000}"/>
    <dataValidation allowBlank="1" showInputMessage="1" prompt="在下方单元格中输入每月备注" sqref="D14:H14" xr:uid="{00000000-0002-0000-0600-000006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6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A1:I15"/>
  <sheetViews>
    <sheetView showGridLines="0" workbookViewId="0">
      <selection activeCell="K7" sqref="K7"/>
    </sheetView>
  </sheetViews>
  <sheetFormatPr defaultColWidth="8.84375" defaultRowHeight="16.5" x14ac:dyDescent="0.45"/>
  <cols>
    <col min="1" max="1" width="1.84375" style="1" customWidth="1"/>
    <col min="2" max="8" width="16.84375" style="1" customWidth="1"/>
    <col min="9" max="9" width="1.84375" style="2" customWidth="1"/>
    <col min="10" max="10" width="8.84375" style="2" customWidth="1"/>
    <col min="11" max="16384" width="8.84375" style="2"/>
  </cols>
  <sheetData>
    <row r="1" spans="1:9" ht="9" customHeight="1" x14ac:dyDescent="0.45">
      <c r="I1" s="2" t="s">
        <v>1</v>
      </c>
    </row>
    <row r="2" spans="1:9" ht="96" customHeight="1" x14ac:dyDescent="0.45">
      <c r="B2" s="130" t="str">
        <f>CalendarYear&amp;" 年 8 月"</f>
        <v>2021 年 8 月</v>
      </c>
      <c r="C2" s="130"/>
      <c r="D2" s="130"/>
      <c r="E2" s="3"/>
      <c r="F2" s="3"/>
      <c r="G2" s="3"/>
      <c r="H2" s="4"/>
    </row>
    <row r="3" spans="1:9" s="9" customFormat="1" ht="24" customHeight="1" x14ac:dyDescent="0.45">
      <c r="A3" s="5"/>
      <c r="B3" s="30" t="str">
        <f>WeekStart</f>
        <v>星期一</v>
      </c>
      <c r="C3" s="31" t="str">
        <f t="shared" ref="C3:H3" si="0">TEXT(C4,"aaaa")</f>
        <v>星期二</v>
      </c>
      <c r="D3" s="31" t="str">
        <f t="shared" si="0"/>
        <v>星期三</v>
      </c>
      <c r="E3" s="31" t="str">
        <f t="shared" si="0"/>
        <v>星期四</v>
      </c>
      <c r="F3" s="31" t="str">
        <f t="shared" si="0"/>
        <v>星期五</v>
      </c>
      <c r="G3" s="31" t="str">
        <f t="shared" si="0"/>
        <v>星期六</v>
      </c>
      <c r="H3" s="32" t="str">
        <f t="shared" si="0"/>
        <v>星期日</v>
      </c>
    </row>
    <row r="4" spans="1:9" s="13" customFormat="1" ht="24" customHeight="1" x14ac:dyDescent="0.4">
      <c r="A4" s="10"/>
      <c r="B4" s="33">
        <f t="array" ref="B4:H4">DaysAndWeeks+DATE(CalendarYear,8,1)-WEEKDAY(DATE(CalendarYear,8,1),(WeekStart="星期一")+1)+1</f>
        <v>44403</v>
      </c>
      <c r="C4" s="33">
        <v>44404</v>
      </c>
      <c r="D4" s="33">
        <v>44405</v>
      </c>
      <c r="E4" s="33">
        <v>44406</v>
      </c>
      <c r="F4" s="33">
        <v>44407</v>
      </c>
      <c r="G4" s="33">
        <v>44408</v>
      </c>
      <c r="H4" s="33">
        <v>44409</v>
      </c>
    </row>
    <row r="5" spans="1:9" s="17" customFormat="1" ht="56.25" customHeight="1" x14ac:dyDescent="0.45">
      <c r="A5" s="15"/>
      <c r="B5" s="34"/>
      <c r="C5" s="34"/>
      <c r="D5" s="34"/>
      <c r="E5" s="34"/>
      <c r="F5" s="34"/>
      <c r="G5" s="34"/>
      <c r="H5" s="34"/>
    </row>
    <row r="6" spans="1:9" s="13" customFormat="1" ht="24" customHeight="1" x14ac:dyDescent="0.45">
      <c r="A6" s="10"/>
      <c r="B6" s="35">
        <f t="array" ref="B6:H6">DaysAndWeeks+DATE(CalendarYear,8,1)-WEEKDAY(DATE(CalendarYear,8,1),(WeekStart="星期一")+1)+8</f>
        <v>44410</v>
      </c>
      <c r="C6" s="35">
        <v>44411</v>
      </c>
      <c r="D6" s="35">
        <v>44412</v>
      </c>
      <c r="E6" s="35">
        <v>44413</v>
      </c>
      <c r="F6" s="35">
        <v>44414</v>
      </c>
      <c r="G6" s="35">
        <v>44415</v>
      </c>
      <c r="H6" s="35">
        <v>44416</v>
      </c>
    </row>
    <row r="7" spans="1:9" s="17" customFormat="1" ht="56.25" customHeight="1" x14ac:dyDescent="0.45">
      <c r="A7" s="15"/>
      <c r="B7" s="36"/>
      <c r="C7" s="36"/>
      <c r="D7" s="36"/>
      <c r="E7" s="36"/>
      <c r="F7" s="36"/>
      <c r="G7" s="36"/>
      <c r="H7" s="36"/>
    </row>
    <row r="8" spans="1:9" s="13" customFormat="1" ht="24" customHeight="1" x14ac:dyDescent="0.45">
      <c r="A8" s="10"/>
      <c r="B8" s="37">
        <f t="array" ref="B8:H8">DaysAndWeeks+DATE(CalendarYear,8,1)-WEEKDAY(DATE(CalendarYear,8,1),(WeekStart="星期一")+1)+15</f>
        <v>44417</v>
      </c>
      <c r="C8" s="37">
        <v>44418</v>
      </c>
      <c r="D8" s="37">
        <v>44419</v>
      </c>
      <c r="E8" s="37">
        <v>44420</v>
      </c>
      <c r="F8" s="37">
        <v>44421</v>
      </c>
      <c r="G8" s="37">
        <v>44422</v>
      </c>
      <c r="H8" s="37">
        <v>44423</v>
      </c>
    </row>
    <row r="9" spans="1:9" s="17" customFormat="1" ht="56.25" customHeight="1" x14ac:dyDescent="0.45">
      <c r="A9" s="15"/>
      <c r="B9" s="34"/>
      <c r="C9" s="34"/>
      <c r="D9" s="34"/>
      <c r="E9" s="34"/>
      <c r="F9" s="34"/>
      <c r="G9" s="34"/>
      <c r="H9" s="34"/>
    </row>
    <row r="10" spans="1:9" s="13" customFormat="1" ht="24" customHeight="1" x14ac:dyDescent="0.45">
      <c r="A10" s="10"/>
      <c r="B10" s="35">
        <f t="array" ref="B10:H10">DaysAndWeeks+DATE(CalendarYear,8,1)-WEEKDAY(DATE(CalendarYear,8,1),(WeekStart="星期一")+1)+22</f>
        <v>44424</v>
      </c>
      <c r="C10" s="35">
        <v>44425</v>
      </c>
      <c r="D10" s="35">
        <v>44426</v>
      </c>
      <c r="E10" s="35">
        <v>44427</v>
      </c>
      <c r="F10" s="35">
        <v>44428</v>
      </c>
      <c r="G10" s="35">
        <v>44429</v>
      </c>
      <c r="H10" s="35">
        <v>44430</v>
      </c>
    </row>
    <row r="11" spans="1:9" s="17" customFormat="1" ht="56.25" customHeight="1" x14ac:dyDescent="0.45">
      <c r="A11" s="15"/>
      <c r="B11" s="36"/>
      <c r="C11" s="36"/>
      <c r="D11" s="36"/>
      <c r="E11" s="36"/>
      <c r="F11" s="36"/>
      <c r="G11" s="36"/>
      <c r="H11" s="36"/>
    </row>
    <row r="12" spans="1:9" s="13" customFormat="1" ht="24" customHeight="1" x14ac:dyDescent="0.45">
      <c r="A12" s="10"/>
      <c r="B12" s="37">
        <f t="array" ref="B12:H12">DaysAndWeeks+DATE(CalendarYear,8,1)-WEEKDAY(DATE(CalendarYear,8,1),(WeekStart="星期一")+1)+29</f>
        <v>44431</v>
      </c>
      <c r="C12" s="37">
        <v>44432</v>
      </c>
      <c r="D12" s="37">
        <v>44433</v>
      </c>
      <c r="E12" s="37">
        <v>44434</v>
      </c>
      <c r="F12" s="37">
        <v>44435</v>
      </c>
      <c r="G12" s="37">
        <v>44436</v>
      </c>
      <c r="H12" s="37">
        <v>44437</v>
      </c>
    </row>
    <row r="13" spans="1:9" s="17" customFormat="1" ht="56.25" customHeight="1" x14ac:dyDescent="0.45">
      <c r="A13" s="15"/>
      <c r="B13" s="34"/>
      <c r="C13" s="34"/>
      <c r="D13" s="34"/>
      <c r="E13" s="34"/>
      <c r="F13" s="34"/>
      <c r="G13" s="34"/>
      <c r="H13" s="34"/>
    </row>
    <row r="14" spans="1:9" s="13" customFormat="1" ht="24" customHeight="1" x14ac:dyDescent="0.45">
      <c r="A14" s="10"/>
      <c r="B14" s="35">
        <f t="array" ref="B14:C14">DaysAndWeeks+DATE(CalendarYear,8,1)-WEEKDAY(DATE(CalendarYear,8,1),(WeekStart="星期一")+1)+36</f>
        <v>44438</v>
      </c>
      <c r="C14" s="35">
        <v>44439</v>
      </c>
      <c r="D14" s="131" t="s">
        <v>0</v>
      </c>
      <c r="E14" s="131"/>
      <c r="F14" s="131"/>
      <c r="G14" s="131"/>
      <c r="H14" s="132"/>
    </row>
    <row r="15" spans="1:9" s="17" customFormat="1" ht="56.25" customHeight="1" x14ac:dyDescent="0.45">
      <c r="A15" s="15"/>
      <c r="B15" s="36"/>
      <c r="C15" s="36"/>
      <c r="D15" s="133"/>
      <c r="E15" s="133"/>
      <c r="F15" s="133"/>
      <c r="G15" s="133"/>
      <c r="H15" s="134"/>
    </row>
  </sheetData>
  <mergeCells count="3">
    <mergeCell ref="B2:D2"/>
    <mergeCell ref="D14:H14"/>
    <mergeCell ref="D15:H15"/>
  </mergeCells>
  <phoneticPr fontId="24" type="noConversion"/>
  <conditionalFormatting sqref="B12:H12 B14:C14">
    <cfRule type="expression" dxfId="9" priority="2">
      <formula>AND(DAY(B12)&gt;=1,DAY(B12)&lt;=15)</formula>
    </cfRule>
  </conditionalFormatting>
  <conditionalFormatting sqref="B4:G4">
    <cfRule type="expression" dxfId="8" priority="1">
      <formula>DAY(B4)&gt;8</formula>
    </cfRule>
  </conditionalFormatting>
  <dataValidations count="8">
    <dataValidation allowBlank="1" showInputMessage="1" showErrorMessage="1" prompt="自动确定工作日" sqref="C3:H3" xr:uid="{00000000-0002-0000-0700-000000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700-000001000000}"/>
    <dataValidation allowBlank="1" showInputMessage="1" showErrorMessage="1" prompt="8 月日历" sqref="A1" xr:uid="{00000000-0002-0000-0700-000002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700-000003000000}"/>
    <dataValidation allowBlank="1" showInputMessage="1" prompt="在下方单元格中输入每月备注" sqref="D14:H14" xr:uid="{00000000-0002-0000-0700-000004000000}"/>
    <dataValidation allowBlank="1" showInputMessage="1" prompt="在此单元格中输入每月备注" sqref="D15:H15" xr:uid="{00000000-0002-0000-0700-000005000000}"/>
    <dataValidation allowBlank="1" showInputMessage="1" showErrorMessage="1" prompt="此行和第 7、9、11、13 和 15 行包含的单元格用于输入与上述单元格中的日历日相关的每日备注。" sqref="B5" xr:uid="{00000000-0002-0000-0700-000006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7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A1:I15"/>
  <sheetViews>
    <sheetView showGridLines="0" zoomScaleNormal="100" workbookViewId="0">
      <selection activeCell="K7" sqref="K7"/>
    </sheetView>
  </sheetViews>
  <sheetFormatPr defaultColWidth="8.84375" defaultRowHeight="16.5" x14ac:dyDescent="0.45"/>
  <cols>
    <col min="1" max="1" width="1.84375" style="1" customWidth="1"/>
    <col min="2" max="8" width="16.84375" style="1" customWidth="1"/>
    <col min="9" max="9" width="1.84375" style="2" customWidth="1"/>
    <col min="10" max="10" width="8.84375" style="2" customWidth="1"/>
    <col min="11" max="16384" width="8.84375" style="2"/>
  </cols>
  <sheetData>
    <row r="1" spans="1:9" ht="9" customHeight="1" x14ac:dyDescent="0.45">
      <c r="I1" s="2" t="s">
        <v>1</v>
      </c>
    </row>
    <row r="2" spans="1:9" ht="96" customHeight="1" x14ac:dyDescent="0.45">
      <c r="B2" s="135" t="str">
        <f>CalendarYear&amp;" 年 9 月"</f>
        <v>2021 年 9 月</v>
      </c>
      <c r="C2" s="135"/>
      <c r="D2" s="135"/>
      <c r="E2" s="3"/>
      <c r="F2" s="3"/>
      <c r="G2" s="3"/>
      <c r="H2" s="4"/>
    </row>
    <row r="3" spans="1:9" s="9" customFormat="1" ht="24" customHeight="1" x14ac:dyDescent="0.45">
      <c r="A3" s="5"/>
      <c r="B3" s="38" t="str">
        <f>WeekStart</f>
        <v>星期一</v>
      </c>
      <c r="C3" s="39" t="str">
        <f t="shared" ref="C3:H3" si="0">TEXT(C4,"aaaa")</f>
        <v>星期二</v>
      </c>
      <c r="D3" s="39" t="str">
        <f t="shared" si="0"/>
        <v>星期三</v>
      </c>
      <c r="E3" s="39" t="str">
        <f t="shared" si="0"/>
        <v>星期四</v>
      </c>
      <c r="F3" s="39" t="str">
        <f t="shared" si="0"/>
        <v>星期五</v>
      </c>
      <c r="G3" s="39" t="str">
        <f t="shared" si="0"/>
        <v>星期六</v>
      </c>
      <c r="H3" s="40" t="str">
        <f t="shared" si="0"/>
        <v>星期日</v>
      </c>
    </row>
    <row r="4" spans="1:9" s="13" customFormat="1" ht="24" customHeight="1" x14ac:dyDescent="0.4">
      <c r="A4" s="10"/>
      <c r="B4" s="41">
        <f t="array" ref="B4:H4">DaysAndWeeks+DATE(CalendarYear,9,1)-WEEKDAY(DATE(CalendarYear,9,1),(WeekStart="星期一")+1)+1</f>
        <v>44438</v>
      </c>
      <c r="C4" s="41">
        <v>44439</v>
      </c>
      <c r="D4" s="41">
        <v>44440</v>
      </c>
      <c r="E4" s="41">
        <v>44441</v>
      </c>
      <c r="F4" s="41">
        <v>44442</v>
      </c>
      <c r="G4" s="41">
        <v>44443</v>
      </c>
      <c r="H4" s="41">
        <v>44444</v>
      </c>
    </row>
    <row r="5" spans="1:9" s="17" customFormat="1" ht="56.25" customHeight="1" x14ac:dyDescent="0.45">
      <c r="A5" s="15"/>
      <c r="B5" s="42"/>
      <c r="C5" s="42"/>
      <c r="D5" s="42"/>
      <c r="E5" s="42"/>
      <c r="F5" s="42"/>
      <c r="G5" s="42"/>
      <c r="H5" s="42"/>
    </row>
    <row r="6" spans="1:9" s="13" customFormat="1" ht="24" customHeight="1" x14ac:dyDescent="0.45">
      <c r="A6" s="10"/>
      <c r="B6" s="43">
        <f t="array" ref="B6:H6">DaysAndWeeks+DATE(CalendarYear,9,1)-WEEKDAY(DATE(CalendarYear,9,1),(WeekStart="星期一")+1)+8</f>
        <v>44445</v>
      </c>
      <c r="C6" s="43">
        <v>44446</v>
      </c>
      <c r="D6" s="43">
        <v>44447</v>
      </c>
      <c r="E6" s="43">
        <v>44448</v>
      </c>
      <c r="F6" s="43">
        <v>44449</v>
      </c>
      <c r="G6" s="43">
        <v>44450</v>
      </c>
      <c r="H6" s="43">
        <v>44451</v>
      </c>
    </row>
    <row r="7" spans="1:9" s="17" customFormat="1" ht="56.25" customHeight="1" x14ac:dyDescent="0.45">
      <c r="A7" s="15"/>
      <c r="B7" s="44"/>
      <c r="C7" s="44"/>
      <c r="D7" s="44"/>
      <c r="E7" s="44"/>
      <c r="F7" s="44"/>
      <c r="G7" s="44"/>
      <c r="H7" s="44"/>
    </row>
    <row r="8" spans="1:9" s="13" customFormat="1" ht="24" customHeight="1" x14ac:dyDescent="0.45">
      <c r="A8" s="10"/>
      <c r="B8" s="45">
        <f t="array" ref="B8:H8">DaysAndWeeks+DATE(CalendarYear,9,1)-WEEKDAY(DATE(CalendarYear,9,1),(WeekStart="星期一")+1)+15</f>
        <v>44452</v>
      </c>
      <c r="C8" s="45">
        <v>44453</v>
      </c>
      <c r="D8" s="45">
        <v>44454</v>
      </c>
      <c r="E8" s="45">
        <v>44455</v>
      </c>
      <c r="F8" s="45">
        <v>44456</v>
      </c>
      <c r="G8" s="45">
        <v>44457</v>
      </c>
      <c r="H8" s="45">
        <v>44458</v>
      </c>
    </row>
    <row r="9" spans="1:9" s="17" customFormat="1" ht="56.25" customHeight="1" x14ac:dyDescent="0.45">
      <c r="A9" s="15"/>
      <c r="B9" s="42"/>
      <c r="C9" s="42"/>
      <c r="D9" s="42"/>
      <c r="E9" s="42"/>
      <c r="F9" s="42"/>
      <c r="G9" s="42"/>
      <c r="H9" s="42"/>
    </row>
    <row r="10" spans="1:9" s="13" customFormat="1" ht="24" customHeight="1" x14ac:dyDescent="0.45">
      <c r="A10" s="10"/>
      <c r="B10" s="43">
        <f t="array" ref="B10:H10">DaysAndWeeks+DATE(CalendarYear,9,1)-WEEKDAY(DATE(CalendarYear,9,1),(WeekStart="星期一")+1)+22</f>
        <v>44459</v>
      </c>
      <c r="C10" s="43">
        <v>44460</v>
      </c>
      <c r="D10" s="43">
        <v>44461</v>
      </c>
      <c r="E10" s="43">
        <v>44462</v>
      </c>
      <c r="F10" s="43">
        <v>44463</v>
      </c>
      <c r="G10" s="43">
        <v>44464</v>
      </c>
      <c r="H10" s="43">
        <v>44465</v>
      </c>
    </row>
    <row r="11" spans="1:9" s="17" customFormat="1" ht="56.25" customHeight="1" x14ac:dyDescent="0.45">
      <c r="A11" s="15"/>
      <c r="B11" s="44"/>
      <c r="C11" s="44"/>
      <c r="D11" s="44"/>
      <c r="E11" s="44"/>
      <c r="F11" s="44"/>
      <c r="G11" s="44"/>
      <c r="H11" s="44"/>
    </row>
    <row r="12" spans="1:9" s="13" customFormat="1" ht="24" customHeight="1" x14ac:dyDescent="0.45">
      <c r="A12" s="10"/>
      <c r="B12" s="45">
        <f t="array" ref="B12:H12">DaysAndWeeks+DATE(CalendarYear,9,1)-WEEKDAY(DATE(CalendarYear,9,1),(WeekStart="星期一")+1)+29</f>
        <v>44466</v>
      </c>
      <c r="C12" s="45">
        <v>44467</v>
      </c>
      <c r="D12" s="45">
        <v>44468</v>
      </c>
      <c r="E12" s="45">
        <v>44469</v>
      </c>
      <c r="F12" s="45">
        <v>44470</v>
      </c>
      <c r="G12" s="45">
        <v>44471</v>
      </c>
      <c r="H12" s="45">
        <v>44472</v>
      </c>
    </row>
    <row r="13" spans="1:9" s="17" customFormat="1" ht="56.25" customHeight="1" x14ac:dyDescent="0.45">
      <c r="A13" s="15"/>
      <c r="B13" s="42"/>
      <c r="C13" s="42"/>
      <c r="D13" s="42"/>
      <c r="E13" s="42"/>
      <c r="F13" s="42"/>
      <c r="G13" s="42"/>
      <c r="H13" s="42"/>
    </row>
    <row r="14" spans="1:9" s="13" customFormat="1" ht="24" customHeight="1" x14ac:dyDescent="0.45">
      <c r="A14" s="10"/>
      <c r="B14" s="43">
        <f t="array" ref="B14:C14">DaysAndWeeks+DATE(CalendarYear,9,1)-WEEKDAY(DATE(CalendarYear,9,1),(WeekStart="星期一")+1)+36</f>
        <v>44473</v>
      </c>
      <c r="C14" s="43">
        <v>44474</v>
      </c>
      <c r="D14" s="136" t="s">
        <v>0</v>
      </c>
      <c r="E14" s="136"/>
      <c r="F14" s="136"/>
      <c r="G14" s="136"/>
      <c r="H14" s="137"/>
    </row>
    <row r="15" spans="1:9" s="17" customFormat="1" ht="56.25" customHeight="1" x14ac:dyDescent="0.45">
      <c r="A15" s="15"/>
      <c r="B15" s="44"/>
      <c r="C15" s="44"/>
      <c r="D15" s="138"/>
      <c r="E15" s="138"/>
      <c r="F15" s="138"/>
      <c r="G15" s="138"/>
      <c r="H15" s="139"/>
    </row>
  </sheetData>
  <mergeCells count="3">
    <mergeCell ref="B2:D2"/>
    <mergeCell ref="D14:H14"/>
    <mergeCell ref="D15:H15"/>
  </mergeCells>
  <phoneticPr fontId="24" type="noConversion"/>
  <conditionalFormatting sqref="B12:H12 B14:C14">
    <cfRule type="expression" dxfId="7" priority="2">
      <formula>AND(DAY(B12)&gt;=1,DAY(B12)&lt;=15)</formula>
    </cfRule>
  </conditionalFormatting>
  <conditionalFormatting sqref="B4:G4">
    <cfRule type="expression" dxfId="6" priority="1">
      <formula>DAY(B4)&gt;8</formula>
    </cfRule>
  </conditionalFormatting>
  <dataValidations count="8">
    <dataValidation allowBlank="1" showInputMessage="1" showErrorMessage="1" prompt="自动确定工作日" sqref="C3:H3" xr:uid="{00000000-0002-0000-0800-000000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800-000001000000}"/>
    <dataValidation allowBlank="1" showInputMessage="1" showErrorMessage="1" prompt="9 月日历" sqref="A1" xr:uid="{00000000-0002-0000-0800-000002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800-000003000000}"/>
    <dataValidation allowBlank="1" showInputMessage="1" showErrorMessage="1" prompt="此行和第 7、9、11、13 和 15 行包含的单元格用于输入与上述单元格中的日历日相关的每日备注。" sqref="B5" xr:uid="{00000000-0002-0000-0800-000004000000}"/>
    <dataValidation allowBlank="1" showInputMessage="1" prompt="在此单元格中输入每月备注" sqref="D15:H15" xr:uid="{00000000-0002-0000-0800-000005000000}"/>
    <dataValidation allowBlank="1" showInputMessage="1" prompt="在下方单元格中输入每月备注" sqref="D14:H14" xr:uid="{00000000-0002-0000-0800-000006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8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A1:I27"/>
  <sheetViews>
    <sheetView showGridLines="0" workbookViewId="0">
      <pane ySplit="3" topLeftCell="A16" activePane="bottomLeft" state="frozen"/>
      <selection pane="bottomLeft" activeCell="B17" sqref="B17:F17"/>
    </sheetView>
  </sheetViews>
  <sheetFormatPr defaultColWidth="8.84375" defaultRowHeight="16.5" x14ac:dyDescent="0.45"/>
  <cols>
    <col min="1" max="1" width="1.84375" style="1" customWidth="1"/>
    <col min="2" max="8" width="10.15234375" style="1" customWidth="1"/>
    <col min="9" max="9" width="1.84375" style="2" customWidth="1"/>
    <col min="10" max="10" width="8.84375" style="2" customWidth="1"/>
    <col min="11" max="16384" width="8.84375" style="2"/>
  </cols>
  <sheetData>
    <row r="1" spans="1:9" ht="9" customHeight="1" x14ac:dyDescent="0.45">
      <c r="I1" s="2" t="s">
        <v>1</v>
      </c>
    </row>
    <row r="2" spans="1:9" ht="65" customHeight="1" x14ac:dyDescent="0.45">
      <c r="B2" s="140" t="str">
        <f>CalendarYear&amp;" 年 10 月"</f>
        <v>2021 年 10 月</v>
      </c>
      <c r="C2" s="140"/>
      <c r="D2" s="140"/>
      <c r="E2" s="3"/>
      <c r="F2" s="52" t="s">
        <v>9</v>
      </c>
      <c r="G2" s="51" t="s">
        <v>5</v>
      </c>
      <c r="H2" s="53" t="s">
        <v>6</v>
      </c>
    </row>
    <row r="3" spans="1:9" s="9" customFormat="1" ht="24" customHeight="1" x14ac:dyDescent="0.45">
      <c r="A3" s="5"/>
      <c r="B3" s="38" t="str">
        <f>WeekStart</f>
        <v>星期一</v>
      </c>
      <c r="C3" s="39" t="str">
        <f t="shared" ref="C3:H3" si="0">TEXT(C4,"aaaa")</f>
        <v>星期二</v>
      </c>
      <c r="D3" s="39" t="str">
        <f t="shared" si="0"/>
        <v>星期三</v>
      </c>
      <c r="E3" s="39" t="str">
        <f t="shared" si="0"/>
        <v>星期四</v>
      </c>
      <c r="F3" s="39" t="str">
        <f t="shared" si="0"/>
        <v>星期五</v>
      </c>
      <c r="G3" s="39" t="str">
        <f t="shared" si="0"/>
        <v>星期六</v>
      </c>
      <c r="H3" s="40" t="str">
        <f t="shared" si="0"/>
        <v>星期日</v>
      </c>
    </row>
    <row r="4" spans="1:9" s="13" customFormat="1" ht="20.5" customHeight="1" x14ac:dyDescent="0.4">
      <c r="A4" s="10"/>
      <c r="B4" s="41">
        <f t="array" ref="B4:H4">DaysAndWeeks+DATE(CalendarYear,10,1)-WEEKDAY(DATE(CalendarYear,10,1),(WeekStart="星期一")+1)+1</f>
        <v>44466</v>
      </c>
      <c r="C4" s="41">
        <v>44467</v>
      </c>
      <c r="D4" s="41">
        <v>44468</v>
      </c>
      <c r="E4" s="41">
        <v>44469</v>
      </c>
      <c r="F4" s="41">
        <v>44470</v>
      </c>
      <c r="G4" s="41">
        <v>44471</v>
      </c>
      <c r="H4" s="41">
        <v>44472</v>
      </c>
    </row>
    <row r="5" spans="1:9" s="13" customFormat="1" ht="20.5" customHeight="1" x14ac:dyDescent="0.4">
      <c r="A5" s="10"/>
      <c r="B5" s="46"/>
      <c r="C5" s="46"/>
      <c r="D5" s="46"/>
      <c r="E5" s="46"/>
      <c r="F5" s="46"/>
      <c r="G5" s="46"/>
      <c r="H5" s="46"/>
    </row>
    <row r="6" spans="1:9" s="13" customFormat="1" ht="20.5" customHeight="1" x14ac:dyDescent="0.4">
      <c r="A6" s="10"/>
      <c r="B6" s="46"/>
      <c r="C6" s="46"/>
      <c r="D6" s="46"/>
      <c r="E6" s="46"/>
      <c r="F6" s="46"/>
      <c r="G6" s="46"/>
      <c r="H6" s="46"/>
    </row>
    <row r="7" spans="1:9" s="17" customFormat="1" ht="20.5" customHeight="1" x14ac:dyDescent="0.45">
      <c r="A7" s="15"/>
      <c r="B7" s="42"/>
      <c r="C7" s="42"/>
      <c r="D7" s="42"/>
      <c r="E7" s="42"/>
      <c r="F7" s="42"/>
      <c r="G7" s="42"/>
      <c r="H7" s="42"/>
    </row>
    <row r="8" spans="1:9" s="13" customFormat="1" ht="20.5" customHeight="1" x14ac:dyDescent="0.45">
      <c r="A8" s="10"/>
      <c r="B8" s="43">
        <f t="array" ref="B8:H8">DaysAndWeeks+DATE(CalendarYear,10,1)-WEEKDAY(DATE(CalendarYear,10,1),(WeekStart="星期一")+1)+8</f>
        <v>44473</v>
      </c>
      <c r="C8" s="43">
        <v>44474</v>
      </c>
      <c r="D8" s="43">
        <v>44475</v>
      </c>
      <c r="E8" s="43">
        <v>44476</v>
      </c>
      <c r="F8" s="43">
        <v>44477</v>
      </c>
      <c r="G8" s="43">
        <v>44478</v>
      </c>
      <c r="H8" s="43">
        <v>44479</v>
      </c>
    </row>
    <row r="9" spans="1:9" s="13" customFormat="1" ht="20.5" customHeight="1" x14ac:dyDescent="0.45">
      <c r="A9" s="10"/>
      <c r="B9" s="47"/>
      <c r="C9" s="47"/>
      <c r="D9" s="47"/>
      <c r="E9" s="47"/>
      <c r="F9" s="47"/>
      <c r="G9" s="47"/>
      <c r="H9" s="47"/>
    </row>
    <row r="10" spans="1:9" s="13" customFormat="1" ht="20.5" customHeight="1" x14ac:dyDescent="0.45">
      <c r="A10" s="10"/>
      <c r="B10" s="47"/>
      <c r="C10" s="47"/>
      <c r="D10" s="47"/>
      <c r="E10" s="47"/>
      <c r="F10" s="47"/>
      <c r="G10" s="47"/>
      <c r="H10" s="47"/>
    </row>
    <row r="11" spans="1:9" s="17" customFormat="1" ht="20.5" customHeight="1" x14ac:dyDescent="0.45">
      <c r="A11" s="15"/>
      <c r="B11" s="44"/>
      <c r="C11" s="44"/>
      <c r="D11" s="44"/>
      <c r="E11" s="44"/>
      <c r="F11" s="44"/>
      <c r="G11" s="44"/>
      <c r="H11" s="44"/>
    </row>
    <row r="12" spans="1:9" s="13" customFormat="1" ht="20.5" customHeight="1" x14ac:dyDescent="0.45">
      <c r="A12" s="10"/>
      <c r="B12" s="45">
        <f t="array" ref="B12:H12">DaysAndWeeks+DATE(CalendarYear,10,1)-WEEKDAY(DATE(CalendarYear,10,1),(WeekStart="星期一")+1)+15</f>
        <v>44480</v>
      </c>
      <c r="C12" s="45">
        <v>44481</v>
      </c>
      <c r="D12" s="45">
        <v>44482</v>
      </c>
      <c r="E12" s="45">
        <v>44483</v>
      </c>
      <c r="F12" s="45">
        <v>44484</v>
      </c>
      <c r="G12" s="45">
        <v>44485</v>
      </c>
      <c r="H12" s="45">
        <v>44486</v>
      </c>
    </row>
    <row r="13" spans="1:9" s="13" customFormat="1" ht="20.5" customHeight="1" x14ac:dyDescent="0.45">
      <c r="A13" s="10"/>
      <c r="B13" s="50"/>
      <c r="C13" s="50"/>
      <c r="D13" s="50"/>
      <c r="E13" s="50"/>
      <c r="F13" s="50"/>
      <c r="G13" s="50"/>
      <c r="H13" s="50"/>
    </row>
    <row r="14" spans="1:9" s="13" customFormat="1" ht="20.5" customHeight="1" x14ac:dyDescent="0.45">
      <c r="A14" s="10"/>
      <c r="B14" s="50"/>
      <c r="C14" s="50"/>
      <c r="D14" s="50"/>
      <c r="E14" s="50"/>
      <c r="F14" s="50"/>
      <c r="G14" s="50"/>
      <c r="H14" s="50"/>
    </row>
    <row r="15" spans="1:9" s="17" customFormat="1" ht="20.5" customHeight="1" x14ac:dyDescent="0.45">
      <c r="A15" s="15"/>
      <c r="B15" s="42"/>
      <c r="C15" s="42"/>
      <c r="D15" s="42"/>
      <c r="E15" s="42"/>
      <c r="F15" s="42"/>
      <c r="G15" s="42"/>
      <c r="H15" s="42"/>
    </row>
    <row r="16" spans="1:9" s="13" customFormat="1" ht="20.5" customHeight="1" x14ac:dyDescent="0.45">
      <c r="A16" s="10"/>
      <c r="B16" s="43">
        <f t="array" ref="B16:H16">DaysAndWeeks+DATE(CalendarYear,10,1)-WEEKDAY(DATE(CalendarYear,10,1),(WeekStart="星期一")+1)+22</f>
        <v>44487</v>
      </c>
      <c r="C16" s="43">
        <v>44488</v>
      </c>
      <c r="D16" s="43">
        <v>44489</v>
      </c>
      <c r="E16" s="43">
        <v>44490</v>
      </c>
      <c r="F16" s="43">
        <v>44491</v>
      </c>
      <c r="G16" s="43">
        <v>44492</v>
      </c>
      <c r="H16" s="43">
        <v>44493</v>
      </c>
    </row>
    <row r="17" spans="1:8" s="73" customFormat="1" ht="33.5" customHeight="1" x14ac:dyDescent="0.45">
      <c r="A17" s="71"/>
      <c r="B17" s="141" t="s">
        <v>106</v>
      </c>
      <c r="C17" s="142"/>
      <c r="D17" s="142"/>
      <c r="E17" s="142"/>
      <c r="F17" s="143"/>
      <c r="G17" s="72"/>
      <c r="H17" s="72"/>
    </row>
    <row r="18" spans="1:8" s="73" customFormat="1" ht="27" customHeight="1" x14ac:dyDescent="0.45">
      <c r="A18" s="71"/>
      <c r="B18" s="72"/>
      <c r="C18" s="84" t="s">
        <v>118</v>
      </c>
      <c r="D18" s="84" t="s">
        <v>119</v>
      </c>
      <c r="E18" s="72"/>
      <c r="F18" s="84" t="s">
        <v>120</v>
      </c>
      <c r="G18" s="72"/>
      <c r="H18" s="72"/>
    </row>
    <row r="19" spans="1:8" s="78" customFormat="1" ht="70" customHeight="1" x14ac:dyDescent="0.45">
      <c r="A19" s="74"/>
      <c r="B19" s="75" t="s">
        <v>110</v>
      </c>
      <c r="C19" s="147" t="s">
        <v>111</v>
      </c>
      <c r="D19" s="147"/>
      <c r="E19" s="147"/>
      <c r="F19" s="147"/>
      <c r="G19" s="76"/>
      <c r="H19" s="77"/>
    </row>
    <row r="20" spans="1:8" s="13" customFormat="1" ht="20.5" customHeight="1" x14ac:dyDescent="0.45">
      <c r="A20" s="10"/>
      <c r="B20" s="50">
        <f t="array" ref="B20:H20">DaysAndWeeks+DATE(CalendarYear,10,1)-WEEKDAY(DATE(CalendarYear,10,1),(WeekStart="星期一")+1)+29</f>
        <v>44494</v>
      </c>
      <c r="C20" s="50">
        <v>44495</v>
      </c>
      <c r="D20" s="50">
        <v>44496</v>
      </c>
      <c r="E20" s="50">
        <v>44497</v>
      </c>
      <c r="F20" s="50">
        <v>44498</v>
      </c>
      <c r="G20" s="45">
        <v>44499</v>
      </c>
      <c r="H20" s="45">
        <v>44500</v>
      </c>
    </row>
    <row r="21" spans="1:8" s="73" customFormat="1" ht="30" customHeight="1" x14ac:dyDescent="0.45">
      <c r="A21" s="71"/>
      <c r="B21" s="144" t="s">
        <v>107</v>
      </c>
      <c r="C21" s="145"/>
      <c r="D21" s="145"/>
      <c r="E21" s="145"/>
      <c r="F21" s="146"/>
      <c r="G21" s="79"/>
      <c r="H21" s="79"/>
    </row>
    <row r="22" spans="1:8" s="73" customFormat="1" ht="34" customHeight="1" x14ac:dyDescent="0.45">
      <c r="A22" s="71"/>
      <c r="B22" s="151" t="s">
        <v>120</v>
      </c>
      <c r="C22" s="152"/>
      <c r="D22" s="152"/>
      <c r="E22" s="152"/>
      <c r="F22" s="153"/>
      <c r="G22" s="79"/>
      <c r="H22" s="79"/>
    </row>
    <row r="23" spans="1:8" s="78" customFormat="1" ht="38" customHeight="1" x14ac:dyDescent="0.45">
      <c r="A23" s="74"/>
      <c r="B23" s="148" t="s">
        <v>112</v>
      </c>
      <c r="C23" s="149"/>
      <c r="D23" s="149"/>
      <c r="E23" s="149"/>
      <c r="F23" s="150"/>
      <c r="G23" s="80"/>
      <c r="H23" s="80"/>
    </row>
    <row r="24" spans="1:8" s="13" customFormat="1" ht="20.5" customHeight="1" x14ac:dyDescent="0.45">
      <c r="A24" s="10"/>
      <c r="B24" s="43">
        <f t="array" ref="B24:C24">DaysAndWeeks+DATE(CalendarYear,10,1)-WEEKDAY(DATE(CalendarYear,10,1),(WeekStart="星期一")+1)+36</f>
        <v>44501</v>
      </c>
      <c r="C24" s="43">
        <v>44502</v>
      </c>
      <c r="D24" s="136" t="s">
        <v>0</v>
      </c>
      <c r="E24" s="136"/>
      <c r="F24" s="136"/>
      <c r="G24" s="136"/>
      <c r="H24" s="137"/>
    </row>
    <row r="25" spans="1:8" s="13" customFormat="1" ht="20.5" customHeight="1" x14ac:dyDescent="0.45">
      <c r="A25" s="10"/>
      <c r="B25" s="47"/>
      <c r="C25" s="47"/>
      <c r="D25" s="48"/>
      <c r="E25" s="48"/>
      <c r="F25" s="48"/>
      <c r="G25" s="48"/>
      <c r="H25" s="49"/>
    </row>
    <row r="26" spans="1:8" s="13" customFormat="1" ht="20.5" customHeight="1" x14ac:dyDescent="0.45">
      <c r="A26" s="10"/>
      <c r="B26" s="47"/>
      <c r="C26" s="47"/>
      <c r="D26" s="48"/>
      <c r="E26" s="48"/>
      <c r="F26" s="48"/>
      <c r="G26" s="48"/>
      <c r="H26" s="49"/>
    </row>
    <row r="27" spans="1:8" s="17" customFormat="1" ht="20.5" customHeight="1" x14ac:dyDescent="0.45">
      <c r="A27" s="15"/>
      <c r="B27" s="44"/>
      <c r="C27" s="44"/>
      <c r="D27" s="138"/>
      <c r="E27" s="138"/>
      <c r="F27" s="138"/>
      <c r="G27" s="138"/>
      <c r="H27" s="139"/>
    </row>
  </sheetData>
  <autoFilter ref="A3:J3" xr:uid="{00000000-0001-0000-0900-000000000000}"/>
  <mergeCells count="8">
    <mergeCell ref="B2:D2"/>
    <mergeCell ref="D24:H24"/>
    <mergeCell ref="D27:H27"/>
    <mergeCell ref="B17:F17"/>
    <mergeCell ref="B21:F21"/>
    <mergeCell ref="C19:F19"/>
    <mergeCell ref="B23:F23"/>
    <mergeCell ref="B22:F22"/>
  </mergeCells>
  <phoneticPr fontId="24" type="noConversion"/>
  <conditionalFormatting sqref="B20:H20 B24:C26 B21:B22 G21:H22">
    <cfRule type="expression" dxfId="5" priority="2">
      <formula>AND(DAY(B20)&gt;=1,DAY(B20)&lt;=15)</formula>
    </cfRule>
  </conditionalFormatting>
  <conditionalFormatting sqref="B4:G6">
    <cfRule type="expression" dxfId="4" priority="1">
      <formula>DAY(B4)&gt;8</formula>
    </cfRule>
  </conditionalFormatting>
  <dataValidations xWindow="418" yWindow="1043" count="8">
    <dataValidation allowBlank="1" showInputMessage="1" showErrorMessage="1" prompt="自动确定工作日" sqref="C3:H3" xr:uid="{00000000-0002-0000-0900-000000000000}"/>
    <dataValidation allowBlank="1" showInputMessage="1" showErrorMessage="1" prompt="10 月日历" sqref="A1" xr:uid="{00000000-0002-0000-0900-000001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900-000002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900-000003000000}"/>
    <dataValidation allowBlank="1" showInputMessage="1" prompt="在下方单元格中输入每月备注" sqref="D24:H26" xr:uid="{00000000-0002-0000-0900-000004000000}"/>
    <dataValidation allowBlank="1" showInputMessage="1" prompt="在此单元格中输入每月备注" sqref="D27:H27" xr:uid="{00000000-0002-0000-0900-000005000000}"/>
    <dataValidation allowBlank="1" showInputMessage="1" showErrorMessage="1" prompt="此行和第 7、9、11、13 和 15 行包含的单元格用于输入与上述单元格中的日历日相关的每日备注。" sqref="B7" xr:uid="{00000000-0002-0000-0900-000006000000}"/>
    <dataValidation allowBlank="1" showInputMessage="1" showErrorMessage="1" prompt="此行和第 6、8、10、12 和 14 行包含一周的日历日。若此单元格不包含数字 1，则为上个月的某一天。在单元格 D15 中输入备注。" sqref="B4:B6" xr:uid="{00000000-0002-0000-09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A1:I27"/>
  <sheetViews>
    <sheetView showGridLines="0" topLeftCell="A13" zoomScaleNormal="100" workbookViewId="0">
      <selection activeCell="D27" sqref="D27:H27"/>
    </sheetView>
  </sheetViews>
  <sheetFormatPr defaultColWidth="8.84375" defaultRowHeight="16.5" x14ac:dyDescent="0.45"/>
  <cols>
    <col min="1" max="1" width="1.84375" style="1" customWidth="1"/>
    <col min="2" max="3" width="16" style="1" bestFit="1" customWidth="1"/>
    <col min="4" max="8" width="11" style="1" customWidth="1"/>
    <col min="9" max="9" width="1.84375" style="2" customWidth="1"/>
    <col min="10" max="10" width="8.84375" style="2" customWidth="1"/>
    <col min="11" max="16384" width="8.84375" style="2"/>
  </cols>
  <sheetData>
    <row r="1" spans="1:9" ht="9" customHeight="1" x14ac:dyDescent="0.45">
      <c r="I1" s="2" t="s">
        <v>1</v>
      </c>
    </row>
    <row r="2" spans="1:9" ht="49.5" x14ac:dyDescent="0.45">
      <c r="B2" s="140" t="str">
        <f>CalendarYear&amp;" 年 11 月"</f>
        <v>2021 年 11 月</v>
      </c>
      <c r="C2" s="140"/>
      <c r="D2" s="140"/>
      <c r="E2" s="3"/>
      <c r="F2" s="52" t="s">
        <v>9</v>
      </c>
      <c r="G2" s="51" t="s">
        <v>5</v>
      </c>
      <c r="H2" s="53" t="s">
        <v>6</v>
      </c>
    </row>
    <row r="3" spans="1:9" s="9" customFormat="1" ht="24" customHeight="1" x14ac:dyDescent="0.45">
      <c r="A3" s="5"/>
      <c r="B3" s="38" t="str">
        <f>WeekStart</f>
        <v>星期一</v>
      </c>
      <c r="C3" s="39" t="str">
        <f t="shared" ref="C3:H3" si="0">TEXT(C4,"aaaa")</f>
        <v>星期二</v>
      </c>
      <c r="D3" s="39" t="str">
        <f t="shared" si="0"/>
        <v>星期三</v>
      </c>
      <c r="E3" s="39" t="str">
        <f t="shared" si="0"/>
        <v>星期四</v>
      </c>
      <c r="F3" s="39" t="str">
        <f t="shared" si="0"/>
        <v>星期五</v>
      </c>
      <c r="G3" s="39" t="str">
        <f t="shared" si="0"/>
        <v>星期六</v>
      </c>
      <c r="H3" s="40" t="str">
        <f t="shared" si="0"/>
        <v>星期日</v>
      </c>
    </row>
    <row r="4" spans="1:9" s="13" customFormat="1" x14ac:dyDescent="0.4">
      <c r="A4" s="10"/>
      <c r="B4" s="41">
        <f t="array" ref="B4:H4">DaysAndWeeks+DATE(CalendarYear,11,1)-WEEKDAY(DATE(CalendarYear,11,1),(WeekStart="星期一")+1)+1</f>
        <v>44501</v>
      </c>
      <c r="C4" s="41">
        <v>44502</v>
      </c>
      <c r="D4" s="41">
        <v>44503</v>
      </c>
      <c r="E4" s="41">
        <v>44504</v>
      </c>
      <c r="F4" s="41">
        <v>44505</v>
      </c>
      <c r="G4" s="41">
        <v>44506</v>
      </c>
      <c r="H4" s="41">
        <v>44507</v>
      </c>
    </row>
    <row r="5" spans="1:9" s="73" customFormat="1" ht="31" customHeight="1" x14ac:dyDescent="0.35">
      <c r="A5" s="71"/>
      <c r="B5" s="144" t="s">
        <v>108</v>
      </c>
      <c r="C5" s="145"/>
      <c r="D5" s="145"/>
      <c r="E5" s="145"/>
      <c r="F5" s="146"/>
      <c r="G5" s="81"/>
      <c r="H5" s="81"/>
    </row>
    <row r="6" spans="1:9" s="73" customFormat="1" ht="34" customHeight="1" x14ac:dyDescent="0.35">
      <c r="A6" s="71"/>
      <c r="B6" s="151" t="s">
        <v>121</v>
      </c>
      <c r="C6" s="152"/>
      <c r="D6" s="152"/>
      <c r="E6" s="152"/>
      <c r="F6" s="153"/>
      <c r="G6" s="81"/>
      <c r="H6" s="81"/>
    </row>
    <row r="7" spans="1:9" s="78" customFormat="1" ht="38.5" customHeight="1" x14ac:dyDescent="0.45">
      <c r="A7" s="74"/>
      <c r="B7" s="148" t="s">
        <v>113</v>
      </c>
      <c r="C7" s="150"/>
      <c r="D7" s="148" t="s">
        <v>114</v>
      </c>
      <c r="E7" s="149"/>
      <c r="F7" s="150"/>
      <c r="G7" s="82"/>
      <c r="H7" s="82"/>
    </row>
    <row r="8" spans="1:9" s="13" customFormat="1" x14ac:dyDescent="0.45">
      <c r="A8" s="10"/>
      <c r="B8" s="43">
        <f t="array" ref="B8:H8">DaysAndWeeks+DATE(CalendarYear,11,1)-WEEKDAY(DATE(CalendarYear,11,1),(WeekStart="星期一")+1)+8</f>
        <v>44508</v>
      </c>
      <c r="C8" s="43">
        <v>44509</v>
      </c>
      <c r="D8" s="43">
        <v>44510</v>
      </c>
      <c r="E8" s="43">
        <v>44511</v>
      </c>
      <c r="F8" s="43">
        <v>44512</v>
      </c>
      <c r="G8" s="43">
        <v>44513</v>
      </c>
      <c r="H8" s="43">
        <v>44514</v>
      </c>
    </row>
    <row r="9" spans="1:9" s="73" customFormat="1" ht="30.5" customHeight="1" x14ac:dyDescent="0.45">
      <c r="A9" s="71"/>
      <c r="B9" s="141" t="s">
        <v>109</v>
      </c>
      <c r="C9" s="142"/>
      <c r="D9" s="143"/>
      <c r="E9" s="72"/>
      <c r="F9" s="72"/>
      <c r="G9" s="72"/>
      <c r="H9" s="72"/>
    </row>
    <row r="10" spans="1:9" s="73" customFormat="1" ht="26" customHeight="1" x14ac:dyDescent="0.45">
      <c r="A10" s="71"/>
      <c r="B10" s="154" t="s">
        <v>121</v>
      </c>
      <c r="C10" s="155"/>
      <c r="D10" s="156"/>
      <c r="E10" s="154" t="s">
        <v>122</v>
      </c>
      <c r="F10" s="155"/>
      <c r="G10" s="86"/>
      <c r="H10" s="72"/>
    </row>
    <row r="11" spans="1:9" s="78" customFormat="1" ht="17" customHeight="1" x14ac:dyDescent="0.45">
      <c r="A11" s="74"/>
      <c r="B11" s="82"/>
      <c r="C11" s="82"/>
      <c r="D11" s="82"/>
      <c r="E11" s="82"/>
      <c r="F11" s="83"/>
      <c r="G11" s="77"/>
      <c r="H11" s="77"/>
    </row>
    <row r="12" spans="1:9" s="13" customFormat="1" ht="26" customHeight="1" x14ac:dyDescent="0.45">
      <c r="A12" s="10"/>
      <c r="B12" s="45">
        <f t="array" ref="B12:H12">DaysAndWeeks+DATE(CalendarYear,11,1)-WEEKDAY(DATE(CalendarYear,11,1),(WeekStart="星期一")+1)+15</f>
        <v>44515</v>
      </c>
      <c r="C12" s="45">
        <v>44516</v>
      </c>
      <c r="D12" s="45">
        <v>44517</v>
      </c>
      <c r="E12" s="45">
        <v>44518</v>
      </c>
      <c r="F12" s="45">
        <v>44519</v>
      </c>
      <c r="G12" s="45">
        <v>44520</v>
      </c>
      <c r="H12" s="45">
        <v>44521</v>
      </c>
    </row>
    <row r="13" spans="1:9" s="73" customFormat="1" ht="26" customHeight="1" x14ac:dyDescent="0.45">
      <c r="A13" s="71"/>
      <c r="B13" s="79"/>
      <c r="C13" s="79"/>
      <c r="D13" s="79"/>
      <c r="E13" s="79"/>
      <c r="F13" s="79"/>
      <c r="G13" s="79"/>
      <c r="H13" s="79"/>
    </row>
    <row r="14" spans="1:9" s="73" customFormat="1" ht="26" customHeight="1" x14ac:dyDescent="0.45">
      <c r="A14" s="71"/>
      <c r="B14" s="151" t="s">
        <v>122</v>
      </c>
      <c r="C14" s="152"/>
      <c r="D14" s="152"/>
      <c r="E14" s="152"/>
      <c r="F14" s="152"/>
      <c r="G14" s="87"/>
      <c r="H14" s="79"/>
    </row>
    <row r="15" spans="1:9" s="78" customFormat="1" ht="26" customHeight="1" x14ac:dyDescent="0.45">
      <c r="A15" s="74"/>
      <c r="B15" s="82"/>
      <c r="C15" s="82"/>
      <c r="D15" s="82"/>
      <c r="E15" s="82"/>
      <c r="F15" s="82"/>
      <c r="G15" s="82"/>
      <c r="H15" s="82"/>
    </row>
    <row r="16" spans="1:9" s="13" customFormat="1" ht="26" customHeight="1" x14ac:dyDescent="0.45">
      <c r="A16" s="10"/>
      <c r="B16" s="43">
        <f t="array" ref="B16:H16">DaysAndWeeks+DATE(CalendarYear,11,1)-WEEKDAY(DATE(CalendarYear,11,1),(WeekStart="星期一")+1)+22</f>
        <v>44522</v>
      </c>
      <c r="C16" s="43">
        <v>44523</v>
      </c>
      <c r="D16" s="43">
        <v>44524</v>
      </c>
      <c r="E16" s="43">
        <v>44525</v>
      </c>
      <c r="F16" s="43">
        <v>44526</v>
      </c>
      <c r="G16" s="43">
        <v>44527</v>
      </c>
      <c r="H16" s="43">
        <v>44528</v>
      </c>
    </row>
    <row r="17" spans="1:8" s="73" customFormat="1" ht="26" customHeight="1" x14ac:dyDescent="0.45">
      <c r="A17" s="71"/>
      <c r="B17" s="72"/>
      <c r="C17" s="88"/>
      <c r="D17" s="89"/>
      <c r="E17" s="89"/>
      <c r="F17" s="86"/>
      <c r="G17" s="72"/>
      <c r="H17" s="72"/>
    </row>
    <row r="18" spans="1:8" s="73" customFormat="1" ht="26" customHeight="1" x14ac:dyDescent="0.45">
      <c r="A18" s="71"/>
      <c r="B18" s="84" t="s">
        <v>122</v>
      </c>
      <c r="C18" s="154" t="s">
        <v>123</v>
      </c>
      <c r="D18" s="155"/>
      <c r="E18" s="155"/>
      <c r="F18" s="156"/>
      <c r="G18" s="72"/>
      <c r="H18" s="72"/>
    </row>
    <row r="19" spans="1:8" s="78" customFormat="1" ht="26" customHeight="1" x14ac:dyDescent="0.45">
      <c r="A19" s="74"/>
      <c r="B19" s="77"/>
      <c r="C19" s="77"/>
      <c r="D19" s="77"/>
      <c r="E19" s="77"/>
      <c r="F19" s="77"/>
      <c r="G19" s="77"/>
      <c r="H19" s="77"/>
    </row>
    <row r="20" spans="1:8" s="13" customFormat="1" ht="26" customHeight="1" x14ac:dyDescent="0.45">
      <c r="A20" s="10"/>
      <c r="B20" s="45">
        <f t="array" ref="B20:H20">DaysAndWeeks+DATE(CalendarYear,11,1)-WEEKDAY(DATE(CalendarYear,11,1),(WeekStart="星期一")+1)+29</f>
        <v>44529</v>
      </c>
      <c r="C20" s="45">
        <v>44530</v>
      </c>
      <c r="D20" s="45">
        <v>44531</v>
      </c>
      <c r="E20" s="45">
        <v>44532</v>
      </c>
      <c r="F20" s="45">
        <v>44533</v>
      </c>
      <c r="G20" s="45">
        <v>44534</v>
      </c>
      <c r="H20" s="45">
        <v>44535</v>
      </c>
    </row>
    <row r="21" spans="1:8" s="73" customFormat="1" ht="26" customHeight="1" x14ac:dyDescent="0.45">
      <c r="A21" s="71"/>
      <c r="B21" s="79"/>
      <c r="C21" s="79"/>
      <c r="D21" s="79"/>
      <c r="E21" s="79"/>
      <c r="F21" s="79"/>
      <c r="G21" s="79"/>
      <c r="H21" s="79"/>
    </row>
    <row r="22" spans="1:8" s="73" customFormat="1" ht="26" customHeight="1" x14ac:dyDescent="0.45">
      <c r="A22" s="71"/>
      <c r="B22" s="85" t="s">
        <v>123</v>
      </c>
      <c r="C22" s="85" t="s">
        <v>124</v>
      </c>
      <c r="D22" s="79"/>
      <c r="E22" s="79"/>
      <c r="F22" s="79"/>
      <c r="G22" s="79"/>
      <c r="H22" s="79"/>
    </row>
    <row r="23" spans="1:8" s="78" customFormat="1" ht="26" customHeight="1" x14ac:dyDescent="0.45">
      <c r="A23" s="74"/>
      <c r="B23" s="80"/>
      <c r="C23" s="80"/>
      <c r="D23" s="80"/>
      <c r="E23" s="80"/>
      <c r="F23" s="80"/>
      <c r="G23" s="80"/>
      <c r="H23" s="80"/>
    </row>
    <row r="24" spans="1:8" s="13" customFormat="1" x14ac:dyDescent="0.45">
      <c r="A24" s="10"/>
      <c r="B24" s="43">
        <f t="array" ref="B24:C24">DaysAndWeeks+DATE(CalendarYear,11,1)-WEEKDAY(DATE(CalendarYear,11,1),(WeekStart="星期一")+1)+36</f>
        <v>44536</v>
      </c>
      <c r="C24" s="43">
        <v>44537</v>
      </c>
      <c r="D24" s="136" t="s">
        <v>0</v>
      </c>
      <c r="E24" s="136"/>
      <c r="F24" s="136"/>
      <c r="G24" s="136"/>
      <c r="H24" s="137"/>
    </row>
    <row r="25" spans="1:8" s="13" customFormat="1" ht="44.5" customHeight="1" x14ac:dyDescent="0.45">
      <c r="A25" s="10"/>
      <c r="B25" s="47"/>
      <c r="C25" s="47"/>
      <c r="D25" s="159" t="s">
        <v>27</v>
      </c>
      <c r="E25" s="160"/>
      <c r="F25" s="160"/>
      <c r="G25" s="160"/>
      <c r="H25" s="161"/>
    </row>
    <row r="26" spans="1:8" s="13" customFormat="1" ht="44" customHeight="1" x14ac:dyDescent="0.45">
      <c r="A26" s="10"/>
      <c r="B26" s="47"/>
      <c r="C26" s="47"/>
      <c r="D26" s="162" t="s">
        <v>125</v>
      </c>
      <c r="E26" s="163"/>
      <c r="F26" s="163"/>
      <c r="G26" s="163"/>
      <c r="H26" s="164"/>
    </row>
    <row r="27" spans="1:8" s="17" customFormat="1" ht="36" customHeight="1" x14ac:dyDescent="0.45">
      <c r="A27" s="15"/>
      <c r="B27" s="44"/>
      <c r="C27" s="44"/>
      <c r="D27" s="157" t="s">
        <v>104</v>
      </c>
      <c r="E27" s="157"/>
      <c r="F27" s="157"/>
      <c r="G27" s="157"/>
      <c r="H27" s="158"/>
    </row>
  </sheetData>
  <mergeCells count="14">
    <mergeCell ref="C18:F18"/>
    <mergeCell ref="B2:D2"/>
    <mergeCell ref="D24:H24"/>
    <mergeCell ref="D27:H27"/>
    <mergeCell ref="B5:F5"/>
    <mergeCell ref="B9:D9"/>
    <mergeCell ref="D25:H25"/>
    <mergeCell ref="B7:C7"/>
    <mergeCell ref="D7:F7"/>
    <mergeCell ref="D26:H26"/>
    <mergeCell ref="B6:F6"/>
    <mergeCell ref="B10:D10"/>
    <mergeCell ref="E10:F10"/>
    <mergeCell ref="B14:F14"/>
  </mergeCells>
  <phoneticPr fontId="24" type="noConversion"/>
  <conditionalFormatting sqref="B20:H22 B24:C26">
    <cfRule type="expression" dxfId="3" priority="2">
      <formula>AND(DAY(B20)&gt;=1,DAY(B20)&lt;=15)</formula>
    </cfRule>
  </conditionalFormatting>
  <conditionalFormatting sqref="B4:G4 B5:B6 G5:G6">
    <cfRule type="expression" dxfId="2" priority="1">
      <formula>DAY(B4)&gt;8</formula>
    </cfRule>
  </conditionalFormatting>
  <dataValidations count="8">
    <dataValidation allowBlank="1" showInputMessage="1" showErrorMessage="1" prompt="自动确定工作日" sqref="C3:H3" xr:uid="{00000000-0002-0000-0A00-000000000000}"/>
    <dataValidation allowBlank="1" showInputMessage="1" showErrorMessage="1" prompt="11 月日历" sqref="A1" xr:uid="{00000000-0002-0000-0A00-000001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A00-000002000000}"/>
    <dataValidation allowBlank="1" showInputMessage="1" showErrorMessage="1" prompt="此行和第 6、8、10、12 和 14 行包含一周的日历日。若此单元格不包含数字 1，则为上个月的某一天。在单元格 D15 中输入备注。" sqref="B4:B6" xr:uid="{00000000-0002-0000-0A00-000003000000}"/>
    <dataValidation allowBlank="1" showInputMessage="1" prompt="在此单元格中输入每月备注" sqref="D27:H27" xr:uid="{00000000-0002-0000-0A00-000005000000}"/>
    <dataValidation allowBlank="1" showInputMessage="1" prompt="在下方单元格中输入每月备注" sqref="D24:D26 E24:H24" xr:uid="{00000000-0002-0000-0A00-000006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A00-000007000000}"/>
    <dataValidation allowBlank="1" showInputMessage="1" showErrorMessage="1" prompt="此行和第 7、9、11、13 和 15 行包含的单元格用于输入与上述单元格中的日历日相关的每日备注。" sqref="B7" xr:uid="{00000000-0002-0000-0A00-000004000000}"/>
  </dataValidations>
  <printOptions horizontalCentered="1"/>
  <pageMargins left="0.25" right="0.25" top="0.5" bottom="0.5" header="0.3" footer="0.3"/>
  <pageSetup paperSize="9" scale="90" orientation="landscape" r:id="rId1"/>
  <headerFooter differentFirst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A1:I15"/>
  <sheetViews>
    <sheetView showGridLines="0" workbookViewId="0">
      <selection activeCell="F9" sqref="F9"/>
    </sheetView>
  </sheetViews>
  <sheetFormatPr defaultColWidth="8.84375" defaultRowHeight="16.5" x14ac:dyDescent="0.45"/>
  <cols>
    <col min="1" max="1" width="1.84375" style="1" customWidth="1"/>
    <col min="2" max="8" width="16.84375" style="1" customWidth="1"/>
    <col min="9" max="9" width="1.84375" style="2" customWidth="1"/>
    <col min="10" max="10" width="8.84375" style="2" customWidth="1"/>
    <col min="11" max="16384" width="8.84375" style="2"/>
  </cols>
  <sheetData>
    <row r="1" spans="1:9" ht="9" customHeight="1" x14ac:dyDescent="0.45">
      <c r="I1" s="2" t="s">
        <v>1</v>
      </c>
    </row>
    <row r="2" spans="1:9" ht="96" customHeight="1" x14ac:dyDescent="0.45">
      <c r="B2" s="119" t="str">
        <f>CalendarYear&amp;" 年 12 月"</f>
        <v>2021 年 12 月</v>
      </c>
      <c r="C2" s="119"/>
      <c r="D2" s="119"/>
      <c r="E2" s="3"/>
      <c r="F2" s="3"/>
      <c r="G2" s="3"/>
      <c r="H2" s="4"/>
    </row>
    <row r="3" spans="1:9" s="9" customFormat="1" ht="24" customHeight="1" x14ac:dyDescent="0.45">
      <c r="A3" s="5"/>
      <c r="B3" s="6" t="str">
        <f>WeekStart</f>
        <v>星期一</v>
      </c>
      <c r="C3" s="7" t="str">
        <f t="shared" ref="C3:H3" si="0">TEXT(C4,"aaaa")</f>
        <v>星期二</v>
      </c>
      <c r="D3" s="7" t="str">
        <f t="shared" si="0"/>
        <v>星期三</v>
      </c>
      <c r="E3" s="7" t="str">
        <f t="shared" si="0"/>
        <v>星期四</v>
      </c>
      <c r="F3" s="7" t="str">
        <f t="shared" si="0"/>
        <v>星期五</v>
      </c>
      <c r="G3" s="7" t="str">
        <f t="shared" si="0"/>
        <v>星期六</v>
      </c>
      <c r="H3" s="8" t="str">
        <f t="shared" si="0"/>
        <v>星期日</v>
      </c>
    </row>
    <row r="4" spans="1:9" s="13" customFormat="1" ht="24" customHeight="1" x14ac:dyDescent="0.4">
      <c r="A4" s="10"/>
      <c r="B4" s="11">
        <f t="array" ref="B4:H4">DaysAndWeeks+DATE(CalendarYear,12,1)-WEEKDAY(DATE(CalendarYear,12,1),(WeekStart="星期一")+1)+1</f>
        <v>44529</v>
      </c>
      <c r="C4" s="11">
        <v>44530</v>
      </c>
      <c r="D4" s="11">
        <v>44531</v>
      </c>
      <c r="E4" s="11">
        <v>44532</v>
      </c>
      <c r="F4" s="11">
        <v>44533</v>
      </c>
      <c r="G4" s="11">
        <v>44534</v>
      </c>
      <c r="H4" s="12">
        <v>44535</v>
      </c>
    </row>
    <row r="5" spans="1:9" s="17" customFormat="1" ht="56.25" customHeight="1" x14ac:dyDescent="0.45">
      <c r="A5" s="15"/>
      <c r="B5" s="16"/>
      <c r="C5" s="16"/>
      <c r="D5" s="16"/>
      <c r="E5" s="16"/>
      <c r="F5" s="16"/>
      <c r="G5" s="16"/>
      <c r="H5" s="16"/>
    </row>
    <row r="6" spans="1:9" s="13" customFormat="1" ht="24" customHeight="1" x14ac:dyDescent="0.45">
      <c r="A6" s="10"/>
      <c r="B6" s="19">
        <f t="array" ref="B6:H6">DaysAndWeeks+DATE(CalendarYear,12,1)-WEEKDAY(DATE(CalendarYear,12,1),(WeekStart="星期一")+1)+8</f>
        <v>44536</v>
      </c>
      <c r="C6" s="19">
        <v>44537</v>
      </c>
      <c r="D6" s="19">
        <v>44538</v>
      </c>
      <c r="E6" s="19">
        <v>44539</v>
      </c>
      <c r="F6" s="19">
        <v>44540</v>
      </c>
      <c r="G6" s="19">
        <v>44541</v>
      </c>
      <c r="H6" s="19">
        <v>44542</v>
      </c>
    </row>
    <row r="7" spans="1:9" s="17" customFormat="1" ht="56.25" customHeight="1" x14ac:dyDescent="0.45">
      <c r="A7" s="15"/>
      <c r="B7" s="20"/>
      <c r="C7" s="20"/>
      <c r="D7" s="20"/>
      <c r="E7" s="20"/>
      <c r="F7" s="20"/>
      <c r="G7" s="20"/>
      <c r="H7" s="20"/>
    </row>
    <row r="8" spans="1:9" s="13" customFormat="1" ht="24" customHeight="1" x14ac:dyDescent="0.45">
      <c r="A8" s="10"/>
      <c r="B8" s="21">
        <f t="array" ref="B8:H8">DaysAndWeeks+DATE(CalendarYear,12,1)-WEEKDAY(DATE(CalendarYear,12,1),(WeekStart="星期一")+1)+15</f>
        <v>44543</v>
      </c>
      <c r="C8" s="21">
        <v>44544</v>
      </c>
      <c r="D8" s="21">
        <v>44545</v>
      </c>
      <c r="E8" s="21">
        <v>44546</v>
      </c>
      <c r="F8" s="21">
        <v>44547</v>
      </c>
      <c r="G8" s="21">
        <v>44548</v>
      </c>
      <c r="H8" s="21">
        <v>44549</v>
      </c>
    </row>
    <row r="9" spans="1:9" s="17" customFormat="1" ht="56.25" customHeight="1" x14ac:dyDescent="0.45">
      <c r="A9" s="15"/>
      <c r="B9" s="16"/>
      <c r="C9" s="16"/>
      <c r="D9" s="16"/>
      <c r="E9" s="16"/>
      <c r="F9" s="16"/>
      <c r="G9" s="16"/>
      <c r="H9" s="16"/>
    </row>
    <row r="10" spans="1:9" s="13" customFormat="1" ht="24" customHeight="1" x14ac:dyDescent="0.45">
      <c r="A10" s="10"/>
      <c r="B10" s="19">
        <f t="array" ref="B10:H10">DaysAndWeeks+DATE(CalendarYear,12,1)-WEEKDAY(DATE(CalendarYear,12,1),(WeekStart="星期一")+1)+22</f>
        <v>44550</v>
      </c>
      <c r="C10" s="19">
        <v>44551</v>
      </c>
      <c r="D10" s="19">
        <v>44552</v>
      </c>
      <c r="E10" s="19">
        <v>44553</v>
      </c>
      <c r="F10" s="19">
        <v>44554</v>
      </c>
      <c r="G10" s="19">
        <v>44555</v>
      </c>
      <c r="H10" s="19">
        <v>44556</v>
      </c>
    </row>
    <row r="11" spans="1:9" s="17" customFormat="1" ht="56.25" customHeight="1" x14ac:dyDescent="0.45">
      <c r="A11" s="15"/>
      <c r="B11" s="20"/>
      <c r="C11" s="20"/>
      <c r="D11" s="20"/>
      <c r="E11" s="20"/>
      <c r="F11" s="20"/>
      <c r="G11" s="20"/>
      <c r="H11" s="20"/>
    </row>
    <row r="12" spans="1:9" s="13" customFormat="1" ht="24" customHeight="1" x14ac:dyDescent="0.45">
      <c r="A12" s="10"/>
      <c r="B12" s="21">
        <f t="array" ref="B12:H12">DaysAndWeeks+DATE(CalendarYear,12,1)-WEEKDAY(DATE(CalendarYear,12,1),(WeekStart="星期一")+1)+29</f>
        <v>44557</v>
      </c>
      <c r="C12" s="21">
        <v>44558</v>
      </c>
      <c r="D12" s="21">
        <v>44559</v>
      </c>
      <c r="E12" s="21">
        <v>44560</v>
      </c>
      <c r="F12" s="21">
        <v>44561</v>
      </c>
      <c r="G12" s="21">
        <v>44562</v>
      </c>
      <c r="H12" s="21">
        <v>44563</v>
      </c>
    </row>
    <row r="13" spans="1:9" s="17" customFormat="1" ht="56.25" customHeight="1" x14ac:dyDescent="0.45">
      <c r="A13" s="15"/>
      <c r="B13" s="16"/>
      <c r="C13" s="16"/>
      <c r="D13" s="16"/>
      <c r="E13" s="16"/>
      <c r="F13" s="16"/>
      <c r="G13" s="16"/>
      <c r="H13" s="16"/>
    </row>
    <row r="14" spans="1:9" s="13" customFormat="1" ht="24" customHeight="1" x14ac:dyDescent="0.45">
      <c r="A14" s="10"/>
      <c r="B14" s="19">
        <f t="array" ref="B14:C14">DaysAndWeeks+DATE(CalendarYear,12,1)-WEEKDAY(DATE(CalendarYear,12,1),(WeekStart="星期一")+1)+36</f>
        <v>44564</v>
      </c>
      <c r="C14" s="19">
        <v>44565</v>
      </c>
      <c r="D14" s="120" t="s">
        <v>0</v>
      </c>
      <c r="E14" s="120"/>
      <c r="F14" s="120"/>
      <c r="G14" s="120"/>
      <c r="H14" s="121"/>
    </row>
    <row r="15" spans="1:9" s="17" customFormat="1" ht="56.25" customHeight="1" x14ac:dyDescent="0.45">
      <c r="A15" s="15"/>
      <c r="B15" s="20"/>
      <c r="C15" s="20"/>
      <c r="D15" s="122"/>
      <c r="E15" s="122"/>
      <c r="F15" s="122"/>
      <c r="G15" s="122"/>
      <c r="H15" s="123"/>
    </row>
  </sheetData>
  <mergeCells count="3">
    <mergeCell ref="B2:D2"/>
    <mergeCell ref="D14:H14"/>
    <mergeCell ref="D15:H15"/>
  </mergeCells>
  <phoneticPr fontId="24" type="noConversion"/>
  <conditionalFormatting sqref="B12:H12 B14:C14">
    <cfRule type="expression" dxfId="1" priority="2">
      <formula>AND(DAY(B12)&gt;=1,DAY(B12)&lt;=15)</formula>
    </cfRule>
  </conditionalFormatting>
  <conditionalFormatting sqref="B4:G4">
    <cfRule type="expression" dxfId="0" priority="1">
      <formula>DAY(B4)&gt;8</formula>
    </cfRule>
  </conditionalFormatting>
  <dataValidations count="8">
    <dataValidation allowBlank="1" showInputMessage="1" showErrorMessage="1" prompt="自动确定工作日" sqref="C3:H3" xr:uid="{00000000-0002-0000-0B00-000000000000}"/>
    <dataValidation allowBlank="1" showInputMessage="1" showErrorMessage="1" prompt="12 月日历" sqref="A1" xr:uid="{00000000-0002-0000-0B00-000001000000}"/>
    <dataValidation allowBlank="1" showInputMessage="1" showErrorMessage="1" prompt="根据“1 月”工作表中输入的年份自动更新此单元格中的年份。下方的日历具有上个月和下个月的日期，字体底纹较浅" sqref="B2:D2" xr:uid="{00000000-0002-0000-0B00-000002000000}"/>
    <dataValidation allowBlank="1" showInputMessage="1" showErrorMessage="1" prompt="此行包含此日历的工作日名称。此单元格包含一周的开始日期。若要更改周开始日期，请在“1 月”工作表的单元格 L5 中输入一个新的工作日。" sqref="B3" xr:uid="{00000000-0002-0000-0B00-000003000000}"/>
    <dataValidation allowBlank="1" showInputMessage="1" prompt="在下方单元格中输入每月备注" sqref="D14:H14" xr:uid="{00000000-0002-0000-0B00-000004000000}"/>
    <dataValidation allowBlank="1" showInputMessage="1" prompt="在此单元格中输入每月备注" sqref="D15:H15" xr:uid="{00000000-0002-0000-0B00-000005000000}"/>
    <dataValidation allowBlank="1" showInputMessage="1" showErrorMessage="1" prompt="此行和第 7、9、11、13 和 15 行包含的单元格用于输入与上述单元格中的日历日相关的每日备注。" sqref="B5" xr:uid="{00000000-0002-0000-0B00-000006000000}"/>
    <dataValidation allowBlank="1" showInputMessage="1" showErrorMessage="1" prompt="此行和第 6、8、10、12 和 14 行包含一周的日历日。若此单元格不包含数字 1，则为上个月的某一天。在单元格 D15 中输入备注。" sqref="B4" xr:uid="{00000000-0002-0000-0B00-000007000000}"/>
  </dataValidations>
  <printOptions horizontalCentered="1"/>
  <pageMargins left="0.25" right="0.25" top="0.5" bottom="0.5" header="0.3" footer="0.3"/>
  <pageSetup paperSize="9" scale="90" orientation="landscape" r:id="rId1"/>
  <headerFooter differentFirst="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25F8A-A794-4368-BF38-51B151B8050E}">
  <dimension ref="A1:I32"/>
  <sheetViews>
    <sheetView tabSelected="1" zoomScale="115" zoomScaleNormal="115" workbookViewId="0">
      <selection activeCell="G16" sqref="G16"/>
    </sheetView>
  </sheetViews>
  <sheetFormatPr defaultColWidth="8.4609375" defaultRowHeight="13" x14ac:dyDescent="0.45"/>
  <cols>
    <col min="1" max="1" width="14" style="91" customWidth="1"/>
    <col min="2" max="2" width="4.84375" style="66" bestFit="1" customWidth="1"/>
    <col min="3" max="3" width="30.84375" style="66" bestFit="1" customWidth="1"/>
    <col min="4" max="4" width="20.69140625" style="66" bestFit="1" customWidth="1"/>
    <col min="5" max="5" width="10.3046875" style="66" bestFit="1" customWidth="1"/>
    <col min="6" max="6" width="10.3046875" style="66" customWidth="1"/>
    <col min="7" max="7" width="36.61328125" style="66" bestFit="1" customWidth="1"/>
    <col min="8" max="8" width="32.84375" style="66" bestFit="1" customWidth="1"/>
    <col min="9" max="9" width="33.15234375" style="66" customWidth="1"/>
    <col min="10" max="10" width="10.69140625" style="66" customWidth="1"/>
    <col min="11" max="16384" width="8.4609375" style="66"/>
  </cols>
  <sheetData>
    <row r="1" spans="1:9" ht="16.5" customHeight="1" x14ac:dyDescent="0.45">
      <c r="A1" s="165" t="s">
        <v>126</v>
      </c>
      <c r="B1" s="165"/>
      <c r="C1" s="165"/>
      <c r="D1" s="165"/>
      <c r="E1" s="165"/>
      <c r="F1" s="165"/>
      <c r="G1" s="165"/>
      <c r="H1" s="165"/>
      <c r="I1" s="165"/>
    </row>
    <row r="2" spans="1:9" x14ac:dyDescent="0.45">
      <c r="A2" s="90" t="s">
        <v>75</v>
      </c>
      <c r="B2" s="90" t="s">
        <v>13</v>
      </c>
      <c r="C2" s="90" t="s">
        <v>14</v>
      </c>
      <c r="D2" s="90" t="s">
        <v>15</v>
      </c>
      <c r="E2" s="90" t="s">
        <v>16</v>
      </c>
      <c r="F2" s="90" t="s">
        <v>117</v>
      </c>
      <c r="G2" s="90" t="s">
        <v>137</v>
      </c>
      <c r="H2" s="90" t="s">
        <v>57</v>
      </c>
      <c r="I2" s="90" t="s">
        <v>0</v>
      </c>
    </row>
    <row r="3" spans="1:9" s="67" customFormat="1" ht="26" x14ac:dyDescent="0.45">
      <c r="A3" s="166" t="s">
        <v>76</v>
      </c>
      <c r="B3" s="92">
        <v>1</v>
      </c>
      <c r="C3" s="93" t="s">
        <v>8</v>
      </c>
      <c r="D3" s="92" t="s">
        <v>17</v>
      </c>
      <c r="E3" s="92">
        <v>5</v>
      </c>
      <c r="F3" s="92"/>
      <c r="G3" s="118" t="s">
        <v>143</v>
      </c>
      <c r="H3" s="94" t="s">
        <v>80</v>
      </c>
      <c r="I3" s="92" t="s">
        <v>18</v>
      </c>
    </row>
    <row r="4" spans="1:9" s="67" customFormat="1" x14ac:dyDescent="0.45">
      <c r="A4" s="167"/>
      <c r="B4" s="92">
        <v>2</v>
      </c>
      <c r="C4" s="92" t="s">
        <v>10</v>
      </c>
      <c r="D4" s="92" t="s">
        <v>19</v>
      </c>
      <c r="E4" s="92">
        <v>5</v>
      </c>
      <c r="F4" s="92"/>
      <c r="G4" s="92" t="s">
        <v>138</v>
      </c>
      <c r="H4" s="94" t="s">
        <v>81</v>
      </c>
      <c r="I4" s="92"/>
    </row>
    <row r="5" spans="1:9" s="67" customFormat="1" x14ac:dyDescent="0.45">
      <c r="A5" s="167"/>
      <c r="B5" s="92">
        <v>3</v>
      </c>
      <c r="C5" s="92" t="s">
        <v>11</v>
      </c>
      <c r="D5" s="92" t="s">
        <v>20</v>
      </c>
      <c r="E5" s="95">
        <v>5</v>
      </c>
      <c r="F5" s="95"/>
      <c r="G5" s="95" t="s">
        <v>139</v>
      </c>
      <c r="H5" s="94" t="s">
        <v>78</v>
      </c>
      <c r="I5" s="92"/>
    </row>
    <row r="6" spans="1:9" s="67" customFormat="1" x14ac:dyDescent="0.45">
      <c r="A6" s="167"/>
      <c r="B6" s="92">
        <v>4</v>
      </c>
      <c r="C6" s="92" t="s">
        <v>127</v>
      </c>
      <c r="D6" s="92" t="s">
        <v>77</v>
      </c>
      <c r="E6" s="95">
        <v>3</v>
      </c>
      <c r="F6" s="95"/>
      <c r="G6" s="95" t="s">
        <v>140</v>
      </c>
      <c r="H6" s="94" t="s">
        <v>82</v>
      </c>
      <c r="I6" s="92"/>
    </row>
    <row r="7" spans="1:9" s="67" customFormat="1" x14ac:dyDescent="0.45">
      <c r="A7" s="167"/>
      <c r="B7" s="92">
        <v>5</v>
      </c>
      <c r="C7" s="92" t="s">
        <v>21</v>
      </c>
      <c r="D7" s="92" t="s">
        <v>49</v>
      </c>
      <c r="E7" s="92" t="s">
        <v>49</v>
      </c>
      <c r="F7" s="92" t="s">
        <v>49</v>
      </c>
      <c r="G7" s="92" t="s">
        <v>49</v>
      </c>
      <c r="H7" s="94" t="s">
        <v>83</v>
      </c>
      <c r="I7" s="92" t="s">
        <v>50</v>
      </c>
    </row>
    <row r="8" spans="1:9" s="67" customFormat="1" x14ac:dyDescent="0.45">
      <c r="A8" s="167"/>
      <c r="B8" s="92">
        <v>6</v>
      </c>
      <c r="C8" s="92" t="s">
        <v>23</v>
      </c>
      <c r="D8" s="92" t="s">
        <v>22</v>
      </c>
      <c r="E8" s="92" t="s">
        <v>22</v>
      </c>
      <c r="F8" s="92" t="s">
        <v>49</v>
      </c>
      <c r="G8" s="92" t="s">
        <v>49</v>
      </c>
      <c r="H8" s="94" t="s">
        <v>84</v>
      </c>
      <c r="I8" s="92"/>
    </row>
    <row r="9" spans="1:9" s="67" customFormat="1" x14ac:dyDescent="0.45">
      <c r="A9" s="167"/>
      <c r="B9" s="92">
        <v>7</v>
      </c>
      <c r="C9" s="92" t="s">
        <v>24</v>
      </c>
      <c r="D9" s="92" t="s">
        <v>25</v>
      </c>
      <c r="E9" s="92" t="s">
        <v>49</v>
      </c>
      <c r="F9" s="92" t="s">
        <v>49</v>
      </c>
      <c r="G9" s="92" t="s">
        <v>49</v>
      </c>
      <c r="H9" s="94" t="s">
        <v>85</v>
      </c>
      <c r="I9" s="92"/>
    </row>
    <row r="10" spans="1:9" x14ac:dyDescent="0.45">
      <c r="A10" s="168"/>
      <c r="B10" s="94">
        <v>8</v>
      </c>
      <c r="C10" s="94" t="s">
        <v>26</v>
      </c>
      <c r="D10" s="94" t="s">
        <v>22</v>
      </c>
      <c r="E10" s="113" t="s">
        <v>22</v>
      </c>
      <c r="F10" s="113" t="s">
        <v>49</v>
      </c>
      <c r="G10" s="113" t="s">
        <v>49</v>
      </c>
      <c r="H10" s="94" t="s">
        <v>84</v>
      </c>
      <c r="I10" s="94"/>
    </row>
    <row r="11" spans="1:9" x14ac:dyDescent="0.45">
      <c r="A11" s="169" t="s">
        <v>132</v>
      </c>
      <c r="B11" s="94">
        <v>1</v>
      </c>
      <c r="C11" s="91" t="s">
        <v>51</v>
      </c>
      <c r="D11" s="112">
        <v>44487</v>
      </c>
      <c r="E11" s="115">
        <v>1</v>
      </c>
      <c r="F11" s="116"/>
      <c r="G11" s="115" t="s">
        <v>142</v>
      </c>
      <c r="H11" s="117" t="s">
        <v>70</v>
      </c>
      <c r="I11" s="94"/>
    </row>
    <row r="12" spans="1:9" x14ac:dyDescent="0.45">
      <c r="A12" s="170"/>
      <c r="B12" s="94">
        <v>2</v>
      </c>
      <c r="C12" s="94" t="s">
        <v>64</v>
      </c>
      <c r="D12" s="68" t="s">
        <v>45</v>
      </c>
      <c r="E12" s="114">
        <v>4</v>
      </c>
      <c r="F12" s="114"/>
      <c r="G12" s="115" t="s">
        <v>144</v>
      </c>
      <c r="H12" s="117" t="s">
        <v>79</v>
      </c>
      <c r="I12" s="94"/>
    </row>
    <row r="13" spans="1:9" x14ac:dyDescent="0.45">
      <c r="A13" s="170"/>
      <c r="B13" s="94">
        <v>3</v>
      </c>
      <c r="C13" s="94" t="s">
        <v>66</v>
      </c>
      <c r="D13" s="68" t="s">
        <v>44</v>
      </c>
      <c r="E13" s="96">
        <v>5</v>
      </c>
      <c r="F13" s="96"/>
      <c r="G13" s="115" t="s">
        <v>145</v>
      </c>
      <c r="H13" s="117" t="s">
        <v>79</v>
      </c>
      <c r="I13" s="94"/>
    </row>
    <row r="14" spans="1:9" x14ac:dyDescent="0.45">
      <c r="A14" s="170"/>
      <c r="B14" s="94">
        <v>4</v>
      </c>
      <c r="C14" s="94" t="s">
        <v>65</v>
      </c>
      <c r="D14" s="68" t="s">
        <v>46</v>
      </c>
      <c r="E14" s="95">
        <v>2</v>
      </c>
      <c r="F14" s="95"/>
      <c r="G14" s="115" t="s">
        <v>146</v>
      </c>
      <c r="H14" s="117" t="s">
        <v>79</v>
      </c>
      <c r="I14" s="94"/>
    </row>
    <row r="15" spans="1:9" x14ac:dyDescent="0.45">
      <c r="A15" s="170"/>
      <c r="B15" s="94">
        <v>5</v>
      </c>
      <c r="C15" s="97" t="s">
        <v>67</v>
      </c>
      <c r="D15" s="68" t="s">
        <v>47</v>
      </c>
      <c r="E15" s="96">
        <v>3</v>
      </c>
      <c r="F15" s="96"/>
      <c r="G15" s="115" t="s">
        <v>147</v>
      </c>
      <c r="H15" s="117" t="s">
        <v>79</v>
      </c>
      <c r="I15" s="94"/>
    </row>
    <row r="16" spans="1:9" x14ac:dyDescent="0.45">
      <c r="A16" s="170"/>
      <c r="B16" s="96">
        <v>6</v>
      </c>
      <c r="C16" s="98" t="s">
        <v>12</v>
      </c>
      <c r="D16" s="99" t="s">
        <v>49</v>
      </c>
      <c r="E16" s="68" t="s">
        <v>49</v>
      </c>
      <c r="F16" s="68" t="s">
        <v>49</v>
      </c>
      <c r="G16" s="68" t="s">
        <v>49</v>
      </c>
      <c r="H16" s="94" t="s">
        <v>78</v>
      </c>
      <c r="I16" s="94" t="s">
        <v>133</v>
      </c>
    </row>
    <row r="17" spans="1:9" x14ac:dyDescent="0.45">
      <c r="A17" s="170"/>
      <c r="B17" s="96">
        <v>7</v>
      </c>
      <c r="C17" s="98" t="s">
        <v>127</v>
      </c>
      <c r="D17" s="99" t="s">
        <v>49</v>
      </c>
      <c r="E17" s="68" t="s">
        <v>49</v>
      </c>
      <c r="F17" s="68" t="s">
        <v>49</v>
      </c>
      <c r="G17" s="68" t="s">
        <v>49</v>
      </c>
      <c r="H17" s="94" t="s">
        <v>82</v>
      </c>
      <c r="I17" s="94"/>
    </row>
    <row r="18" spans="1:9" x14ac:dyDescent="0.45">
      <c r="A18" s="170"/>
      <c r="B18" s="96">
        <v>8</v>
      </c>
      <c r="C18" s="98" t="s">
        <v>128</v>
      </c>
      <c r="D18" s="99" t="s">
        <v>49</v>
      </c>
      <c r="E18" s="68" t="s">
        <v>49</v>
      </c>
      <c r="F18" s="68" t="s">
        <v>49</v>
      </c>
      <c r="G18" s="68" t="s">
        <v>49</v>
      </c>
      <c r="H18" s="94" t="s">
        <v>83</v>
      </c>
      <c r="I18" s="92" t="s">
        <v>50</v>
      </c>
    </row>
    <row r="19" spans="1:9" x14ac:dyDescent="0.45">
      <c r="A19" s="170"/>
      <c r="B19" s="96">
        <v>9</v>
      </c>
      <c r="C19" s="98" t="s">
        <v>129</v>
      </c>
      <c r="D19" s="99" t="s">
        <v>49</v>
      </c>
      <c r="E19" s="68" t="s">
        <v>49</v>
      </c>
      <c r="F19" s="68" t="s">
        <v>49</v>
      </c>
      <c r="G19" s="68" t="s">
        <v>49</v>
      </c>
      <c r="H19" s="94" t="s">
        <v>84</v>
      </c>
      <c r="I19" s="92"/>
    </row>
    <row r="20" spans="1:9" x14ac:dyDescent="0.45">
      <c r="A20" s="170"/>
      <c r="B20" s="96">
        <v>10</v>
      </c>
      <c r="C20" s="98" t="s">
        <v>130</v>
      </c>
      <c r="D20" s="99" t="s">
        <v>49</v>
      </c>
      <c r="E20" s="68" t="s">
        <v>49</v>
      </c>
      <c r="F20" s="68" t="s">
        <v>49</v>
      </c>
      <c r="G20" s="68" t="s">
        <v>49</v>
      </c>
      <c r="H20" s="94" t="s">
        <v>85</v>
      </c>
      <c r="I20" s="92"/>
    </row>
    <row r="21" spans="1:9" x14ac:dyDescent="0.45">
      <c r="A21" s="171"/>
      <c r="B21" s="96">
        <v>11</v>
      </c>
      <c r="C21" s="98" t="s">
        <v>131</v>
      </c>
      <c r="D21" s="99" t="s">
        <v>49</v>
      </c>
      <c r="E21" s="68" t="s">
        <v>49</v>
      </c>
      <c r="F21" s="68" t="s">
        <v>49</v>
      </c>
      <c r="G21" s="68" t="s">
        <v>49</v>
      </c>
      <c r="H21" s="94" t="s">
        <v>84</v>
      </c>
      <c r="I21" s="94"/>
    </row>
    <row r="22" spans="1:9" x14ac:dyDescent="0.25">
      <c r="A22" s="172" t="s">
        <v>5</v>
      </c>
      <c r="B22" s="100">
        <v>1</v>
      </c>
      <c r="C22" s="101" t="s">
        <v>48</v>
      </c>
      <c r="D22" s="102" t="s">
        <v>86</v>
      </c>
      <c r="E22" s="102">
        <v>5</v>
      </c>
      <c r="F22" s="102">
        <v>40</v>
      </c>
      <c r="G22" s="102" t="s">
        <v>141</v>
      </c>
      <c r="H22" s="100" t="s">
        <v>87</v>
      </c>
      <c r="I22" s="103"/>
    </row>
    <row r="23" spans="1:9" x14ac:dyDescent="0.25">
      <c r="A23" s="172"/>
      <c r="B23" s="100">
        <v>2</v>
      </c>
      <c r="C23" s="104" t="s">
        <v>88</v>
      </c>
      <c r="D23" s="102" t="s">
        <v>89</v>
      </c>
      <c r="E23" s="102">
        <v>1</v>
      </c>
      <c r="F23" s="102">
        <v>4</v>
      </c>
      <c r="G23" s="102" t="s">
        <v>141</v>
      </c>
      <c r="H23" s="100"/>
      <c r="I23" s="103"/>
    </row>
    <row r="24" spans="1:9" x14ac:dyDescent="0.25">
      <c r="A24" s="172"/>
      <c r="B24" s="100">
        <v>3</v>
      </c>
      <c r="C24" s="104" t="s">
        <v>90</v>
      </c>
      <c r="D24" s="105" t="s">
        <v>91</v>
      </c>
      <c r="E24" s="105">
        <v>1</v>
      </c>
      <c r="F24" s="105">
        <v>8</v>
      </c>
      <c r="G24" s="102" t="s">
        <v>141</v>
      </c>
      <c r="H24" s="100"/>
      <c r="I24" s="103"/>
    </row>
    <row r="25" spans="1:9" x14ac:dyDescent="0.25">
      <c r="A25" s="172"/>
      <c r="B25" s="100">
        <v>4</v>
      </c>
      <c r="C25" s="104" t="s">
        <v>92</v>
      </c>
      <c r="D25" s="105" t="s">
        <v>93</v>
      </c>
      <c r="E25" s="105">
        <v>5</v>
      </c>
      <c r="F25" s="105">
        <v>40</v>
      </c>
      <c r="G25" s="102" t="s">
        <v>141</v>
      </c>
      <c r="H25" s="100"/>
      <c r="I25" s="103"/>
    </row>
    <row r="26" spans="1:9" ht="26" x14ac:dyDescent="0.25">
      <c r="A26" s="172"/>
      <c r="B26" s="100">
        <v>5</v>
      </c>
      <c r="C26" s="109" t="s">
        <v>94</v>
      </c>
      <c r="D26" s="110" t="s">
        <v>115</v>
      </c>
      <c r="E26" s="110">
        <f>SUM(E27:E30)</f>
        <v>19</v>
      </c>
      <c r="F26" s="110">
        <f>SUM(F27:F30)</f>
        <v>152</v>
      </c>
      <c r="G26" s="102" t="s">
        <v>141</v>
      </c>
      <c r="H26" s="106" t="s">
        <v>95</v>
      </c>
      <c r="I26" s="107" t="s">
        <v>134</v>
      </c>
    </row>
    <row r="27" spans="1:9" x14ac:dyDescent="0.25">
      <c r="A27" s="172"/>
      <c r="B27" s="100">
        <v>5.0999999999999996</v>
      </c>
      <c r="C27" s="111" t="s">
        <v>135</v>
      </c>
      <c r="D27" s="105" t="s">
        <v>96</v>
      </c>
      <c r="E27" s="105">
        <v>6</v>
      </c>
      <c r="F27" s="105">
        <v>48</v>
      </c>
      <c r="G27" s="102" t="s">
        <v>141</v>
      </c>
      <c r="H27" s="100"/>
      <c r="I27" s="103"/>
    </row>
    <row r="28" spans="1:9" x14ac:dyDescent="0.25">
      <c r="A28" s="172"/>
      <c r="B28" s="100">
        <v>5.2</v>
      </c>
      <c r="C28" s="69" t="s">
        <v>136</v>
      </c>
      <c r="D28" s="100" t="s">
        <v>97</v>
      </c>
      <c r="E28" s="100">
        <v>8</v>
      </c>
      <c r="F28" s="100">
        <v>64</v>
      </c>
      <c r="G28" s="102" t="s">
        <v>141</v>
      </c>
      <c r="H28" s="100"/>
      <c r="I28" s="103"/>
    </row>
    <row r="29" spans="1:9" x14ac:dyDescent="0.25">
      <c r="A29" s="172"/>
      <c r="B29" s="100">
        <v>5.3</v>
      </c>
      <c r="C29" s="69" t="s">
        <v>98</v>
      </c>
      <c r="D29" s="108" t="s">
        <v>99</v>
      </c>
      <c r="E29" s="100">
        <v>5</v>
      </c>
      <c r="F29" s="100">
        <v>40</v>
      </c>
      <c r="G29" s="102" t="s">
        <v>141</v>
      </c>
      <c r="H29" s="100"/>
      <c r="I29" s="103"/>
    </row>
    <row r="30" spans="1:9" x14ac:dyDescent="0.45">
      <c r="A30" s="172"/>
      <c r="B30" s="100">
        <v>5.4</v>
      </c>
      <c r="C30" s="69" t="s">
        <v>100</v>
      </c>
      <c r="D30" s="100" t="s">
        <v>116</v>
      </c>
      <c r="E30" s="70" t="s">
        <v>22</v>
      </c>
      <c r="F30" s="70" t="s">
        <v>22</v>
      </c>
      <c r="G30" s="70" t="s">
        <v>22</v>
      </c>
      <c r="H30" s="100"/>
      <c r="I30" s="103"/>
    </row>
    <row r="31" spans="1:9" x14ac:dyDescent="0.45">
      <c r="A31" s="172"/>
      <c r="B31" s="100">
        <v>6</v>
      </c>
      <c r="C31" s="100" t="s">
        <v>101</v>
      </c>
      <c r="D31" s="70" t="s">
        <v>22</v>
      </c>
      <c r="E31" s="70" t="s">
        <v>22</v>
      </c>
      <c r="F31" s="70" t="s">
        <v>22</v>
      </c>
      <c r="G31" s="70" t="s">
        <v>22</v>
      </c>
      <c r="H31" s="100" t="s">
        <v>102</v>
      </c>
      <c r="I31" s="103"/>
    </row>
    <row r="32" spans="1:9" x14ac:dyDescent="0.45">
      <c r="A32" s="172"/>
      <c r="B32" s="100">
        <v>7</v>
      </c>
      <c r="C32" s="100" t="s">
        <v>26</v>
      </c>
      <c r="D32" s="70" t="s">
        <v>22</v>
      </c>
      <c r="E32" s="70" t="s">
        <v>22</v>
      </c>
      <c r="F32" s="70" t="s">
        <v>22</v>
      </c>
      <c r="G32" s="70" t="s">
        <v>22</v>
      </c>
      <c r="H32" s="100" t="s">
        <v>103</v>
      </c>
      <c r="I32" s="103"/>
    </row>
  </sheetData>
  <mergeCells count="4">
    <mergeCell ref="A1:I1"/>
    <mergeCell ref="A3:A10"/>
    <mergeCell ref="A11:A21"/>
    <mergeCell ref="A22:A32"/>
  </mergeCells>
  <phoneticPr fontId="24" type="noConversion"/>
  <pageMargins left="0.75" right="0.75" top="1" bottom="1" header="0.51180555555555596" footer="0.51180555555555596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6FC12-C4E2-4276-8D99-0E2255FFDC02}">
  <dimension ref="B1:E14"/>
  <sheetViews>
    <sheetView workbookViewId="0">
      <selection activeCell="E22" sqref="E22"/>
    </sheetView>
  </sheetViews>
  <sheetFormatPr defaultColWidth="8.84375" defaultRowHeight="16.5" x14ac:dyDescent="0.45"/>
  <cols>
    <col min="1" max="1" width="2" customWidth="1"/>
    <col min="2" max="2" width="13.69140625" customWidth="1"/>
    <col min="3" max="3" width="18.15234375" customWidth="1"/>
    <col min="4" max="4" width="29" customWidth="1"/>
    <col min="5" max="5" width="20" customWidth="1"/>
  </cols>
  <sheetData>
    <row r="1" spans="2:5" ht="17" thickBot="1" x14ac:dyDescent="0.5"/>
    <row r="2" spans="2:5" x14ac:dyDescent="0.45">
      <c r="B2" s="55" t="s">
        <v>34</v>
      </c>
      <c r="C2" s="56" t="s">
        <v>35</v>
      </c>
      <c r="D2" s="56" t="s">
        <v>36</v>
      </c>
      <c r="E2" s="57" t="s">
        <v>58</v>
      </c>
    </row>
    <row r="3" spans="2:5" x14ac:dyDescent="0.45">
      <c r="B3" s="180" t="s">
        <v>56</v>
      </c>
      <c r="C3" s="54" t="s">
        <v>28</v>
      </c>
      <c r="D3" s="182" t="s">
        <v>71</v>
      </c>
      <c r="E3" s="175" t="s">
        <v>59</v>
      </c>
    </row>
    <row r="4" spans="2:5" x14ac:dyDescent="0.45">
      <c r="B4" s="181"/>
      <c r="C4" s="54" t="s">
        <v>30</v>
      </c>
      <c r="D4" s="183"/>
      <c r="E4" s="176"/>
    </row>
    <row r="5" spans="2:5" x14ac:dyDescent="0.45">
      <c r="B5" s="181"/>
      <c r="C5" s="54" t="s">
        <v>29</v>
      </c>
      <c r="D5" s="183"/>
      <c r="E5" s="177"/>
    </row>
    <row r="6" spans="2:5" ht="33" x14ac:dyDescent="0.45">
      <c r="B6" s="180" t="s">
        <v>55</v>
      </c>
      <c r="C6" s="59" t="s">
        <v>43</v>
      </c>
      <c r="D6" s="182" t="s">
        <v>38</v>
      </c>
      <c r="E6" s="173" t="s">
        <v>60</v>
      </c>
    </row>
    <row r="7" spans="2:5" x14ac:dyDescent="0.45">
      <c r="B7" s="181"/>
      <c r="C7" s="54" t="s">
        <v>40</v>
      </c>
      <c r="D7" s="182"/>
      <c r="E7" s="178"/>
    </row>
    <row r="8" spans="2:5" ht="26.5" customHeight="1" x14ac:dyDescent="0.45">
      <c r="B8" s="181"/>
      <c r="C8" s="54" t="s">
        <v>33</v>
      </c>
      <c r="D8" s="54" t="s">
        <v>37</v>
      </c>
      <c r="E8" s="179"/>
    </row>
    <row r="9" spans="2:5" x14ac:dyDescent="0.45">
      <c r="B9" s="180" t="s">
        <v>54</v>
      </c>
      <c r="C9" s="54" t="s">
        <v>68</v>
      </c>
      <c r="D9" s="182" t="s">
        <v>105</v>
      </c>
      <c r="E9" s="175" t="s">
        <v>61</v>
      </c>
    </row>
    <row r="10" spans="2:5" x14ac:dyDescent="0.45">
      <c r="B10" s="181"/>
      <c r="C10" s="54" t="s">
        <v>31</v>
      </c>
      <c r="D10" s="183"/>
      <c r="E10" s="179"/>
    </row>
    <row r="11" spans="2:5" x14ac:dyDescent="0.45">
      <c r="B11" s="180" t="s">
        <v>53</v>
      </c>
      <c r="C11" s="54" t="s">
        <v>39</v>
      </c>
      <c r="D11" s="182" t="s">
        <v>63</v>
      </c>
      <c r="E11" s="173" t="s">
        <v>62</v>
      </c>
    </row>
    <row r="12" spans="2:5" x14ac:dyDescent="0.45">
      <c r="B12" s="181"/>
      <c r="C12" s="54" t="s">
        <v>32</v>
      </c>
      <c r="D12" s="183"/>
      <c r="E12" s="179"/>
    </row>
    <row r="13" spans="2:5" ht="20.5" customHeight="1" x14ac:dyDescent="0.45">
      <c r="B13" s="180" t="s">
        <v>52</v>
      </c>
      <c r="C13" s="54" t="s">
        <v>41</v>
      </c>
      <c r="D13" s="182" t="s">
        <v>69</v>
      </c>
      <c r="E13" s="173" t="s">
        <v>72</v>
      </c>
    </row>
    <row r="14" spans="2:5" ht="20.5" customHeight="1" thickBot="1" x14ac:dyDescent="0.5">
      <c r="B14" s="184"/>
      <c r="C14" s="58" t="s">
        <v>42</v>
      </c>
      <c r="D14" s="185"/>
      <c r="E14" s="174"/>
    </row>
  </sheetData>
  <mergeCells count="15">
    <mergeCell ref="B11:B12"/>
    <mergeCell ref="D11:D12"/>
    <mergeCell ref="B13:B14"/>
    <mergeCell ref="D13:D14"/>
    <mergeCell ref="B3:B5"/>
    <mergeCell ref="D3:D5"/>
    <mergeCell ref="B6:B8"/>
    <mergeCell ref="D6:D7"/>
    <mergeCell ref="B9:B10"/>
    <mergeCell ref="D9:D10"/>
    <mergeCell ref="E13:E14"/>
    <mergeCell ref="E3:E5"/>
    <mergeCell ref="E6:E8"/>
    <mergeCell ref="E9:E10"/>
    <mergeCell ref="E11:E12"/>
  </mergeCells>
  <phoneticPr fontId="24" type="noConversion"/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78A3E-2C15-4EC2-A376-091BFF66CF32}">
  <dimension ref="A1:F10"/>
  <sheetViews>
    <sheetView zoomScale="130" zoomScaleNormal="130" workbookViewId="0">
      <selection activeCell="D18" sqref="D18"/>
    </sheetView>
  </sheetViews>
  <sheetFormatPr defaultColWidth="8.4609375" defaultRowHeight="15.5" x14ac:dyDescent="0.45"/>
  <cols>
    <col min="1" max="1" width="2.4609375" style="60" customWidth="1"/>
    <col min="2" max="2" width="21.69140625" style="60" customWidth="1"/>
    <col min="3" max="3" width="20.3046875" style="60" customWidth="1"/>
    <col min="4" max="4" width="13.84375" style="60" customWidth="1"/>
    <col min="5" max="5" width="13.3046875" style="60" bestFit="1" customWidth="1"/>
    <col min="6" max="6" width="5" style="65" bestFit="1" customWidth="1"/>
    <col min="7" max="7" width="10.69140625" style="60" customWidth="1"/>
    <col min="8" max="16384" width="8.4609375" style="60"/>
  </cols>
  <sheetData>
    <row r="1" spans="1:6" x14ac:dyDescent="0.45">
      <c r="A1" s="186" t="s">
        <v>73</v>
      </c>
      <c r="B1" s="186"/>
      <c r="C1" s="186"/>
      <c r="D1" s="186"/>
      <c r="E1" s="186"/>
      <c r="F1" s="186"/>
    </row>
    <row r="2" spans="1:6" x14ac:dyDescent="0.45">
      <c r="A2" s="61" t="s">
        <v>13</v>
      </c>
      <c r="B2" s="61" t="s">
        <v>14</v>
      </c>
      <c r="C2" s="61" t="s">
        <v>15</v>
      </c>
      <c r="D2" s="61" t="s">
        <v>16</v>
      </c>
      <c r="E2" s="61" t="s">
        <v>74</v>
      </c>
      <c r="F2" s="62" t="s">
        <v>0</v>
      </c>
    </row>
    <row r="3" spans="1:6" x14ac:dyDescent="0.45">
      <c r="A3" s="63">
        <v>1</v>
      </c>
      <c r="C3" s="63"/>
      <c r="F3" s="64"/>
    </row>
    <row r="4" spans="1:6" x14ac:dyDescent="0.45">
      <c r="A4" s="63">
        <v>2</v>
      </c>
      <c r="B4" s="63"/>
      <c r="C4" s="63"/>
      <c r="D4" s="63"/>
      <c r="E4" s="63"/>
      <c r="F4" s="64"/>
    </row>
    <row r="5" spans="1:6" x14ac:dyDescent="0.45">
      <c r="A5" s="63">
        <v>3</v>
      </c>
      <c r="B5" s="63"/>
      <c r="C5" s="63"/>
      <c r="D5" s="63"/>
      <c r="E5" s="63"/>
      <c r="F5" s="64"/>
    </row>
    <row r="6" spans="1:6" x14ac:dyDescent="0.45">
      <c r="A6" s="63">
        <v>4</v>
      </c>
      <c r="B6" s="63"/>
      <c r="C6" s="63"/>
      <c r="D6" s="63"/>
      <c r="E6" s="63"/>
      <c r="F6" s="64"/>
    </row>
    <row r="7" spans="1:6" x14ac:dyDescent="0.45">
      <c r="A7" s="63">
        <v>5</v>
      </c>
      <c r="B7" s="63"/>
      <c r="C7" s="63"/>
      <c r="D7" s="63"/>
      <c r="E7" s="63"/>
      <c r="F7" s="64"/>
    </row>
    <row r="8" spans="1:6" x14ac:dyDescent="0.45">
      <c r="A8" s="63">
        <v>6</v>
      </c>
      <c r="B8" s="63"/>
      <c r="C8" s="63"/>
      <c r="D8" s="63"/>
      <c r="E8" s="63"/>
      <c r="F8" s="64"/>
    </row>
    <row r="9" spans="1:6" x14ac:dyDescent="0.45">
      <c r="A9" s="63">
        <v>7</v>
      </c>
      <c r="B9" s="63"/>
      <c r="C9" s="63"/>
      <c r="D9" s="63"/>
      <c r="E9" s="63"/>
      <c r="F9" s="64"/>
    </row>
    <row r="10" spans="1:6" x14ac:dyDescent="0.45">
      <c r="A10" s="63">
        <v>8</v>
      </c>
      <c r="B10" s="63"/>
      <c r="C10" s="63"/>
      <c r="D10" s="63"/>
      <c r="E10" s="63"/>
      <c r="F10" s="64"/>
    </row>
  </sheetData>
  <mergeCells count="1">
    <mergeCell ref="A1:F1"/>
  </mergeCells>
  <phoneticPr fontId="24" type="noConversion"/>
  <pageMargins left="0.75" right="0.75" top="1" bottom="1" header="0.51180555555555596" footer="0.5118055555555559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2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39</vt:i4>
      </vt:variant>
    </vt:vector>
  </HeadingPairs>
  <TitlesOfParts>
    <vt:vector size="54" baseType="lpstr">
      <vt:lpstr>1 月</vt:lpstr>
      <vt:lpstr>2 月</vt:lpstr>
      <vt:lpstr>3 月</vt:lpstr>
      <vt:lpstr>4 月</vt:lpstr>
      <vt:lpstr>5 月</vt:lpstr>
      <vt:lpstr>6 月</vt:lpstr>
      <vt:lpstr>7 月</vt:lpstr>
      <vt:lpstr>8 月</vt:lpstr>
      <vt:lpstr>9 月</vt:lpstr>
      <vt:lpstr>10 月计划表</vt:lpstr>
      <vt:lpstr>11 月计划表</vt:lpstr>
      <vt:lpstr>12 月</vt:lpstr>
      <vt:lpstr>计划表</vt:lpstr>
      <vt:lpstr>需求访谈详细计划</vt:lpstr>
      <vt:lpstr>计划表样表</vt:lpstr>
      <vt:lpstr>CalendarYear</vt:lpstr>
      <vt:lpstr>ColumnTitleRegion1..H12.1</vt:lpstr>
      <vt:lpstr>ColumnTitleRegion1..H12.10</vt:lpstr>
      <vt:lpstr>ColumnTitleRegion1..H12.11</vt:lpstr>
      <vt:lpstr>ColumnTitleRegion1..H12.12</vt:lpstr>
      <vt:lpstr>ColumnTitleRegion1..H12.2</vt:lpstr>
      <vt:lpstr>ColumnTitleRegion1..H12.3</vt:lpstr>
      <vt:lpstr>ColumnTitleRegion1..H12.4</vt:lpstr>
      <vt:lpstr>ColumnTitleRegion1..H12.5</vt:lpstr>
      <vt:lpstr>ColumnTitleRegion1..H12.6</vt:lpstr>
      <vt:lpstr>ColumnTitleRegion1..H12.7</vt:lpstr>
      <vt:lpstr>ColumnTitleRegion1..H12.8</vt:lpstr>
      <vt:lpstr>ColumnTitleRegion1..H12.9</vt:lpstr>
      <vt:lpstr>ColumnTitleRegion2..C14.1</vt:lpstr>
      <vt:lpstr>ColumnTitleRegion2..C14.10</vt:lpstr>
      <vt:lpstr>ColumnTitleRegion2..C14.11</vt:lpstr>
      <vt:lpstr>ColumnTitleRegion2..C14.12</vt:lpstr>
      <vt:lpstr>ColumnTitleRegion2..C14.2</vt:lpstr>
      <vt:lpstr>ColumnTitleRegion2..C14.3</vt:lpstr>
      <vt:lpstr>ColumnTitleRegion2..C14.4</vt:lpstr>
      <vt:lpstr>ColumnTitleRegion2..C14.5</vt:lpstr>
      <vt:lpstr>ColumnTitleRegion2..C14.6</vt:lpstr>
      <vt:lpstr>ColumnTitleRegion2..C14.7</vt:lpstr>
      <vt:lpstr>ColumnTitleRegion2..C14.8</vt:lpstr>
      <vt:lpstr>ColumnTitleRegion2..C14.9</vt:lpstr>
      <vt:lpstr>'1 月'!Print_Area</vt:lpstr>
      <vt:lpstr>'10 月计划表'!Print_Area</vt:lpstr>
      <vt:lpstr>'11 月计划表'!Print_Area</vt:lpstr>
      <vt:lpstr>'12 月'!Print_Area</vt:lpstr>
      <vt:lpstr>'2 月'!Print_Area</vt:lpstr>
      <vt:lpstr>'3 月'!Print_Area</vt:lpstr>
      <vt:lpstr>'4 月'!Print_Area</vt:lpstr>
      <vt:lpstr>'5 月'!Print_Area</vt:lpstr>
      <vt:lpstr>'6 月'!Print_Area</vt:lpstr>
      <vt:lpstr>'7 月'!Print_Area</vt:lpstr>
      <vt:lpstr>'8 月'!Print_Area</vt:lpstr>
      <vt:lpstr>'9 月'!Print_Area</vt:lpstr>
      <vt:lpstr>RowTitleRegion1..K3</vt:lpstr>
      <vt:lpstr>WeekStart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2021-10-18T07:43:36Z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