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 Romero\Desktop\ENE 202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4" i="1" l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F10" i="1"/>
  <c r="G10" i="1"/>
  <c r="G9" i="1"/>
  <c r="G8" i="1"/>
  <c r="G7" i="1"/>
  <c r="G6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 l="1"/>
  <c r="F12" i="1"/>
  <c r="F11" i="1"/>
  <c r="F9" i="1"/>
  <c r="F8" i="1"/>
  <c r="F7" i="1"/>
  <c r="F6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G5" i="1" l="1"/>
  <c r="G4" i="1"/>
  <c r="G3" i="1"/>
  <c r="F5" i="1"/>
  <c r="F4" i="1"/>
  <c r="F3" i="1"/>
  <c r="E5" i="1"/>
  <c r="E4" i="1"/>
  <c r="E3" i="1"/>
  <c r="D5" i="1"/>
  <c r="D4" i="1"/>
  <c r="D3" i="1"/>
  <c r="C5" i="1"/>
  <c r="C4" i="1"/>
  <c r="C3" i="1"/>
</calcChain>
</file>

<file path=xl/sharedStrings.xml><?xml version="1.0" encoding="utf-8"?>
<sst xmlns="http://schemas.openxmlformats.org/spreadsheetml/2006/main" count="50" uniqueCount="50">
  <si>
    <t>Comuna</t>
  </si>
  <si>
    <t>Código</t>
  </si>
  <si>
    <t xml:space="preserve">Puente Alto </t>
  </si>
  <si>
    <t>Padre Hurtado</t>
  </si>
  <si>
    <t>Talagante</t>
  </si>
  <si>
    <t>Peñaflor</t>
  </si>
  <si>
    <t>San Bernardo</t>
  </si>
  <si>
    <t>Buin</t>
  </si>
  <si>
    <t>Paine</t>
  </si>
  <si>
    <t>Lampa</t>
  </si>
  <si>
    <t>Colina</t>
  </si>
  <si>
    <t>Melipilla</t>
  </si>
  <si>
    <t>Lo Barnechea</t>
  </si>
  <si>
    <t xml:space="preserve">Santiago </t>
  </si>
  <si>
    <t xml:space="preserve">Cerrillos </t>
  </si>
  <si>
    <t xml:space="preserve">Cerro Navia </t>
  </si>
  <si>
    <t>Conchalí</t>
  </si>
  <si>
    <t xml:space="preserve">El Bosque </t>
  </si>
  <si>
    <t xml:space="preserve">Estación Central </t>
  </si>
  <si>
    <t xml:space="preserve">La Cisterna </t>
  </si>
  <si>
    <t xml:space="preserve">La Florida </t>
  </si>
  <si>
    <t xml:space="preserve">La Granja </t>
  </si>
  <si>
    <t xml:space="preserve">La Pintana </t>
  </si>
  <si>
    <t xml:space="preserve">La Reina </t>
  </si>
  <si>
    <t xml:space="preserve">Lo Espejo </t>
  </si>
  <si>
    <t>Lo Prado</t>
  </si>
  <si>
    <t xml:space="preserve">Macul </t>
  </si>
  <si>
    <t>Ñuñoa</t>
  </si>
  <si>
    <t xml:space="preserve">Pedro Aguirre Cerda </t>
  </si>
  <si>
    <t>Peñalolen</t>
  </si>
  <si>
    <t xml:space="preserve">Providencia </t>
  </si>
  <si>
    <t xml:space="preserve">Quinta Normal </t>
  </si>
  <si>
    <t>Recoleta</t>
  </si>
  <si>
    <t xml:space="preserve">Renca </t>
  </si>
  <si>
    <t>San Joaquín</t>
  </si>
  <si>
    <t xml:space="preserve">San Miguel </t>
  </si>
  <si>
    <t>San Ramón</t>
  </si>
  <si>
    <t xml:space="preserve">Independencia </t>
  </si>
  <si>
    <t xml:space="preserve">Las Condes </t>
  </si>
  <si>
    <t xml:space="preserve">Vitacura </t>
  </si>
  <si>
    <t xml:space="preserve">Quilicura </t>
  </si>
  <si>
    <t xml:space="preserve">Huechuraba </t>
  </si>
  <si>
    <t>Maipú</t>
  </si>
  <si>
    <t xml:space="preserve">Pudahuel </t>
  </si>
  <si>
    <t>Marzo</t>
  </si>
  <si>
    <t xml:space="preserve">Abril </t>
  </si>
  <si>
    <t>Mayo</t>
  </si>
  <si>
    <t>Junio</t>
  </si>
  <si>
    <t>Julio</t>
  </si>
  <si>
    <t>Tasa de desocupación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</si>
</sst>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I4" sqref="I4"/>
    </sheetView>
  </sheetViews>
  <sheetFormatPr baseColWidth="10" defaultRowHeight="15" x14ac:dyDescent="0.25"/>
  <cols>
    <col min="1" max="1" width="7.140625" bestFit="1" customWidth="1"/>
    <col min="2" max="2" width="19.42578125" bestFit="1" customWidth="1"/>
  </cols>
  <sheetData>
    <row r="1" spans="1:7" ht="18.75" x14ac:dyDescent="0.3">
      <c r="C1" s="3" t="s">
        <v>49</v>
      </c>
      <c r="D1" s="3"/>
      <c r="E1" s="3"/>
      <c r="F1" s="3"/>
      <c r="G1" s="3"/>
    </row>
    <row r="2" spans="1:7" x14ac:dyDescent="0.25">
      <c r="A2" s="1" t="s">
        <v>1</v>
      </c>
      <c r="B2" s="1" t="s">
        <v>0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</row>
    <row r="3" spans="1:7" x14ac:dyDescent="0.25">
      <c r="A3">
        <v>13201</v>
      </c>
      <c r="B3" t="s">
        <v>2</v>
      </c>
      <c r="C3" s="2">
        <f>(48/487)*100</f>
        <v>9.8562628336755651</v>
      </c>
      <c r="D3" s="2">
        <f>(45/387)*100</f>
        <v>11.627906976744185</v>
      </c>
      <c r="E3" s="2">
        <f>(45/380)*100</f>
        <v>11.842105263157894</v>
      </c>
      <c r="F3" s="2">
        <f>(52/354)*100</f>
        <v>14.689265536723164</v>
      </c>
      <c r="G3" s="2">
        <f>(52/350)*100</f>
        <v>14.857142857142858</v>
      </c>
    </row>
    <row r="4" spans="1:7" x14ac:dyDescent="0.25">
      <c r="A4">
        <v>13605</v>
      </c>
      <c r="B4" t="s">
        <v>5</v>
      </c>
      <c r="C4" s="2">
        <f>(9/94)*100</f>
        <v>9.5744680851063837</v>
      </c>
      <c r="D4" s="2">
        <f>(8/67)*100</f>
        <v>11.940298507462686</v>
      </c>
      <c r="E4" s="2">
        <f>(9/80)*100</f>
        <v>11.25</v>
      </c>
      <c r="F4" s="2">
        <f>(6/78)*100</f>
        <v>7.6923076923076925</v>
      </c>
      <c r="G4" s="2">
        <f>(7/85)*100</f>
        <v>8.235294117647058</v>
      </c>
    </row>
    <row r="5" spans="1:7" x14ac:dyDescent="0.25">
      <c r="A5">
        <v>13604</v>
      </c>
      <c r="B5" t="s">
        <v>3</v>
      </c>
      <c r="C5" s="2">
        <f>(5/96)*100</f>
        <v>5.2083333333333339</v>
      </c>
      <c r="D5" s="2">
        <f>(5/88)*100</f>
        <v>5.6818181818181817</v>
      </c>
      <c r="E5" s="2">
        <f>(5/76)*100</f>
        <v>6.5789473684210522</v>
      </c>
      <c r="F5" s="2">
        <f>(4/65)*100</f>
        <v>6.1538461538461542</v>
      </c>
      <c r="G5" s="2">
        <f>(2/58)*100</f>
        <v>3.4482758620689653</v>
      </c>
    </row>
    <row r="6" spans="1:7" x14ac:dyDescent="0.25">
      <c r="A6">
        <v>13601</v>
      </c>
      <c r="B6" t="s">
        <v>4</v>
      </c>
      <c r="C6" s="2">
        <f>(9/116)*100</f>
        <v>7.7586206896551726</v>
      </c>
      <c r="D6" s="2">
        <f>(8/87)*100</f>
        <v>9.1954022988505741</v>
      </c>
      <c r="E6" s="2">
        <f>(7/73)*100</f>
        <v>9.5890410958904102</v>
      </c>
      <c r="F6" s="2">
        <f>(7/74)*100</f>
        <v>9.4594594594594597</v>
      </c>
      <c r="G6" s="2">
        <f>(9/81)*100</f>
        <v>11.111111111111111</v>
      </c>
    </row>
    <row r="7" spans="1:7" x14ac:dyDescent="0.25">
      <c r="A7">
        <v>13401</v>
      </c>
      <c r="B7" t="s">
        <v>6</v>
      </c>
      <c r="C7" s="2">
        <f>(53/454)*100</f>
        <v>11.674008810572687</v>
      </c>
      <c r="D7" s="2">
        <f>(47/344)*100</f>
        <v>13.662790697674417</v>
      </c>
      <c r="E7" s="2">
        <f>(42/320)*100</f>
        <v>13.125</v>
      </c>
      <c r="F7" s="2">
        <f>(40/314)*100</f>
        <v>12.738853503184714</v>
      </c>
      <c r="G7" s="2">
        <f>(36/294)*100</f>
        <v>12.244897959183673</v>
      </c>
    </row>
    <row r="8" spans="1:7" x14ac:dyDescent="0.25">
      <c r="A8">
        <v>13404</v>
      </c>
      <c r="B8" t="s">
        <v>8</v>
      </c>
      <c r="C8" s="2">
        <f>(6/75)*100</f>
        <v>8</v>
      </c>
      <c r="D8" s="2">
        <f>(4/50)*100</f>
        <v>8</v>
      </c>
      <c r="E8" s="2">
        <f>(5/55)*100</f>
        <v>9.0909090909090917</v>
      </c>
      <c r="F8" s="2">
        <f>(4/41)*100</f>
        <v>9.7560975609756095</v>
      </c>
      <c r="G8" s="2">
        <f>(4/44)*100</f>
        <v>9.0909090909090917</v>
      </c>
    </row>
    <row r="9" spans="1:7" x14ac:dyDescent="0.25">
      <c r="A9">
        <v>13402</v>
      </c>
      <c r="B9" t="s">
        <v>7</v>
      </c>
      <c r="C9" s="2">
        <f>(7/111)*100</f>
        <v>6.3063063063063058</v>
      </c>
      <c r="D9" s="2">
        <f>(7/84)*100</f>
        <v>8.3333333333333321</v>
      </c>
      <c r="E9" s="2">
        <f>(10/72)*100</f>
        <v>13.888888888888889</v>
      </c>
      <c r="F9" s="2">
        <f>(12/66)*100</f>
        <v>18.181818181818183</v>
      </c>
      <c r="G9" s="2">
        <f>(9/66)*100</f>
        <v>13.636363636363635</v>
      </c>
    </row>
    <row r="10" spans="1:7" x14ac:dyDescent="0.25">
      <c r="A10">
        <v>13302</v>
      </c>
      <c r="B10" t="s">
        <v>9</v>
      </c>
      <c r="C10" s="2">
        <f>(9/104)*100</f>
        <v>8.6538461538461533</v>
      </c>
      <c r="D10" s="2">
        <f>(10/92)*100</f>
        <v>10.869565217391305</v>
      </c>
      <c r="E10" s="2">
        <f>(11/84)*100</f>
        <v>13.095238095238097</v>
      </c>
      <c r="F10" s="2">
        <f>(14/85)*100</f>
        <v>16.470588235294116</v>
      </c>
      <c r="G10" s="2">
        <f>(11/84)*100</f>
        <v>13.095238095238097</v>
      </c>
    </row>
    <row r="11" spans="1:7" x14ac:dyDescent="0.25">
      <c r="A11">
        <v>13301</v>
      </c>
      <c r="B11" t="s">
        <v>10</v>
      </c>
      <c r="C11" s="2">
        <f>(28/289)*100</f>
        <v>9.688581314878892</v>
      </c>
      <c r="D11" s="2">
        <f>(23/236)*100</f>
        <v>9.7457627118644066</v>
      </c>
      <c r="E11" s="2">
        <f>(26/217)*100</f>
        <v>11.981566820276496</v>
      </c>
      <c r="F11" s="2">
        <f>(25/217)*100</f>
        <v>11.52073732718894</v>
      </c>
      <c r="G11" s="2">
        <f>(23/206)*100</f>
        <v>11.165048543689322</v>
      </c>
    </row>
    <row r="12" spans="1:7" x14ac:dyDescent="0.25">
      <c r="A12">
        <v>13501</v>
      </c>
      <c r="B12" t="s">
        <v>11</v>
      </c>
      <c r="C12" s="2">
        <f>(16/258)*100</f>
        <v>6.2015503875968996</v>
      </c>
      <c r="D12" s="2">
        <f>(13/199)*100</f>
        <v>6.5326633165829149</v>
      </c>
      <c r="E12" s="2">
        <f>(13/202)*100</f>
        <v>6.435643564356436</v>
      </c>
      <c r="F12" s="2">
        <f>(14/198)*100</f>
        <v>7.0707070707070701</v>
      </c>
      <c r="G12" s="2">
        <f>(13/193)*100</f>
        <v>6.7357512953367875</v>
      </c>
    </row>
    <row r="13" spans="1:7" x14ac:dyDescent="0.25">
      <c r="A13">
        <v>13101</v>
      </c>
      <c r="B13" t="s">
        <v>13</v>
      </c>
      <c r="C13" s="2">
        <f>(19/222)*100</f>
        <v>8.5585585585585591</v>
      </c>
      <c r="D13" s="2">
        <f>(20/177)*100</f>
        <v>11.299435028248588</v>
      </c>
      <c r="E13" s="2">
        <f>(19/167)*100</f>
        <v>11.377245508982035</v>
      </c>
      <c r="F13" s="2">
        <f>(15/156)*100</f>
        <v>9.6153846153846168</v>
      </c>
      <c r="G13" s="2">
        <f>(18/180)*100</f>
        <v>10</v>
      </c>
    </row>
    <row r="14" spans="1:7" x14ac:dyDescent="0.25">
      <c r="A14">
        <v>13102</v>
      </c>
      <c r="B14" t="s">
        <v>14</v>
      </c>
      <c r="C14" s="2">
        <f>(8/59)*100</f>
        <v>13.559322033898304</v>
      </c>
      <c r="D14" s="2">
        <f>(4/53)*100</f>
        <v>7.5471698113207548</v>
      </c>
      <c r="E14" s="2">
        <f>(6/51)*100</f>
        <v>11.76470588235294</v>
      </c>
      <c r="F14" s="2">
        <f>(3/47)*100</f>
        <v>6.3829787234042552</v>
      </c>
      <c r="G14" s="2">
        <f>(5/49)*100</f>
        <v>10.204081632653061</v>
      </c>
    </row>
    <row r="15" spans="1:7" x14ac:dyDescent="0.25">
      <c r="A15">
        <v>13103</v>
      </c>
      <c r="B15" t="s">
        <v>15</v>
      </c>
      <c r="C15" s="2">
        <f>(15/124)*100</f>
        <v>12.096774193548388</v>
      </c>
      <c r="D15" s="2">
        <f>(12/105)*100</f>
        <v>11.428571428571429</v>
      </c>
      <c r="E15" s="2">
        <f>(12/95)*100</f>
        <v>12.631578947368421</v>
      </c>
      <c r="F15" s="2">
        <f>(13/93)*100</f>
        <v>13.978494623655912</v>
      </c>
      <c r="G15" s="2">
        <f>(11/90)*100</f>
        <v>12.222222222222221</v>
      </c>
    </row>
    <row r="16" spans="1:7" x14ac:dyDescent="0.25">
      <c r="A16">
        <v>13104</v>
      </c>
      <c r="B16" t="s">
        <v>16</v>
      </c>
      <c r="C16" s="2">
        <f>(16/189)*100</f>
        <v>8.4656084656084651</v>
      </c>
      <c r="D16" s="2">
        <f>(19/146)*100</f>
        <v>13.013698630136986</v>
      </c>
      <c r="E16" s="2">
        <f>(21/135)*100</f>
        <v>15.555555555555555</v>
      </c>
      <c r="F16" s="2">
        <f>(24/134)*100</f>
        <v>17.910447761194028</v>
      </c>
      <c r="G16" s="2">
        <f>(23/124)*100</f>
        <v>18.548387096774192</v>
      </c>
    </row>
    <row r="17" spans="1:7" x14ac:dyDescent="0.25">
      <c r="A17">
        <v>13105</v>
      </c>
      <c r="B17" t="s">
        <v>17</v>
      </c>
      <c r="C17" s="2">
        <f>(19/181)*100</f>
        <v>10.497237569060774</v>
      </c>
      <c r="D17" s="2">
        <f>(16/147)*100</f>
        <v>10.884353741496598</v>
      </c>
      <c r="E17" s="2">
        <f>(20/118)*100</f>
        <v>16.949152542372879</v>
      </c>
      <c r="F17" s="2">
        <f>(20/116)*100</f>
        <v>17.241379310344829</v>
      </c>
      <c r="G17" s="2">
        <f>(25/115)*100</f>
        <v>21.739130434782609</v>
      </c>
    </row>
    <row r="18" spans="1:7" x14ac:dyDescent="0.25">
      <c r="A18">
        <v>13106</v>
      </c>
      <c r="B18" t="s">
        <v>18</v>
      </c>
      <c r="C18" s="2">
        <f>(22/140)*100</f>
        <v>15.714285714285714</v>
      </c>
      <c r="D18" s="2">
        <f>(14/98)*100</f>
        <v>14.285714285714285</v>
      </c>
      <c r="E18" s="2">
        <f>(11/75)*100</f>
        <v>14.666666666666666</v>
      </c>
      <c r="F18" s="2">
        <f>(11/75)*100</f>
        <v>14.666666666666666</v>
      </c>
      <c r="G18" s="2">
        <f>(12/90)*100</f>
        <v>13.333333333333334</v>
      </c>
    </row>
    <row r="19" spans="1:7" x14ac:dyDescent="0.25">
      <c r="A19">
        <v>13109</v>
      </c>
      <c r="B19" t="s">
        <v>19</v>
      </c>
      <c r="C19" s="2">
        <f>(3/52)*100</f>
        <v>5.7692307692307692</v>
      </c>
      <c r="D19" s="2">
        <f>(4/46)*100</f>
        <v>8.695652173913043</v>
      </c>
      <c r="E19" s="2">
        <f>(5/54)*100</f>
        <v>9.2592592592592595</v>
      </c>
      <c r="F19" s="2">
        <f>(6/52)*100</f>
        <v>11.538461538461538</v>
      </c>
      <c r="G19" s="2">
        <f>(3/44)*100</f>
        <v>6.8181818181818175</v>
      </c>
    </row>
    <row r="20" spans="1:7" x14ac:dyDescent="0.25">
      <c r="A20">
        <v>13110</v>
      </c>
      <c r="B20" t="s">
        <v>20</v>
      </c>
      <c r="C20" s="2">
        <f>(43/432)*100</f>
        <v>9.9537037037037042</v>
      </c>
      <c r="D20" s="2">
        <f>(43/335)*100</f>
        <v>12.835820895522387</v>
      </c>
      <c r="E20" s="2">
        <f>(35/324)*100</f>
        <v>10.802469135802468</v>
      </c>
      <c r="F20" s="2">
        <f>(32/311)*100</f>
        <v>10.289389067524116</v>
      </c>
      <c r="G20" s="2">
        <f>(39/309)*100</f>
        <v>12.621359223300971</v>
      </c>
    </row>
    <row r="21" spans="1:7" x14ac:dyDescent="0.25">
      <c r="A21">
        <v>13111</v>
      </c>
      <c r="B21" t="s">
        <v>21</v>
      </c>
      <c r="C21" s="2">
        <f>(7/88)*100</f>
        <v>7.9545454545454541</v>
      </c>
      <c r="D21" s="2">
        <f>(9/65)*100</f>
        <v>13.846153846153847</v>
      </c>
      <c r="E21" s="2">
        <f>(10/63)*100</f>
        <v>15.873015873015872</v>
      </c>
      <c r="F21" s="2">
        <f>(8/59)*100</f>
        <v>13.559322033898304</v>
      </c>
      <c r="G21" s="2">
        <f>(5/52)*100</f>
        <v>9.6153846153846168</v>
      </c>
    </row>
    <row r="22" spans="1:7" x14ac:dyDescent="0.25">
      <c r="A22">
        <v>13112</v>
      </c>
      <c r="B22" t="s">
        <v>22</v>
      </c>
      <c r="C22" s="2">
        <f>(20/101)*100</f>
        <v>19.801980198019802</v>
      </c>
      <c r="D22" s="2">
        <f>(12/72)*100</f>
        <v>16.666666666666664</v>
      </c>
      <c r="E22" s="2">
        <f>(11/74)*100</f>
        <v>14.864864864864865</v>
      </c>
      <c r="F22" s="2">
        <f>(4/71)*100</f>
        <v>5.6338028169014089</v>
      </c>
      <c r="G22" s="2">
        <f>(3/60)*100</f>
        <v>5</v>
      </c>
    </row>
    <row r="23" spans="1:7" x14ac:dyDescent="0.25">
      <c r="A23">
        <v>13113</v>
      </c>
      <c r="B23" t="s">
        <v>23</v>
      </c>
      <c r="C23" s="2">
        <f>(5/96)*100</f>
        <v>5.2083333333333339</v>
      </c>
      <c r="D23" s="2">
        <f>(3/75)*100</f>
        <v>4</v>
      </c>
      <c r="E23" s="2">
        <f>(7/81)*100</f>
        <v>8.6419753086419746</v>
      </c>
      <c r="F23" s="2">
        <f>(6/84)*100</f>
        <v>7.1428571428571423</v>
      </c>
      <c r="G23" s="2">
        <f>(12/93)*100</f>
        <v>12.903225806451612</v>
      </c>
    </row>
    <row r="24" spans="1:7" x14ac:dyDescent="0.25">
      <c r="A24">
        <v>13116</v>
      </c>
      <c r="B24" t="s">
        <v>24</v>
      </c>
      <c r="C24" s="2">
        <f>(6/75)*100</f>
        <v>8</v>
      </c>
      <c r="D24" s="2">
        <f>(6/49)*100</f>
        <v>12.244897959183673</v>
      </c>
      <c r="E24" s="2">
        <f>(7/56)*100</f>
        <v>12.5</v>
      </c>
      <c r="F24" s="2">
        <f>(6/55)*100</f>
        <v>10.909090909090908</v>
      </c>
      <c r="G24" s="2">
        <f>(7/51)*100</f>
        <v>13.725490196078432</v>
      </c>
    </row>
    <row r="25" spans="1:7" x14ac:dyDescent="0.25">
      <c r="A25">
        <v>13117</v>
      </c>
      <c r="B25" t="s">
        <v>25</v>
      </c>
      <c r="C25" s="2">
        <f>(7/76)*100</f>
        <v>9.2105263157894726</v>
      </c>
      <c r="D25" s="2">
        <f>(11/56)*100</f>
        <v>19.642857142857142</v>
      </c>
      <c r="E25" s="2">
        <f>(13/49)*100</f>
        <v>26.530612244897959</v>
      </c>
      <c r="F25" s="2">
        <f>(11/44)*100</f>
        <v>25</v>
      </c>
      <c r="G25" s="2">
        <f>(8/44)*100</f>
        <v>18.181818181818183</v>
      </c>
    </row>
    <row r="26" spans="1:7" x14ac:dyDescent="0.25">
      <c r="A26">
        <v>13118</v>
      </c>
      <c r="B26" t="s">
        <v>26</v>
      </c>
      <c r="C26" s="2">
        <f>(7/61)*100</f>
        <v>11.475409836065573</v>
      </c>
      <c r="D26" s="2">
        <f>(8/51)*100</f>
        <v>15.686274509803921</v>
      </c>
      <c r="E26" s="2">
        <f>(9/54)*100</f>
        <v>16.666666666666664</v>
      </c>
      <c r="F26" s="2">
        <f>(8/63)*100</f>
        <v>12.698412698412698</v>
      </c>
      <c r="G26" s="2">
        <f>(7/62)*100</f>
        <v>11.29032258064516</v>
      </c>
    </row>
    <row r="27" spans="1:7" x14ac:dyDescent="0.25">
      <c r="A27">
        <v>13120</v>
      </c>
      <c r="B27" t="s">
        <v>27</v>
      </c>
      <c r="C27" s="2">
        <f>(8/129)*100</f>
        <v>6.2015503875968996</v>
      </c>
      <c r="D27" s="2">
        <f>(7/106)*100</f>
        <v>6.6037735849056602</v>
      </c>
      <c r="E27" s="2">
        <f>(13/138)*100</f>
        <v>9.4202898550724647</v>
      </c>
      <c r="F27" s="2">
        <f>(14/130)*100</f>
        <v>10.76923076923077</v>
      </c>
      <c r="G27" s="2">
        <f>(15/131)*100</f>
        <v>11.450381679389313</v>
      </c>
    </row>
    <row r="28" spans="1:7" x14ac:dyDescent="0.25">
      <c r="A28">
        <v>13121</v>
      </c>
      <c r="B28" t="s">
        <v>28</v>
      </c>
      <c r="C28" s="2">
        <f>(4/40)*100</f>
        <v>10</v>
      </c>
      <c r="D28" s="2">
        <f>(1/25)*100</f>
        <v>4</v>
      </c>
      <c r="E28" s="2">
        <v>0</v>
      </c>
      <c r="F28" s="2">
        <v>0</v>
      </c>
      <c r="G28" s="2">
        <f>(2/30)*100</f>
        <v>6.666666666666667</v>
      </c>
    </row>
    <row r="29" spans="1:7" x14ac:dyDescent="0.25">
      <c r="A29">
        <v>13122</v>
      </c>
      <c r="B29" t="s">
        <v>29</v>
      </c>
      <c r="C29" s="2">
        <f>(11/164)*100</f>
        <v>6.7073170731707323</v>
      </c>
      <c r="D29" s="2">
        <f>(16/124)*100</f>
        <v>12.903225806451612</v>
      </c>
      <c r="E29" s="2">
        <f>(18/145)*100</f>
        <v>12.413793103448276</v>
      </c>
      <c r="F29" s="2">
        <f>(18/137)*100</f>
        <v>13.138686131386862</v>
      </c>
      <c r="G29" s="2">
        <f>(14/141)*100</f>
        <v>9.9290780141843982</v>
      </c>
    </row>
    <row r="30" spans="1:7" x14ac:dyDescent="0.25">
      <c r="A30">
        <v>13123</v>
      </c>
      <c r="B30" t="s">
        <v>30</v>
      </c>
      <c r="C30" s="2">
        <f>(2/71)*100</f>
        <v>2.8169014084507045</v>
      </c>
      <c r="D30" s="2">
        <f>(4/69)*100</f>
        <v>5.7971014492753623</v>
      </c>
      <c r="E30" s="2">
        <f>(7/76)*100</f>
        <v>9.2105263157894726</v>
      </c>
      <c r="F30" s="2">
        <f>(5/73)*100</f>
        <v>6.8493150684931505</v>
      </c>
      <c r="G30" s="2">
        <f>(5/59)*100</f>
        <v>8.4745762711864394</v>
      </c>
    </row>
    <row r="31" spans="1:7" x14ac:dyDescent="0.25">
      <c r="A31">
        <v>13126</v>
      </c>
      <c r="B31" t="s">
        <v>31</v>
      </c>
      <c r="C31" s="2">
        <f>(7/67)*100</f>
        <v>10.44776119402985</v>
      </c>
      <c r="D31" s="2">
        <f>(8/56)*100</f>
        <v>14.285714285714285</v>
      </c>
      <c r="E31" s="2">
        <f>(6/56)*100</f>
        <v>10.714285714285714</v>
      </c>
      <c r="F31" s="2">
        <f>(5/55)*100</f>
        <v>9.0909090909090917</v>
      </c>
      <c r="G31" s="2">
        <f>(3/41)*100</f>
        <v>7.3170731707317067</v>
      </c>
    </row>
    <row r="32" spans="1:7" x14ac:dyDescent="0.25">
      <c r="A32">
        <v>13127</v>
      </c>
      <c r="B32" t="s">
        <v>32</v>
      </c>
      <c r="C32" s="2">
        <f>(5/64)*100</f>
        <v>7.8125</v>
      </c>
      <c r="D32" s="2">
        <f>(5/42)*100</f>
        <v>11.904761904761903</v>
      </c>
      <c r="E32" s="2">
        <f>(5/59)*100</f>
        <v>8.4745762711864394</v>
      </c>
      <c r="F32" s="2">
        <f>(12/70)*100</f>
        <v>17.142857142857142</v>
      </c>
      <c r="G32" s="2">
        <f>(14/72)*100</f>
        <v>19.444444444444446</v>
      </c>
    </row>
    <row r="33" spans="1:7" x14ac:dyDescent="0.25">
      <c r="A33">
        <v>13128</v>
      </c>
      <c r="B33" t="s">
        <v>33</v>
      </c>
      <c r="C33" s="2">
        <f>(3/60)*100</f>
        <v>5</v>
      </c>
      <c r="D33" s="2">
        <f>(2/32)*100</f>
        <v>6.25</v>
      </c>
      <c r="E33" s="2">
        <f>(5/32)*100</f>
        <v>15.625</v>
      </c>
      <c r="F33" s="2">
        <f>(6/32)*100</f>
        <v>18.75</v>
      </c>
      <c r="G33" s="2">
        <f>(6/35)*100</f>
        <v>17.142857142857142</v>
      </c>
    </row>
    <row r="34" spans="1:7" x14ac:dyDescent="0.25">
      <c r="A34">
        <v>13129</v>
      </c>
      <c r="B34" t="s">
        <v>34</v>
      </c>
      <c r="C34" s="2">
        <f>(2/67)*100</f>
        <v>2.9850746268656714</v>
      </c>
      <c r="D34" s="2">
        <f>(3/41)*100</f>
        <v>7.3170731707317067</v>
      </c>
      <c r="E34" s="2">
        <f>(4/43)*100</f>
        <v>9.3023255813953494</v>
      </c>
      <c r="F34" s="2">
        <f>(10/51)*100</f>
        <v>19.607843137254903</v>
      </c>
      <c r="G34" s="2">
        <f>(12/54)*100</f>
        <v>22.222222222222221</v>
      </c>
    </row>
    <row r="35" spans="1:7" x14ac:dyDescent="0.25">
      <c r="A35">
        <v>13130</v>
      </c>
      <c r="B35" t="s">
        <v>35</v>
      </c>
      <c r="C35" s="2">
        <f>(4/65)*100</f>
        <v>6.1538461538461542</v>
      </c>
      <c r="D35" s="2">
        <f>(4/56)*100</f>
        <v>7.1428571428571423</v>
      </c>
      <c r="E35" s="2">
        <f>(9/62)*100</f>
        <v>14.516129032258066</v>
      </c>
      <c r="F35" s="2">
        <f>(8/57)*100</f>
        <v>14.035087719298245</v>
      </c>
      <c r="G35" s="2">
        <f>(12/60)*100</f>
        <v>20</v>
      </c>
    </row>
    <row r="36" spans="1:7" x14ac:dyDescent="0.25">
      <c r="A36">
        <v>13131</v>
      </c>
      <c r="B36" t="s">
        <v>36</v>
      </c>
      <c r="C36" s="2">
        <f>(6/51)*100</f>
        <v>11.76470588235294</v>
      </c>
      <c r="D36" s="2">
        <f>(7/39)*100</f>
        <v>17.948717948717949</v>
      </c>
      <c r="E36" s="2">
        <f>(6/43)*100</f>
        <v>13.953488372093023</v>
      </c>
      <c r="F36" s="2">
        <f>(7/42)*100</f>
        <v>16.666666666666664</v>
      </c>
      <c r="G36" s="2">
        <f>(5/39)*100</f>
        <v>12.820512820512819</v>
      </c>
    </row>
    <row r="37" spans="1:7" x14ac:dyDescent="0.25">
      <c r="A37">
        <v>13108</v>
      </c>
      <c r="B37" t="s">
        <v>37</v>
      </c>
      <c r="C37" s="2">
        <f>(6/62)*100</f>
        <v>9.67741935483871</v>
      </c>
      <c r="D37" s="2">
        <f>(5/49)*100</f>
        <v>10.204081632653061</v>
      </c>
      <c r="E37" s="2">
        <f>(5/47)*100</f>
        <v>10.638297872340425</v>
      </c>
      <c r="F37" s="2">
        <f>(4/39)*100</f>
        <v>10.256410256410255</v>
      </c>
      <c r="G37" s="2">
        <f>(4/43)*100</f>
        <v>9.3023255813953494</v>
      </c>
    </row>
    <row r="38" spans="1:7" x14ac:dyDescent="0.25">
      <c r="A38">
        <v>13114</v>
      </c>
      <c r="B38" t="s">
        <v>38</v>
      </c>
      <c r="C38" s="2">
        <f>(21/273)*100</f>
        <v>7.6923076923076925</v>
      </c>
      <c r="D38" s="2">
        <f>(24/236)*100</f>
        <v>10.16949152542373</v>
      </c>
      <c r="E38" s="2">
        <f>(22/228)*100</f>
        <v>9.6491228070175428</v>
      </c>
      <c r="F38" s="2">
        <f>(25/232)*100</f>
        <v>10.775862068965516</v>
      </c>
      <c r="G38" s="2">
        <f>(27/229)*100</f>
        <v>11.790393013100436</v>
      </c>
    </row>
    <row r="39" spans="1:7" x14ac:dyDescent="0.25">
      <c r="A39">
        <v>13132</v>
      </c>
      <c r="B39" t="s">
        <v>39</v>
      </c>
      <c r="C39" s="2">
        <f>(1/45)*100</f>
        <v>2.2222222222222223</v>
      </c>
      <c r="D39" s="2">
        <f>(2/37)*100</f>
        <v>5.4054054054054053</v>
      </c>
      <c r="E39" s="2">
        <f>(3/51)*100</f>
        <v>5.8823529411764701</v>
      </c>
      <c r="F39" s="2">
        <f>(2/61)*100</f>
        <v>3.278688524590164</v>
      </c>
      <c r="G39" s="2">
        <f>(2/55)*100</f>
        <v>3.6363636363636362</v>
      </c>
    </row>
    <row r="40" spans="1:7" x14ac:dyDescent="0.25">
      <c r="A40">
        <v>13125</v>
      </c>
      <c r="B40" t="s">
        <v>40</v>
      </c>
      <c r="C40" s="2">
        <f>(24/253)*100</f>
        <v>9.4861660079051369</v>
      </c>
      <c r="D40" s="2">
        <f>(24/184)*100</f>
        <v>13.043478260869565</v>
      </c>
      <c r="E40" s="2">
        <f>(30/193)*100</f>
        <v>15.544041450777202</v>
      </c>
      <c r="F40" s="2">
        <f>(27/198)*100</f>
        <v>13.636363636363635</v>
      </c>
      <c r="G40" s="2">
        <f>(25/224)*100</f>
        <v>11.160714285714286</v>
      </c>
    </row>
    <row r="41" spans="1:7" x14ac:dyDescent="0.25">
      <c r="A41">
        <v>13107</v>
      </c>
      <c r="B41" t="s">
        <v>41</v>
      </c>
      <c r="C41" s="2">
        <f>(11/86)*100</f>
        <v>12.790697674418606</v>
      </c>
      <c r="D41" s="2">
        <f>(10/78)*100</f>
        <v>12.820512820512819</v>
      </c>
      <c r="E41" s="2">
        <f>(10/74)*100</f>
        <v>13.513513513513514</v>
      </c>
      <c r="F41" s="2">
        <f>(6/68)*100</f>
        <v>8.8235294117647065</v>
      </c>
      <c r="G41" s="2">
        <f>(11/67)*100</f>
        <v>16.417910447761194</v>
      </c>
    </row>
    <row r="42" spans="1:7" x14ac:dyDescent="0.25">
      <c r="A42">
        <v>13119</v>
      </c>
      <c r="B42" t="s">
        <v>42</v>
      </c>
      <c r="C42" s="2">
        <f>(44/444)*100</f>
        <v>9.9099099099099099</v>
      </c>
      <c r="D42" s="2">
        <f>(39/354)*100</f>
        <v>11.016949152542372</v>
      </c>
      <c r="E42" s="2">
        <f>(45/340)*100</f>
        <v>13.23529411764706</v>
      </c>
      <c r="F42" s="2">
        <f>(56/352)*100</f>
        <v>15.909090909090908</v>
      </c>
      <c r="G42" s="2">
        <f>(52/354)*100</f>
        <v>14.689265536723164</v>
      </c>
    </row>
    <row r="43" spans="1:7" x14ac:dyDescent="0.25">
      <c r="A43">
        <v>13124</v>
      </c>
      <c r="B43" t="s">
        <v>43</v>
      </c>
      <c r="C43" s="2">
        <f>(12/149)*100</f>
        <v>8.0536912751677843</v>
      </c>
      <c r="D43" s="2">
        <f>(15/112)*100</f>
        <v>13.392857142857142</v>
      </c>
      <c r="E43" s="2">
        <f>(21/103)*100</f>
        <v>20.388349514563107</v>
      </c>
      <c r="F43" s="2">
        <f>(20/101)*100</f>
        <v>19.801980198019802</v>
      </c>
      <c r="G43" s="2">
        <f>(14/87)*100</f>
        <v>16.091954022988507</v>
      </c>
    </row>
    <row r="44" spans="1:7" x14ac:dyDescent="0.25">
      <c r="A44">
        <v>13115</v>
      </c>
      <c r="B44" t="s">
        <v>12</v>
      </c>
      <c r="C44" s="2">
        <f>(3/45)*100</f>
        <v>6.666666666666667</v>
      </c>
      <c r="D44" s="2">
        <f>(2/38)*100</f>
        <v>5.2631578947368416</v>
      </c>
      <c r="E44" s="2">
        <f>(1/53)*100</f>
        <v>1.8867924528301887</v>
      </c>
      <c r="F44" s="2">
        <f>(2/54)*100</f>
        <v>3.7037037037037033</v>
      </c>
      <c r="G44" s="2">
        <f>(3/61)*100</f>
        <v>4.918032786885246</v>
      </c>
    </row>
  </sheetData>
  <mergeCells count="1">
    <mergeCell ref="C1:G1"/>
  </mergeCells>
  <pageMargins left="0.7" right="0.7" top="0.75" bottom="0.75" header="0.3" footer="0.3"/>
  <pageSetup orientation="portrait" r:id="rId1"/>
  <ignoredErrors>
    <ignoredError sqref="F1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Romero</dc:creator>
  <cp:lastModifiedBy>Francisco Romero</cp:lastModifiedBy>
  <dcterms:created xsi:type="dcterms:W3CDTF">2020-10-07T02:15:05Z</dcterms:created>
  <dcterms:modified xsi:type="dcterms:W3CDTF">2020-10-08T04:25:47Z</dcterms:modified>
</cp:coreProperties>
</file>