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_PPStartUp\1_Invoicng\2_Demos\Excel v1_0 Public Testing Files\Excel-Demo\0 PPStartUp\PPS Files\"/>
    </mc:Choice>
  </mc:AlternateContent>
  <xr:revisionPtr revIDLastSave="0" documentId="13_ncr:1_{43616DDC-8281-40C1-BFD1-2A7DEBAADB59}" xr6:coauthVersionLast="47" xr6:coauthVersionMax="47" xr10:uidLastSave="{00000000-0000-0000-0000-000000000000}"/>
  <bookViews>
    <workbookView xWindow="-120" yWindow="-120" windowWidth="29040" windowHeight="15840" tabRatio="860" firstSheet="1" activeTab="2" xr2:uid="{31AB29F0-4564-4392-ABBB-F461A715D71D}"/>
  </bookViews>
  <sheets>
    <sheet name="EnableMacros" sheetId="20" state="hidden" r:id="rId1"/>
    <sheet name="Create Invoice" sheetId="5" r:id="rId2"/>
    <sheet name="Edit Details" sheetId="12" r:id="rId3"/>
    <sheet name="ICD10Codes" sheetId="13" r:id="rId4"/>
    <sheet name="MasterSheet" sheetId="16" state="veryHidden" r:id="rId5"/>
    <sheet name="PracticeDetails" sheetId="21" state="veryHidden" r:id="rId6"/>
    <sheet name="ProcedureCodes" sheetId="19" state="veryHidden" r:id="rId7"/>
  </sheets>
  <definedNames>
    <definedName name="AppointmentMissed">ProcedureCodes!$C$2</definedName>
    <definedName name="ClientDetails" localSheetId="6">#REF!</definedName>
    <definedName name="ClientDetails">#REF!</definedName>
    <definedName name="Clients" localSheetId="6">#REF!</definedName>
    <definedName name="Clients">#REF!</definedName>
    <definedName name="Group">ProcedureCodes!$E$3:$E$14</definedName>
    <definedName name="ICDDispCodes">ICDCodes[DataValidation]</definedName>
    <definedName name="Individual">ProcedureCodes!$C$3:$C$15</definedName>
    <definedName name="Services">ProcedureDescriptions22[Description]</definedName>
    <definedName name="Term1">'Create Invoice'!$B$48</definedName>
    <definedName name="Term2">'Create Invoice'!$B$49</definedName>
    <definedName name="Term3">'Create Invoice'!$B$50</definedName>
    <definedName name="Term4">'Create Invoice'!$B$51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13" l="1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J39" i="5"/>
  <c r="J40" i="5"/>
  <c r="J28" i="5"/>
  <c r="J29" i="5"/>
  <c r="J30" i="5"/>
  <c r="J31" i="5"/>
  <c r="J32" i="5"/>
  <c r="J33" i="5"/>
  <c r="J34" i="5"/>
  <c r="J35" i="5"/>
  <c r="J36" i="5"/>
  <c r="J37" i="5"/>
  <c r="J38" i="5"/>
  <c r="J27" i="5"/>
  <c r="J43" i="5"/>
  <c r="J41" i="5"/>
  <c r="E1" i="13" l="1"/>
  <c r="G4" i="5"/>
  <c r="E21" i="5"/>
  <c r="E20" i="5"/>
  <c r="E19" i="5"/>
  <c r="E16" i="5"/>
  <c r="D6" i="5"/>
  <c r="Q25" i="16"/>
  <c r="P25" i="16"/>
  <c r="M25" i="16"/>
  <c r="L25" i="16"/>
  <c r="E15" i="19"/>
  <c r="A15" i="19"/>
  <c r="C15" i="19" s="1"/>
  <c r="A14" i="19"/>
  <c r="C14" i="19" s="1"/>
  <c r="A13" i="19"/>
  <c r="E13" i="19" s="1"/>
  <c r="A12" i="19"/>
  <c r="E12" i="19" s="1"/>
  <c r="A11" i="19"/>
  <c r="E11" i="19" s="1"/>
  <c r="A10" i="19"/>
  <c r="E10" i="19" s="1"/>
  <c r="A9" i="19"/>
  <c r="E9" i="19" s="1"/>
  <c r="A8" i="19"/>
  <c r="E8" i="19" s="1"/>
  <c r="A7" i="19"/>
  <c r="E7" i="19" s="1"/>
  <c r="A6" i="19"/>
  <c r="C6" i="19" s="1"/>
  <c r="A5" i="19"/>
  <c r="E5" i="19" s="1"/>
  <c r="A4" i="19"/>
  <c r="C4" i="19" s="1"/>
  <c r="A3" i="19"/>
  <c r="E3" i="19" s="1"/>
  <c r="E2" i="19"/>
  <c r="C2" i="19"/>
  <c r="A2" i="19"/>
  <c r="B22" i="5"/>
  <c r="B21" i="5"/>
  <c r="B20" i="5"/>
  <c r="B19" i="5"/>
  <c r="B18" i="5"/>
  <c r="B17" i="5"/>
  <c r="B16" i="5"/>
  <c r="D8" i="5"/>
  <c r="D7" i="5"/>
  <c r="G6" i="5"/>
  <c r="D56" i="5"/>
  <c r="G5" i="5"/>
  <c r="D3" i="5"/>
  <c r="J42" i="5" l="1"/>
  <c r="C11" i="19"/>
  <c r="C7" i="19"/>
  <c r="C3" i="19"/>
  <c r="E4" i="19"/>
  <c r="C9" i="19"/>
  <c r="H2" i="19"/>
  <c r="C8" i="19"/>
  <c r="E14" i="19"/>
  <c r="E6" i="19"/>
  <c r="C12" i="19"/>
  <c r="C10" i="19"/>
  <c r="C5" i="19"/>
  <c r="C13" i="19"/>
  <c r="J44" i="5" l="1"/>
</calcChain>
</file>

<file path=xl/sharedStrings.xml><?xml version="1.0" encoding="utf-8"?>
<sst xmlns="http://schemas.openxmlformats.org/spreadsheetml/2006/main" count="284" uniqueCount="261">
  <si>
    <t>Suburb</t>
  </si>
  <si>
    <t>City/ Town</t>
  </si>
  <si>
    <t>Address Line 1</t>
  </si>
  <si>
    <t>Address Line 2</t>
  </si>
  <si>
    <t>Medical Aid Name</t>
  </si>
  <si>
    <t>Dependent Code</t>
  </si>
  <si>
    <t>Principal Member</t>
  </si>
  <si>
    <t>Principal Member ID</t>
  </si>
  <si>
    <t>Client ID number</t>
  </si>
  <si>
    <t>Address Line 3</t>
  </si>
  <si>
    <t>Area Code</t>
  </si>
  <si>
    <t>Medical Aid number</t>
  </si>
  <si>
    <t>Date</t>
  </si>
  <si>
    <t>ICD 10 Code</t>
  </si>
  <si>
    <t>Fee</t>
  </si>
  <si>
    <t>Discount</t>
  </si>
  <si>
    <t>Amount</t>
  </si>
  <si>
    <t>Psychotherapy</t>
  </si>
  <si>
    <t>Invoice Date:</t>
  </si>
  <si>
    <t>Client</t>
  </si>
  <si>
    <t>Dependent Number</t>
  </si>
  <si>
    <t>Contact Number</t>
  </si>
  <si>
    <t>Email</t>
  </si>
  <si>
    <t>Country Code</t>
  </si>
  <si>
    <t>Country</t>
  </si>
  <si>
    <t>RSA</t>
  </si>
  <si>
    <t>UK</t>
  </si>
  <si>
    <t>Namibia</t>
  </si>
  <si>
    <t>Total Due</t>
  </si>
  <si>
    <t>Sub Total</t>
  </si>
  <si>
    <t>Terms and Conditions:</t>
  </si>
  <si>
    <t>Banking Details:</t>
  </si>
  <si>
    <t>Bank Name</t>
  </si>
  <si>
    <t>Branch Code</t>
  </si>
  <si>
    <t>Account Number</t>
  </si>
  <si>
    <t>Dialling Code</t>
  </si>
  <si>
    <t>Appointment not kept</t>
  </si>
  <si>
    <t>PM Address 1</t>
  </si>
  <si>
    <t>PM Address 2</t>
  </si>
  <si>
    <t>PM Address 3</t>
  </si>
  <si>
    <t>PM Suburb</t>
  </si>
  <si>
    <t>PM City/ Town</t>
  </si>
  <si>
    <t>PM Area Code</t>
  </si>
  <si>
    <t>F11</t>
  </si>
  <si>
    <t>Mental and behavioural disorders due to use of opioids</t>
  </si>
  <si>
    <t>F12</t>
  </si>
  <si>
    <t>Mental and behavioural disorders due to use of cannabinoids</t>
  </si>
  <si>
    <t>F13</t>
  </si>
  <si>
    <t>Mental and behavioural disorders due to use of sedatives or hypnotics</t>
  </si>
  <si>
    <t>F14</t>
  </si>
  <si>
    <t>F15</t>
  </si>
  <si>
    <t>F16</t>
  </si>
  <si>
    <t>Mental and behavioural disorders due to use of hallucinogens</t>
  </si>
  <si>
    <t>F18</t>
  </si>
  <si>
    <t>Mental and behavioural disorders due to use of volatile solvents</t>
  </si>
  <si>
    <t>F20</t>
  </si>
  <si>
    <t>Schizophrenia</t>
  </si>
  <si>
    <t>F41.0</t>
  </si>
  <si>
    <t>F41.1</t>
  </si>
  <si>
    <t>Generalized anxiety disorder</t>
  </si>
  <si>
    <t>F41.3</t>
  </si>
  <si>
    <t>F41.9</t>
  </si>
  <si>
    <t>F43.0</t>
  </si>
  <si>
    <t>F43.1</t>
  </si>
  <si>
    <t>Other reactions to severe stress</t>
  </si>
  <si>
    <t>F43.9</t>
  </si>
  <si>
    <t>F50.0</t>
  </si>
  <si>
    <t>Anorexia nervosa</t>
  </si>
  <si>
    <t>F50.1</t>
  </si>
  <si>
    <t>F50.2</t>
  </si>
  <si>
    <t>Bulimia nervosa</t>
  </si>
  <si>
    <t>F50.3</t>
  </si>
  <si>
    <t>Atypical bulimia nervosa</t>
  </si>
  <si>
    <t>F50.8</t>
  </si>
  <si>
    <t>Mental and behavioural disorders associated with the puerperium, not elsewhere classified</t>
  </si>
  <si>
    <t>Mild mental and behavioural disorders associated with the puerperium, not elsewhere classified</t>
  </si>
  <si>
    <t>Severe mental and behavioural disorders associated with the puerperium, not elsewhere classified</t>
  </si>
  <si>
    <t>F81.9</t>
  </si>
  <si>
    <t>F84.0</t>
  </si>
  <si>
    <t>F90.0</t>
  </si>
  <si>
    <t>F90.1</t>
  </si>
  <si>
    <t>Description</t>
  </si>
  <si>
    <t>Duration</t>
  </si>
  <si>
    <t>21 - 30 min</t>
  </si>
  <si>
    <t>81 - 90 min</t>
  </si>
  <si>
    <t>51 - 60 min</t>
  </si>
  <si>
    <t xml:space="preserve">  </t>
  </si>
  <si>
    <t>NewArray</t>
  </si>
  <si>
    <t>Entry</t>
  </si>
  <si>
    <t>EditArray</t>
  </si>
  <si>
    <t>Account ID</t>
  </si>
  <si>
    <t>N/T</t>
  </si>
  <si>
    <t>N/T2</t>
  </si>
  <si>
    <t>N</t>
  </si>
  <si>
    <t>Row</t>
  </si>
  <si>
    <t>1 - 10 min</t>
  </si>
  <si>
    <t>11 - 20 min</t>
  </si>
  <si>
    <t>31 - 40 min</t>
  </si>
  <si>
    <t>61 - 70 min</t>
  </si>
  <si>
    <t>71 - 80 min</t>
  </si>
  <si>
    <t>91 - 100 min</t>
  </si>
  <si>
    <t>101 - 110 min</t>
  </si>
  <si>
    <t>41 - 50 min</t>
  </si>
  <si>
    <t>111 - 120 min</t>
  </si>
  <si>
    <t>per full 15 minutes in excess of 120 minutes</t>
  </si>
  <si>
    <t>Procedure Code</t>
  </si>
  <si>
    <t>Consultation</t>
  </si>
  <si>
    <t>Group Psychotherapy</t>
  </si>
  <si>
    <t>Service</t>
  </si>
  <si>
    <t>Indi or Group</t>
  </si>
  <si>
    <t>Individual</t>
  </si>
  <si>
    <t>Group</t>
  </si>
  <si>
    <t>Indi vs Group</t>
  </si>
  <si>
    <t>Assessment</t>
  </si>
  <si>
    <t>Bank name</t>
  </si>
  <si>
    <t>Universal branch code</t>
  </si>
  <si>
    <t>ABSA Bank</t>
  </si>
  <si>
    <t>632 005</t>
  </si>
  <si>
    <t>Bank of Athens</t>
  </si>
  <si>
    <t>410 506</t>
  </si>
  <si>
    <t>Bidvest Bank</t>
  </si>
  <si>
    <t>462 005</t>
  </si>
  <si>
    <t>Capitec Bank</t>
  </si>
  <si>
    <t>470 010</t>
  </si>
  <si>
    <t>FNB</t>
  </si>
  <si>
    <t>250 655</t>
  </si>
  <si>
    <t>Investec</t>
  </si>
  <si>
    <t>580 105</t>
  </si>
  <si>
    <t>Nedbank</t>
  </si>
  <si>
    <t>198 765</t>
  </si>
  <si>
    <t>Standard Bank</t>
  </si>
  <si>
    <t>051 001</t>
  </si>
  <si>
    <t>Account Name</t>
  </si>
  <si>
    <t>BHF Practice Number -</t>
  </si>
  <si>
    <t xml:space="preserve">HPCSA Registration Number - </t>
  </si>
  <si>
    <t>Practitioner</t>
  </si>
  <si>
    <t>Code Prefix</t>
  </si>
  <si>
    <t>Psychologist</t>
  </si>
  <si>
    <t>Group Consultation</t>
  </si>
  <si>
    <t>Dietitian</t>
  </si>
  <si>
    <t>IndiCode</t>
  </si>
  <si>
    <t>GroupCode</t>
  </si>
  <si>
    <t>Reference</t>
  </si>
  <si>
    <t>Invoice Number</t>
  </si>
  <si>
    <t xml:space="preserve"> Z63.9</t>
  </si>
  <si>
    <t xml:space="preserve">Problems related to Primary Support Group, unspecified </t>
  </si>
  <si>
    <t xml:space="preserve"> Z71.9 </t>
  </si>
  <si>
    <t>Counselling, unspecified</t>
  </si>
  <si>
    <t xml:space="preserve"> Z61.9</t>
  </si>
  <si>
    <t>Negative life event in childhood – unspecified</t>
  </si>
  <si>
    <t xml:space="preserve"> Z71.2</t>
  </si>
  <si>
    <t>Person consulting for explanation of investigation findings (Assessment Feedback)</t>
  </si>
  <si>
    <t>Developmental disorder of scholastic skills, unspecified (Assessment)</t>
  </si>
  <si>
    <t>Acute Stress Reaction</t>
  </si>
  <si>
    <t>T74.1</t>
  </si>
  <si>
    <t>Maltreatment syndromes: Physical Abuse</t>
  </si>
  <si>
    <t>T74.2</t>
  </si>
  <si>
    <t>Maltreatment syndromes: Sexual abuse</t>
  </si>
  <si>
    <t>T14.91</t>
  </si>
  <si>
    <t>Suicide attempt</t>
  </si>
  <si>
    <t xml:space="preserve">F10 </t>
  </si>
  <si>
    <t xml:space="preserve">Mental and behavioural disorders due to use of alcohol </t>
  </si>
  <si>
    <t xml:space="preserve">Mental and behavioural disorders due to use of cocaine </t>
  </si>
  <si>
    <t>Mental and behavioural disorders due to use of other stimulants including caffeine</t>
  </si>
  <si>
    <t xml:space="preserve">F23.9 </t>
  </si>
  <si>
    <t xml:space="preserve">Acute and transient psychotic disorder, unspecified </t>
  </si>
  <si>
    <t xml:space="preserve"> Atypical anorexia nervosa</t>
  </si>
  <si>
    <t xml:space="preserve">F31 </t>
  </si>
  <si>
    <t xml:space="preserve">Bipolar affective disorder </t>
  </si>
  <si>
    <t xml:space="preserve">F31.0 </t>
  </si>
  <si>
    <t xml:space="preserve">Bipolar affective disorder, current episode hypomanic </t>
  </si>
  <si>
    <t xml:space="preserve">F31.1 </t>
  </si>
  <si>
    <t xml:space="preserve">Bipolar affective disorder, current episode manic without psychotic symptoms </t>
  </si>
  <si>
    <t xml:space="preserve">F31.2 </t>
  </si>
  <si>
    <t xml:space="preserve">Bipolar affective disorder, current episode manic with psychotic symptoms </t>
  </si>
  <si>
    <t xml:space="preserve">F31.3 </t>
  </si>
  <si>
    <t xml:space="preserve">Bipolar affective disorder, current episode mild or moderate depression </t>
  </si>
  <si>
    <t xml:space="preserve">F31.4 </t>
  </si>
  <si>
    <t xml:space="preserve">Bipolar affective disorder, current episode severe depression without psychotic symptoms </t>
  </si>
  <si>
    <t xml:space="preserve">F31.5 </t>
  </si>
  <si>
    <t xml:space="preserve">Bipolar affective disorder, current episode severe depression with psychotic symptoms </t>
  </si>
  <si>
    <t xml:space="preserve">F31.6 </t>
  </si>
  <si>
    <t xml:space="preserve">Bipolar affective disorder, current episode mixed </t>
  </si>
  <si>
    <t xml:space="preserve">F31.7 </t>
  </si>
  <si>
    <t xml:space="preserve">Bipolar affective disorder, currently in remission </t>
  </si>
  <si>
    <t xml:space="preserve">F31.9 </t>
  </si>
  <si>
    <t xml:space="preserve">Bipolar affective disorder, unspecified </t>
  </si>
  <si>
    <t xml:space="preserve">F32.2 </t>
  </si>
  <si>
    <t xml:space="preserve">Severe depressive episode without psychotic symptoms </t>
  </si>
  <si>
    <t xml:space="preserve">F32.3 </t>
  </si>
  <si>
    <t xml:space="preserve">Severe depressive episode with psychotic symptoms </t>
  </si>
  <si>
    <t xml:space="preserve">F32.9 </t>
  </si>
  <si>
    <t xml:space="preserve">Depressive episode, unspecified </t>
  </si>
  <si>
    <t xml:space="preserve">F33.1 </t>
  </si>
  <si>
    <t xml:space="preserve">Recurrent depressive disorder, current episode moderate </t>
  </si>
  <si>
    <t xml:space="preserve">F33.2 </t>
  </si>
  <si>
    <t xml:space="preserve">Recurrent depressive disorder, current episode severe without psychotic symptoms </t>
  </si>
  <si>
    <t xml:space="preserve">F33.3 </t>
  </si>
  <si>
    <t xml:space="preserve">Recurrent depressive disorder, current episode severe with psychotic symptoms </t>
  </si>
  <si>
    <t xml:space="preserve">F33.4 </t>
  </si>
  <si>
    <t xml:space="preserve">Recurrent depressive disorder, currently in remission </t>
  </si>
  <si>
    <t xml:space="preserve">F33.8 </t>
  </si>
  <si>
    <t xml:space="preserve">Other recurrent depressive disorders </t>
  </si>
  <si>
    <t xml:space="preserve">F33.9 </t>
  </si>
  <si>
    <t xml:space="preserve">Recurrent depressive disorder, unspecified </t>
  </si>
  <si>
    <t xml:space="preserve">F53.1 </t>
  </si>
  <si>
    <t xml:space="preserve">F53.8 </t>
  </si>
  <si>
    <t xml:space="preserve">Other mental and behavioural disorders associated with the puerperium, not elsewhere classified </t>
  </si>
  <si>
    <t xml:space="preserve">F53.9 </t>
  </si>
  <si>
    <t xml:space="preserve">Puerperal mental disorder, unspecified </t>
  </si>
  <si>
    <t xml:space="preserve">Post traumatic Stress Disorder </t>
  </si>
  <si>
    <t>T74.3</t>
  </si>
  <si>
    <t>Maltreatment syndromes: Psychological abuse</t>
  </si>
  <si>
    <t>Other Eating Disorders</t>
  </si>
  <si>
    <t xml:space="preserve">F32.0 </t>
  </si>
  <si>
    <t xml:space="preserve">Mild depressive episode </t>
  </si>
  <si>
    <t xml:space="preserve">F32.1 </t>
  </si>
  <si>
    <t xml:space="preserve">Moderate depressive episode </t>
  </si>
  <si>
    <t>Panic Disorder</t>
  </si>
  <si>
    <t xml:space="preserve">Other mixed anxiety disorder </t>
  </si>
  <si>
    <t xml:space="preserve">Anxiety Disorder unspecified </t>
  </si>
  <si>
    <t xml:space="preserve"> F93.0</t>
  </si>
  <si>
    <t xml:space="preserve">F53 </t>
  </si>
  <si>
    <t xml:space="preserve">F53.0 </t>
  </si>
  <si>
    <t>F60. 3</t>
  </si>
  <si>
    <t>Borderline Personality Disorder</t>
  </si>
  <si>
    <t xml:space="preserve">Autistic Disorder </t>
  </si>
  <si>
    <t>Attention-deficit hyperactivity disorder, predominantly inattentive type</t>
  </si>
  <si>
    <t xml:space="preserve">Attention-deficit hyperactivity disorder, predominantly hyperactive type </t>
  </si>
  <si>
    <t>F90.2</t>
  </si>
  <si>
    <t xml:space="preserve">Attention-deficit hyperactivity disorder, combined type </t>
  </si>
  <si>
    <t>DataValidation</t>
  </si>
  <si>
    <t>Discount Amount</t>
  </si>
  <si>
    <t>NamedRange</t>
  </si>
  <si>
    <t>This spreadsheet only works with macros enabled</t>
  </si>
  <si>
    <t>Please enable them to proceed</t>
  </si>
  <si>
    <t>If you see this message towards the top of your screen please enable content as below</t>
  </si>
  <si>
    <t>Please close and re-open this document and click the 'Enable Marcros' button.</t>
  </si>
  <si>
    <t>If you were presented with this message on openening the document and clicked on 'Disable Macros':</t>
  </si>
  <si>
    <t>ICD 10 Codes</t>
  </si>
  <si>
    <t>HelpMe</t>
  </si>
  <si>
    <t>System</t>
  </si>
  <si>
    <t>MajorChaos1@</t>
  </si>
  <si>
    <t>Invoice number:</t>
  </si>
  <si>
    <t>Setup</t>
  </si>
  <si>
    <t>BetaVersion1</t>
  </si>
  <si>
    <t xml:space="preserve">Seperation Anxiety Disorder </t>
  </si>
  <si>
    <t>F90.9</t>
  </si>
  <si>
    <t xml:space="preserve">Attention-deficit hyperactivity disorder, unspecified type </t>
  </si>
  <si>
    <t>Practice Name</t>
  </si>
  <si>
    <t>Highest Qualification</t>
  </si>
  <si>
    <t>Institution</t>
  </si>
  <si>
    <t>BHF Practice Reg Num</t>
  </si>
  <si>
    <t>HPCSA Reg num</t>
  </si>
  <si>
    <t>Please Use - Account ID as reference.</t>
  </si>
  <si>
    <t>BHF #</t>
  </si>
  <si>
    <t>HPCSA #</t>
  </si>
  <si>
    <t>Private Practice StartUp</t>
  </si>
  <si>
    <t>M.Sc (Psych)</t>
  </si>
  <si>
    <t>UJ</t>
  </si>
  <si>
    <t>StartUp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</si>
</sst>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[$R-1C09]* #,##0.00_-;\-[$R-1C09]* #,##0.00_-;_-[$R-1C09]* &quot;-&quot;??_-;_-@_-"/>
    <numFmt numFmtId="165" formatCode="[&lt;=9999999]###\-####;\(###\)\ ###\-####"/>
    <numFmt numFmtId="166" formatCode="[$-409]mmmm\ d\,\ yyyy;@"/>
    <numFmt numFmtId="167" formatCode="dd\ mmmm\ yyyy"/>
    <numFmt numFmtId="168" formatCode="00"/>
    <numFmt numFmtId="169" formatCode="0000"/>
    <numFmt numFmtId="170" formatCode="000000\ 0000\ 000"/>
    <numFmt numFmtId="171" formatCode="\+0"/>
    <numFmt numFmtId="172" formatCode="000\ 000\ 000"/>
    <numFmt numFmtId="173" formatCode="000"/>
    <numFmt numFmtId="174" formatCode="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26"/>
      <name val="Bookman Old Style"/>
      <family val="1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5" fontId="3" fillId="0" borderId="0" applyFont="0" applyFill="0" applyBorder="0" applyAlignment="0">
      <alignment horizontal="left" vertical="center" indent="1"/>
    </xf>
    <xf numFmtId="166" fontId="3" fillId="0" borderId="0" applyFont="0" applyFill="0" applyBorder="0" applyAlignment="0">
      <alignment horizontal="left" vertical="center" indent="1"/>
    </xf>
    <xf numFmtId="0" fontId="3" fillId="0" borderId="0" applyNumberFormat="0" applyFont="0" applyFill="0" applyBorder="0">
      <alignment horizontal="left" vertical="top"/>
    </xf>
    <xf numFmtId="9" fontId="7" fillId="0" borderId="0" applyFont="0" applyFill="0" applyBorder="0" applyAlignment="0" applyProtection="0"/>
  </cellStyleXfs>
  <cellXfs count="172">
    <xf numFmtId="0" fontId="0" fillId="0" borderId="0" xfId="0"/>
    <xf numFmtId="164" fontId="0" fillId="0" borderId="0" xfId="0" applyNumberFormat="1"/>
    <xf numFmtId="0" fontId="0" fillId="2" borderId="0" xfId="0" applyFill="1"/>
    <xf numFmtId="0" fontId="10" fillId="0" borderId="0" xfId="0" applyFont="1" applyAlignment="1">
      <alignment horizontal="center"/>
    </xf>
    <xf numFmtId="0" fontId="0" fillId="3" borderId="35" xfId="0" applyFill="1" applyBorder="1"/>
    <xf numFmtId="0" fontId="0" fillId="5" borderId="35" xfId="0" applyFill="1" applyBorder="1"/>
    <xf numFmtId="0" fontId="0" fillId="5" borderId="34" xfId="0" applyFill="1" applyBorder="1"/>
    <xf numFmtId="17" fontId="0" fillId="0" borderId="0" xfId="0" applyNumberFormat="1"/>
    <xf numFmtId="173" fontId="0" fillId="0" borderId="0" xfId="0" applyNumberFormat="1"/>
    <xf numFmtId="2" fontId="0" fillId="0" borderId="0" xfId="0" applyNumberForma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right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7" fontId="8" fillId="2" borderId="15" xfId="0" applyNumberFormat="1" applyFont="1" applyFill="1" applyBorder="1" applyAlignment="1" applyProtection="1">
      <alignment horizontal="center"/>
      <protection locked="0"/>
    </xf>
    <xf numFmtId="167" fontId="8" fillId="2" borderId="16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/>
    <xf numFmtId="0" fontId="13" fillId="2" borderId="19" xfId="0" applyFont="1" applyFill="1" applyBorder="1"/>
    <xf numFmtId="0" fontId="4" fillId="2" borderId="23" xfId="0" applyFont="1" applyFill="1" applyBorder="1" applyAlignment="1">
      <alignment vertical="top"/>
    </xf>
    <xf numFmtId="0" fontId="0" fillId="2" borderId="19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4" fillId="2" borderId="0" xfId="0" applyFont="1" applyFill="1"/>
    <xf numFmtId="167" fontId="5" fillId="2" borderId="0" xfId="0" applyNumberFormat="1" applyFont="1" applyFill="1"/>
    <xf numFmtId="0" fontId="0" fillId="2" borderId="23" xfId="0" applyFill="1" applyBorder="1"/>
    <xf numFmtId="0" fontId="0" fillId="2" borderId="24" xfId="0" applyFill="1" applyBorder="1"/>
    <xf numFmtId="0" fontId="5" fillId="2" borderId="0" xfId="0" applyFont="1" applyFill="1" applyAlignment="1">
      <alignment horizontal="left" vertical="top"/>
    </xf>
    <xf numFmtId="0" fontId="4" fillId="2" borderId="21" xfId="0" applyFont="1" applyFill="1" applyBorder="1"/>
    <xf numFmtId="0" fontId="8" fillId="2" borderId="21" xfId="0" applyFont="1" applyFill="1" applyBorder="1"/>
    <xf numFmtId="0" fontId="8" fillId="2" borderId="22" xfId="0" applyFont="1" applyFill="1" applyBorder="1"/>
    <xf numFmtId="0" fontId="4" fillId="2" borderId="0" xfId="0" applyFont="1" applyFill="1" applyAlignment="1">
      <alignment vertical="top"/>
    </xf>
    <xf numFmtId="0" fontId="4" fillId="2" borderId="24" xfId="0" applyFont="1" applyFill="1" applyBorder="1" applyAlignment="1">
      <alignment vertical="top"/>
    </xf>
    <xf numFmtId="0" fontId="4" fillId="2" borderId="26" xfId="0" applyFont="1" applyFill="1" applyBorder="1" applyAlignment="1">
      <alignment vertical="top"/>
    </xf>
    <xf numFmtId="0" fontId="4" fillId="2" borderId="27" xfId="0" applyFont="1" applyFill="1" applyBorder="1" applyAlignment="1">
      <alignment vertical="top"/>
    </xf>
    <xf numFmtId="0" fontId="8" fillId="2" borderId="0" xfId="0" applyFont="1" applyFill="1"/>
    <xf numFmtId="0" fontId="8" fillId="2" borderId="24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left"/>
    </xf>
    <xf numFmtId="0" fontId="0" fillId="2" borderId="0" xfId="0" applyFill="1" applyProtection="1">
      <protection locked="0" hidden="1"/>
    </xf>
    <xf numFmtId="0" fontId="0" fillId="2" borderId="24" xfId="0" applyFill="1" applyBorder="1" applyProtection="1">
      <protection locked="0" hidden="1"/>
    </xf>
    <xf numFmtId="0" fontId="1" fillId="2" borderId="0" xfId="0" applyFont="1" applyFill="1" applyProtection="1">
      <protection hidden="1"/>
    </xf>
    <xf numFmtId="0" fontId="1" fillId="2" borderId="1" xfId="0" applyFont="1" applyFill="1" applyBorder="1" applyProtection="1">
      <protection hidden="1"/>
    </xf>
    <xf numFmtId="0" fontId="0" fillId="2" borderId="19" xfId="0" applyFill="1" applyBorder="1" applyProtection="1">
      <protection locked="0" hidden="1"/>
    </xf>
    <xf numFmtId="0" fontId="0" fillId="2" borderId="22" xfId="0" applyFill="1" applyBorder="1" applyProtection="1">
      <protection locked="0" hidden="1"/>
    </xf>
    <xf numFmtId="0" fontId="0" fillId="2" borderId="21" xfId="0" applyFill="1" applyBorder="1" applyProtection="1">
      <protection locked="0" hidden="1"/>
    </xf>
    <xf numFmtId="0" fontId="0" fillId="2" borderId="20" xfId="0" applyFill="1" applyBorder="1" applyProtection="1">
      <protection locked="0" hidden="1"/>
    </xf>
    <xf numFmtId="0" fontId="0" fillId="2" borderId="25" xfId="0" applyFill="1" applyBorder="1" applyProtection="1">
      <protection locked="0" hidden="1"/>
    </xf>
    <xf numFmtId="0" fontId="0" fillId="2" borderId="27" xfId="0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0" fontId="1" fillId="2" borderId="23" xfId="0" applyFont="1" applyFill="1" applyBorder="1" applyProtection="1"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Fill="1" applyProtection="1">
      <protection hidden="1"/>
    </xf>
    <xf numFmtId="0" fontId="0" fillId="2" borderId="24" xfId="0" applyFill="1" applyBorder="1" applyProtection="1">
      <protection hidden="1"/>
    </xf>
    <xf numFmtId="170" fontId="0" fillId="2" borderId="0" xfId="0" applyNumberFormat="1" applyFill="1" applyAlignment="1" applyProtection="1">
      <alignment horizontal="left"/>
      <protection hidden="1"/>
    </xf>
    <xf numFmtId="168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Alignment="1" applyProtection="1">
      <alignment horizontal="left"/>
      <protection hidden="1"/>
    </xf>
    <xf numFmtId="169" fontId="0" fillId="2" borderId="0" xfId="0" applyNumberFormat="1" applyFill="1" applyProtection="1">
      <protection hidden="1"/>
    </xf>
    <xf numFmtId="169" fontId="0" fillId="2" borderId="24" xfId="0" applyNumberFormat="1" applyFill="1" applyBorder="1" applyProtection="1">
      <protection hidden="1"/>
    </xf>
    <xf numFmtId="174" fontId="0" fillId="0" borderId="0" xfId="0" applyNumberFormat="1" applyAlignment="1">
      <alignment horizontal="left"/>
    </xf>
    <xf numFmtId="0" fontId="14" fillId="2" borderId="0" xfId="0" applyFont="1" applyFill="1"/>
    <xf numFmtId="0" fontId="14" fillId="2" borderId="25" xfId="0" applyFont="1" applyFill="1" applyBorder="1"/>
    <xf numFmtId="0" fontId="14" fillId="2" borderId="26" xfId="0" applyFont="1" applyFill="1" applyBorder="1"/>
    <xf numFmtId="0" fontId="14" fillId="2" borderId="27" xfId="0" applyFont="1" applyFill="1" applyBorder="1"/>
    <xf numFmtId="0" fontId="14" fillId="0" borderId="0" xfId="0" applyFont="1" applyProtection="1">
      <protection locked="0"/>
    </xf>
    <xf numFmtId="164" fontId="5" fillId="2" borderId="0" xfId="0" applyNumberFormat="1" applyFont="1" applyFill="1" applyAlignment="1" applyProtection="1">
      <alignment horizontal="center"/>
      <protection hidden="1"/>
    </xf>
    <xf numFmtId="0" fontId="0" fillId="2" borderId="0" xfId="0" applyFill="1" applyAlignment="1">
      <alignment horizontal="center"/>
    </xf>
    <xf numFmtId="0" fontId="9" fillId="2" borderId="0" xfId="0" applyFont="1" applyFill="1" applyAlignment="1" applyProtection="1">
      <alignment horizontal="left"/>
      <protection hidden="1"/>
    </xf>
    <xf numFmtId="0" fontId="8" fillId="2" borderId="3" xfId="0" applyFont="1" applyFill="1" applyBorder="1" applyProtection="1">
      <protection locked="0" hidden="1"/>
    </xf>
    <xf numFmtId="0" fontId="8" fillId="2" borderId="4" xfId="0" applyFont="1" applyFill="1" applyBorder="1" applyAlignment="1" applyProtection="1">
      <alignment horizontal="center"/>
      <protection locked="0" hidden="1"/>
    </xf>
    <xf numFmtId="0" fontId="8" fillId="2" borderId="4" xfId="0" applyFont="1" applyFill="1" applyBorder="1" applyProtection="1">
      <protection locked="0" hidden="1"/>
    </xf>
    <xf numFmtId="0" fontId="8" fillId="2" borderId="17" xfId="0" applyFont="1" applyFill="1" applyBorder="1" applyProtection="1">
      <protection locked="0" hidden="1"/>
    </xf>
    <xf numFmtId="0" fontId="8" fillId="2" borderId="17" xfId="0" applyFont="1" applyFill="1" applyBorder="1" applyAlignment="1" applyProtection="1">
      <alignment horizontal="center"/>
      <protection locked="0" hidden="1"/>
    </xf>
    <xf numFmtId="3" fontId="1" fillId="2" borderId="0" xfId="0" applyNumberFormat="1" applyFont="1" applyFill="1"/>
    <xf numFmtId="0" fontId="5" fillId="2" borderId="0" xfId="0" applyFont="1" applyFill="1" applyAlignment="1" applyProtection="1">
      <alignment horizontal="right"/>
      <protection hidden="1"/>
    </xf>
    <xf numFmtId="17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16" fillId="2" borderId="0" xfId="0" applyFont="1" applyFill="1"/>
    <xf numFmtId="167" fontId="15" fillId="2" borderId="42" xfId="0" applyNumberFormat="1" applyFont="1" applyFill="1" applyBorder="1" applyAlignment="1" applyProtection="1">
      <alignment horizontal="center"/>
      <protection locked="0"/>
    </xf>
    <xf numFmtId="0" fontId="8" fillId="2" borderId="3" xfId="0" applyFont="1" applyFill="1" applyBorder="1" applyAlignment="1" applyProtection="1">
      <alignment horizontal="center"/>
      <protection locked="0" hidden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9" fillId="4" borderId="33" xfId="0" applyFont="1" applyFill="1" applyBorder="1" applyAlignment="1">
      <alignment vertical="top" wrapText="1"/>
    </xf>
    <xf numFmtId="0" fontId="0" fillId="6" borderId="0" xfId="0" applyFill="1"/>
    <xf numFmtId="0" fontId="1" fillId="6" borderId="0" xfId="0" applyFont="1" applyFill="1"/>
    <xf numFmtId="164" fontId="8" fillId="0" borderId="0" xfId="0" applyNumberFormat="1" applyFont="1"/>
    <xf numFmtId="0" fontId="2" fillId="0" borderId="0" xfId="1" applyProtection="1"/>
    <xf numFmtId="0" fontId="5" fillId="2" borderId="36" xfId="0" applyFont="1" applyFill="1" applyBorder="1" applyAlignment="1">
      <alignment horizontal="center" vertical="center"/>
    </xf>
    <xf numFmtId="0" fontId="15" fillId="2" borderId="3" xfId="0" applyFont="1" applyFill="1" applyBorder="1" applyAlignment="1" applyProtection="1">
      <alignment horizontal="center"/>
      <protection locked="0" hidden="1"/>
    </xf>
    <xf numFmtId="0" fontId="15" fillId="2" borderId="4" xfId="0" applyFont="1" applyFill="1" applyBorder="1" applyAlignment="1" applyProtection="1">
      <alignment horizontal="center"/>
      <protection locked="0" hidden="1"/>
    </xf>
    <xf numFmtId="0" fontId="19" fillId="0" borderId="0" xfId="0" applyFont="1"/>
    <xf numFmtId="0" fontId="3" fillId="0" borderId="0" xfId="0" applyFont="1" applyAlignment="1">
      <alignment vertical="top"/>
    </xf>
    <xf numFmtId="2" fontId="0" fillId="0" borderId="0" xfId="0" applyNumberFormat="1" applyProtection="1">
      <protection locked="0"/>
    </xf>
    <xf numFmtId="0" fontId="17" fillId="7" borderId="45" xfId="0" applyFont="1" applyFill="1" applyBorder="1" applyAlignment="1">
      <alignment horizontal="center"/>
    </xf>
    <xf numFmtId="0" fontId="17" fillId="7" borderId="46" xfId="0" applyFont="1" applyFill="1" applyBorder="1" applyAlignment="1">
      <alignment horizontal="center"/>
    </xf>
    <xf numFmtId="0" fontId="17" fillId="7" borderId="47" xfId="0" applyFont="1" applyFill="1" applyBorder="1" applyAlignment="1">
      <alignment horizontal="center"/>
    </xf>
    <xf numFmtId="0" fontId="17" fillId="7" borderId="48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7" borderId="49" xfId="0" applyFont="1" applyFill="1" applyBorder="1" applyAlignment="1">
      <alignment horizontal="center"/>
    </xf>
    <xf numFmtId="0" fontId="11" fillId="2" borderId="19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left"/>
    </xf>
    <xf numFmtId="164" fontId="8" fillId="0" borderId="18" xfId="5" applyNumberFormat="1" applyFont="1" applyFill="1" applyBorder="1" applyAlignment="1" applyProtection="1">
      <alignment horizontal="center"/>
    </xf>
    <xf numFmtId="164" fontId="8" fillId="0" borderId="11" xfId="5" applyNumberFormat="1" applyFont="1" applyFill="1" applyBorder="1" applyAlignment="1" applyProtection="1">
      <alignment horizontal="center"/>
    </xf>
    <xf numFmtId="164" fontId="8" fillId="0" borderId="5" xfId="5" applyNumberFormat="1" applyFont="1" applyFill="1" applyBorder="1" applyAlignment="1" applyProtection="1">
      <alignment horizontal="center"/>
    </xf>
    <xf numFmtId="164" fontId="8" fillId="0" borderId="10" xfId="5" applyNumberFormat="1" applyFont="1" applyFill="1" applyBorder="1" applyAlignment="1" applyProtection="1">
      <alignment horizontal="center"/>
    </xf>
    <xf numFmtId="0" fontId="4" fillId="2" borderId="23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24" xfId="0" applyNumberFormat="1" applyFont="1" applyFill="1" applyBorder="1" applyAlignment="1">
      <alignment horizontal="left"/>
    </xf>
    <xf numFmtId="167" fontId="5" fillId="2" borderId="38" xfId="0" applyNumberFormat="1" applyFont="1" applyFill="1" applyBorder="1" applyAlignment="1">
      <alignment horizontal="center"/>
    </xf>
    <xf numFmtId="167" fontId="5" fillId="2" borderId="40" xfId="0" applyNumberFormat="1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left" vertical="top"/>
    </xf>
    <xf numFmtId="0" fontId="4" fillId="2" borderId="26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4" fillId="2" borderId="24" xfId="0" applyFont="1" applyFill="1" applyBorder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2" fillId="2" borderId="24" xfId="0" applyFont="1" applyFill="1" applyBorder="1" applyAlignment="1">
      <alignment horizontal="left" vertical="top"/>
    </xf>
    <xf numFmtId="0" fontId="18" fillId="2" borderId="23" xfId="0" applyFont="1" applyFill="1" applyBorder="1" applyAlignment="1" applyProtection="1">
      <alignment horizontal="center" vertical="center" wrapText="1"/>
      <protection hidden="1"/>
    </xf>
    <xf numFmtId="0" fontId="18" fillId="2" borderId="24" xfId="0" applyFont="1" applyFill="1" applyBorder="1" applyAlignment="1" applyProtection="1">
      <alignment horizontal="center" vertical="center" wrapText="1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1" fillId="2" borderId="2" xfId="0" applyFont="1" applyFill="1" applyBorder="1" applyAlignment="1" applyProtection="1">
      <alignment horizontal="left"/>
      <protection hidden="1"/>
    </xf>
    <xf numFmtId="3" fontId="1" fillId="2" borderId="0" xfId="0" applyNumberFormat="1" applyFont="1" applyFill="1" applyAlignment="1" applyProtection="1">
      <alignment horizontal="left"/>
      <protection hidden="1"/>
    </xf>
    <xf numFmtId="3" fontId="1" fillId="2" borderId="24" xfId="0" applyNumberFormat="1" applyFont="1" applyFill="1" applyBorder="1" applyAlignment="1" applyProtection="1">
      <alignment horizontal="left"/>
      <protection hidden="1"/>
    </xf>
    <xf numFmtId="172" fontId="1" fillId="2" borderId="0" xfId="0" applyNumberFormat="1" applyFont="1" applyFill="1" applyAlignment="1" applyProtection="1">
      <alignment horizontal="left"/>
      <protection hidden="1"/>
    </xf>
    <xf numFmtId="172" fontId="1" fillId="2" borderId="24" xfId="0" applyNumberFormat="1" applyFont="1" applyFill="1" applyBorder="1" applyAlignment="1" applyProtection="1">
      <alignment horizontal="left"/>
      <protection hidden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9" fontId="8" fillId="2" borderId="18" xfId="5" applyFont="1" applyFill="1" applyBorder="1" applyAlignment="1" applyProtection="1">
      <alignment horizontal="center"/>
      <protection locked="0" hidden="1"/>
    </xf>
    <xf numFmtId="9" fontId="8" fillId="2" borderId="50" xfId="5" applyFont="1" applyFill="1" applyBorder="1" applyAlignment="1" applyProtection="1">
      <alignment horizontal="center"/>
      <protection locked="0" hidden="1"/>
    </xf>
    <xf numFmtId="9" fontId="8" fillId="2" borderId="5" xfId="5" applyFont="1" applyFill="1" applyBorder="1" applyAlignment="1" applyProtection="1">
      <alignment horizontal="center"/>
      <protection locked="0" hidden="1"/>
    </xf>
    <xf numFmtId="9" fontId="8" fillId="2" borderId="51" xfId="5" applyFont="1" applyFill="1" applyBorder="1" applyAlignment="1" applyProtection="1">
      <alignment horizontal="center"/>
      <protection locked="0" hidden="1"/>
    </xf>
    <xf numFmtId="9" fontId="8" fillId="0" borderId="5" xfId="5" applyFont="1" applyFill="1" applyBorder="1" applyAlignment="1" applyProtection="1">
      <alignment horizontal="center"/>
      <protection locked="0"/>
    </xf>
    <xf numFmtId="9" fontId="8" fillId="0" borderId="51" xfId="5" applyFont="1" applyFill="1" applyBorder="1" applyAlignment="1" applyProtection="1">
      <alignment horizontal="center"/>
      <protection locked="0"/>
    </xf>
    <xf numFmtId="164" fontId="8" fillId="2" borderId="5" xfId="0" applyNumberFormat="1" applyFont="1" applyFill="1" applyBorder="1" applyAlignment="1" applyProtection="1">
      <alignment horizontal="center"/>
      <protection locked="0"/>
    </xf>
    <xf numFmtId="164" fontId="8" fillId="2" borderId="51" xfId="0" applyNumberFormat="1" applyFont="1" applyFill="1" applyBorder="1" applyAlignment="1" applyProtection="1">
      <alignment horizontal="center"/>
      <protection locked="0"/>
    </xf>
    <xf numFmtId="164" fontId="15" fillId="2" borderId="43" xfId="0" applyNumberFormat="1" applyFont="1" applyFill="1" applyBorder="1" applyAlignment="1" applyProtection="1">
      <alignment horizontal="center"/>
      <protection locked="0"/>
    </xf>
    <xf numFmtId="164" fontId="15" fillId="2" borderId="52" xfId="0" applyNumberFormat="1" applyFont="1" applyFill="1" applyBorder="1" applyAlignment="1" applyProtection="1">
      <alignment horizontal="center"/>
      <protection locked="0"/>
    </xf>
    <xf numFmtId="164" fontId="15" fillId="2" borderId="5" xfId="0" applyNumberFormat="1" applyFont="1" applyFill="1" applyBorder="1" applyAlignment="1" applyProtection="1">
      <alignment horizontal="center"/>
      <protection locked="0"/>
    </xf>
    <xf numFmtId="164" fontId="15" fillId="2" borderId="51" xfId="0" applyNumberFormat="1" applyFont="1" applyFill="1" applyBorder="1" applyAlignment="1" applyProtection="1">
      <alignment horizontal="center"/>
      <protection locked="0"/>
    </xf>
    <xf numFmtId="164" fontId="8" fillId="2" borderId="18" xfId="0" applyNumberFormat="1" applyFont="1" applyFill="1" applyBorder="1" applyAlignment="1" applyProtection="1">
      <alignment horizontal="center"/>
      <protection locked="0"/>
    </xf>
    <xf numFmtId="164" fontId="8" fillId="2" borderId="50" xfId="0" applyNumberFormat="1" applyFont="1" applyFill="1" applyBorder="1" applyAlignment="1" applyProtection="1">
      <alignment horizontal="center"/>
      <protection locked="0"/>
    </xf>
    <xf numFmtId="0" fontId="4" fillId="2" borderId="8" xfId="0" applyFont="1" applyFill="1" applyBorder="1" applyAlignment="1">
      <alignment horizontal="center" vertical="center" wrapText="1"/>
    </xf>
    <xf numFmtId="164" fontId="5" fillId="2" borderId="31" xfId="0" applyNumberFormat="1" applyFont="1" applyFill="1" applyBorder="1" applyAlignment="1" applyProtection="1">
      <alignment horizontal="center"/>
      <protection hidden="1"/>
    </xf>
    <xf numFmtId="164" fontId="5" fillId="2" borderId="32" xfId="0" applyNumberFormat="1" applyFont="1" applyFill="1" applyBorder="1" applyAlignment="1" applyProtection="1">
      <alignment horizontal="center"/>
      <protection hidden="1"/>
    </xf>
    <xf numFmtId="164" fontId="6" fillId="0" borderId="18" xfId="0" applyNumberFormat="1" applyFont="1" applyBorder="1" applyAlignment="1" applyProtection="1">
      <alignment horizontal="center"/>
      <protection hidden="1"/>
    </xf>
    <xf numFmtId="164" fontId="6" fillId="0" borderId="11" xfId="0" applyNumberFormat="1" applyFont="1" applyBorder="1" applyAlignment="1" applyProtection="1">
      <alignment horizontal="center"/>
      <protection hidden="1"/>
    </xf>
    <xf numFmtId="164" fontId="6" fillId="2" borderId="13" xfId="0" applyNumberFormat="1" applyFont="1" applyFill="1" applyBorder="1" applyAlignment="1" applyProtection="1">
      <alignment horizontal="center"/>
      <protection hidden="1"/>
    </xf>
    <xf numFmtId="164" fontId="6" fillId="2" borderId="9" xfId="0" applyNumberFormat="1" applyFont="1" applyFill="1" applyBorder="1" applyAlignment="1" applyProtection="1">
      <alignment horizontal="center"/>
      <protection hidden="1"/>
    </xf>
    <xf numFmtId="0" fontId="5" fillId="2" borderId="28" xfId="0" applyFont="1" applyFill="1" applyBorder="1" applyAlignment="1">
      <alignment horizontal="right"/>
    </xf>
    <xf numFmtId="0" fontId="5" fillId="2" borderId="29" xfId="0" applyFont="1" applyFill="1" applyBorder="1" applyAlignment="1">
      <alignment horizontal="right"/>
    </xf>
    <xf numFmtId="0" fontId="5" fillId="2" borderId="30" xfId="0" applyFont="1" applyFill="1" applyBorder="1" applyAlignment="1">
      <alignment horizontal="right"/>
    </xf>
    <xf numFmtId="0" fontId="5" fillId="2" borderId="53" xfId="0" applyFont="1" applyFill="1" applyBorder="1" applyAlignment="1">
      <alignment horizontal="right"/>
    </xf>
    <xf numFmtId="0" fontId="5" fillId="2" borderId="41" xfId="0" applyFont="1" applyFill="1" applyBorder="1" applyAlignment="1">
      <alignment horizontal="right"/>
    </xf>
    <xf numFmtId="0" fontId="5" fillId="2" borderId="50" xfId="0" applyFont="1" applyFill="1" applyBorder="1" applyAlignment="1">
      <alignment horizontal="right"/>
    </xf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right"/>
    </xf>
  </cellXfs>
  <cellStyles count="6">
    <cellStyle name="Date" xfId="3" xr:uid="{851401C7-88BA-4A16-A854-FE21572B56CD}"/>
    <cellStyle name="Hyperlink" xfId="1" builtinId="8"/>
    <cellStyle name="Normal" xfId="0" builtinId="0"/>
    <cellStyle name="Percent" xfId="5" builtinId="5"/>
    <cellStyle name="Phone" xfId="2" xr:uid="{353ED547-929E-4742-A4B0-22F8498A2CA7}"/>
    <cellStyle name="Top align" xfId="4" xr:uid="{6C348B1B-BF83-40EE-B7D4-2F8275213216}"/>
  </cellStyles>
  <dxfs count="63"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64" formatCode="_-[$R-1C09]* #,##0.00_-;\-[$R-1C09]* #,##0.00_-;_-[$R-1C09]* &quot;-&quot;??_-;_-@_-"/>
    </dxf>
    <dxf>
      <numFmt numFmtId="174" formatCode="00000"/>
      <alignment horizontal="left" vertical="bottom" textRotation="0" wrapText="0" indent="0" justifyLastLine="0" shrinkToFit="0" readingOrder="0"/>
    </dxf>
    <dxf>
      <numFmt numFmtId="173" formatCode="00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" formatCode="0.00"/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numFmt numFmtId="168" formatCode="00"/>
      <alignment horizontal="right" vertical="bottom" textRotation="0" wrapText="0" indent="0" justifyLastLine="0" shrinkToFit="0" readingOrder="0"/>
      <protection locked="0" hidden="0"/>
    </dxf>
    <dxf>
      <protection locked="0" hidden="0"/>
    </dxf>
    <dxf>
      <numFmt numFmtId="171" formatCode="\+0"/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protection locked="1" hidden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</dxfs>
  <tableStyles count="0" defaultTableStyle="TableStyleMedium13" defaultPivotStyle="PivotStyleLight16"/>
  <colors>
    <mruColors>
      <color rgb="FFFFCCFF"/>
      <color rgb="FF66FF66"/>
      <color rgb="FF4472C4"/>
      <color rgb="FF6666FF"/>
      <color rgb="FFFF9999"/>
      <color rgb="FFFFFF99"/>
      <color rgb="FF00FFFF"/>
      <color rgb="FF999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10</xdr:col>
      <xdr:colOff>451485</xdr:colOff>
      <xdr:row>8</xdr:row>
      <xdr:rowOff>1588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203960"/>
          <a:ext cx="5937885" cy="283528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10</xdr:row>
      <xdr:rowOff>55574</xdr:rowOff>
    </xdr:from>
    <xdr:to>
      <xdr:col>6</xdr:col>
      <xdr:colOff>51436</xdr:colOff>
      <xdr:row>16</xdr:row>
      <xdr:rowOff>178606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1907234"/>
          <a:ext cx="3099435" cy="1220312"/>
        </a:xfrm>
        <a:prstGeom prst="rect">
          <a:avLst/>
        </a:prstGeom>
      </xdr:spPr>
    </xdr:pic>
    <xdr:clientData/>
  </xdr:twoCellAnchor>
  <xdr:twoCellAnchor>
    <xdr:from>
      <xdr:col>8</xdr:col>
      <xdr:colOff>412752</xdr:colOff>
      <xdr:row>8</xdr:row>
      <xdr:rowOff>158763</xdr:rowOff>
    </xdr:from>
    <xdr:to>
      <xdr:col>10</xdr:col>
      <xdr:colOff>317502</xdr:colOff>
      <xdr:row>14</xdr:row>
      <xdr:rowOff>15887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11472" y="1644663"/>
          <a:ext cx="1154430" cy="95440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Enable Content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9</xdr:col>
      <xdr:colOff>50801</xdr:colOff>
      <xdr:row>7</xdr:row>
      <xdr:rowOff>23825</xdr:rowOff>
    </xdr:from>
    <xdr:to>
      <xdr:col>9</xdr:col>
      <xdr:colOff>365127</xdr:colOff>
      <xdr:row>8</xdr:row>
      <xdr:rowOff>158763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stCxn id="4" idx="0"/>
        </xdr:cNvCxnSpPr>
      </xdr:nvCxnSpPr>
      <xdr:spPr>
        <a:xfrm flipH="1" flipV="1">
          <a:off x="5674361" y="1410665"/>
          <a:ext cx="314326" cy="23399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257175</xdr:colOff>
      <xdr:row>11</xdr:row>
      <xdr:rowOff>131774</xdr:rowOff>
    </xdr:from>
    <xdr:to>
      <xdr:col>8</xdr:col>
      <xdr:colOff>295275</xdr:colOff>
      <xdr:row>14</xdr:row>
      <xdr:rowOff>169874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06215" y="2166314"/>
          <a:ext cx="1287780" cy="58674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Yes button</a:t>
          </a:r>
          <a:r>
            <a:rPr lang="en-GB" sz="1100" baseline="0"/>
            <a:t> to stop this message in future</a:t>
          </a:r>
          <a:endParaRPr lang="en-GB" sz="1100"/>
        </a:p>
      </xdr:txBody>
    </xdr:sp>
    <xdr:clientData/>
  </xdr:twoCellAnchor>
  <xdr:twoCellAnchor>
    <xdr:from>
      <xdr:col>4</xdr:col>
      <xdr:colOff>266700</xdr:colOff>
      <xdr:row>13</xdr:row>
      <xdr:rowOff>55574</xdr:rowOff>
    </xdr:from>
    <xdr:to>
      <xdr:col>6</xdr:col>
      <xdr:colOff>257175</xdr:colOff>
      <xdr:row>15</xdr:row>
      <xdr:rowOff>169874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6" idx="1"/>
        </xdr:cNvCxnSpPr>
      </xdr:nvCxnSpPr>
      <xdr:spPr>
        <a:xfrm flipH="1">
          <a:off x="2766060" y="2455874"/>
          <a:ext cx="1240155" cy="480060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167560</xdr:colOff>
      <xdr:row>30</xdr:row>
      <xdr:rowOff>161615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4840" y="3558540"/>
          <a:ext cx="3215559" cy="1990413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23</xdr:row>
      <xdr:rowOff>9525</xdr:rowOff>
    </xdr:from>
    <xdr:to>
      <xdr:col>8</xdr:col>
      <xdr:colOff>542925</xdr:colOff>
      <xdr:row>28</xdr:row>
      <xdr:rowOff>57149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402455" y="4116705"/>
          <a:ext cx="1139190" cy="9620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'Enable Macros'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4</xdr:col>
      <xdr:colOff>161926</xdr:colOff>
      <xdr:row>25</xdr:row>
      <xdr:rowOff>128587</xdr:rowOff>
    </xdr:from>
    <xdr:to>
      <xdr:col>7</xdr:col>
      <xdr:colOff>28575</xdr:colOff>
      <xdr:row>29</xdr:row>
      <xdr:rowOff>123825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9" idx="1"/>
        </xdr:cNvCxnSpPr>
      </xdr:nvCxnSpPr>
      <xdr:spPr>
        <a:xfrm flipH="1">
          <a:off x="2661286" y="4601527"/>
          <a:ext cx="1741169" cy="72675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8</xdr:row>
      <xdr:rowOff>106647</xdr:rowOff>
    </xdr:from>
    <xdr:to>
      <xdr:col>8</xdr:col>
      <xdr:colOff>106681</xdr:colOff>
      <xdr:row>10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4840" y="1592547"/>
          <a:ext cx="4373880" cy="259113"/>
        </a:xfrm>
        <a:prstGeom prst="rect">
          <a:avLst/>
        </a:prstGeom>
      </xdr:spPr>
    </xdr:pic>
    <xdr:clientData/>
  </xdr:twoCellAnchor>
  <xdr:twoCellAnchor>
    <xdr:from>
      <xdr:col>7</xdr:col>
      <xdr:colOff>298451</xdr:colOff>
      <xdr:row>9</xdr:row>
      <xdr:rowOff>49227</xdr:rowOff>
    </xdr:from>
    <xdr:to>
      <xdr:col>8</xdr:col>
      <xdr:colOff>412750</xdr:colOff>
      <xdr:row>9</xdr:row>
      <xdr:rowOff>166688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4672331" y="1718007"/>
          <a:ext cx="739139" cy="117461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180975</xdr:rowOff>
        </xdr:from>
        <xdr:to>
          <xdr:col>17</xdr:col>
          <xdr:colOff>76200</xdr:colOff>
          <xdr:row>15</xdr:row>
          <xdr:rowOff>171450</xdr:rowOff>
        </xdr:to>
        <xdr:sp macro="" textlink="">
          <xdr:nvSpPr>
            <xdr:cNvPr id="20485" name="CBClientSelect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133350</xdr:rowOff>
        </xdr:from>
        <xdr:to>
          <xdr:col>17</xdr:col>
          <xdr:colOff>85725</xdr:colOff>
          <xdr:row>24</xdr:row>
          <xdr:rowOff>0</xdr:rowOff>
        </xdr:to>
        <xdr:sp macro="" textlink="">
          <xdr:nvSpPr>
            <xdr:cNvPr id="20486" name="CBInvoiceDate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17</xdr:col>
          <xdr:colOff>76200</xdr:colOff>
          <xdr:row>30</xdr:row>
          <xdr:rowOff>104775</xdr:rowOff>
        </xdr:to>
        <xdr:sp macro="" textlink="">
          <xdr:nvSpPr>
            <xdr:cNvPr id="20489" name="CBSaveInvoice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390525</xdr:rowOff>
        </xdr:from>
        <xdr:to>
          <xdr:col>22</xdr:col>
          <xdr:colOff>76200</xdr:colOff>
          <xdr:row>30</xdr:row>
          <xdr:rowOff>85725</xdr:rowOff>
        </xdr:to>
        <xdr:sp macro="" textlink="">
          <xdr:nvSpPr>
            <xdr:cNvPr id="20490" name="CBPrintInv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1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209550</xdr:colOff>
          <xdr:row>27</xdr:row>
          <xdr:rowOff>57150</xdr:rowOff>
        </xdr:to>
        <xdr:sp macro="" textlink="">
          <xdr:nvSpPr>
            <xdr:cNvPr id="20510" name="CBoxICD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1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114300</xdr:rowOff>
        </xdr:from>
        <xdr:to>
          <xdr:col>22</xdr:col>
          <xdr:colOff>85725</xdr:colOff>
          <xdr:row>24</xdr:row>
          <xdr:rowOff>0</xdr:rowOff>
        </xdr:to>
        <xdr:sp macro="" textlink="">
          <xdr:nvSpPr>
            <xdr:cNvPr id="20518" name="CBInvICDAdd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1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95250</xdr:rowOff>
        </xdr:from>
        <xdr:to>
          <xdr:col>17</xdr:col>
          <xdr:colOff>47625</xdr:colOff>
          <xdr:row>8</xdr:row>
          <xdr:rowOff>0</xdr:rowOff>
        </xdr:to>
        <xdr:sp macro="" textlink="">
          <xdr:nvSpPr>
            <xdr:cNvPr id="20537" name="CBTutorial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1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57150</xdr:colOff>
          <xdr:row>12</xdr:row>
          <xdr:rowOff>161925</xdr:rowOff>
        </xdr:to>
        <xdr:sp macro="" textlink="">
          <xdr:nvSpPr>
            <xdr:cNvPr id="9217" name="CBContactDetail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8</xdr:col>
          <xdr:colOff>57150</xdr:colOff>
          <xdr:row>12</xdr:row>
          <xdr:rowOff>161925</xdr:rowOff>
        </xdr:to>
        <xdr:sp macro="" textlink="">
          <xdr:nvSpPr>
            <xdr:cNvPr id="9218" name="CBClientNew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16</xdr:col>
          <xdr:colOff>57150</xdr:colOff>
          <xdr:row>18</xdr:row>
          <xdr:rowOff>161925</xdr:rowOff>
        </xdr:to>
        <xdr:sp macro="" textlink="">
          <xdr:nvSpPr>
            <xdr:cNvPr id="9219" name="CBICDAdd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28575</xdr:rowOff>
        </xdr:from>
        <xdr:to>
          <xdr:col>12</xdr:col>
          <xdr:colOff>57150</xdr:colOff>
          <xdr:row>6</xdr:row>
          <xdr:rowOff>0</xdr:rowOff>
        </xdr:to>
        <xdr:sp macro="" textlink="">
          <xdr:nvSpPr>
            <xdr:cNvPr id="9222" name="CBInvoice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8</xdr:col>
          <xdr:colOff>57150</xdr:colOff>
          <xdr:row>18</xdr:row>
          <xdr:rowOff>161925</xdr:rowOff>
        </xdr:to>
        <xdr:sp macro="" textlink="">
          <xdr:nvSpPr>
            <xdr:cNvPr id="9223" name="CBClientEdit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16</xdr:col>
          <xdr:colOff>57150</xdr:colOff>
          <xdr:row>12</xdr:row>
          <xdr:rowOff>161925</xdr:rowOff>
        </xdr:to>
        <xdr:sp macro="" textlink="">
          <xdr:nvSpPr>
            <xdr:cNvPr id="9231" name="CBBankingDetails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12</xdr:col>
          <xdr:colOff>57150</xdr:colOff>
          <xdr:row>18</xdr:row>
          <xdr:rowOff>161925</xdr:rowOff>
        </xdr:to>
        <xdr:sp macro="" textlink="">
          <xdr:nvSpPr>
            <xdr:cNvPr id="9232" name="CBTandC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20</xdr:col>
          <xdr:colOff>9525</xdr:colOff>
          <xdr:row>17</xdr:row>
          <xdr:rowOff>0</xdr:rowOff>
        </xdr:to>
        <xdr:sp macro="" textlink="">
          <xdr:nvSpPr>
            <xdr:cNvPr id="27649" name="CB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228600</xdr:colOff>
          <xdr:row>19</xdr:row>
          <xdr:rowOff>161925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4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5</xdr:col>
          <xdr:colOff>238125</xdr:colOff>
          <xdr:row>23</xdr:row>
          <xdr:rowOff>171450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4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19</xdr:row>
          <xdr:rowOff>0</xdr:rowOff>
        </xdr:from>
        <xdr:to>
          <xdr:col>19</xdr:col>
          <xdr:colOff>57150</xdr:colOff>
          <xdr:row>21</xdr:row>
          <xdr:rowOff>171450</xdr:rowOff>
        </xdr:to>
        <xdr:sp macro="" textlink="">
          <xdr:nvSpPr>
            <xdr:cNvPr id="27652" name="CB2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4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22</xdr:row>
          <xdr:rowOff>161925</xdr:rowOff>
        </xdr:from>
        <xdr:to>
          <xdr:col>19</xdr:col>
          <xdr:colOff>76200</xdr:colOff>
          <xdr:row>25</xdr:row>
          <xdr:rowOff>180975</xdr:rowOff>
        </xdr:to>
        <xdr:sp macro="" textlink="">
          <xdr:nvSpPr>
            <xdr:cNvPr id="27653" name="CommandButton1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4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934934-D04B-4439-8951-B97B38238B71}" name="ICDCodes" displayName="ICDCodes" ref="A1:C65" totalsRowShown="0" headerRowDxfId="62" dataDxfId="60" headerRowBorderDxfId="61">
  <autoFilter ref="A1:C65" xr:uid="{55934934-D04B-4439-8951-B97B38238B71}"/>
  <tableColumns count="3">
    <tableColumn id="1" xr3:uid="{54AA44E5-07D6-40D4-9D51-CD028C1E7D8C}" name="ICD 10 Codes" dataDxfId="59"/>
    <tableColumn id="2" xr3:uid="{0B58DFF9-DE04-4C38-92CA-584DD895D98B}" name="Description" dataDxfId="58"/>
    <tableColumn id="3" xr3:uid="{15F29187-4416-4A7A-9DE2-8A66AF3C5A80}" name="DataValidation" dataDxfId="57">
      <calculatedColumnFormula>A2&amp;" - "&amp;B2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37E13E-BF36-4992-AFEB-3162DC36B3C9}" name="DailingCodes" displayName="DailingCodes" ref="F1:G4" totalsRowShown="0" headerRowDxfId="56" dataDxfId="55">
  <autoFilter ref="F1:G4" xr:uid="{CD37E13E-BF36-4992-AFEB-3162DC36B3C9}"/>
  <sortState xmlns:xlrd2="http://schemas.microsoft.com/office/spreadsheetml/2017/richdata2" ref="F2:G4">
    <sortCondition ref="F1:F4"/>
  </sortState>
  <tableColumns count="2">
    <tableColumn id="1" xr3:uid="{39C43892-2C4C-4523-BB31-4D9DBA3AAF83}" name="Country" dataDxfId="54"/>
    <tableColumn id="2" xr3:uid="{851BA09D-B989-4773-B630-4B5ADF55064F}" name="Dialling Code" dataDxfId="5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0BC1062-CDA5-4553-83A0-A877B4A98C67}" name="Dependent" displayName="Dependent" ref="D1:D5" totalsRowShown="0" headerRowDxfId="52" dataDxfId="51">
  <autoFilter ref="D1:D5" xr:uid="{60BC1062-CDA5-4553-83A0-A877B4A98C67}"/>
  <tableColumns count="1">
    <tableColumn id="1" xr3:uid="{9CAD3378-F50B-4CC8-9492-A7F347A93FD3}" name="Dependent Number" dataDxfId="5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470468-7CA7-4427-A20D-59A31925D564}" name="ClientDetailsArrayRef" displayName="ClientDetailsArrayRef" ref="L1:Q25" totalsRowCount="1" headerRowDxfId="49" dataDxfId="48" totalsRowDxfId="47">
  <autoFilter ref="L1:Q24" xr:uid="{CA470468-7CA7-4427-A20D-59A31925D564}"/>
  <tableColumns count="6">
    <tableColumn id="1" xr3:uid="{1AC26913-7238-4FEE-A1C1-2555B1CD74EE}" name="N/T" totalsRowFunction="custom" dataDxfId="46" totalsRowDxfId="45">
      <totalsRowFormula>COUNTA(ClientDetailsArrayRef[N/T])</totalsRowFormula>
    </tableColumn>
    <tableColumn id="5" xr3:uid="{CF9AD61A-9FBD-419E-B52A-552A2680004C}" name="NewArray" totalsRowFunction="custom" dataDxfId="44" totalsRowDxfId="43">
      <totalsRowFormula>COUNTA(ClientDetailsArrayRef[NewArray])</totalsRowFormula>
    </tableColumn>
    <tableColumn id="2" xr3:uid="{A7C566B0-2CBC-4003-890A-3998669CB8AD}" name="Entry" dataDxfId="42" totalsRowDxfId="41"/>
    <tableColumn id="6" xr3:uid="{88F88C1D-F83E-4270-B828-F2DB46DDBDE7}" name="Row" dataDxfId="40" totalsRowDxfId="39"/>
    <tableColumn id="3" xr3:uid="{AF1851E7-A102-422A-B13C-8D61FD3B9BCF}" name="EditArray" totalsRowFunction="custom" dataDxfId="38" totalsRowDxfId="37">
      <totalsRowFormula>COUNTA(ClientDetailsArrayRef[EditArray])</totalsRowFormula>
    </tableColumn>
    <tableColumn id="4" xr3:uid="{1D8DDAE6-07E8-4D63-A58E-ED4BF71E971E}" name="N/T2" totalsRowFunction="custom" dataDxfId="36" totalsRowDxfId="35">
      <totalsRowFormula>COUNTA(ClientDetailsArrayRef[N/T2])</totalsRow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BC254D6-DD5A-44CE-BB76-0B3459E5C383}" name="FeesUpdate" displayName="FeesUpdate" ref="J1:J3" totalsRowShown="0" headerRowDxfId="34" dataDxfId="33">
  <autoFilter ref="J1:J3" xr:uid="{7BC254D6-DD5A-44CE-BB76-0B3459E5C383}"/>
  <tableColumns count="1">
    <tableColumn id="1" xr3:uid="{D12C9A40-D7E1-4061-B645-5CAE5D6EFCE4}" name="Indi vs Group" dataDxfId="3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DF7AA44-A229-4256-834A-22C0E617747E}" name="BranchCodes" displayName="BranchCodes" ref="S1:T9" totalsRowShown="0" headerRowDxfId="31" dataDxfId="30">
  <autoFilter ref="S1:T9" xr:uid="{ADF7AA44-A229-4256-834A-22C0E617747E}"/>
  <tableColumns count="2">
    <tableColumn id="1" xr3:uid="{0C0B80E1-21B7-49D2-AB0D-992DDAF1C46A}" name="Bank name" dataDxfId="29"/>
    <tableColumn id="2" xr3:uid="{72200B8F-C5E0-4A15-A9EB-C648C088CE4A}" name="Universal branch code" dataDxfId="2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F53D7F9-5B43-44D3-B781-D4438B2EECEC}" name="PractitionerCodes" displayName="PractitionerCodes" ref="A1:B3" totalsRowShown="0" headerRowDxfId="27" dataDxfId="26">
  <autoFilter ref="A1:B3" xr:uid="{6F53D7F9-5B43-44D3-B781-D4438B2EECEC}"/>
  <tableColumns count="2">
    <tableColumn id="1" xr3:uid="{1CA5BCCB-7AAE-4385-B02F-924745B27C8C}" name="Practitioner" dataDxfId="25"/>
    <tableColumn id="2" xr3:uid="{93831669-5998-448B-B9F7-91C2331F862D}" name="Code Prefix" dataDxfId="24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8652DD-17C7-4F6A-A4FE-A1C0E79CAE67}" name="PaymentReference" displayName="PaymentReference" ref="V1:V3" totalsRowShown="0" headerRowDxfId="23" dataDxfId="22">
  <autoFilter ref="V1:V3" xr:uid="{B48652DD-17C7-4F6A-A4FE-A1C0E79CAE67}"/>
  <tableColumns count="1">
    <tableColumn id="1" xr3:uid="{E2DFB362-1F44-4234-A627-F27B51BCAA9C}" name="Reference" dataDxfId="21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57816C-FC18-451A-AF50-E832CADB4211}" name="Table4" displayName="Table4" ref="X1:X2" totalsRowShown="0" headerRowDxfId="20" dataDxfId="19">
  <autoFilter ref="X1:X2" xr:uid="{6257816C-FC18-451A-AF50-E832CADB4211}"/>
  <tableColumns count="1">
    <tableColumn id="1" xr3:uid="{1886B3A9-6929-4352-8F48-4DB0867B1EDC}" name="Setup" dataDxfId="18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D3048D-9589-4DF7-A1A8-F6A6B7027EFC}" name="Table7" displayName="Table7" ref="Z1:Z2" totalsRowShown="0" headerRowDxfId="17" dataDxfId="16">
  <autoFilter ref="Z1:Z2" xr:uid="{0DD3048D-9589-4DF7-A1A8-F6A6B7027EFC}"/>
  <tableColumns count="1">
    <tableColumn id="1" xr3:uid="{0B6213FB-50B7-4C21-A051-4AFAC52BDE1E}" name="NamedRange" dataDxfId="15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3E12FF-207A-46CC-A635-D030820D7E91}" name="Table12" displayName="Table12" ref="AB1:AB2" totalsRowShown="0" headerRowDxfId="14" dataDxfId="13">
  <autoFilter ref="AB1:AB2" xr:uid="{7D3E12FF-207A-46CC-A635-D030820D7E91}"/>
  <tableColumns count="1">
    <tableColumn id="1" xr3:uid="{A53F2EB1-77CE-4674-8571-DB19320F1144}" name="HelpMe" dataDxfId="12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03D192-0740-40B6-B2AB-877772298A78}" name="Table13" displayName="Table13" ref="AZ1:AZ2" totalsRowShown="0" headerRowDxfId="11" dataDxfId="10" dataCellStyle="Hyperlink">
  <autoFilter ref="AZ1:AZ2" xr:uid="{8A03D192-0740-40B6-B2AB-877772298A78}"/>
  <tableColumns count="1">
    <tableColumn id="1" xr3:uid="{1F8B94E5-E78A-4275-817B-392816B5A0FB}" name="System" dataDxfId="9" dataCellStyle="Hyperlink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8DC730E-77C4-4E33-A5C6-98F136BA5CC1}" name="Table14" displayName="Table14" ref="AD1:AD2" totalsRowShown="0" headerRowDxfId="8" dataDxfId="7">
  <autoFilter ref="AD1:AD2" xr:uid="{F8DC730E-77C4-4E33-A5C6-98F136BA5CC1}"/>
  <tableColumns count="1">
    <tableColumn id="1" xr3:uid="{4783E4B5-3FD3-46F1-B8E8-C4CA47B305E0}" name="Date" dataDxfId="6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B401A8-6E1E-4718-9A6E-1BDA2D46D864}" name="Table1" displayName="Table1" ref="A1:E2" totalsRowShown="0">
  <autoFilter ref="A1:E2" xr:uid="{99B401A8-6E1E-4718-9A6E-1BDA2D46D864}"/>
  <tableColumns count="5">
    <tableColumn id="1" xr3:uid="{509EDBA9-B440-48C8-8067-53CF0A92F187}" name="Practice Name"/>
    <tableColumn id="2" xr3:uid="{30AD766E-2272-470E-8F6C-D9E86CB061F9}" name="Highest Qualification"/>
    <tableColumn id="3" xr3:uid="{55C6AE8F-8E5D-4B7D-95A2-92C96D7544B4}" name="Institution"/>
    <tableColumn id="4" xr3:uid="{E6DBE2C7-54DB-4AF9-A32E-6CA1D801BF8D}" name="BHF Practice Reg Num"/>
    <tableColumn id="5" xr3:uid="{2AFF184D-520E-4867-823E-21761D51BA74}" name="HPCSA Reg num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592FC0A-D6D1-4114-9BA9-1549ECA3845C}" name="IndividualCodes21" displayName="IndividualCodes21" ref="A1:F15" totalsRowShown="0">
  <autoFilter ref="A1:F15" xr:uid="{179AA287-7177-44D2-808A-C89839390923}"/>
  <tableColumns count="6">
    <tableColumn id="6" xr3:uid="{68648A0B-D606-499E-8CE5-B87C7320C1F2}" name="Psychologist" dataDxfId="5">
      <calculatedColumnFormula>_xlfn.XLOOKUP(IndividualCodes21[[#Headers],[Psychologist]],PractitionerCodes[Practitioner],PractitionerCodes[Code Prefix])</calculatedColumnFormula>
    </tableColumn>
    <tableColumn id="1" xr3:uid="{0CC0C61C-C5AE-4280-89BC-5A1438BBF451}" name="Individual" dataDxfId="4"/>
    <tableColumn id="9" xr3:uid="{36F3F6A5-04F9-459E-BACC-F0592A0724B1}" name="IndiCode" dataDxfId="3">
      <calculatedColumnFormula>IF(IndividualCodes21[[#This Row],[Individual]]=7,86007,IndividualCodes21[[#This Row],[Psychologist]]&amp;IndividualCodes21[[#This Row],[Individual]])</calculatedColumnFormula>
    </tableColumn>
    <tableColumn id="5" xr3:uid="{5B9FE481-7D39-4F84-88AC-AE66E40FEA43}" name="Group" dataDxfId="2"/>
    <tableColumn id="10" xr3:uid="{326B9D76-FDB9-4892-8D5C-5BB5B3DC2355}" name="GroupCode" dataDxfId="1">
      <calculatedColumnFormula>IF(IndividualCodes21[[#This Row],[Group]]="","",IndividualCodes21[[#This Row],[Psychologist]]&amp;IndividualCodes21[[#This Row],[Group]])</calculatedColumnFormula>
    </tableColumn>
    <tableColumn id="2" xr3:uid="{F961C63C-9674-4155-A163-27F5E98770F3}" name="Duration" dataDxfId="0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D9EEA7-724E-4EF3-827B-A7EFB73C26A3}" name="ProcedureDescriptions22" displayName="ProcedureDescriptions22" ref="J1:J7" totalsRowShown="0">
  <autoFilter ref="J1:J7" xr:uid="{E506B694-9887-4E84-A915-FE05193105DD}"/>
  <tableColumns count="1">
    <tableColumn id="1" xr3:uid="{A2601BCD-55F5-40BA-93C3-F324C4249F7C}" name="Description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549BBB6-33E7-4F62-94A4-2311F3FC684E}" name="IndiGroup24" displayName="IndiGroup24" ref="J10:J12" totalsRowShown="0">
  <autoFilter ref="J10:J12" xr:uid="{1B4E4583-9E97-4D8F-B471-571B037748B2}"/>
  <tableColumns count="1">
    <tableColumn id="1" xr3:uid="{5A57AD8A-10C0-4187-A1E7-EA3CA9B77962}" name="Indi or Group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428D3A-51EC-4B5D-9584-985126CFABC9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17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13.xml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8.emf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1.xml"/><Relationship Id="rId1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19.xml"/><Relationship Id="rId18" Type="http://schemas.openxmlformats.org/officeDocument/2006/relationships/table" Target="../tables/table5.xml"/><Relationship Id="rId26" Type="http://schemas.openxmlformats.org/officeDocument/2006/relationships/table" Target="../tables/table13.xml"/><Relationship Id="rId3" Type="http://schemas.openxmlformats.org/officeDocument/2006/relationships/drawing" Target="../drawings/drawing4.xml"/><Relationship Id="rId21" Type="http://schemas.openxmlformats.org/officeDocument/2006/relationships/table" Target="../tables/table8.xml"/><Relationship Id="rId7" Type="http://schemas.openxmlformats.org/officeDocument/2006/relationships/control" Target="../activeX/activeX16.xml"/><Relationship Id="rId12" Type="http://schemas.openxmlformats.org/officeDocument/2006/relationships/image" Target="../media/image22.emf"/><Relationship Id="rId17" Type="http://schemas.openxmlformats.org/officeDocument/2006/relationships/table" Target="../tables/table4.xml"/><Relationship Id="rId25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6" Type="http://schemas.openxmlformats.org/officeDocument/2006/relationships/table" Target="../tables/table3.xml"/><Relationship Id="rId20" Type="http://schemas.openxmlformats.org/officeDocument/2006/relationships/table" Target="../tables/table7.xml"/><Relationship Id="rId1" Type="http://schemas.openxmlformats.org/officeDocument/2006/relationships/hyperlink" Target="mailto:MajorChaos1@" TargetMode="External"/><Relationship Id="rId6" Type="http://schemas.openxmlformats.org/officeDocument/2006/relationships/image" Target="../media/image19.emf"/><Relationship Id="rId11" Type="http://schemas.openxmlformats.org/officeDocument/2006/relationships/control" Target="../activeX/activeX18.xml"/><Relationship Id="rId24" Type="http://schemas.openxmlformats.org/officeDocument/2006/relationships/table" Target="../tables/table11.xml"/><Relationship Id="rId5" Type="http://schemas.openxmlformats.org/officeDocument/2006/relationships/control" Target="../activeX/activeX15.xml"/><Relationship Id="rId15" Type="http://schemas.openxmlformats.org/officeDocument/2006/relationships/table" Target="../tables/table2.xml"/><Relationship Id="rId23" Type="http://schemas.openxmlformats.org/officeDocument/2006/relationships/table" Target="../tables/table10.xml"/><Relationship Id="rId10" Type="http://schemas.openxmlformats.org/officeDocument/2006/relationships/image" Target="../media/image21.emf"/><Relationship Id="rId19" Type="http://schemas.openxmlformats.org/officeDocument/2006/relationships/table" Target="../tables/table6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7.xml"/><Relationship Id="rId14" Type="http://schemas.openxmlformats.org/officeDocument/2006/relationships/image" Target="../media/image23.emf"/><Relationship Id="rId22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526E3-9486-4C68-97A5-2556065DAAD0}">
  <sheetPr codeName="Sheet1">
    <tabColor rgb="FF0070C0"/>
  </sheetPr>
  <dimension ref="B1:K20"/>
  <sheetViews>
    <sheetView zoomScaleNormal="100" workbookViewId="0"/>
  </sheetViews>
  <sheetFormatPr defaultColWidth="9.140625" defaultRowHeight="15" x14ac:dyDescent="0.25"/>
  <cols>
    <col min="1" max="1" width="2" style="92" customWidth="1"/>
    <col min="2" max="16384" width="9.140625" style="92"/>
  </cols>
  <sheetData>
    <row r="1" spans="2:11" ht="7.5" customHeight="1" thickBot="1" x14ac:dyDescent="0.3"/>
    <row r="2" spans="2:11" ht="29.25" thickTop="1" x14ac:dyDescent="0.45">
      <c r="B2" s="102" t="s">
        <v>234</v>
      </c>
      <c r="C2" s="103"/>
      <c r="D2" s="103"/>
      <c r="E2" s="103"/>
      <c r="F2" s="103"/>
      <c r="G2" s="103"/>
      <c r="H2" s="103"/>
      <c r="I2" s="103"/>
      <c r="J2" s="103"/>
      <c r="K2" s="104"/>
    </row>
    <row r="3" spans="2:11" ht="29.25" thickBot="1" x14ac:dyDescent="0.5">
      <c r="B3" s="105" t="s">
        <v>235</v>
      </c>
      <c r="C3" s="106"/>
      <c r="D3" s="106"/>
      <c r="E3" s="106"/>
      <c r="F3" s="106"/>
      <c r="G3" s="106"/>
      <c r="H3" s="106"/>
      <c r="I3" s="106"/>
      <c r="J3" s="106"/>
      <c r="K3" s="107"/>
    </row>
    <row r="4" spans="2:11" ht="5.0999999999999996" customHeight="1" thickTop="1" x14ac:dyDescent="0.25">
      <c r="B4" s="93"/>
    </row>
    <row r="5" spans="2:11" x14ac:dyDescent="0.25">
      <c r="B5" s="93" t="s">
        <v>236</v>
      </c>
    </row>
    <row r="6" spans="2:11" ht="5.0999999999999996" customHeight="1" x14ac:dyDescent="0.25">
      <c r="B6" s="93"/>
    </row>
    <row r="7" spans="2:11" ht="14.45" customHeight="1" x14ac:dyDescent="0.25">
      <c r="B7" s="93"/>
    </row>
    <row r="8" spans="2:11" ht="8.25" customHeight="1" x14ac:dyDescent="0.25"/>
    <row r="9" spans="2:11" ht="14.45" customHeight="1" x14ac:dyDescent="0.25"/>
    <row r="10" spans="2:11" ht="14.45" customHeight="1" x14ac:dyDescent="0.25"/>
    <row r="11" spans="2:11" ht="14.45" customHeight="1" x14ac:dyDescent="0.25"/>
    <row r="18" spans="2:2" x14ac:dyDescent="0.25">
      <c r="B18" s="93" t="s">
        <v>238</v>
      </c>
    </row>
    <row r="19" spans="2:2" x14ac:dyDescent="0.25">
      <c r="B19" s="93" t="s">
        <v>237</v>
      </c>
    </row>
    <row r="20" spans="2:2" ht="5.0999999999999996" customHeight="1" x14ac:dyDescent="0.25">
      <c r="B20" s="93"/>
    </row>
  </sheetData>
  <sheetProtection algorithmName="SHA-512" hashValue="qMbeSEYEiDfgOXKD/Nckd5klRGjvaBbGjznr35xH8tUaBW8dQ5EzEhXGvtpQODmSQaxuJWIJS0t3CB3yM60x1Q==" saltValue="QJgVpqGmaH6xOabv17Pekg==" spinCount="100000" sheet="1" objects="1" scenarios="1" selectLockedCells="1"/>
  <mergeCells count="2">
    <mergeCell ref="B2:K2"/>
    <mergeCell ref="B3: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B449-3445-403A-B9E8-0E8A84B28A55}">
  <sheetPr codeName="Sheet6">
    <tabColor rgb="FF00B050"/>
  </sheetPr>
  <dimension ref="A1:T60"/>
  <sheetViews>
    <sheetView zoomScale="85" zoomScaleNormal="85" workbookViewId="0">
      <selection activeCell="G3" sqref="G3"/>
    </sheetView>
  </sheetViews>
  <sheetFormatPr defaultColWidth="8.85546875" defaultRowHeight="15" x14ac:dyDescent="0.25"/>
  <cols>
    <col min="1" max="1" width="1.7109375" customWidth="1"/>
    <col min="2" max="2" width="21.5703125" style="10" bestFit="1" customWidth="1"/>
    <col min="3" max="3" width="22.28515625" style="10" bestFit="1" customWidth="1"/>
    <col min="4" max="4" width="12.42578125" style="10" customWidth="1"/>
    <col min="5" max="5" width="12.140625" style="10" bestFit="1" customWidth="1"/>
    <col min="6" max="7" width="8.85546875" style="10" customWidth="1"/>
    <col min="8" max="8" width="8.85546875" style="10"/>
    <col min="9" max="11" width="8.7109375" style="10" customWidth="1"/>
    <col min="12" max="12" width="1.7109375" customWidth="1"/>
    <col min="13" max="16384" width="8.85546875" style="10"/>
  </cols>
  <sheetData>
    <row r="1" spans="1:20" ht="10.15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20" ht="7.9" customHeight="1" x14ac:dyDescent="0.25">
      <c r="A2" s="2"/>
      <c r="B2" s="49"/>
      <c r="C2" s="50"/>
      <c r="D2" s="51"/>
      <c r="E2" s="51"/>
      <c r="F2" s="52"/>
      <c r="G2" s="51"/>
      <c r="H2" s="51"/>
      <c r="I2" s="51"/>
      <c r="J2" s="51"/>
      <c r="K2" s="50"/>
      <c r="L2" s="2"/>
    </row>
    <row r="3" spans="1:20" x14ac:dyDescent="0.25">
      <c r="A3" s="2"/>
      <c r="B3" s="132" t="s">
        <v>249</v>
      </c>
      <c r="C3" s="133"/>
      <c r="D3" s="47" t="str">
        <f>"   Address:"</f>
        <v xml:space="preserve">   Address:</v>
      </c>
      <c r="E3" s="134"/>
      <c r="F3" s="135"/>
      <c r="G3" s="45"/>
      <c r="H3" s="45"/>
      <c r="I3" s="45"/>
      <c r="J3" s="45"/>
      <c r="K3" s="46"/>
      <c r="L3" s="2"/>
    </row>
    <row r="4" spans="1:20" ht="14.45" customHeight="1" x14ac:dyDescent="0.25">
      <c r="A4" s="2"/>
      <c r="B4" s="132"/>
      <c r="C4" s="133"/>
      <c r="D4" s="59"/>
      <c r="E4" s="134"/>
      <c r="F4" s="135"/>
      <c r="G4" s="47" t="str">
        <f>"   Phone:"</f>
        <v xml:space="preserve">   Phone:</v>
      </c>
      <c r="H4" s="138"/>
      <c r="I4" s="138"/>
      <c r="J4" s="138"/>
      <c r="K4" s="139"/>
      <c r="L4" s="2"/>
    </row>
    <row r="5" spans="1:20" ht="14.45" customHeight="1" x14ac:dyDescent="0.25">
      <c r="A5" s="2"/>
      <c r="B5" s="132"/>
      <c r="C5" s="133"/>
      <c r="D5" s="59"/>
      <c r="E5" s="134"/>
      <c r="F5" s="135"/>
      <c r="G5" s="48" t="str">
        <f>"   Email:"</f>
        <v xml:space="preserve">   Email:</v>
      </c>
      <c r="H5" s="136"/>
      <c r="I5" s="136"/>
      <c r="J5" s="136"/>
      <c r="K5" s="137"/>
      <c r="L5" s="80"/>
    </row>
    <row r="6" spans="1:20" ht="14.45" customHeight="1" x14ac:dyDescent="0.25">
      <c r="A6" s="2"/>
      <c r="B6" s="132"/>
      <c r="C6" s="133"/>
      <c r="D6" s="47" t="str">
        <f>"   Suburb:"</f>
        <v xml:space="preserve">   Suburb:</v>
      </c>
      <c r="E6" s="134"/>
      <c r="F6" s="135"/>
      <c r="G6" s="48" t="str">
        <f>"   Web:"</f>
        <v xml:space="preserve">   Web:</v>
      </c>
      <c r="H6" s="136"/>
      <c r="I6" s="136"/>
      <c r="J6" s="136"/>
      <c r="K6" s="137"/>
      <c r="L6" s="80"/>
    </row>
    <row r="7" spans="1:20" ht="14.45" customHeight="1" x14ac:dyDescent="0.25">
      <c r="A7" s="2"/>
      <c r="B7" s="132"/>
      <c r="C7" s="133"/>
      <c r="D7" s="47" t="str">
        <f>"   City/ Town:"</f>
        <v xml:space="preserve">   City/ Town:</v>
      </c>
      <c r="E7" s="134"/>
      <c r="F7" s="135"/>
      <c r="G7" s="45"/>
      <c r="H7" s="45"/>
      <c r="I7" s="45"/>
      <c r="J7" s="45"/>
      <c r="K7" s="46"/>
      <c r="L7" s="2"/>
      <c r="T7" s="101"/>
    </row>
    <row r="8" spans="1:20" x14ac:dyDescent="0.25">
      <c r="A8" s="2"/>
      <c r="B8" s="132"/>
      <c r="C8" s="133"/>
      <c r="D8" s="47" t="str">
        <f>"   Area code:"</f>
        <v xml:space="preserve">   Area code:</v>
      </c>
      <c r="E8" s="134"/>
      <c r="F8" s="135"/>
      <c r="G8" s="45"/>
      <c r="H8" s="45"/>
      <c r="I8" s="45"/>
      <c r="J8" s="45"/>
      <c r="K8" s="46"/>
      <c r="L8" s="2"/>
    </row>
    <row r="9" spans="1:20" ht="7.9" customHeight="1" thickBot="1" x14ac:dyDescent="0.3">
      <c r="A9" s="2"/>
      <c r="B9" s="53"/>
      <c r="C9" s="54"/>
      <c r="D9" s="45"/>
      <c r="E9" s="45"/>
      <c r="F9" s="55"/>
      <c r="G9" s="45"/>
      <c r="H9" s="45"/>
      <c r="I9" s="45"/>
      <c r="J9" s="45"/>
      <c r="K9" s="46"/>
      <c r="L9" s="2"/>
    </row>
    <row r="10" spans="1:20" ht="7.9" customHeight="1" x14ac:dyDescent="0.25">
      <c r="A10" s="2"/>
      <c r="B10" s="23"/>
      <c r="C10" s="24"/>
      <c r="D10" s="24"/>
      <c r="E10" s="24"/>
      <c r="F10" s="24"/>
      <c r="G10" s="24"/>
      <c r="H10" s="24"/>
      <c r="I10" s="24"/>
      <c r="J10" s="24"/>
      <c r="K10" s="25"/>
      <c r="L10" s="2"/>
    </row>
    <row r="11" spans="1:20" ht="15.75" x14ac:dyDescent="0.25">
      <c r="A11" s="2"/>
      <c r="B11" s="114"/>
      <c r="C11" s="115"/>
      <c r="D11" s="85" t="s">
        <v>133</v>
      </c>
      <c r="E11" s="85"/>
      <c r="F11" s="29"/>
      <c r="G11" s="116"/>
      <c r="H11" s="116"/>
      <c r="I11" s="116"/>
      <c r="J11" s="116"/>
      <c r="K11" s="117"/>
      <c r="L11" s="29"/>
      <c r="M11" s="83"/>
    </row>
    <row r="12" spans="1:20" ht="15.75" x14ac:dyDescent="0.25">
      <c r="A12" s="2"/>
      <c r="B12" s="114"/>
      <c r="C12" s="115"/>
      <c r="D12" s="29" t="s">
        <v>134</v>
      </c>
      <c r="E12" s="29"/>
      <c r="F12" s="29"/>
      <c r="G12" s="116"/>
      <c r="H12" s="116"/>
      <c r="I12" s="116"/>
      <c r="J12" s="116"/>
      <c r="K12" s="117"/>
      <c r="L12" s="29"/>
    </row>
    <row r="13" spans="1:20" ht="7.9" customHeight="1" thickBot="1" x14ac:dyDescent="0.3">
      <c r="A13" s="20"/>
      <c r="B13" s="26"/>
      <c r="C13" s="27"/>
      <c r="D13" s="27"/>
      <c r="E13" s="27"/>
      <c r="F13" s="27"/>
      <c r="G13" s="27"/>
      <c r="H13" s="27"/>
      <c r="I13" s="27"/>
      <c r="J13" s="27"/>
      <c r="K13" s="28"/>
      <c r="L13" s="2"/>
    </row>
    <row r="14" spans="1:20" ht="19.5" thickBot="1" x14ac:dyDescent="0.35">
      <c r="A14" s="2"/>
      <c r="B14" s="96" t="s">
        <v>243</v>
      </c>
      <c r="C14" s="122">
        <v>1001</v>
      </c>
      <c r="D14" s="123"/>
      <c r="E14" s="120" t="s">
        <v>18</v>
      </c>
      <c r="F14" s="121"/>
      <c r="G14" s="118"/>
      <c r="H14" s="118"/>
      <c r="I14" s="118"/>
      <c r="J14" s="118"/>
      <c r="K14" s="119"/>
      <c r="L14" s="30"/>
    </row>
    <row r="15" spans="1:20" ht="7.9" customHeight="1" x14ac:dyDescent="0.25">
      <c r="A15" s="2"/>
      <c r="B15" s="31"/>
      <c r="C15" s="2"/>
      <c r="D15" s="2"/>
      <c r="E15" s="2"/>
      <c r="F15" s="2"/>
      <c r="G15" s="2"/>
      <c r="H15" s="2"/>
      <c r="I15" s="2"/>
      <c r="J15" s="2"/>
      <c r="K15" s="32"/>
      <c r="L15" s="2"/>
    </row>
    <row r="16" spans="1:20" x14ac:dyDescent="0.25">
      <c r="A16" s="2"/>
      <c r="B16" s="56" t="str">
        <f>"   Account ID: "</f>
        <v xml:space="preserve">   Account ID: </v>
      </c>
      <c r="C16" s="57"/>
      <c r="D16" s="74"/>
      <c r="E16" s="47" t="str">
        <f>"Address:"</f>
        <v>Address:</v>
      </c>
      <c r="F16" s="58"/>
      <c r="G16" s="59"/>
      <c r="H16" s="59"/>
      <c r="I16" s="59"/>
      <c r="J16" s="59"/>
      <c r="K16" s="60"/>
      <c r="L16" s="2"/>
    </row>
    <row r="17" spans="1:14" x14ac:dyDescent="0.25">
      <c r="A17" s="2"/>
      <c r="B17" s="56" t="str">
        <f>"   Client ID:"</f>
        <v xml:space="preserve">   Client ID:</v>
      </c>
      <c r="C17" s="61"/>
      <c r="D17" s="58"/>
      <c r="E17" s="59"/>
      <c r="F17" s="58"/>
      <c r="G17" s="59"/>
      <c r="H17" s="59"/>
      <c r="I17" s="59"/>
      <c r="J17" s="59"/>
      <c r="K17" s="60"/>
      <c r="L17" s="2"/>
    </row>
    <row r="18" spans="1:14" x14ac:dyDescent="0.25">
      <c r="A18" s="2"/>
      <c r="B18" s="56" t="str">
        <f>"   Medical Aid Name:"</f>
        <v xml:space="preserve">   Medical Aid Name:</v>
      </c>
      <c r="C18" s="61"/>
      <c r="D18" s="61"/>
      <c r="E18" s="59"/>
      <c r="F18" s="58"/>
      <c r="G18" s="59"/>
      <c r="H18" s="59"/>
      <c r="I18" s="59"/>
      <c r="J18" s="59"/>
      <c r="K18" s="60"/>
      <c r="L18" s="2"/>
    </row>
    <row r="19" spans="1:14" x14ac:dyDescent="0.25">
      <c r="A19" s="2"/>
      <c r="B19" s="56" t="str">
        <f>"   Medical Aid Nr:"</f>
        <v xml:space="preserve">   Medical Aid Nr:</v>
      </c>
      <c r="C19" s="61"/>
      <c r="D19" s="58"/>
      <c r="E19" s="47" t="str">
        <f>"Suburb:"</f>
        <v>Suburb:</v>
      </c>
      <c r="F19" s="58"/>
      <c r="G19" s="59"/>
      <c r="H19" s="59"/>
      <c r="I19" s="59"/>
      <c r="J19" s="59"/>
      <c r="K19" s="60"/>
      <c r="L19" s="2"/>
    </row>
    <row r="20" spans="1:14" x14ac:dyDescent="0.25">
      <c r="A20" s="2"/>
      <c r="B20" s="56" t="str">
        <f>"   Dependent Code:"</f>
        <v xml:space="preserve">   Dependent Code:</v>
      </c>
      <c r="C20" s="62"/>
      <c r="D20" s="58"/>
      <c r="E20" s="47" t="str">
        <f>"City/ Town:"</f>
        <v>City/ Town:</v>
      </c>
      <c r="F20" s="58"/>
      <c r="G20" s="59"/>
      <c r="H20" s="59"/>
      <c r="I20" s="59"/>
      <c r="J20" s="59"/>
      <c r="K20" s="60"/>
      <c r="L20" s="2"/>
    </row>
    <row r="21" spans="1:14" x14ac:dyDescent="0.25">
      <c r="A21" s="2"/>
      <c r="B21" s="56" t="str">
        <f>"   Principal Member:"</f>
        <v xml:space="preserve">   Principal Member:</v>
      </c>
      <c r="C21" s="58"/>
      <c r="D21" s="58"/>
      <c r="E21" s="47" t="str">
        <f>"Area code:"</f>
        <v>Area code:</v>
      </c>
      <c r="F21" s="63"/>
      <c r="G21" s="64"/>
      <c r="H21" s="64"/>
      <c r="I21" s="64"/>
      <c r="J21" s="64"/>
      <c r="K21" s="65"/>
      <c r="L21" s="2"/>
    </row>
    <row r="22" spans="1:14" x14ac:dyDescent="0.25">
      <c r="A22" s="2"/>
      <c r="B22" s="56" t="str">
        <f>"   Principal Member ID:"</f>
        <v xml:space="preserve">   Principal Member ID:</v>
      </c>
      <c r="C22" s="61"/>
      <c r="D22" s="58"/>
      <c r="E22" s="59"/>
      <c r="F22" s="59"/>
      <c r="G22" s="59"/>
      <c r="H22" s="59"/>
      <c r="I22" s="59"/>
      <c r="J22" s="59"/>
      <c r="K22" s="60"/>
      <c r="L22" s="2"/>
    </row>
    <row r="23" spans="1:14" s="71" customFormat="1" ht="7.9" customHeight="1" thickBot="1" x14ac:dyDescent="0.25">
      <c r="A23" s="67"/>
      <c r="B23" s="68"/>
      <c r="C23" s="69"/>
      <c r="D23" s="69"/>
      <c r="E23" s="69"/>
      <c r="F23" s="69"/>
      <c r="G23" s="69"/>
      <c r="H23" s="69"/>
      <c r="I23" s="69"/>
      <c r="J23" s="69"/>
      <c r="K23" s="70"/>
      <c r="L23" s="67"/>
    </row>
    <row r="24" spans="1:14" x14ac:dyDescent="0.25">
      <c r="A24" s="2"/>
      <c r="B24" s="2"/>
      <c r="C24" s="2"/>
      <c r="D24" s="73"/>
      <c r="E24" s="2"/>
      <c r="F24" s="2"/>
      <c r="G24" s="2"/>
      <c r="H24" s="2"/>
      <c r="I24" s="2"/>
      <c r="J24" s="2"/>
      <c r="K24" s="2"/>
      <c r="L24" s="2"/>
    </row>
    <row r="25" spans="1:14" ht="7.9" customHeight="1" thickBo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4" ht="31.5" x14ac:dyDescent="0.25">
      <c r="A26" s="2"/>
      <c r="B26" s="88" t="s">
        <v>12</v>
      </c>
      <c r="C26" s="89" t="s">
        <v>108</v>
      </c>
      <c r="D26" s="90" t="s">
        <v>105</v>
      </c>
      <c r="E26" s="90" t="s">
        <v>13</v>
      </c>
      <c r="F26" s="140" t="s">
        <v>14</v>
      </c>
      <c r="G26" s="156"/>
      <c r="H26" s="140" t="s">
        <v>15</v>
      </c>
      <c r="I26" s="156"/>
      <c r="J26" s="140" t="s">
        <v>16</v>
      </c>
      <c r="K26" s="141"/>
      <c r="L26" s="2"/>
    </row>
    <row r="27" spans="1:14" ht="15.75" x14ac:dyDescent="0.25">
      <c r="A27" s="2"/>
      <c r="B27" s="86"/>
      <c r="C27" s="75"/>
      <c r="D27" s="87"/>
      <c r="E27" s="97"/>
      <c r="F27" s="150"/>
      <c r="G27" s="151"/>
      <c r="H27" s="146"/>
      <c r="I27" s="147"/>
      <c r="J27" s="112" t="str">
        <f t="shared" ref="J27" si="0">IF(B27="","",F27)</f>
        <v/>
      </c>
      <c r="K27" s="113"/>
      <c r="L27" s="2"/>
      <c r="M27" s="94"/>
      <c r="N27" s="94"/>
    </row>
    <row r="28" spans="1:14" ht="15.75" x14ac:dyDescent="0.25">
      <c r="A28" s="2"/>
      <c r="B28" s="86"/>
      <c r="C28" s="75"/>
      <c r="D28" s="87"/>
      <c r="E28" s="97"/>
      <c r="F28" s="150"/>
      <c r="G28" s="151"/>
      <c r="H28" s="146"/>
      <c r="I28" s="147"/>
      <c r="J28" s="112" t="str">
        <f t="shared" ref="J28:J39" si="1">IF(B28="","",F28)</f>
        <v/>
      </c>
      <c r="K28" s="113"/>
      <c r="L28" s="2"/>
      <c r="M28" s="84"/>
      <c r="N28" s="82"/>
    </row>
    <row r="29" spans="1:14" ht="15.75" x14ac:dyDescent="0.25">
      <c r="A29" s="2"/>
      <c r="B29" s="86"/>
      <c r="C29" s="75"/>
      <c r="D29" s="87"/>
      <c r="E29" s="97"/>
      <c r="F29" s="150"/>
      <c r="G29" s="151"/>
      <c r="H29" s="146"/>
      <c r="I29" s="147"/>
      <c r="J29" s="112" t="str">
        <f t="shared" si="1"/>
        <v/>
      </c>
      <c r="K29" s="113"/>
      <c r="L29" s="2"/>
    </row>
    <row r="30" spans="1:14" ht="15.75" x14ac:dyDescent="0.25">
      <c r="A30" s="2"/>
      <c r="B30" s="86"/>
      <c r="C30" s="75"/>
      <c r="D30" s="87"/>
      <c r="E30" s="97"/>
      <c r="F30" s="150"/>
      <c r="G30" s="151"/>
      <c r="H30" s="146"/>
      <c r="I30" s="147"/>
      <c r="J30" s="112" t="str">
        <f t="shared" si="1"/>
        <v/>
      </c>
      <c r="K30" s="113"/>
      <c r="L30" s="2"/>
    </row>
    <row r="31" spans="1:14" ht="15.75" x14ac:dyDescent="0.25">
      <c r="A31" s="2"/>
      <c r="B31" s="86"/>
      <c r="C31" s="75"/>
      <c r="D31" s="87"/>
      <c r="E31" s="97"/>
      <c r="F31" s="152"/>
      <c r="G31" s="153"/>
      <c r="H31" s="144"/>
      <c r="I31" s="145"/>
      <c r="J31" s="112" t="str">
        <f t="shared" si="1"/>
        <v/>
      </c>
      <c r="K31" s="113"/>
      <c r="L31" s="2"/>
      <c r="M31" s="84"/>
    </row>
    <row r="32" spans="1:14" ht="15.75" x14ac:dyDescent="0.25">
      <c r="A32" s="2"/>
      <c r="B32" s="18"/>
      <c r="C32" s="75"/>
      <c r="D32" s="76"/>
      <c r="E32" s="98"/>
      <c r="F32" s="148"/>
      <c r="G32" s="149"/>
      <c r="H32" s="144"/>
      <c r="I32" s="145"/>
      <c r="J32" s="112" t="str">
        <f t="shared" si="1"/>
        <v/>
      </c>
      <c r="K32" s="113"/>
      <c r="L32" s="2"/>
      <c r="M32" s="84"/>
    </row>
    <row r="33" spans="1:14" ht="15.75" x14ac:dyDescent="0.25">
      <c r="A33" s="2"/>
      <c r="B33" s="18"/>
      <c r="C33" s="75"/>
      <c r="D33" s="76"/>
      <c r="E33" s="98"/>
      <c r="F33" s="148"/>
      <c r="G33" s="149"/>
      <c r="H33" s="144"/>
      <c r="I33" s="145"/>
      <c r="J33" s="112" t="str">
        <f t="shared" si="1"/>
        <v/>
      </c>
      <c r="K33" s="113"/>
      <c r="L33" s="2"/>
      <c r="M33" s="84"/>
    </row>
    <row r="34" spans="1:14" ht="15.75" x14ac:dyDescent="0.25">
      <c r="A34" s="2"/>
      <c r="B34" s="18"/>
      <c r="C34" s="75"/>
      <c r="D34" s="76"/>
      <c r="E34" s="98"/>
      <c r="F34" s="148"/>
      <c r="G34" s="149"/>
      <c r="H34" s="144"/>
      <c r="I34" s="145"/>
      <c r="J34" s="112" t="str">
        <f t="shared" si="1"/>
        <v/>
      </c>
      <c r="K34" s="113"/>
      <c r="L34" s="2"/>
    </row>
    <row r="35" spans="1:14" ht="15.75" x14ac:dyDescent="0.25">
      <c r="A35" s="2"/>
      <c r="B35" s="18"/>
      <c r="C35" s="75"/>
      <c r="D35" s="76"/>
      <c r="E35" s="98"/>
      <c r="F35" s="148"/>
      <c r="G35" s="149"/>
      <c r="H35" s="144"/>
      <c r="I35" s="145"/>
      <c r="J35" s="112" t="str">
        <f t="shared" si="1"/>
        <v/>
      </c>
      <c r="K35" s="113"/>
      <c r="L35" s="2"/>
      <c r="M35" s="84"/>
      <c r="N35" s="84"/>
    </row>
    <row r="36" spans="1:14" ht="15.75" x14ac:dyDescent="0.25">
      <c r="A36" s="2"/>
      <c r="B36" s="18"/>
      <c r="C36" s="75"/>
      <c r="D36" s="76"/>
      <c r="E36" s="98"/>
      <c r="F36" s="148"/>
      <c r="G36" s="149"/>
      <c r="H36" s="144"/>
      <c r="I36" s="145"/>
      <c r="J36" s="112" t="str">
        <f t="shared" si="1"/>
        <v/>
      </c>
      <c r="K36" s="113"/>
      <c r="L36" s="2"/>
      <c r="M36" s="84"/>
    </row>
    <row r="37" spans="1:14" ht="15.75" x14ac:dyDescent="0.25">
      <c r="A37" s="2"/>
      <c r="B37" s="18"/>
      <c r="C37" s="75"/>
      <c r="D37" s="76"/>
      <c r="E37" s="98"/>
      <c r="F37" s="148"/>
      <c r="G37" s="149"/>
      <c r="H37" s="144"/>
      <c r="I37" s="145"/>
      <c r="J37" s="112" t="str">
        <f t="shared" si="1"/>
        <v/>
      </c>
      <c r="K37" s="113"/>
      <c r="L37" s="2"/>
      <c r="N37" s="84"/>
    </row>
    <row r="38" spans="1:14" ht="15.75" x14ac:dyDescent="0.25">
      <c r="A38" s="2"/>
      <c r="B38" s="18"/>
      <c r="C38" s="77"/>
      <c r="D38" s="76"/>
      <c r="E38" s="98"/>
      <c r="F38" s="148"/>
      <c r="G38" s="149"/>
      <c r="H38" s="144"/>
      <c r="I38" s="145"/>
      <c r="J38" s="112" t="str">
        <f t="shared" si="1"/>
        <v/>
      </c>
      <c r="K38" s="113"/>
      <c r="L38" s="2"/>
    </row>
    <row r="39" spans="1:14" ht="15.75" x14ac:dyDescent="0.25">
      <c r="A39" s="2"/>
      <c r="B39" s="18"/>
      <c r="C39" s="77"/>
      <c r="D39" s="76"/>
      <c r="E39" s="98"/>
      <c r="F39" s="148"/>
      <c r="G39" s="149"/>
      <c r="H39" s="144"/>
      <c r="I39" s="145"/>
      <c r="J39" s="112" t="str">
        <f t="shared" si="1"/>
        <v/>
      </c>
      <c r="K39" s="113"/>
      <c r="L39" s="2"/>
    </row>
    <row r="40" spans="1:14" ht="15.75" x14ac:dyDescent="0.25">
      <c r="A40" s="2"/>
      <c r="B40" s="18"/>
      <c r="C40" s="77"/>
      <c r="D40" s="76"/>
      <c r="E40" s="98"/>
      <c r="F40" s="148"/>
      <c r="G40" s="149"/>
      <c r="H40" s="144"/>
      <c r="I40" s="145"/>
      <c r="J40" s="112" t="str">
        <f t="shared" ref="J40" si="2">IF(B40="","",F40)</f>
        <v/>
      </c>
      <c r="K40" s="113"/>
      <c r="L40" s="2"/>
    </row>
    <row r="41" spans="1:14" ht="16.5" thickBot="1" x14ac:dyDescent="0.3">
      <c r="A41" s="2"/>
      <c r="B41" s="19"/>
      <c r="C41" s="78"/>
      <c r="D41" s="79"/>
      <c r="E41" s="79"/>
      <c r="F41" s="154"/>
      <c r="G41" s="155"/>
      <c r="H41" s="142"/>
      <c r="I41" s="143"/>
      <c r="J41" s="110" t="str">
        <f t="shared" ref="J41" si="3">IF(B41="","",F41)</f>
        <v/>
      </c>
      <c r="K41" s="111"/>
      <c r="L41" s="2"/>
    </row>
    <row r="42" spans="1:14" ht="18.75" x14ac:dyDescent="0.3">
      <c r="A42" s="2"/>
      <c r="B42" s="2"/>
      <c r="C42" s="2"/>
      <c r="D42" s="2"/>
      <c r="E42" s="2"/>
      <c r="F42" s="2"/>
      <c r="G42" s="169" t="s">
        <v>29</v>
      </c>
      <c r="H42" s="170"/>
      <c r="I42" s="171"/>
      <c r="J42" s="161">
        <f>SUM(J27:K41)</f>
        <v>0</v>
      </c>
      <c r="K42" s="162"/>
      <c r="L42" s="2"/>
    </row>
    <row r="43" spans="1:14" ht="19.5" thickBot="1" x14ac:dyDescent="0.35">
      <c r="A43" s="2"/>
      <c r="B43" s="2"/>
      <c r="C43" s="2"/>
      <c r="D43" s="2"/>
      <c r="E43" s="2"/>
      <c r="F43" s="2"/>
      <c r="G43" s="166" t="s">
        <v>232</v>
      </c>
      <c r="H43" s="167"/>
      <c r="I43" s="168"/>
      <c r="J43" s="159">
        <f>H27*F27+H28*F28+H29*F29+H30*F30+H31*F31+H32*F32+H33*F33+H34*F34+H35*F35+H36*F36+H37*F37+H38*F38+H39*F39+H40*F40+H41*F41</f>
        <v>0</v>
      </c>
      <c r="K43" s="160"/>
      <c r="L43" s="2"/>
    </row>
    <row r="44" spans="1:14" ht="19.5" thickBot="1" x14ac:dyDescent="0.35">
      <c r="A44" s="2"/>
      <c r="B44" s="2"/>
      <c r="C44" s="2"/>
      <c r="D44" s="2"/>
      <c r="E44" s="2"/>
      <c r="F44" s="2"/>
      <c r="G44" s="163" t="s">
        <v>28</v>
      </c>
      <c r="H44" s="164"/>
      <c r="I44" s="165"/>
      <c r="J44" s="157">
        <f>J42-J43</f>
        <v>0</v>
      </c>
      <c r="K44" s="158"/>
      <c r="L44" s="2"/>
    </row>
    <row r="45" spans="1:14" ht="19.5" thickTop="1" x14ac:dyDescent="0.3">
      <c r="A45" s="2"/>
      <c r="B45" s="59"/>
      <c r="C45" s="59"/>
      <c r="D45" s="59"/>
      <c r="E45" s="59"/>
      <c r="F45" s="81"/>
      <c r="G45" s="81"/>
      <c r="H45" s="72"/>
      <c r="I45" s="72"/>
      <c r="J45" s="72"/>
      <c r="K45" s="72"/>
      <c r="L45" s="2"/>
      <c r="M45" s="84"/>
    </row>
    <row r="46" spans="1:14" ht="10.15" customHeight="1" thickBot="1" x14ac:dyDescent="0.3">
      <c r="A46" s="2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"/>
    </row>
    <row r="47" spans="1:14" ht="18.75" x14ac:dyDescent="0.3">
      <c r="A47" s="2"/>
      <c r="B47" s="108" t="s">
        <v>30</v>
      </c>
      <c r="C47" s="109"/>
      <c r="D47" s="24"/>
      <c r="E47" s="24"/>
      <c r="F47" s="24"/>
      <c r="G47" s="24"/>
      <c r="H47" s="24"/>
      <c r="I47" s="24"/>
      <c r="J47" s="24"/>
      <c r="K47" s="25"/>
      <c r="L47" s="2"/>
    </row>
    <row r="48" spans="1:14" ht="15.75" x14ac:dyDescent="0.25">
      <c r="A48" s="2"/>
      <c r="B48" s="127"/>
      <c r="C48" s="128"/>
      <c r="D48" s="128"/>
      <c r="E48" s="128"/>
      <c r="F48" s="128"/>
      <c r="G48" s="128"/>
      <c r="H48" s="128"/>
      <c r="I48" s="128"/>
      <c r="J48" s="128"/>
      <c r="K48" s="129"/>
      <c r="L48" s="2"/>
    </row>
    <row r="49" spans="1:12" ht="15.75" x14ac:dyDescent="0.25">
      <c r="A49" s="2"/>
      <c r="B49" s="127"/>
      <c r="C49" s="128"/>
      <c r="D49" s="128"/>
      <c r="E49" s="128"/>
      <c r="F49" s="128"/>
      <c r="G49" s="128"/>
      <c r="H49" s="128"/>
      <c r="I49" s="128"/>
      <c r="J49" s="128"/>
      <c r="K49" s="129"/>
      <c r="L49" s="2"/>
    </row>
    <row r="50" spans="1:12" ht="15.75" x14ac:dyDescent="0.25">
      <c r="A50" s="2"/>
      <c r="B50" s="127"/>
      <c r="C50" s="128"/>
      <c r="D50" s="128"/>
      <c r="E50" s="128"/>
      <c r="F50" s="128"/>
      <c r="G50" s="128"/>
      <c r="H50" s="128"/>
      <c r="I50" s="128"/>
      <c r="J50" s="128"/>
      <c r="K50" s="129"/>
      <c r="L50" s="2"/>
    </row>
    <row r="51" spans="1:12" ht="15.75" x14ac:dyDescent="0.25">
      <c r="A51" s="2"/>
      <c r="B51" s="127"/>
      <c r="C51" s="128"/>
      <c r="D51" s="128"/>
      <c r="E51" s="128"/>
      <c r="F51" s="128"/>
      <c r="G51" s="128"/>
      <c r="H51" s="128"/>
      <c r="I51" s="128"/>
      <c r="J51" s="128"/>
      <c r="K51" s="129"/>
      <c r="L51" s="2"/>
    </row>
    <row r="52" spans="1:12" ht="16.5" thickBot="1" x14ac:dyDescent="0.3">
      <c r="A52" s="2"/>
      <c r="B52" s="124"/>
      <c r="C52" s="125"/>
      <c r="D52" s="125"/>
      <c r="E52" s="125"/>
      <c r="F52" s="125"/>
      <c r="G52" s="125"/>
      <c r="H52" s="125"/>
      <c r="I52" s="125"/>
      <c r="J52" s="125"/>
      <c r="K52" s="126"/>
      <c r="L52" s="2"/>
    </row>
    <row r="53" spans="1:12" ht="7.9" customHeight="1" thickBot="1" x14ac:dyDescent="0.3">
      <c r="A53" s="2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2"/>
    </row>
    <row r="54" spans="1:12" ht="15.75" x14ac:dyDescent="0.25">
      <c r="A54" s="2"/>
      <c r="B54" s="21" t="s">
        <v>31</v>
      </c>
      <c r="C54" s="34"/>
      <c r="D54" s="35"/>
      <c r="E54" s="35"/>
      <c r="F54" s="35"/>
      <c r="G54" s="35"/>
      <c r="H54" s="35"/>
      <c r="I54" s="35"/>
      <c r="J54" s="35"/>
      <c r="K54" s="36"/>
      <c r="L54" s="2"/>
    </row>
    <row r="55" spans="1:12" ht="15.75" x14ac:dyDescent="0.25">
      <c r="A55" s="2"/>
      <c r="B55" s="43" t="s">
        <v>132</v>
      </c>
      <c r="C55" s="44"/>
      <c r="D55" s="41"/>
      <c r="E55" s="41"/>
      <c r="F55" s="41"/>
      <c r="G55" s="41"/>
      <c r="H55" s="41"/>
      <c r="I55" s="41"/>
      <c r="J55" s="41"/>
      <c r="K55" s="42"/>
      <c r="L55" s="2"/>
    </row>
    <row r="56" spans="1:12" ht="15.75" x14ac:dyDescent="0.25">
      <c r="A56" s="2"/>
      <c r="B56" s="22" t="s">
        <v>32</v>
      </c>
      <c r="C56" s="44"/>
      <c r="D56" s="130" t="str">
        <f>"Please send proof of payment to: "&amp;H5</f>
        <v xml:space="preserve">Please send proof of payment to: </v>
      </c>
      <c r="E56" s="130"/>
      <c r="F56" s="130"/>
      <c r="G56" s="130"/>
      <c r="H56" s="130"/>
      <c r="I56" s="130"/>
      <c r="J56" s="130"/>
      <c r="K56" s="131"/>
      <c r="L56" s="2"/>
    </row>
    <row r="57" spans="1:12" ht="15.75" x14ac:dyDescent="0.25">
      <c r="A57" s="2"/>
      <c r="B57" s="22" t="s">
        <v>33</v>
      </c>
      <c r="C57" s="44"/>
      <c r="D57" s="37"/>
      <c r="E57" s="37"/>
      <c r="F57" s="37"/>
      <c r="G57" s="37"/>
      <c r="H57" s="37"/>
      <c r="I57" s="37"/>
      <c r="J57" s="37"/>
      <c r="K57" s="38"/>
      <c r="L57" s="2"/>
    </row>
    <row r="58" spans="1:12" ht="15.75" x14ac:dyDescent="0.25">
      <c r="A58" s="2"/>
      <c r="B58" s="22" t="s">
        <v>34</v>
      </c>
      <c r="C58" s="44"/>
      <c r="D58" s="37"/>
      <c r="E58" s="37"/>
      <c r="F58" s="37"/>
      <c r="G58" s="37"/>
      <c r="H58" s="37"/>
      <c r="I58" s="37"/>
      <c r="J58" s="37"/>
      <c r="K58" s="38"/>
      <c r="L58" s="2"/>
    </row>
    <row r="59" spans="1:12" ht="16.5" thickBot="1" x14ac:dyDescent="0.3">
      <c r="A59" s="2"/>
      <c r="B59" s="124" t="s">
        <v>254</v>
      </c>
      <c r="C59" s="125"/>
      <c r="D59" s="125"/>
      <c r="E59" s="125"/>
      <c r="F59" s="39"/>
      <c r="G59" s="39"/>
      <c r="H59" s="39"/>
      <c r="I59" s="39"/>
      <c r="J59" s="39"/>
      <c r="K59" s="40"/>
      <c r="L59" s="2"/>
    </row>
    <row r="60" spans="1:1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</sheetData>
  <sheetProtection algorithmName="SHA-512" hashValue="OZ0a92c+W/zr5HeX7Tikz+g4Z1HrgQATNRTsPqlnJTImdwK2t83ONp6oyyoJON6KNniWSaVR99X9IQeksycu2g==" saltValue="JMuHO05wWaF/OreVajwmJA==" spinCount="100000" sheet="1" objects="1" scenarios="1" selectLockedCells="1"/>
  <mergeCells count="79">
    <mergeCell ref="J44:K44"/>
    <mergeCell ref="J43:K43"/>
    <mergeCell ref="J42:K42"/>
    <mergeCell ref="G44:I44"/>
    <mergeCell ref="G43:I43"/>
    <mergeCell ref="G42:I42"/>
    <mergeCell ref="F27:G27"/>
    <mergeCell ref="F26:G26"/>
    <mergeCell ref="H28:I28"/>
    <mergeCell ref="H27:I27"/>
    <mergeCell ref="H26:I26"/>
    <mergeCell ref="F41:G41"/>
    <mergeCell ref="F40:G40"/>
    <mergeCell ref="F39:G39"/>
    <mergeCell ref="F38:G38"/>
    <mergeCell ref="F37:G37"/>
    <mergeCell ref="J28:K28"/>
    <mergeCell ref="F36:G36"/>
    <mergeCell ref="F35:G35"/>
    <mergeCell ref="F34:G34"/>
    <mergeCell ref="F33:G33"/>
    <mergeCell ref="F32:G32"/>
    <mergeCell ref="F28:G28"/>
    <mergeCell ref="H29:I29"/>
    <mergeCell ref="J34:K34"/>
    <mergeCell ref="J33:K33"/>
    <mergeCell ref="F31:G31"/>
    <mergeCell ref="F30:G30"/>
    <mergeCell ref="F29:G29"/>
    <mergeCell ref="J29:K29"/>
    <mergeCell ref="J37:K37"/>
    <mergeCell ref="J36:K36"/>
    <mergeCell ref="J35:K35"/>
    <mergeCell ref="J26:K26"/>
    <mergeCell ref="H41:I41"/>
    <mergeCell ref="H40:I40"/>
    <mergeCell ref="H39:I39"/>
    <mergeCell ref="H38:I38"/>
    <mergeCell ref="H37:I37"/>
    <mergeCell ref="H36:I36"/>
    <mergeCell ref="H35:I35"/>
    <mergeCell ref="H34:I34"/>
    <mergeCell ref="H33:I33"/>
    <mergeCell ref="H32:I32"/>
    <mergeCell ref="H31:I31"/>
    <mergeCell ref="H30:I30"/>
    <mergeCell ref="B3:C8"/>
    <mergeCell ref="E3:F3"/>
    <mergeCell ref="H6:K6"/>
    <mergeCell ref="E4:F4"/>
    <mergeCell ref="H4:K4"/>
    <mergeCell ref="H5:K5"/>
    <mergeCell ref="E8:F8"/>
    <mergeCell ref="E7:F7"/>
    <mergeCell ref="E6:F6"/>
    <mergeCell ref="E5:F5"/>
    <mergeCell ref="B59:E59"/>
    <mergeCell ref="B52:K52"/>
    <mergeCell ref="B51:K51"/>
    <mergeCell ref="B49:K49"/>
    <mergeCell ref="B48:K48"/>
    <mergeCell ref="B50:K50"/>
    <mergeCell ref="D56:K56"/>
    <mergeCell ref="B47:C47"/>
    <mergeCell ref="J41:K41"/>
    <mergeCell ref="J40:K40"/>
    <mergeCell ref="B11:C11"/>
    <mergeCell ref="B12:C12"/>
    <mergeCell ref="G11:K11"/>
    <mergeCell ref="G12:K12"/>
    <mergeCell ref="G14:K14"/>
    <mergeCell ref="E14:F14"/>
    <mergeCell ref="C14:D14"/>
    <mergeCell ref="J27:K27"/>
    <mergeCell ref="J32:K32"/>
    <mergeCell ref="J31:K31"/>
    <mergeCell ref="J30:K30"/>
    <mergeCell ref="J39:K39"/>
    <mergeCell ref="J38:K38"/>
  </mergeCells>
  <dataValidations count="3">
    <dataValidation type="list" allowBlank="1" showInputMessage="1" showErrorMessage="1" sqref="C27:C41" xr:uid="{F1821B94-42F2-4846-B4C4-73B3DA61CB5E}">
      <formula1>Services</formula1>
    </dataValidation>
    <dataValidation type="list" allowBlank="1" showInputMessage="1" showErrorMessage="1" sqref="D27:D41" xr:uid="{70F1AC15-B63A-4856-95F4-4FBC933E68EE}">
      <formula1>IF(C27="Appointment not kept",AppointmentMissed,IF(LEFT(C27,5)="Group",Group,Individual))</formula1>
    </dataValidation>
    <dataValidation type="list" allowBlank="1" showInputMessage="1" showErrorMessage="1" sqref="D16" xr:uid="{9F3B771B-D22B-4A06-93D9-14441D4A068D}">
      <formula1>Clients</formula1>
    </dataValidation>
  </dataValidations>
  <pageMargins left="0.23622047244094491" right="0.23622047244094491" top="0.59055118110236227" bottom="0.59055118110236227" header="0.31496062992125984" footer="0.31496062992125984"/>
  <pageSetup paperSize="9" scale="8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37" r:id="rId4" name="CBTutorial">
          <controlPr defaultSize="0" autoLine="0" r:id="rId5">
            <anchor moveWithCells="1">
              <from>
                <xdr:col>13</xdr:col>
                <xdr:colOff>0</xdr:colOff>
                <xdr:row>3</xdr:row>
                <xdr:rowOff>95250</xdr:rowOff>
              </from>
              <to>
                <xdr:col>17</xdr:col>
                <xdr:colOff>47625</xdr:colOff>
                <xdr:row>8</xdr:row>
                <xdr:rowOff>0</xdr:rowOff>
              </to>
            </anchor>
          </controlPr>
        </control>
      </mc:Choice>
      <mc:Fallback>
        <control shapeId="20537" r:id="rId4" name="CBTutorial"/>
      </mc:Fallback>
    </mc:AlternateContent>
    <mc:AlternateContent xmlns:mc="http://schemas.openxmlformats.org/markup-compatibility/2006">
      <mc:Choice Requires="x14">
        <control shapeId="20518" r:id="rId6" name="CBInvICDAdd">
          <controlPr defaultSize="0" autoLine="0" autoPict="0" r:id="rId7">
            <anchor moveWithCells="1">
              <from>
                <xdr:col>18</xdr:col>
                <xdr:colOff>0</xdr:colOff>
                <xdr:row>18</xdr:row>
                <xdr:rowOff>114300</xdr:rowOff>
              </from>
              <to>
                <xdr:col>22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518" r:id="rId6" name="CBInvICDAdd"/>
      </mc:Fallback>
    </mc:AlternateContent>
    <mc:AlternateContent xmlns:mc="http://schemas.openxmlformats.org/markup-compatibility/2006">
      <mc:Choice Requires="x14">
        <control shapeId="20485" r:id="rId8" name="CBClientSelect">
          <controlPr defaultSize="0" autoLine="0" r:id="rId9">
            <anchor moveWithCells="1">
              <from>
                <xdr:col>13</xdr:col>
                <xdr:colOff>0</xdr:colOff>
                <xdr:row>10</xdr:row>
                <xdr:rowOff>180975</xdr:rowOff>
              </from>
              <to>
                <xdr:col>17</xdr:col>
                <xdr:colOff>76200</xdr:colOff>
                <xdr:row>15</xdr:row>
                <xdr:rowOff>171450</xdr:rowOff>
              </to>
            </anchor>
          </controlPr>
        </control>
      </mc:Choice>
      <mc:Fallback>
        <control shapeId="20485" r:id="rId8" name="CBClientSelect"/>
      </mc:Fallback>
    </mc:AlternateContent>
    <mc:AlternateContent xmlns:mc="http://schemas.openxmlformats.org/markup-compatibility/2006">
      <mc:Choice Requires="x14">
        <control shapeId="20486" r:id="rId10" name="CBInvoiceDate">
          <controlPr defaultSize="0" autoLine="0" autoPict="0" r:id="rId11">
            <anchor moveWithCells="1">
              <from>
                <xdr:col>13</xdr:col>
                <xdr:colOff>0</xdr:colOff>
                <xdr:row>18</xdr:row>
                <xdr:rowOff>133350</xdr:rowOff>
              </from>
              <to>
                <xdr:col>17</xdr:col>
                <xdr:colOff>85725</xdr:colOff>
                <xdr:row>24</xdr:row>
                <xdr:rowOff>0</xdr:rowOff>
              </to>
            </anchor>
          </controlPr>
        </control>
      </mc:Choice>
      <mc:Fallback>
        <control shapeId="20486" r:id="rId10" name="CBInvoiceDate"/>
      </mc:Fallback>
    </mc:AlternateContent>
    <mc:AlternateContent xmlns:mc="http://schemas.openxmlformats.org/markup-compatibility/2006">
      <mc:Choice Requires="x14">
        <control shapeId="20489" r:id="rId12" name="CBSaveInvoice">
          <controlPr defaultSize="0" autoLine="0" r:id="rId13">
            <anchor moveWithCells="1">
              <from>
                <xdr:col>13</xdr:col>
                <xdr:colOff>0</xdr:colOff>
                <xdr:row>26</xdr:row>
                <xdr:rowOff>0</xdr:rowOff>
              </from>
              <to>
                <xdr:col>17</xdr:col>
                <xdr:colOff>76200</xdr:colOff>
                <xdr:row>30</xdr:row>
                <xdr:rowOff>104775</xdr:rowOff>
              </to>
            </anchor>
          </controlPr>
        </control>
      </mc:Choice>
      <mc:Fallback>
        <control shapeId="20489" r:id="rId12" name="CBSaveInvoice"/>
      </mc:Fallback>
    </mc:AlternateContent>
    <mc:AlternateContent xmlns:mc="http://schemas.openxmlformats.org/markup-compatibility/2006">
      <mc:Choice Requires="x14">
        <control shapeId="20490" r:id="rId14" name="CBPrintInv">
          <controlPr defaultSize="0" autoLine="0" r:id="rId15">
            <anchor moveWithCells="1">
              <from>
                <xdr:col>18</xdr:col>
                <xdr:colOff>0</xdr:colOff>
                <xdr:row>25</xdr:row>
                <xdr:rowOff>390525</xdr:rowOff>
              </from>
              <to>
                <xdr:col>22</xdr:col>
                <xdr:colOff>76200</xdr:colOff>
                <xdr:row>30</xdr:row>
                <xdr:rowOff>85725</xdr:rowOff>
              </to>
            </anchor>
          </controlPr>
        </control>
      </mc:Choice>
      <mc:Fallback>
        <control shapeId="20490" r:id="rId14" name="CBPrintInv"/>
      </mc:Fallback>
    </mc:AlternateContent>
    <mc:AlternateContent xmlns:mc="http://schemas.openxmlformats.org/markup-compatibility/2006">
      <mc:Choice Requires="x14">
        <control shapeId="20510" r:id="rId16" name="CBoxICD">
          <controlPr defaultSize="0" autoLine="0" linkedCell="$E$27" r:id="rId17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209550</xdr:colOff>
                <xdr:row>27</xdr:row>
                <xdr:rowOff>57150</xdr:rowOff>
              </to>
            </anchor>
          </controlPr>
        </control>
      </mc:Choice>
      <mc:Fallback>
        <control shapeId="20510" r:id="rId16" name="CBoxIC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CEECB-29BE-4EAC-BE24-C813B1790ED4}">
  <sheetPr codeName="Sheet8">
    <tabColor theme="7"/>
  </sheetPr>
  <dimension ref="A1"/>
  <sheetViews>
    <sheetView tabSelected="1" zoomScaleNormal="100" workbookViewId="0">
      <selection activeCell="B2" sqref="B2"/>
    </sheetView>
  </sheetViews>
  <sheetFormatPr defaultColWidth="8.85546875" defaultRowHeight="15" x14ac:dyDescent="0.25"/>
  <cols>
    <col min="1" max="1" width="1.85546875" style="2" bestFit="1" customWidth="1"/>
    <col min="2" max="17" width="8.85546875" style="2"/>
    <col min="18" max="18" width="9.85546875" style="2" bestFit="1" customWidth="1"/>
    <col min="19" max="16384" width="8.85546875" style="2"/>
  </cols>
  <sheetData>
    <row r="1" spans="1:1" x14ac:dyDescent="0.25">
      <c r="A1" s="2" t="s">
        <v>86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3" r:id="rId3" name="CBClientEdit">
          <controlPr defaultSize="0" autoLine="0" r:id="rId4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8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23" r:id="rId3" name="CBClientEdit"/>
      </mc:Fallback>
    </mc:AlternateContent>
    <mc:AlternateContent xmlns:mc="http://schemas.openxmlformats.org/markup-compatibility/2006">
      <mc:Choice Requires="x14">
        <control shapeId="9217" r:id="rId5" name="CBContactDetails">
          <controlPr defaultSize="0" autoLine="0" r:id="rId6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7" r:id="rId5" name="CBContactDetails"/>
      </mc:Fallback>
    </mc:AlternateContent>
    <mc:AlternateContent xmlns:mc="http://schemas.openxmlformats.org/markup-compatibility/2006">
      <mc:Choice Requires="x14">
        <control shapeId="9218" r:id="rId7" name="CBClientNew">
          <controlPr defaultSize="0" autoLine="0" r:id="rId8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8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18" r:id="rId7" name="CBClientNew"/>
      </mc:Fallback>
    </mc:AlternateContent>
    <mc:AlternateContent xmlns:mc="http://schemas.openxmlformats.org/markup-compatibility/2006">
      <mc:Choice Requires="x14">
        <control shapeId="9219" r:id="rId9" name="CBICDAdd">
          <controlPr defaultSize="0" autoLine="0" r:id="rId10">
            <anchor moveWithCells="1">
              <from>
                <xdr:col>13</xdr:col>
                <xdr:colOff>0</xdr:colOff>
                <xdr:row>15</xdr:row>
                <xdr:rowOff>0</xdr:rowOff>
              </from>
              <to>
                <xdr:col>16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19" r:id="rId9" name="CBICDAdd"/>
      </mc:Fallback>
    </mc:AlternateContent>
    <mc:AlternateContent xmlns:mc="http://schemas.openxmlformats.org/markup-compatibility/2006">
      <mc:Choice Requires="x14">
        <control shapeId="9222" r:id="rId11" name="CBInvoice">
          <controlPr defaultSize="0" autoLine="0" r:id="rId12">
            <anchor moveWithCells="1">
              <from>
                <xdr:col>9</xdr:col>
                <xdr:colOff>0</xdr:colOff>
                <xdr:row>2</xdr:row>
                <xdr:rowOff>28575</xdr:rowOff>
              </from>
              <to>
                <xdr:col>12</xdr:col>
                <xdr:colOff>57150</xdr:colOff>
                <xdr:row>6</xdr:row>
                <xdr:rowOff>0</xdr:rowOff>
              </to>
            </anchor>
          </controlPr>
        </control>
      </mc:Choice>
      <mc:Fallback>
        <control shapeId="9222" r:id="rId11" name="CBInvoice"/>
      </mc:Fallback>
    </mc:AlternateContent>
    <mc:AlternateContent xmlns:mc="http://schemas.openxmlformats.org/markup-compatibility/2006">
      <mc:Choice Requires="x14">
        <control shapeId="9231" r:id="rId13" name="CBBankingDetails">
          <controlPr defaultSize="0" autoLine="0" r:id="rId14">
            <anchor moveWithCells="1">
              <from>
                <xdr:col>13</xdr:col>
                <xdr:colOff>0</xdr:colOff>
                <xdr:row>9</xdr:row>
                <xdr:rowOff>0</xdr:rowOff>
              </from>
              <to>
                <xdr:col>16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9231" r:id="rId13" name="CBBankingDetails"/>
      </mc:Fallback>
    </mc:AlternateContent>
    <mc:AlternateContent xmlns:mc="http://schemas.openxmlformats.org/markup-compatibility/2006">
      <mc:Choice Requires="x14">
        <control shapeId="9232" r:id="rId15" name="CBTandC">
          <controlPr defaultSize="0" autoLine="0" r:id="rId16">
            <anchor moveWithCells="1">
              <from>
                <xdr:col>9</xdr:col>
                <xdr:colOff>0</xdr:colOff>
                <xdr:row>15</xdr:row>
                <xdr:rowOff>0</xdr:rowOff>
              </from>
              <to>
                <xdr:col>12</xdr:col>
                <xdr:colOff>57150</xdr:colOff>
                <xdr:row>18</xdr:row>
                <xdr:rowOff>161925</xdr:rowOff>
              </to>
            </anchor>
          </controlPr>
        </control>
      </mc:Choice>
      <mc:Fallback>
        <control shapeId="9232" r:id="rId15" name="CBTand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C01C4-2ED7-44E5-AE78-8985F8736DF7}">
  <sheetPr codeName="Sheet7">
    <tabColor rgb="FFCC99FF"/>
  </sheetPr>
  <dimension ref="A1:F65"/>
  <sheetViews>
    <sheetView zoomScaleNormal="100" workbookViewId="0">
      <selection activeCell="A66" sqref="A66:XFD67"/>
    </sheetView>
  </sheetViews>
  <sheetFormatPr defaultColWidth="8.85546875" defaultRowHeight="15" x14ac:dyDescent="0.25"/>
  <cols>
    <col min="1" max="1" width="14.7109375" bestFit="1" customWidth="1"/>
    <col min="2" max="2" width="87.28515625" customWidth="1"/>
    <col min="3" max="3" width="94.42578125" hidden="1" customWidth="1"/>
    <col min="4" max="4" width="5.140625" customWidth="1"/>
    <col min="5" max="5" width="7.5703125" customWidth="1"/>
  </cols>
  <sheetData>
    <row r="1" spans="1:6" ht="15.75" thickBot="1" x14ac:dyDescent="0.3">
      <c r="A1" s="91" t="s">
        <v>239</v>
      </c>
      <c r="B1" s="91" t="s">
        <v>81</v>
      </c>
      <c r="C1" s="91" t="s">
        <v>231</v>
      </c>
      <c r="E1" s="3">
        <f>COUNTA(ICDCodes[ICD 10 Codes])</f>
        <v>64</v>
      </c>
      <c r="F1" s="99"/>
    </row>
    <row r="2" spans="1:6" ht="15.75" thickTop="1" x14ac:dyDescent="0.25">
      <c r="A2" s="100" t="s">
        <v>144</v>
      </c>
      <c r="B2" s="100" t="s">
        <v>145</v>
      </c>
      <c r="C2" t="str">
        <f t="shared" ref="C2:C33" si="0">A2&amp;" - "&amp;B2</f>
        <v xml:space="preserve"> Z63.9 - Problems related to Primary Support Group, unspecified </v>
      </c>
      <c r="D2" s="99"/>
      <c r="E2" s="99"/>
      <c r="F2" s="99"/>
    </row>
    <row r="3" spans="1:6" x14ac:dyDescent="0.25">
      <c r="A3" s="100" t="s">
        <v>146</v>
      </c>
      <c r="B3" s="100" t="s">
        <v>147</v>
      </c>
      <c r="C3" t="str">
        <f t="shared" si="0"/>
        <v xml:space="preserve"> Z71.9  - Counselling, unspecified</v>
      </c>
    </row>
    <row r="4" spans="1:6" x14ac:dyDescent="0.25">
      <c r="A4" s="100" t="s">
        <v>148</v>
      </c>
      <c r="B4" s="100" t="s">
        <v>149</v>
      </c>
      <c r="C4" t="str">
        <f t="shared" si="0"/>
        <v xml:space="preserve"> Z61.9 - Negative life event in childhood – unspecified</v>
      </c>
    </row>
    <row r="5" spans="1:6" x14ac:dyDescent="0.25">
      <c r="A5" s="100" t="s">
        <v>150</v>
      </c>
      <c r="B5" s="100" t="s">
        <v>151</v>
      </c>
      <c r="C5" t="str">
        <f t="shared" si="0"/>
        <v xml:space="preserve"> Z71.2 - Person consulting for explanation of investigation findings (Assessment Feedback)</v>
      </c>
    </row>
    <row r="6" spans="1:6" x14ac:dyDescent="0.25">
      <c r="A6" s="100" t="s">
        <v>77</v>
      </c>
      <c r="B6" s="100" t="s">
        <v>152</v>
      </c>
      <c r="C6" t="str">
        <f t="shared" si="0"/>
        <v>F81.9 - Developmental disorder of scholastic skills, unspecified (Assessment)</v>
      </c>
    </row>
    <row r="7" spans="1:6" x14ac:dyDescent="0.25">
      <c r="A7" s="100" t="s">
        <v>62</v>
      </c>
      <c r="B7" s="100" t="s">
        <v>153</v>
      </c>
      <c r="C7" t="str">
        <f t="shared" si="0"/>
        <v>F43.0 - Acute Stress Reaction</v>
      </c>
    </row>
    <row r="8" spans="1:6" x14ac:dyDescent="0.25">
      <c r="A8" s="100" t="s">
        <v>65</v>
      </c>
      <c r="B8" s="100" t="s">
        <v>64</v>
      </c>
      <c r="C8" t="str">
        <f t="shared" si="0"/>
        <v>F43.9 - Other reactions to severe stress</v>
      </c>
    </row>
    <row r="9" spans="1:6" x14ac:dyDescent="0.25">
      <c r="A9" s="100" t="s">
        <v>154</v>
      </c>
      <c r="B9" s="100" t="s">
        <v>155</v>
      </c>
      <c r="C9" t="str">
        <f t="shared" si="0"/>
        <v>T74.1 - Maltreatment syndromes: Physical Abuse</v>
      </c>
    </row>
    <row r="10" spans="1:6" x14ac:dyDescent="0.25">
      <c r="A10" s="100" t="s">
        <v>156</v>
      </c>
      <c r="B10" s="100" t="s">
        <v>157</v>
      </c>
      <c r="C10" t="str">
        <f t="shared" si="0"/>
        <v>T74.2 - Maltreatment syndromes: Sexual abuse</v>
      </c>
    </row>
    <row r="11" spans="1:6" x14ac:dyDescent="0.25">
      <c r="A11" s="100" t="s">
        <v>158</v>
      </c>
      <c r="B11" s="100" t="s">
        <v>159</v>
      </c>
      <c r="C11" t="str">
        <f t="shared" si="0"/>
        <v>T14.91 - Suicide attempt</v>
      </c>
    </row>
    <row r="12" spans="1:6" x14ac:dyDescent="0.25">
      <c r="A12" s="100" t="s">
        <v>160</v>
      </c>
      <c r="B12" s="100" t="s">
        <v>161</v>
      </c>
      <c r="C12" t="str">
        <f t="shared" si="0"/>
        <v xml:space="preserve">F10  - Mental and behavioural disorders due to use of alcohol </v>
      </c>
    </row>
    <row r="13" spans="1:6" x14ac:dyDescent="0.25">
      <c r="A13" s="100" t="s">
        <v>43</v>
      </c>
      <c r="B13" s="100" t="s">
        <v>44</v>
      </c>
      <c r="C13" t="str">
        <f t="shared" si="0"/>
        <v>F11 - Mental and behavioural disorders due to use of opioids</v>
      </c>
    </row>
    <row r="14" spans="1:6" x14ac:dyDescent="0.25">
      <c r="A14" s="100" t="s">
        <v>45</v>
      </c>
      <c r="B14" s="100" t="s">
        <v>46</v>
      </c>
      <c r="C14" t="str">
        <f t="shared" si="0"/>
        <v>F12 - Mental and behavioural disorders due to use of cannabinoids</v>
      </c>
    </row>
    <row r="15" spans="1:6" x14ac:dyDescent="0.25">
      <c r="A15" s="100" t="s">
        <v>47</v>
      </c>
      <c r="B15" s="100" t="s">
        <v>48</v>
      </c>
      <c r="C15" t="str">
        <f t="shared" si="0"/>
        <v>F13 - Mental and behavioural disorders due to use of sedatives or hypnotics</v>
      </c>
    </row>
    <row r="16" spans="1:6" x14ac:dyDescent="0.25">
      <c r="A16" s="100" t="s">
        <v>49</v>
      </c>
      <c r="B16" s="100" t="s">
        <v>162</v>
      </c>
      <c r="C16" t="str">
        <f t="shared" si="0"/>
        <v xml:space="preserve">F14 - Mental and behavioural disorders due to use of cocaine </v>
      </c>
    </row>
    <row r="17" spans="1:3" x14ac:dyDescent="0.25">
      <c r="A17" s="100" t="s">
        <v>50</v>
      </c>
      <c r="B17" s="100" t="s">
        <v>163</v>
      </c>
      <c r="C17" t="str">
        <f t="shared" si="0"/>
        <v>F15 - Mental and behavioural disorders due to use of other stimulants including caffeine</v>
      </c>
    </row>
    <row r="18" spans="1:3" x14ac:dyDescent="0.25">
      <c r="A18" s="100" t="s">
        <v>51</v>
      </c>
      <c r="B18" s="100" t="s">
        <v>52</v>
      </c>
      <c r="C18" t="str">
        <f t="shared" si="0"/>
        <v>F16 - Mental and behavioural disorders due to use of hallucinogens</v>
      </c>
    </row>
    <row r="19" spans="1:3" x14ac:dyDescent="0.25">
      <c r="A19" s="100" t="s">
        <v>53</v>
      </c>
      <c r="B19" s="100" t="s">
        <v>54</v>
      </c>
      <c r="C19" t="str">
        <f t="shared" si="0"/>
        <v>F18 - Mental and behavioural disorders due to use of volatile solvents</v>
      </c>
    </row>
    <row r="20" spans="1:3" x14ac:dyDescent="0.25">
      <c r="A20" s="100" t="s">
        <v>55</v>
      </c>
      <c r="B20" s="100" t="s">
        <v>56</v>
      </c>
      <c r="C20" t="str">
        <f t="shared" si="0"/>
        <v>F20 - Schizophrenia</v>
      </c>
    </row>
    <row r="21" spans="1:3" x14ac:dyDescent="0.25">
      <c r="A21" s="100" t="s">
        <v>164</v>
      </c>
      <c r="B21" s="100" t="s">
        <v>165</v>
      </c>
      <c r="C21" t="str">
        <f t="shared" si="0"/>
        <v xml:space="preserve">F23.9  - Acute and transient psychotic disorder, unspecified </v>
      </c>
    </row>
    <row r="22" spans="1:3" x14ac:dyDescent="0.25">
      <c r="A22" s="100" t="s">
        <v>66</v>
      </c>
      <c r="B22" s="100" t="s">
        <v>67</v>
      </c>
      <c r="C22" t="str">
        <f t="shared" si="0"/>
        <v>F50.0 - Anorexia nervosa</v>
      </c>
    </row>
    <row r="23" spans="1:3" x14ac:dyDescent="0.25">
      <c r="A23" s="100" t="s">
        <v>68</v>
      </c>
      <c r="B23" s="100" t="s">
        <v>166</v>
      </c>
      <c r="C23" t="str">
        <f t="shared" si="0"/>
        <v>F50.1 -  Atypical anorexia nervosa</v>
      </c>
    </row>
    <row r="24" spans="1:3" x14ac:dyDescent="0.25">
      <c r="A24" s="100" t="s">
        <v>69</v>
      </c>
      <c r="B24" s="100" t="s">
        <v>70</v>
      </c>
      <c r="C24" t="str">
        <f t="shared" si="0"/>
        <v>F50.2 - Bulimia nervosa</v>
      </c>
    </row>
    <row r="25" spans="1:3" x14ac:dyDescent="0.25">
      <c r="A25" s="100" t="s">
        <v>71</v>
      </c>
      <c r="B25" s="100" t="s">
        <v>72</v>
      </c>
      <c r="C25" t="str">
        <f t="shared" si="0"/>
        <v>F50.3 - Atypical bulimia nervosa</v>
      </c>
    </row>
    <row r="26" spans="1:3" x14ac:dyDescent="0.25">
      <c r="A26" s="100" t="s">
        <v>167</v>
      </c>
      <c r="B26" s="100" t="s">
        <v>168</v>
      </c>
      <c r="C26" t="str">
        <f t="shared" si="0"/>
        <v xml:space="preserve">F31  - Bipolar affective disorder </v>
      </c>
    </row>
    <row r="27" spans="1:3" x14ac:dyDescent="0.25">
      <c r="A27" s="100" t="s">
        <v>169</v>
      </c>
      <c r="B27" s="100" t="s">
        <v>170</v>
      </c>
      <c r="C27" t="str">
        <f t="shared" si="0"/>
        <v xml:space="preserve">F31.0  - Bipolar affective disorder, current episode hypomanic </v>
      </c>
    </row>
    <row r="28" spans="1:3" x14ac:dyDescent="0.25">
      <c r="A28" s="100" t="s">
        <v>171</v>
      </c>
      <c r="B28" s="100" t="s">
        <v>172</v>
      </c>
      <c r="C28" t="str">
        <f t="shared" si="0"/>
        <v xml:space="preserve">F31.1  - Bipolar affective disorder, current episode manic without psychotic symptoms </v>
      </c>
    </row>
    <row r="29" spans="1:3" x14ac:dyDescent="0.25">
      <c r="A29" s="100" t="s">
        <v>173</v>
      </c>
      <c r="B29" s="100" t="s">
        <v>174</v>
      </c>
      <c r="C29" t="str">
        <f t="shared" si="0"/>
        <v xml:space="preserve">F31.2  - Bipolar affective disorder, current episode manic with psychotic symptoms </v>
      </c>
    </row>
    <row r="30" spans="1:3" x14ac:dyDescent="0.25">
      <c r="A30" s="100" t="s">
        <v>175</v>
      </c>
      <c r="B30" s="100" t="s">
        <v>176</v>
      </c>
      <c r="C30" t="str">
        <f t="shared" si="0"/>
        <v xml:space="preserve">F31.3  - Bipolar affective disorder, current episode mild or moderate depression </v>
      </c>
    </row>
    <row r="31" spans="1:3" x14ac:dyDescent="0.25">
      <c r="A31" s="100" t="s">
        <v>177</v>
      </c>
      <c r="B31" s="100" t="s">
        <v>178</v>
      </c>
      <c r="C31" t="str">
        <f t="shared" si="0"/>
        <v xml:space="preserve">F31.4  - Bipolar affective disorder, current episode severe depression without psychotic symptoms </v>
      </c>
    </row>
    <row r="32" spans="1:3" x14ac:dyDescent="0.25">
      <c r="A32" s="100" t="s">
        <v>179</v>
      </c>
      <c r="B32" s="100" t="s">
        <v>180</v>
      </c>
      <c r="C32" t="str">
        <f t="shared" si="0"/>
        <v xml:space="preserve">F31.5  - Bipolar affective disorder, current episode severe depression with psychotic symptoms </v>
      </c>
    </row>
    <row r="33" spans="1:3" x14ac:dyDescent="0.25">
      <c r="A33" s="100" t="s">
        <v>181</v>
      </c>
      <c r="B33" s="100" t="s">
        <v>182</v>
      </c>
      <c r="C33" t="str">
        <f t="shared" si="0"/>
        <v xml:space="preserve">F31.6  - Bipolar affective disorder, current episode mixed </v>
      </c>
    </row>
    <row r="34" spans="1:3" x14ac:dyDescent="0.25">
      <c r="A34" s="100" t="s">
        <v>183</v>
      </c>
      <c r="B34" s="100" t="s">
        <v>184</v>
      </c>
      <c r="C34" t="str">
        <f t="shared" ref="C34:C64" si="1">A34&amp;" - "&amp;B34</f>
        <v xml:space="preserve">F31.7  - Bipolar affective disorder, currently in remission </v>
      </c>
    </row>
    <row r="35" spans="1:3" x14ac:dyDescent="0.25">
      <c r="A35" s="100" t="s">
        <v>185</v>
      </c>
      <c r="B35" s="100" t="s">
        <v>186</v>
      </c>
      <c r="C35" t="str">
        <f t="shared" si="1"/>
        <v xml:space="preserve">F31.9  - Bipolar affective disorder, unspecified </v>
      </c>
    </row>
    <row r="36" spans="1:3" x14ac:dyDescent="0.25">
      <c r="A36" s="100" t="s">
        <v>187</v>
      </c>
      <c r="B36" s="100" t="s">
        <v>188</v>
      </c>
      <c r="C36" t="str">
        <f t="shared" si="1"/>
        <v xml:space="preserve">F32.2  - Severe depressive episode without psychotic symptoms </v>
      </c>
    </row>
    <row r="37" spans="1:3" x14ac:dyDescent="0.25">
      <c r="A37" s="100" t="s">
        <v>189</v>
      </c>
      <c r="B37" s="100" t="s">
        <v>190</v>
      </c>
      <c r="C37" t="str">
        <f t="shared" si="1"/>
        <v xml:space="preserve">F32.3  - Severe depressive episode with psychotic symptoms </v>
      </c>
    </row>
    <row r="38" spans="1:3" x14ac:dyDescent="0.25">
      <c r="A38" s="100" t="s">
        <v>191</v>
      </c>
      <c r="B38" s="100" t="s">
        <v>192</v>
      </c>
      <c r="C38" t="str">
        <f t="shared" si="1"/>
        <v xml:space="preserve">F32.9  - Depressive episode, unspecified </v>
      </c>
    </row>
    <row r="39" spans="1:3" x14ac:dyDescent="0.25">
      <c r="A39" s="100" t="s">
        <v>193</v>
      </c>
      <c r="B39" s="100" t="s">
        <v>194</v>
      </c>
      <c r="C39" t="str">
        <f t="shared" si="1"/>
        <v xml:space="preserve">F33.1  - Recurrent depressive disorder, current episode moderate </v>
      </c>
    </row>
    <row r="40" spans="1:3" x14ac:dyDescent="0.25">
      <c r="A40" s="100" t="s">
        <v>195</v>
      </c>
      <c r="B40" s="100" t="s">
        <v>196</v>
      </c>
      <c r="C40" t="str">
        <f t="shared" si="1"/>
        <v xml:space="preserve">F33.2  - Recurrent depressive disorder, current episode severe without psychotic symptoms </v>
      </c>
    </row>
    <row r="41" spans="1:3" x14ac:dyDescent="0.25">
      <c r="A41" s="100" t="s">
        <v>197</v>
      </c>
      <c r="B41" s="100" t="s">
        <v>198</v>
      </c>
      <c r="C41" t="str">
        <f t="shared" si="1"/>
        <v xml:space="preserve">F33.3  - Recurrent depressive disorder, current episode severe with psychotic symptoms </v>
      </c>
    </row>
    <row r="42" spans="1:3" x14ac:dyDescent="0.25">
      <c r="A42" s="100" t="s">
        <v>199</v>
      </c>
      <c r="B42" s="100" t="s">
        <v>200</v>
      </c>
      <c r="C42" t="str">
        <f t="shared" si="1"/>
        <v xml:space="preserve">F33.4  - Recurrent depressive disorder, currently in remission </v>
      </c>
    </row>
    <row r="43" spans="1:3" x14ac:dyDescent="0.25">
      <c r="A43" s="100" t="s">
        <v>201</v>
      </c>
      <c r="B43" s="100" t="s">
        <v>202</v>
      </c>
      <c r="C43" t="str">
        <f t="shared" si="1"/>
        <v xml:space="preserve">F33.8  - Other recurrent depressive disorders </v>
      </c>
    </row>
    <row r="44" spans="1:3" x14ac:dyDescent="0.25">
      <c r="A44" s="100" t="s">
        <v>203</v>
      </c>
      <c r="B44" s="100" t="s">
        <v>204</v>
      </c>
      <c r="C44" t="str">
        <f t="shared" si="1"/>
        <v xml:space="preserve">F33.9  - Recurrent depressive disorder, unspecified </v>
      </c>
    </row>
    <row r="45" spans="1:3" x14ac:dyDescent="0.25">
      <c r="A45" s="100" t="s">
        <v>205</v>
      </c>
      <c r="B45" s="100" t="s">
        <v>76</v>
      </c>
      <c r="C45" t="str">
        <f t="shared" si="1"/>
        <v>F53.1  - Severe mental and behavioural disorders associated with the puerperium, not elsewhere classified</v>
      </c>
    </row>
    <row r="46" spans="1:3" x14ac:dyDescent="0.25">
      <c r="A46" s="100" t="s">
        <v>206</v>
      </c>
      <c r="B46" s="100" t="s">
        <v>207</v>
      </c>
      <c r="C46" t="str">
        <f t="shared" si="1"/>
        <v xml:space="preserve">F53.8  - Other mental and behavioural disorders associated with the puerperium, not elsewhere classified </v>
      </c>
    </row>
    <row r="47" spans="1:3" x14ac:dyDescent="0.25">
      <c r="A47" s="100" t="s">
        <v>208</v>
      </c>
      <c r="B47" s="100" t="s">
        <v>209</v>
      </c>
      <c r="C47" t="str">
        <f t="shared" si="1"/>
        <v xml:space="preserve">F53.9  - Puerperal mental disorder, unspecified </v>
      </c>
    </row>
    <row r="48" spans="1:3" x14ac:dyDescent="0.25">
      <c r="A48" s="100" t="s">
        <v>63</v>
      </c>
      <c r="B48" s="100" t="s">
        <v>210</v>
      </c>
      <c r="C48" t="str">
        <f t="shared" si="1"/>
        <v xml:space="preserve">F43.1 - Post traumatic Stress Disorder </v>
      </c>
    </row>
    <row r="49" spans="1:3" x14ac:dyDescent="0.25">
      <c r="A49" s="100" t="s">
        <v>211</v>
      </c>
      <c r="B49" s="100" t="s">
        <v>212</v>
      </c>
      <c r="C49" t="str">
        <f t="shared" si="1"/>
        <v>T74.3 - Maltreatment syndromes: Psychological abuse</v>
      </c>
    </row>
    <row r="50" spans="1:3" x14ac:dyDescent="0.25">
      <c r="A50" s="100" t="s">
        <v>73</v>
      </c>
      <c r="B50" s="100" t="s">
        <v>213</v>
      </c>
      <c r="C50" t="str">
        <f t="shared" si="1"/>
        <v>F50.8 - Other Eating Disorders</v>
      </c>
    </row>
    <row r="51" spans="1:3" x14ac:dyDescent="0.25">
      <c r="A51" s="100" t="s">
        <v>214</v>
      </c>
      <c r="B51" s="100" t="s">
        <v>215</v>
      </c>
      <c r="C51" t="str">
        <f t="shared" si="1"/>
        <v xml:space="preserve">F32.0  - Mild depressive episode </v>
      </c>
    </row>
    <row r="52" spans="1:3" x14ac:dyDescent="0.25">
      <c r="A52" s="100" t="s">
        <v>216</v>
      </c>
      <c r="B52" s="100" t="s">
        <v>217</v>
      </c>
      <c r="C52" t="str">
        <f t="shared" si="1"/>
        <v xml:space="preserve">F32.1  - Moderate depressive episode </v>
      </c>
    </row>
    <row r="53" spans="1:3" x14ac:dyDescent="0.25">
      <c r="A53" s="100" t="s">
        <v>57</v>
      </c>
      <c r="B53" s="100" t="s">
        <v>218</v>
      </c>
      <c r="C53" t="str">
        <f t="shared" si="1"/>
        <v>F41.0 - Panic Disorder</v>
      </c>
    </row>
    <row r="54" spans="1:3" x14ac:dyDescent="0.25">
      <c r="A54" s="100" t="s">
        <v>58</v>
      </c>
      <c r="B54" s="100" t="s">
        <v>59</v>
      </c>
      <c r="C54" t="str">
        <f t="shared" si="1"/>
        <v>F41.1 - Generalized anxiety disorder</v>
      </c>
    </row>
    <row r="55" spans="1:3" x14ac:dyDescent="0.25">
      <c r="A55" s="100" t="s">
        <v>60</v>
      </c>
      <c r="B55" s="100" t="s">
        <v>219</v>
      </c>
      <c r="C55" t="str">
        <f t="shared" si="1"/>
        <v xml:space="preserve">F41.3 - Other mixed anxiety disorder </v>
      </c>
    </row>
    <row r="56" spans="1:3" x14ac:dyDescent="0.25">
      <c r="A56" s="100" t="s">
        <v>61</v>
      </c>
      <c r="B56" s="100" t="s">
        <v>220</v>
      </c>
      <c r="C56" t="str">
        <f t="shared" si="1"/>
        <v xml:space="preserve">F41.9 - Anxiety Disorder unspecified </v>
      </c>
    </row>
    <row r="57" spans="1:3" x14ac:dyDescent="0.25">
      <c r="A57" s="100" t="s">
        <v>221</v>
      </c>
      <c r="B57" s="100" t="s">
        <v>246</v>
      </c>
      <c r="C57" t="str">
        <f t="shared" si="1"/>
        <v xml:space="preserve"> F93.0 - Seperation Anxiety Disorder </v>
      </c>
    </row>
    <row r="58" spans="1:3" x14ac:dyDescent="0.25">
      <c r="A58" s="100" t="s">
        <v>222</v>
      </c>
      <c r="B58" s="100" t="s">
        <v>74</v>
      </c>
      <c r="C58" t="str">
        <f t="shared" si="1"/>
        <v>F53  - Mental and behavioural disorders associated with the puerperium, not elsewhere classified</v>
      </c>
    </row>
    <row r="59" spans="1:3" x14ac:dyDescent="0.25">
      <c r="A59" s="100" t="s">
        <v>223</v>
      </c>
      <c r="B59" s="100" t="s">
        <v>75</v>
      </c>
      <c r="C59" t="str">
        <f t="shared" si="1"/>
        <v>F53.0  - Mild mental and behavioural disorders associated with the puerperium, not elsewhere classified</v>
      </c>
    </row>
    <row r="60" spans="1:3" x14ac:dyDescent="0.25">
      <c r="A60" s="100" t="s">
        <v>224</v>
      </c>
      <c r="B60" s="100" t="s">
        <v>225</v>
      </c>
      <c r="C60" t="str">
        <f t="shared" si="1"/>
        <v>F60. 3 - Borderline Personality Disorder</v>
      </c>
    </row>
    <row r="61" spans="1:3" x14ac:dyDescent="0.25">
      <c r="A61" s="100" t="s">
        <v>78</v>
      </c>
      <c r="B61" s="100" t="s">
        <v>226</v>
      </c>
      <c r="C61" t="str">
        <f t="shared" si="1"/>
        <v xml:space="preserve">F84.0 - Autistic Disorder </v>
      </c>
    </row>
    <row r="62" spans="1:3" x14ac:dyDescent="0.25">
      <c r="A62" s="100" t="s">
        <v>79</v>
      </c>
      <c r="B62" s="100" t="s">
        <v>227</v>
      </c>
      <c r="C62" t="str">
        <f t="shared" si="1"/>
        <v>F90.0 - Attention-deficit hyperactivity disorder, predominantly inattentive type</v>
      </c>
    </row>
    <row r="63" spans="1:3" x14ac:dyDescent="0.25">
      <c r="A63" s="100" t="s">
        <v>80</v>
      </c>
      <c r="B63" s="100" t="s">
        <v>228</v>
      </c>
      <c r="C63" t="str">
        <f t="shared" si="1"/>
        <v xml:space="preserve">F90.1 - Attention-deficit hyperactivity disorder, predominantly hyperactive type </v>
      </c>
    </row>
    <row r="64" spans="1:3" x14ac:dyDescent="0.25">
      <c r="A64" s="100" t="s">
        <v>229</v>
      </c>
      <c r="B64" s="100" t="s">
        <v>230</v>
      </c>
      <c r="C64" t="str">
        <f t="shared" si="1"/>
        <v xml:space="preserve">F90.2 - Attention-deficit hyperactivity disorder, combined type </v>
      </c>
    </row>
    <row r="65" spans="1:3" x14ac:dyDescent="0.25">
      <c r="A65" s="100" t="s">
        <v>247</v>
      </c>
      <c r="B65" s="100" t="s">
        <v>248</v>
      </c>
      <c r="C65" t="str">
        <f t="shared" ref="C65" si="2">A65&amp;" - "&amp;B65</f>
        <v xml:space="preserve">F90.9 - Attention-deficit hyperactivity disorder, unspecified type </v>
      </c>
    </row>
  </sheetData>
  <sheetProtection algorithmName="SHA-512" hashValue="lTEGh6ySaGuohkpcrEiG5GtNLH1oCZgHMeOIV03LGwhbt8bjNUpPescgBBUBnV0EgVUsN7/ryGlZpJEdVZnQjQ==" saltValue="IIsxotjrFVs+Z/tt4WU5rA==" spinCount="100000" sheet="1" objects="1" scenarios="1" selectLockedCells="1"/>
  <pageMargins left="0.7" right="0.7" top="0.75" bottom="0.75" header="0.3" footer="0.3"/>
  <pageSetup paperSize="9" scale="75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F61C-EC22-4D37-BD14-A860140FC01D}">
  <sheetPr codeName="Sheet11"/>
  <dimension ref="A1:AZ25"/>
  <sheetViews>
    <sheetView zoomScaleNormal="100" workbookViewId="0">
      <selection activeCell="J21" sqref="J21"/>
    </sheetView>
  </sheetViews>
  <sheetFormatPr defaultColWidth="8.85546875" defaultRowHeight="15" x14ac:dyDescent="0.25"/>
  <cols>
    <col min="1" max="1" width="13.7109375" style="10" bestFit="1" customWidth="1"/>
    <col min="2" max="2" width="13.5703125" style="10" bestFit="1" customWidth="1"/>
    <col min="3" max="3" width="2.7109375" style="10" customWidth="1"/>
    <col min="4" max="4" width="21.28515625" style="10" bestFit="1" customWidth="1"/>
    <col min="5" max="5" width="2.7109375" style="10" customWidth="1"/>
    <col min="6" max="6" width="10.42578125" style="10" bestFit="1" customWidth="1"/>
    <col min="7" max="7" width="14.85546875" style="10" bestFit="1" customWidth="1"/>
    <col min="8" max="9" width="2.7109375" style="10" customWidth="1"/>
    <col min="10" max="10" width="15.28515625" style="10" bestFit="1" customWidth="1"/>
    <col min="11" max="11" width="2.7109375" style="10" customWidth="1"/>
    <col min="12" max="13" width="13.7109375" style="11" hidden="1" customWidth="1"/>
    <col min="14" max="14" width="17.7109375" style="10" hidden="1" customWidth="1"/>
    <col min="15" max="15" width="9.140625" style="11" hidden="1" customWidth="1"/>
    <col min="16" max="16" width="13.28515625" style="11" hidden="1" customWidth="1"/>
    <col min="17" max="17" width="8.85546875" style="10" hidden="1" customWidth="1"/>
    <col min="18" max="18" width="2.7109375" style="10" customWidth="1"/>
    <col min="19" max="19" width="22.28515625" style="10" bestFit="1" customWidth="1"/>
    <col min="20" max="20" width="25.5703125" style="10" bestFit="1" customWidth="1"/>
    <col min="21" max="21" width="2.7109375" style="10" customWidth="1"/>
    <col min="22" max="22" width="14.7109375" style="10" bestFit="1" customWidth="1"/>
    <col min="23" max="23" width="2.7109375" style="10" customWidth="1"/>
    <col min="24" max="24" width="12.28515625" style="10" bestFit="1" customWidth="1"/>
    <col min="25" max="25" width="2.7109375" style="10" customWidth="1"/>
    <col min="26" max="26" width="15.28515625" style="10" bestFit="1" customWidth="1"/>
    <col min="27" max="27" width="2.7109375" style="10" customWidth="1"/>
    <col min="28" max="28" width="10.5703125" style="10" bestFit="1" customWidth="1"/>
    <col min="29" max="29" width="2.7109375" style="10" customWidth="1"/>
    <col min="30" max="30" width="11" style="10" bestFit="1" customWidth="1"/>
    <col min="31" max="51" width="8.85546875" style="10"/>
    <col min="52" max="52" width="14.5703125" style="10" hidden="1" customWidth="1"/>
    <col min="53" max="16384" width="8.85546875" style="10"/>
  </cols>
  <sheetData>
    <row r="1" spans="1:52" x14ac:dyDescent="0.25">
      <c r="A1" s="10" t="s">
        <v>135</v>
      </c>
      <c r="B1" s="10" t="s">
        <v>136</v>
      </c>
      <c r="D1" s="10" t="s">
        <v>20</v>
      </c>
      <c r="F1" s="10" t="s">
        <v>24</v>
      </c>
      <c r="G1" s="10" t="s">
        <v>35</v>
      </c>
      <c r="J1" s="10" t="s">
        <v>112</v>
      </c>
      <c r="K1" s="11"/>
      <c r="L1" s="11" t="s">
        <v>91</v>
      </c>
      <c r="M1" s="11" t="s">
        <v>87</v>
      </c>
      <c r="N1" s="10" t="s">
        <v>88</v>
      </c>
      <c r="O1" s="11" t="s">
        <v>94</v>
      </c>
      <c r="P1" s="11" t="s">
        <v>89</v>
      </c>
      <c r="Q1" s="10" t="s">
        <v>92</v>
      </c>
      <c r="S1" s="16" t="s">
        <v>114</v>
      </c>
      <c r="T1" s="16" t="s">
        <v>115</v>
      </c>
      <c r="V1" s="10" t="s">
        <v>142</v>
      </c>
      <c r="X1" s="10" t="s">
        <v>244</v>
      </c>
      <c r="Z1" s="10" t="s">
        <v>233</v>
      </c>
      <c r="AB1" s="10" t="s">
        <v>240</v>
      </c>
      <c r="AD1" s="10" t="s">
        <v>12</v>
      </c>
      <c r="AZ1" t="s">
        <v>241</v>
      </c>
    </row>
    <row r="2" spans="1:52" x14ac:dyDescent="0.25">
      <c r="A2" s="10" t="s">
        <v>137</v>
      </c>
      <c r="B2" s="10">
        <v>86</v>
      </c>
      <c r="D2" s="12">
        <v>0</v>
      </c>
      <c r="F2" s="10" t="s">
        <v>27</v>
      </c>
      <c r="G2" s="13">
        <v>264</v>
      </c>
      <c r="J2" s="10" t="s">
        <v>110</v>
      </c>
      <c r="M2" s="11">
        <v>0</v>
      </c>
      <c r="N2" s="10" t="s">
        <v>19</v>
      </c>
      <c r="O2" s="11">
        <v>1</v>
      </c>
      <c r="Q2" s="11"/>
      <c r="S2" s="17" t="s">
        <v>116</v>
      </c>
      <c r="T2" s="9" t="s">
        <v>117</v>
      </c>
      <c r="V2" s="10" t="s">
        <v>90</v>
      </c>
      <c r="Z2" s="10" t="s">
        <v>245</v>
      </c>
      <c r="AB2" s="10" t="s">
        <v>260</v>
      </c>
      <c r="AD2" s="83"/>
      <c r="AZ2" s="95" t="s">
        <v>242</v>
      </c>
    </row>
    <row r="3" spans="1:52" x14ac:dyDescent="0.25">
      <c r="A3" s="10" t="s">
        <v>139</v>
      </c>
      <c r="B3" s="10">
        <v>43</v>
      </c>
      <c r="D3" s="12">
        <v>1</v>
      </c>
      <c r="F3" s="10" t="s">
        <v>25</v>
      </c>
      <c r="G3" s="13">
        <v>27</v>
      </c>
      <c r="J3" s="10" t="s">
        <v>111</v>
      </c>
      <c r="N3" s="10" t="s">
        <v>90</v>
      </c>
      <c r="O3" s="11">
        <v>2</v>
      </c>
      <c r="Q3" s="11"/>
      <c r="S3" s="17" t="s">
        <v>118</v>
      </c>
      <c r="T3" s="9" t="s">
        <v>119</v>
      </c>
      <c r="V3" s="10" t="s">
        <v>143</v>
      </c>
    </row>
    <row r="4" spans="1:52" x14ac:dyDescent="0.25">
      <c r="D4" s="12">
        <v>2</v>
      </c>
      <c r="F4" s="10" t="s">
        <v>26</v>
      </c>
      <c r="G4" s="13">
        <v>44</v>
      </c>
      <c r="L4" s="11" t="s">
        <v>93</v>
      </c>
      <c r="M4" s="11">
        <v>1</v>
      </c>
      <c r="N4" s="10" t="s">
        <v>8</v>
      </c>
      <c r="O4" s="11">
        <v>3</v>
      </c>
      <c r="P4" s="11">
        <v>0</v>
      </c>
      <c r="Q4" s="11" t="s">
        <v>93</v>
      </c>
      <c r="S4" s="17" t="s">
        <v>120</v>
      </c>
      <c r="T4" s="9" t="s">
        <v>121</v>
      </c>
    </row>
    <row r="5" spans="1:52" x14ac:dyDescent="0.25">
      <c r="D5" s="12">
        <v>3</v>
      </c>
      <c r="M5" s="11">
        <v>2</v>
      </c>
      <c r="N5" s="10" t="s">
        <v>23</v>
      </c>
      <c r="O5" s="11">
        <v>4</v>
      </c>
      <c r="P5" s="11">
        <v>1</v>
      </c>
      <c r="Q5" s="11"/>
      <c r="S5" s="17" t="s">
        <v>122</v>
      </c>
      <c r="T5" s="9" t="s">
        <v>123</v>
      </c>
      <c r="AD5" s="10">
        <v>44764</v>
      </c>
    </row>
    <row r="6" spans="1:52" x14ac:dyDescent="0.25">
      <c r="L6" s="11" t="s">
        <v>93</v>
      </c>
      <c r="M6" s="11">
        <v>3</v>
      </c>
      <c r="N6" s="10" t="s">
        <v>21</v>
      </c>
      <c r="O6" s="11">
        <v>5</v>
      </c>
      <c r="P6" s="11">
        <v>2</v>
      </c>
      <c r="Q6" s="11" t="s">
        <v>93</v>
      </c>
      <c r="S6" s="17" t="s">
        <v>124</v>
      </c>
      <c r="T6" s="9" t="s">
        <v>125</v>
      </c>
    </row>
    <row r="7" spans="1:52" x14ac:dyDescent="0.25">
      <c r="M7" s="11">
        <v>4</v>
      </c>
      <c r="N7" s="10" t="s">
        <v>22</v>
      </c>
      <c r="O7" s="11">
        <v>6</v>
      </c>
      <c r="P7" s="11">
        <v>3</v>
      </c>
      <c r="Q7" s="11"/>
      <c r="S7" s="17" t="s">
        <v>126</v>
      </c>
      <c r="T7" s="9" t="s">
        <v>127</v>
      </c>
    </row>
    <row r="8" spans="1:52" x14ac:dyDescent="0.25">
      <c r="M8" s="11">
        <v>5</v>
      </c>
      <c r="N8" s="10" t="s">
        <v>2</v>
      </c>
      <c r="O8" s="11">
        <v>7</v>
      </c>
      <c r="P8" s="11">
        <v>4</v>
      </c>
      <c r="Q8" s="11"/>
      <c r="S8" s="17" t="s">
        <v>128</v>
      </c>
      <c r="T8" s="9" t="s">
        <v>129</v>
      </c>
    </row>
    <row r="9" spans="1:52" x14ac:dyDescent="0.25">
      <c r="M9" s="11">
        <v>6</v>
      </c>
      <c r="N9" s="10" t="s">
        <v>3</v>
      </c>
      <c r="O9" s="11">
        <v>8</v>
      </c>
      <c r="P9" s="11">
        <v>5</v>
      </c>
      <c r="Q9" s="11"/>
      <c r="S9" s="17" t="s">
        <v>130</v>
      </c>
      <c r="T9" s="9" t="s">
        <v>131</v>
      </c>
    </row>
    <row r="10" spans="1:52" x14ac:dyDescent="0.25">
      <c r="M10" s="11">
        <v>7</v>
      </c>
      <c r="N10" s="10" t="s">
        <v>9</v>
      </c>
      <c r="O10" s="11">
        <v>9</v>
      </c>
      <c r="P10" s="11">
        <v>6</v>
      </c>
      <c r="Q10" s="11"/>
      <c r="S10" s="14"/>
      <c r="T10" s="15"/>
    </row>
    <row r="11" spans="1:52" x14ac:dyDescent="0.25">
      <c r="M11" s="11">
        <v>8</v>
      </c>
      <c r="N11" s="10" t="s">
        <v>0</v>
      </c>
      <c r="O11" s="11">
        <v>10</v>
      </c>
      <c r="P11" s="11">
        <v>7</v>
      </c>
      <c r="Q11" s="11"/>
    </row>
    <row r="12" spans="1:52" x14ac:dyDescent="0.25">
      <c r="M12" s="11">
        <v>9</v>
      </c>
      <c r="N12" s="10" t="s">
        <v>1</v>
      </c>
      <c r="O12" s="11">
        <v>11</v>
      </c>
      <c r="P12" s="11">
        <v>8</v>
      </c>
      <c r="Q12" s="11"/>
    </row>
    <row r="13" spans="1:52" x14ac:dyDescent="0.25">
      <c r="L13" s="11" t="s">
        <v>93</v>
      </c>
      <c r="M13" s="11">
        <v>10</v>
      </c>
      <c r="N13" s="10" t="s">
        <v>10</v>
      </c>
      <c r="O13" s="11">
        <v>12</v>
      </c>
      <c r="P13" s="11">
        <v>9</v>
      </c>
      <c r="Q13" s="11" t="s">
        <v>93</v>
      </c>
    </row>
    <row r="14" spans="1:52" x14ac:dyDescent="0.25">
      <c r="M14" s="11">
        <v>11</v>
      </c>
      <c r="N14" s="10" t="s">
        <v>4</v>
      </c>
      <c r="O14" s="11">
        <v>13</v>
      </c>
      <c r="P14" s="11">
        <v>10</v>
      </c>
      <c r="Q14" s="11"/>
    </row>
    <row r="15" spans="1:52" x14ac:dyDescent="0.25">
      <c r="L15" s="11" t="s">
        <v>93</v>
      </c>
      <c r="M15" s="11">
        <v>12</v>
      </c>
      <c r="N15" s="10" t="s">
        <v>11</v>
      </c>
      <c r="O15" s="11">
        <v>14</v>
      </c>
      <c r="P15" s="11">
        <v>11</v>
      </c>
      <c r="Q15" s="11" t="s">
        <v>93</v>
      </c>
    </row>
    <row r="16" spans="1:52" x14ac:dyDescent="0.25">
      <c r="M16" s="11">
        <v>13</v>
      </c>
      <c r="N16" s="10" t="s">
        <v>6</v>
      </c>
      <c r="O16" s="11">
        <v>15</v>
      </c>
      <c r="P16" s="11">
        <v>12</v>
      </c>
      <c r="Q16" s="11"/>
    </row>
    <row r="17" spans="12:17" x14ac:dyDescent="0.25">
      <c r="L17" s="11" t="s">
        <v>93</v>
      </c>
      <c r="M17" s="11">
        <v>14</v>
      </c>
      <c r="N17" s="10" t="s">
        <v>7</v>
      </c>
      <c r="O17" s="11">
        <v>16</v>
      </c>
      <c r="P17" s="11">
        <v>13</v>
      </c>
      <c r="Q17" s="11" t="s">
        <v>93</v>
      </c>
    </row>
    <row r="18" spans="12:17" x14ac:dyDescent="0.25">
      <c r="L18" s="11" t="s">
        <v>93</v>
      </c>
      <c r="M18" s="11">
        <v>15</v>
      </c>
      <c r="N18" s="10" t="s">
        <v>5</v>
      </c>
      <c r="O18" s="11">
        <v>17</v>
      </c>
      <c r="P18" s="11">
        <v>14</v>
      </c>
      <c r="Q18" s="11" t="s">
        <v>93</v>
      </c>
    </row>
    <row r="19" spans="12:17" x14ac:dyDescent="0.25">
      <c r="M19" s="11">
        <v>16</v>
      </c>
      <c r="N19" s="10" t="s">
        <v>37</v>
      </c>
      <c r="O19" s="11">
        <v>18</v>
      </c>
      <c r="P19" s="11">
        <v>15</v>
      </c>
      <c r="Q19" s="11"/>
    </row>
    <row r="20" spans="12:17" x14ac:dyDescent="0.25">
      <c r="M20" s="11">
        <v>17</v>
      </c>
      <c r="N20" s="10" t="s">
        <v>38</v>
      </c>
      <c r="O20" s="11">
        <v>19</v>
      </c>
      <c r="P20" s="11">
        <v>16</v>
      </c>
      <c r="Q20" s="11"/>
    </row>
    <row r="21" spans="12:17" x14ac:dyDescent="0.25">
      <c r="M21" s="11">
        <v>18</v>
      </c>
      <c r="N21" s="10" t="s">
        <v>39</v>
      </c>
      <c r="O21" s="11">
        <v>20</v>
      </c>
      <c r="P21" s="11">
        <v>17</v>
      </c>
      <c r="Q21" s="11"/>
    </row>
    <row r="22" spans="12:17" x14ac:dyDescent="0.25">
      <c r="M22" s="11">
        <v>19</v>
      </c>
      <c r="N22" s="10" t="s">
        <v>40</v>
      </c>
      <c r="O22" s="11">
        <v>21</v>
      </c>
      <c r="P22" s="11">
        <v>18</v>
      </c>
      <c r="Q22" s="11"/>
    </row>
    <row r="23" spans="12:17" x14ac:dyDescent="0.25">
      <c r="M23" s="11">
        <v>20</v>
      </c>
      <c r="N23" s="10" t="s">
        <v>41</v>
      </c>
      <c r="O23" s="11">
        <v>22</v>
      </c>
      <c r="P23" s="11">
        <v>19</v>
      </c>
      <c r="Q23" s="11"/>
    </row>
    <row r="24" spans="12:17" x14ac:dyDescent="0.25">
      <c r="L24" s="11" t="s">
        <v>93</v>
      </c>
      <c r="M24" s="11">
        <v>21</v>
      </c>
      <c r="N24" s="10" t="s">
        <v>42</v>
      </c>
      <c r="O24" s="11">
        <v>23</v>
      </c>
      <c r="P24" s="11">
        <v>20</v>
      </c>
      <c r="Q24" s="11" t="s">
        <v>93</v>
      </c>
    </row>
    <row r="25" spans="12:17" x14ac:dyDescent="0.25">
      <c r="L25" s="11">
        <f>COUNTA(ClientDetailsArrayRef[N/T])</f>
        <v>7</v>
      </c>
      <c r="M25" s="11">
        <f>COUNTA(ClientDetailsArrayRef[NewArray])</f>
        <v>22</v>
      </c>
      <c r="P25" s="11">
        <f>COUNTA(ClientDetailsArrayRef[EditArray])</f>
        <v>21</v>
      </c>
      <c r="Q25" s="11">
        <f>COUNTA(ClientDetailsArrayRef[N/T2])</f>
        <v>7</v>
      </c>
    </row>
  </sheetData>
  <hyperlinks>
    <hyperlink ref="AZ2" r:id="rId1" xr:uid="{76D6F6D9-EB82-4C07-8414-C2C16FCF3459}"/>
  </hyperlinks>
  <pageMargins left="0.7" right="0.7" top="0.75" bottom="0.75" header="0.3" footer="0.3"/>
  <pageSetup paperSize="9" orientation="portrait" horizontalDpi="0" verticalDpi="0" r:id="rId2"/>
  <drawing r:id="rId3"/>
  <legacyDrawing r:id="rId4"/>
  <controls>
    <mc:AlternateContent xmlns:mc="http://schemas.openxmlformats.org/markup-compatibility/2006">
      <mc:Choice Requires="x14">
        <control shapeId="27653" r:id="rId5" name="CommandButton1">
          <controlPr defaultSize="0" autoLine="0" r:id="rId6">
            <anchor moveWithCells="1">
              <from>
                <xdr:col>17</xdr:col>
                <xdr:colOff>171450</xdr:colOff>
                <xdr:row>22</xdr:row>
                <xdr:rowOff>161925</xdr:rowOff>
              </from>
              <to>
                <xdr:col>19</xdr:col>
                <xdr:colOff>76200</xdr:colOff>
                <xdr:row>25</xdr:row>
                <xdr:rowOff>180975</xdr:rowOff>
              </to>
            </anchor>
          </controlPr>
        </control>
      </mc:Choice>
      <mc:Fallback>
        <control shapeId="27653" r:id="rId5" name="CommandButton1"/>
      </mc:Fallback>
    </mc:AlternateContent>
    <mc:AlternateContent xmlns:mc="http://schemas.openxmlformats.org/markup-compatibility/2006">
      <mc:Choice Requires="x14">
        <control shapeId="27652" r:id="rId7" name="CB2">
          <controlPr defaultSize="0" autoLine="0" r:id="rId8">
            <anchor moveWithCells="1">
              <from>
                <xdr:col>18</xdr:col>
                <xdr:colOff>9525</xdr:colOff>
                <xdr:row>19</xdr:row>
                <xdr:rowOff>0</xdr:rowOff>
              </from>
              <to>
                <xdr:col>19</xdr:col>
                <xdr:colOff>57150</xdr:colOff>
                <xdr:row>21</xdr:row>
                <xdr:rowOff>171450</xdr:rowOff>
              </to>
            </anchor>
          </controlPr>
        </control>
      </mc:Choice>
      <mc:Fallback>
        <control shapeId="27652" r:id="rId7" name="CB2"/>
      </mc:Fallback>
    </mc:AlternateContent>
    <mc:AlternateContent xmlns:mc="http://schemas.openxmlformats.org/markup-compatibility/2006">
      <mc:Choice Requires="x14">
        <control shapeId="27651" r:id="rId9" name="CommandButton3">
          <controlPr defaultSize="0" autoLine="0" r:id="rId10">
            <anchor moveWithCells="1">
              <from>
                <xdr:col>3</xdr:col>
                <xdr:colOff>0</xdr:colOff>
                <xdr:row>21</xdr:row>
                <xdr:rowOff>0</xdr:rowOff>
              </from>
              <to>
                <xdr:col>5</xdr:col>
                <xdr:colOff>238125</xdr:colOff>
                <xdr:row>23</xdr:row>
                <xdr:rowOff>171450</xdr:rowOff>
              </to>
            </anchor>
          </controlPr>
        </control>
      </mc:Choice>
      <mc:Fallback>
        <control shapeId="27651" r:id="rId9" name="CommandButton3"/>
      </mc:Fallback>
    </mc:AlternateContent>
    <mc:AlternateContent xmlns:mc="http://schemas.openxmlformats.org/markup-compatibility/2006">
      <mc:Choice Requires="x14">
        <control shapeId="27650" r:id="rId11" name="CommandButton2">
          <controlPr defaultSize="0" autoLine="0" r:id="rId12">
            <anchor moveWithCells="1">
              <from>
                <xdr:col>3</xdr:col>
                <xdr:colOff>0</xdr:colOff>
                <xdr:row>16</xdr:row>
                <xdr:rowOff>0</xdr:rowOff>
              </from>
              <to>
                <xdr:col>5</xdr:col>
                <xdr:colOff>228600</xdr:colOff>
                <xdr:row>19</xdr:row>
                <xdr:rowOff>161925</xdr:rowOff>
              </to>
            </anchor>
          </controlPr>
        </control>
      </mc:Choice>
      <mc:Fallback>
        <control shapeId="27650" r:id="rId11" name="CommandButton2"/>
      </mc:Fallback>
    </mc:AlternateContent>
    <mc:AlternateContent xmlns:mc="http://schemas.openxmlformats.org/markup-compatibility/2006">
      <mc:Choice Requires="x14">
        <control shapeId="27649" r:id="rId13" name="CB1">
          <controlPr defaultSize="0" autoLine="0" autoPict="0" r:id="rId14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20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27649" r:id="rId13" name="CB1"/>
      </mc:Fallback>
    </mc:AlternateContent>
  </controls>
  <tableParts count="12"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1E7D2-691B-4658-A367-6B07207092DC}">
  <sheetPr codeName="Sheet2"/>
  <dimension ref="A1:E2"/>
  <sheetViews>
    <sheetView workbookViewId="0">
      <selection activeCell="A3" sqref="A3"/>
    </sheetView>
  </sheetViews>
  <sheetFormatPr defaultRowHeight="15" x14ac:dyDescent="0.25"/>
  <cols>
    <col min="1" max="5" width="35.7109375" customWidth="1"/>
  </cols>
  <sheetData>
    <row r="1" spans="1:5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</row>
    <row r="2" spans="1:5" x14ac:dyDescent="0.25">
      <c r="A2" t="s">
        <v>257</v>
      </c>
      <c r="B2" t="s">
        <v>258</v>
      </c>
      <c r="C2" t="s">
        <v>259</v>
      </c>
      <c r="D2" t="s">
        <v>255</v>
      </c>
      <c r="E2" t="s">
        <v>256</v>
      </c>
    </row>
  </sheetData>
  <sheetProtection algorithmName="SHA-512" hashValue="68w6MpFMAQ17K6+JSA3QTAjHdh1GlzH8f0F76A2MQhR2L6CGZfJBLXSqDgjOK0BHdoyBAthKFJOR1MTxTIocpQ==" saltValue="YXl7HIcStSUe8me22VhJ7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40C7-DFA1-4A34-ADF2-B880BC9207DD}">
  <sheetPr codeName="Sheet12">
    <tabColor rgb="FFFFFF00"/>
  </sheetPr>
  <dimension ref="A1:J15"/>
  <sheetViews>
    <sheetView workbookViewId="0"/>
  </sheetViews>
  <sheetFormatPr defaultColWidth="8.85546875" defaultRowHeight="15" x14ac:dyDescent="0.25"/>
  <cols>
    <col min="1" max="1" width="13.7109375" bestFit="1" customWidth="1"/>
    <col min="2" max="2" width="11.5703125" bestFit="1" customWidth="1"/>
    <col min="3" max="3" width="11.5703125" customWidth="1"/>
    <col min="4" max="4" width="8.42578125" bestFit="1" customWidth="1"/>
    <col min="5" max="5" width="12.7109375" bestFit="1" customWidth="1"/>
    <col min="6" max="6" width="36.85546875" bestFit="1" customWidth="1"/>
    <col min="7" max="9" width="2.7109375" customWidth="1"/>
    <col min="10" max="10" width="19" bestFit="1" customWidth="1"/>
  </cols>
  <sheetData>
    <row r="1" spans="1:10" x14ac:dyDescent="0.25">
      <c r="A1" t="s">
        <v>137</v>
      </c>
      <c r="B1" t="s">
        <v>110</v>
      </c>
      <c r="C1" t="s">
        <v>140</v>
      </c>
      <c r="D1" t="s">
        <v>111</v>
      </c>
      <c r="E1" t="s">
        <v>141</v>
      </c>
      <c r="F1" t="s">
        <v>82</v>
      </c>
      <c r="J1" t="s">
        <v>81</v>
      </c>
    </row>
    <row r="2" spans="1:10" x14ac:dyDescent="0.25">
      <c r="A2">
        <f>_xlfn.XLOOKUP(IndividualCodes21[[#Headers],[Psychologist]],PractitionerCodes[Practitioner],PractitionerCodes[Code Prefix])</f>
        <v>86</v>
      </c>
      <c r="B2" s="8">
        <v>7</v>
      </c>
      <c r="C2" s="66">
        <f>IF(IndividualCodes21[[#This Row],[Individual]]=7,86007,IndividualCodes21[[#This Row],[Psychologist]]&amp;IndividualCodes21[[#This Row],[Individual]])</f>
        <v>86007</v>
      </c>
      <c r="D2" s="8"/>
      <c r="E2" s="66" t="str">
        <f>IF(IndividualCodes21[[#This Row],[Group]]="","",IndividualCodes21[[#This Row],[Psychologist]]&amp;IndividualCodes21[[#This Row],[Group]])</f>
        <v/>
      </c>
      <c r="F2" t="s">
        <v>36</v>
      </c>
      <c r="G2" s="1"/>
      <c r="H2" s="3">
        <f>COUNTA(IndividualCodes21[Psychologist])+1</f>
        <v>15</v>
      </c>
      <c r="J2" t="s">
        <v>36</v>
      </c>
    </row>
    <row r="3" spans="1:10" x14ac:dyDescent="0.25">
      <c r="A3">
        <f>_xlfn.XLOOKUP(IndividualCodes21[[#Headers],[Psychologist]],PractitionerCodes[Practitioner],PractitionerCodes[Code Prefix])</f>
        <v>86</v>
      </c>
      <c r="B3" s="8">
        <v>200</v>
      </c>
      <c r="C3" s="66" t="str">
        <f>IF(IndividualCodes21[[#This Row],[Individual]]=7,86007,IndividualCodes21[[#This Row],[Psychologist]]&amp;IndividualCodes21[[#This Row],[Individual]])</f>
        <v>86200</v>
      </c>
      <c r="D3" s="4">
        <v>300</v>
      </c>
      <c r="E3" s="66" t="str">
        <f>IF(IndividualCodes21[[#This Row],[Group]]="","",IndividualCodes21[[#This Row],[Psychologist]]&amp;IndividualCodes21[[#This Row],[Group]])</f>
        <v>86300</v>
      </c>
      <c r="F3" t="s">
        <v>95</v>
      </c>
      <c r="G3" s="1"/>
      <c r="H3" s="1"/>
      <c r="J3" t="s">
        <v>113</v>
      </c>
    </row>
    <row r="4" spans="1:10" x14ac:dyDescent="0.25">
      <c r="A4">
        <f>_xlfn.XLOOKUP(IndividualCodes21[[#Headers],[Psychologist]],PractitionerCodes[Practitioner],PractitionerCodes[Code Prefix])</f>
        <v>86</v>
      </c>
      <c r="B4" s="8">
        <v>201</v>
      </c>
      <c r="C4" s="66" t="str">
        <f>IF(IndividualCodes21[[#This Row],[Individual]]=7,86007,IndividualCodes21[[#This Row],[Psychologist]]&amp;IndividualCodes21[[#This Row],[Individual]])</f>
        <v>86201</v>
      </c>
      <c r="D4" s="5">
        <v>301</v>
      </c>
      <c r="E4" s="66" t="str">
        <f>IF(IndividualCodes21[[#This Row],[Group]]="","",IndividualCodes21[[#This Row],[Psychologist]]&amp;IndividualCodes21[[#This Row],[Group]])</f>
        <v>86301</v>
      </c>
      <c r="F4" s="7" t="s">
        <v>96</v>
      </c>
      <c r="G4" s="1"/>
      <c r="H4" s="1"/>
      <c r="J4" t="s">
        <v>106</v>
      </c>
    </row>
    <row r="5" spans="1:10" x14ac:dyDescent="0.25">
      <c r="A5">
        <f>_xlfn.XLOOKUP(IndividualCodes21[[#Headers],[Psychologist]],PractitionerCodes[Practitioner],PractitionerCodes[Code Prefix])</f>
        <v>86</v>
      </c>
      <c r="B5" s="8">
        <v>202</v>
      </c>
      <c r="C5" s="66" t="str">
        <f>IF(IndividualCodes21[[#This Row],[Individual]]=7,86007,IndividualCodes21[[#This Row],[Psychologist]]&amp;IndividualCodes21[[#This Row],[Individual]])</f>
        <v>86202</v>
      </c>
      <c r="D5" s="4">
        <v>302</v>
      </c>
      <c r="E5" s="66" t="str">
        <f>IF(IndividualCodes21[[#This Row],[Group]]="","",IndividualCodes21[[#This Row],[Psychologist]]&amp;IndividualCodes21[[#This Row],[Group]])</f>
        <v>86302</v>
      </c>
      <c r="F5" t="s">
        <v>83</v>
      </c>
      <c r="G5" s="1"/>
      <c r="H5" s="1"/>
      <c r="J5" t="s">
        <v>17</v>
      </c>
    </row>
    <row r="6" spans="1:10" x14ac:dyDescent="0.25">
      <c r="A6">
        <f>_xlfn.XLOOKUP(IndividualCodes21[[#Headers],[Psychologist]],PractitionerCodes[Practitioner],PractitionerCodes[Code Prefix])</f>
        <v>86</v>
      </c>
      <c r="B6" s="8">
        <v>203</v>
      </c>
      <c r="C6" s="66" t="str">
        <f>IF(IndividualCodes21[[#This Row],[Individual]]=7,86007,IndividualCodes21[[#This Row],[Psychologist]]&amp;IndividualCodes21[[#This Row],[Individual]])</f>
        <v>86203</v>
      </c>
      <c r="D6" s="5">
        <v>303</v>
      </c>
      <c r="E6" s="66" t="str">
        <f>IF(IndividualCodes21[[#This Row],[Group]]="","",IndividualCodes21[[#This Row],[Psychologist]]&amp;IndividualCodes21[[#This Row],[Group]])</f>
        <v>86303</v>
      </c>
      <c r="F6" t="s">
        <v>97</v>
      </c>
      <c r="G6" s="1"/>
      <c r="H6" s="1"/>
      <c r="J6" t="s">
        <v>107</v>
      </c>
    </row>
    <row r="7" spans="1:10" x14ac:dyDescent="0.25">
      <c r="A7">
        <f>_xlfn.XLOOKUP(IndividualCodes21[[#Headers],[Psychologist]],PractitionerCodes[Practitioner],PractitionerCodes[Code Prefix])</f>
        <v>86</v>
      </c>
      <c r="B7" s="8">
        <v>204</v>
      </c>
      <c r="C7" s="66" t="str">
        <f>IF(IndividualCodes21[[#This Row],[Individual]]=7,86007,IndividualCodes21[[#This Row],[Psychologist]]&amp;IndividualCodes21[[#This Row],[Individual]])</f>
        <v>86204</v>
      </c>
      <c r="D7" s="4">
        <v>304</v>
      </c>
      <c r="E7" s="66" t="str">
        <f>IF(IndividualCodes21[[#This Row],[Group]]="","",IndividualCodes21[[#This Row],[Psychologist]]&amp;IndividualCodes21[[#This Row],[Group]])</f>
        <v>86304</v>
      </c>
      <c r="F7" t="s">
        <v>102</v>
      </c>
      <c r="G7" s="1"/>
      <c r="H7" s="1"/>
      <c r="J7" t="s">
        <v>138</v>
      </c>
    </row>
    <row r="8" spans="1:10" x14ac:dyDescent="0.25">
      <c r="A8">
        <f>_xlfn.XLOOKUP(IndividualCodes21[[#Headers],[Psychologist]],PractitionerCodes[Practitioner],PractitionerCodes[Code Prefix])</f>
        <v>86</v>
      </c>
      <c r="B8" s="8">
        <v>205</v>
      </c>
      <c r="C8" s="66" t="str">
        <f>IF(IndividualCodes21[[#This Row],[Individual]]=7,86007,IndividualCodes21[[#This Row],[Psychologist]]&amp;IndividualCodes21[[#This Row],[Individual]])</f>
        <v>86205</v>
      </c>
      <c r="D8" s="5">
        <v>305</v>
      </c>
      <c r="E8" s="66" t="str">
        <f>IF(IndividualCodes21[[#This Row],[Group]]="","",IndividualCodes21[[#This Row],[Psychologist]]&amp;IndividualCodes21[[#This Row],[Group]])</f>
        <v>86305</v>
      </c>
      <c r="F8" t="s">
        <v>85</v>
      </c>
      <c r="G8" s="1"/>
      <c r="H8" s="1"/>
    </row>
    <row r="9" spans="1:10" x14ac:dyDescent="0.25">
      <c r="A9">
        <f>_xlfn.XLOOKUP(IndividualCodes21[[#Headers],[Psychologist]],PractitionerCodes[Practitioner],PractitionerCodes[Code Prefix])</f>
        <v>86</v>
      </c>
      <c r="B9" s="8">
        <v>206</v>
      </c>
      <c r="C9" s="66" t="str">
        <f>IF(IndividualCodes21[[#This Row],[Individual]]=7,86007,IndividualCodes21[[#This Row],[Psychologist]]&amp;IndividualCodes21[[#This Row],[Individual]])</f>
        <v>86206</v>
      </c>
      <c r="D9" s="4">
        <v>306</v>
      </c>
      <c r="E9" s="66" t="str">
        <f>IF(IndividualCodes21[[#This Row],[Group]]="","",IndividualCodes21[[#This Row],[Psychologist]]&amp;IndividualCodes21[[#This Row],[Group]])</f>
        <v>86306</v>
      </c>
      <c r="F9" t="s">
        <v>98</v>
      </c>
      <c r="G9" s="1"/>
      <c r="H9" s="1"/>
    </row>
    <row r="10" spans="1:10" x14ac:dyDescent="0.25">
      <c r="A10">
        <f>_xlfn.XLOOKUP(IndividualCodes21[[#Headers],[Psychologist]],PractitionerCodes[Practitioner],PractitionerCodes[Code Prefix])</f>
        <v>86</v>
      </c>
      <c r="B10" s="8">
        <v>207</v>
      </c>
      <c r="C10" s="66" t="str">
        <f>IF(IndividualCodes21[[#This Row],[Individual]]=7,86007,IndividualCodes21[[#This Row],[Psychologist]]&amp;IndividualCodes21[[#This Row],[Individual]])</f>
        <v>86207</v>
      </c>
      <c r="D10" s="5">
        <v>307</v>
      </c>
      <c r="E10" s="66" t="str">
        <f>IF(IndividualCodes21[[#This Row],[Group]]="","",IndividualCodes21[[#This Row],[Psychologist]]&amp;IndividualCodes21[[#This Row],[Group]])</f>
        <v>86307</v>
      </c>
      <c r="F10" t="s">
        <v>99</v>
      </c>
      <c r="G10" s="1"/>
      <c r="H10" s="1"/>
      <c r="J10" t="s">
        <v>109</v>
      </c>
    </row>
    <row r="11" spans="1:10" x14ac:dyDescent="0.25">
      <c r="A11">
        <f>_xlfn.XLOOKUP(IndividualCodes21[[#Headers],[Psychologist]],PractitionerCodes[Practitioner],PractitionerCodes[Code Prefix])</f>
        <v>86</v>
      </c>
      <c r="B11" s="8">
        <v>208</v>
      </c>
      <c r="C11" s="66" t="str">
        <f>IF(IndividualCodes21[[#This Row],[Individual]]=7,86007,IndividualCodes21[[#This Row],[Psychologist]]&amp;IndividualCodes21[[#This Row],[Individual]])</f>
        <v>86208</v>
      </c>
      <c r="D11" s="4">
        <v>308</v>
      </c>
      <c r="E11" s="66" t="str">
        <f>IF(IndividualCodes21[[#This Row],[Group]]="","",IndividualCodes21[[#This Row],[Psychologist]]&amp;IndividualCodes21[[#This Row],[Group]])</f>
        <v>86308</v>
      </c>
      <c r="F11" t="s">
        <v>84</v>
      </c>
      <c r="G11" s="1"/>
      <c r="H11" s="1"/>
      <c r="J11" t="s">
        <v>110</v>
      </c>
    </row>
    <row r="12" spans="1:10" x14ac:dyDescent="0.25">
      <c r="A12">
        <f>_xlfn.XLOOKUP(IndividualCodes21[[#Headers],[Psychologist]],PractitionerCodes[Practitioner],PractitionerCodes[Code Prefix])</f>
        <v>86</v>
      </c>
      <c r="B12" s="8">
        <v>209</v>
      </c>
      <c r="C12" s="66" t="str">
        <f>IF(IndividualCodes21[[#This Row],[Individual]]=7,86007,IndividualCodes21[[#This Row],[Psychologist]]&amp;IndividualCodes21[[#This Row],[Individual]])</f>
        <v>86209</v>
      </c>
      <c r="D12" s="5">
        <v>309</v>
      </c>
      <c r="E12" s="66" t="str">
        <f>IF(IndividualCodes21[[#This Row],[Group]]="","",IndividualCodes21[[#This Row],[Psychologist]]&amp;IndividualCodes21[[#This Row],[Group]])</f>
        <v>86309</v>
      </c>
      <c r="F12" t="s">
        <v>100</v>
      </c>
      <c r="G12" s="1"/>
      <c r="H12" s="1"/>
      <c r="J12" t="s">
        <v>111</v>
      </c>
    </row>
    <row r="13" spans="1:10" x14ac:dyDescent="0.25">
      <c r="A13">
        <f>_xlfn.XLOOKUP(IndividualCodes21[[#Headers],[Psychologist]],PractitionerCodes[Practitioner],PractitionerCodes[Code Prefix])</f>
        <v>86</v>
      </c>
      <c r="B13" s="8">
        <v>210</v>
      </c>
      <c r="C13" s="66" t="str">
        <f>IF(IndividualCodes21[[#This Row],[Individual]]=7,86007,IndividualCodes21[[#This Row],[Psychologist]]&amp;IndividualCodes21[[#This Row],[Individual]])</f>
        <v>86210</v>
      </c>
      <c r="D13" s="4">
        <v>310</v>
      </c>
      <c r="E13" s="66" t="str">
        <f>IF(IndividualCodes21[[#This Row],[Group]]="","",IndividualCodes21[[#This Row],[Psychologist]]&amp;IndividualCodes21[[#This Row],[Group]])</f>
        <v>86310</v>
      </c>
      <c r="F13" t="s">
        <v>101</v>
      </c>
      <c r="G13" s="1"/>
      <c r="H13" s="1"/>
    </row>
    <row r="14" spans="1:10" x14ac:dyDescent="0.25">
      <c r="A14">
        <f>_xlfn.XLOOKUP(IndividualCodes21[[#Headers],[Psychologist]],PractitionerCodes[Practitioner],PractitionerCodes[Code Prefix])</f>
        <v>86</v>
      </c>
      <c r="B14" s="8">
        <v>211</v>
      </c>
      <c r="C14" s="66" t="str">
        <f>IF(IndividualCodes21[[#This Row],[Individual]]=7,86007,IndividualCodes21[[#This Row],[Psychologist]]&amp;IndividualCodes21[[#This Row],[Individual]])</f>
        <v>86211</v>
      </c>
      <c r="D14" s="6">
        <v>311</v>
      </c>
      <c r="E14" s="66" t="str">
        <f>IF(IndividualCodes21[[#This Row],[Group]]="","",IndividualCodes21[[#This Row],[Psychologist]]&amp;IndividualCodes21[[#This Row],[Group]])</f>
        <v>86311</v>
      </c>
      <c r="F14" t="s">
        <v>103</v>
      </c>
      <c r="G14" s="1"/>
      <c r="H14" s="1"/>
    </row>
    <row r="15" spans="1:10" x14ac:dyDescent="0.25">
      <c r="A15">
        <f>_xlfn.XLOOKUP(IndividualCodes21[[#Headers],[Psychologist]],PractitionerCodes[Practitioner],PractitionerCodes[Code Prefix])</f>
        <v>86</v>
      </c>
      <c r="B15" s="8">
        <v>290</v>
      </c>
      <c r="C15" s="66" t="str">
        <f>IF(IndividualCodes21[[#This Row],[Individual]]=7,86007,IndividualCodes21[[#This Row],[Psychologist]]&amp;IndividualCodes21[[#This Row],[Individual]])</f>
        <v>86290</v>
      </c>
      <c r="D15" s="8"/>
      <c r="E15" s="66" t="str">
        <f>IF(IndividualCodes21[[#This Row],[Group]]="","",IndividualCodes21[[#This Row],[Psychologist]]&amp;IndividualCodes21[[#This Row],[Group]])</f>
        <v/>
      </c>
      <c r="F15" t="s">
        <v>104</v>
      </c>
      <c r="G15" s="1"/>
      <c r="H15" s="1"/>
    </row>
  </sheetData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EnableMacros</vt:lpstr>
      <vt:lpstr>Create Invoice</vt:lpstr>
      <vt:lpstr>Edit Details</vt:lpstr>
      <vt:lpstr>ICD10Codes</vt:lpstr>
      <vt:lpstr>AppointmentMissed</vt:lpstr>
      <vt:lpstr>Group</vt:lpstr>
      <vt:lpstr>ICDDispCodes</vt:lpstr>
      <vt:lpstr>Individual</vt:lpstr>
      <vt:lpstr>Services</vt:lpstr>
      <vt:lpstr>Term1</vt:lpstr>
      <vt:lpstr>Term2</vt:lpstr>
      <vt:lpstr>Term3</vt:lpstr>
      <vt:lpstr>Term4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 @ EPS Projects</dc:creator>
  <cp:lastModifiedBy>JD Gresse</cp:lastModifiedBy>
  <cp:lastPrinted>2022-08-24T07:31:00Z</cp:lastPrinted>
  <dcterms:created xsi:type="dcterms:W3CDTF">2022-04-20T06:29:08Z</dcterms:created>
  <dcterms:modified xsi:type="dcterms:W3CDTF">2023-06-08T11:55:06Z</dcterms:modified>
</cp:coreProperties>
</file>