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3J5bw\ownCloud\UoA\2024\Semester 2 2024\COMPSYS 209\ec209-project-2024_team_33\Firmware\EnergyMonitor\"/>
    </mc:Choice>
  </mc:AlternateContent>
  <xr:revisionPtr revIDLastSave="0" documentId="13_ncr:1_{BBF91968-79F7-412D-B4B5-03059F7A4EEA}" xr6:coauthVersionLast="47" xr6:coauthVersionMax="47" xr10:uidLastSave="{00000000-0000-0000-0000-000000000000}"/>
  <bookViews>
    <workbookView xWindow="-108" yWindow="-108" windowWidth="46296" windowHeight="26136" xr2:uid="{5B712931-4F47-4E8C-8387-F250B08A1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6" i="1" l="1" a="1"/>
  <c r="AA66" i="1" s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40" i="1"/>
  <c r="T79" i="1"/>
  <c r="U79" i="1"/>
  <c r="X79" i="1" s="1"/>
  <c r="T80" i="1"/>
  <c r="U80" i="1"/>
  <c r="X80" i="1"/>
  <c r="T81" i="1"/>
  <c r="U81" i="1"/>
  <c r="X81" i="1"/>
  <c r="T82" i="1"/>
  <c r="U82" i="1"/>
  <c r="X82" i="1"/>
  <c r="T83" i="1"/>
  <c r="U83" i="1"/>
  <c r="X83" i="1"/>
  <c r="T84" i="1"/>
  <c r="U84" i="1"/>
  <c r="X84" i="1"/>
  <c r="T85" i="1"/>
  <c r="U85" i="1"/>
  <c r="X85" i="1"/>
  <c r="T86" i="1"/>
  <c r="U86" i="1"/>
  <c r="X86" i="1"/>
  <c r="T87" i="1"/>
  <c r="U87" i="1"/>
  <c r="X87" i="1"/>
  <c r="T88" i="1"/>
  <c r="U88" i="1"/>
  <c r="X88" i="1"/>
  <c r="T50" i="1"/>
  <c r="AB41" i="1"/>
  <c r="AC41" i="1"/>
  <c r="AC40" i="1"/>
  <c r="AC42" i="1" s="1"/>
  <c r="T41" i="1"/>
  <c r="U41" i="1"/>
  <c r="X41" i="1" s="1"/>
  <c r="T42" i="1"/>
  <c r="U42" i="1"/>
  <c r="X42" i="1" s="1"/>
  <c r="T43" i="1"/>
  <c r="U43" i="1"/>
  <c r="X43" i="1" s="1"/>
  <c r="T44" i="1"/>
  <c r="U44" i="1"/>
  <c r="X44" i="1" s="1"/>
  <c r="T45" i="1"/>
  <c r="U45" i="1"/>
  <c r="X45" i="1" s="1"/>
  <c r="T46" i="1"/>
  <c r="U46" i="1"/>
  <c r="X46" i="1" s="1"/>
  <c r="T47" i="1"/>
  <c r="U47" i="1"/>
  <c r="X47" i="1" s="1"/>
  <c r="T48" i="1"/>
  <c r="U48" i="1"/>
  <c r="X48" i="1" s="1"/>
  <c r="T49" i="1"/>
  <c r="U49" i="1"/>
  <c r="X49" i="1" s="1"/>
  <c r="U50" i="1"/>
  <c r="X50" i="1" s="1"/>
  <c r="T51" i="1"/>
  <c r="U51" i="1"/>
  <c r="X51" i="1" s="1"/>
  <c r="T52" i="1"/>
  <c r="U52" i="1"/>
  <c r="X52" i="1" s="1"/>
  <c r="T53" i="1"/>
  <c r="U53" i="1"/>
  <c r="X53" i="1" s="1"/>
  <c r="T54" i="1"/>
  <c r="U54" i="1"/>
  <c r="X54" i="1" s="1"/>
  <c r="T55" i="1"/>
  <c r="U55" i="1"/>
  <c r="X55" i="1" s="1"/>
  <c r="T56" i="1"/>
  <c r="U56" i="1"/>
  <c r="X56" i="1" s="1"/>
  <c r="T57" i="1"/>
  <c r="U57" i="1"/>
  <c r="X57" i="1" s="1"/>
  <c r="T58" i="1"/>
  <c r="U58" i="1"/>
  <c r="X58" i="1" s="1"/>
  <c r="T59" i="1"/>
  <c r="U59" i="1"/>
  <c r="X59" i="1" s="1"/>
  <c r="T60" i="1"/>
  <c r="U60" i="1"/>
  <c r="X60" i="1" s="1"/>
  <c r="T61" i="1"/>
  <c r="U61" i="1"/>
  <c r="X61" i="1" s="1"/>
  <c r="T62" i="1"/>
  <c r="U62" i="1"/>
  <c r="X62" i="1" s="1"/>
  <c r="T63" i="1"/>
  <c r="U63" i="1"/>
  <c r="X63" i="1" s="1"/>
  <c r="T64" i="1"/>
  <c r="U64" i="1"/>
  <c r="X64" i="1" s="1"/>
  <c r="T65" i="1"/>
  <c r="U65" i="1"/>
  <c r="X65" i="1" s="1"/>
  <c r="T66" i="1"/>
  <c r="U66" i="1"/>
  <c r="X66" i="1" s="1"/>
  <c r="T67" i="1"/>
  <c r="U67" i="1"/>
  <c r="X67" i="1" s="1"/>
  <c r="T68" i="1"/>
  <c r="U68" i="1"/>
  <c r="X68" i="1" s="1"/>
  <c r="T69" i="1"/>
  <c r="U69" i="1"/>
  <c r="X69" i="1" s="1"/>
  <c r="T70" i="1"/>
  <c r="U70" i="1"/>
  <c r="X70" i="1" s="1"/>
  <c r="T71" i="1"/>
  <c r="U71" i="1"/>
  <c r="X71" i="1" s="1"/>
  <c r="T72" i="1"/>
  <c r="U72" i="1"/>
  <c r="X72" i="1" s="1"/>
  <c r="T73" i="1"/>
  <c r="U73" i="1"/>
  <c r="X73" i="1" s="1"/>
  <c r="T74" i="1"/>
  <c r="U74" i="1"/>
  <c r="X74" i="1" s="1"/>
  <c r="T75" i="1"/>
  <c r="U75" i="1"/>
  <c r="X75" i="1" s="1"/>
  <c r="T76" i="1"/>
  <c r="U76" i="1"/>
  <c r="X76" i="1" s="1"/>
  <c r="T77" i="1"/>
  <c r="U77" i="1"/>
  <c r="X77" i="1" s="1"/>
  <c r="T78" i="1"/>
  <c r="U78" i="1"/>
  <c r="X78" i="1" s="1"/>
  <c r="U40" i="1"/>
  <c r="X40" i="1" s="1"/>
  <c r="T40" i="1"/>
  <c r="H52" i="1"/>
  <c r="K52" i="1" s="1"/>
  <c r="I52" i="1"/>
  <c r="L52" i="1" s="1"/>
  <c r="H53" i="1"/>
  <c r="K53" i="1" s="1"/>
  <c r="I53" i="1"/>
  <c r="L53" i="1" s="1"/>
  <c r="H54" i="1"/>
  <c r="K54" i="1" s="1"/>
  <c r="I54" i="1"/>
  <c r="L54" i="1" s="1"/>
  <c r="H55" i="1"/>
  <c r="K55" i="1" s="1"/>
  <c r="I55" i="1"/>
  <c r="L55" i="1" s="1"/>
  <c r="H56" i="1"/>
  <c r="K56" i="1" s="1"/>
  <c r="I56" i="1"/>
  <c r="L56" i="1" s="1"/>
  <c r="H10" i="1"/>
  <c r="K10" i="1" s="1"/>
  <c r="I10" i="1"/>
  <c r="L10" i="1" s="1"/>
  <c r="H11" i="1"/>
  <c r="K11" i="1" s="1"/>
  <c r="I11" i="1"/>
  <c r="L11" i="1" s="1"/>
  <c r="H12" i="1"/>
  <c r="K12" i="1" s="1"/>
  <c r="I12" i="1"/>
  <c r="L12" i="1" s="1"/>
  <c r="H13" i="1"/>
  <c r="K13" i="1" s="1"/>
  <c r="AB40" i="1" l="1"/>
  <c r="AB42" i="1" s="1"/>
  <c r="AA40" i="1"/>
  <c r="AD41" i="1"/>
  <c r="Q13" i="1"/>
  <c r="Q14" i="1" s="1"/>
  <c r="AD40" i="1" l="1"/>
  <c r="AD42" i="1" s="1"/>
  <c r="AA42" i="1"/>
  <c r="I13" i="1"/>
  <c r="L13" i="1" s="1"/>
  <c r="H14" i="1"/>
  <c r="K14" i="1" s="1"/>
  <c r="I14" i="1"/>
  <c r="L14" i="1" s="1"/>
  <c r="H15" i="1"/>
  <c r="K15" i="1" s="1"/>
  <c r="I15" i="1"/>
  <c r="L15" i="1" s="1"/>
  <c r="H16" i="1"/>
  <c r="K16" i="1" s="1"/>
  <c r="I16" i="1"/>
  <c r="L16" i="1" s="1"/>
  <c r="H17" i="1"/>
  <c r="K17" i="1" s="1"/>
  <c r="I17" i="1"/>
  <c r="L17" i="1" s="1"/>
  <c r="H18" i="1"/>
  <c r="K18" i="1" s="1"/>
  <c r="I18" i="1"/>
  <c r="L18" i="1" s="1"/>
  <c r="H19" i="1"/>
  <c r="K19" i="1" s="1"/>
  <c r="I19" i="1"/>
  <c r="L19" i="1" s="1"/>
  <c r="H20" i="1"/>
  <c r="K20" i="1" s="1"/>
  <c r="I20" i="1"/>
  <c r="L20" i="1" s="1"/>
  <c r="H21" i="1"/>
  <c r="K21" i="1" s="1"/>
  <c r="I21" i="1"/>
  <c r="L21" i="1" s="1"/>
  <c r="H22" i="1"/>
  <c r="K22" i="1" s="1"/>
  <c r="I22" i="1"/>
  <c r="L22" i="1" s="1"/>
  <c r="H23" i="1"/>
  <c r="K23" i="1" s="1"/>
  <c r="I23" i="1"/>
  <c r="L23" i="1" s="1"/>
  <c r="H24" i="1"/>
  <c r="K24" i="1" s="1"/>
  <c r="I24" i="1"/>
  <c r="L24" i="1" s="1"/>
  <c r="H25" i="1"/>
  <c r="K25" i="1" s="1"/>
  <c r="I25" i="1"/>
  <c r="L25" i="1" s="1"/>
  <c r="H26" i="1"/>
  <c r="K26" i="1" s="1"/>
  <c r="I26" i="1"/>
  <c r="L26" i="1" s="1"/>
  <c r="H27" i="1"/>
  <c r="K27" i="1" s="1"/>
  <c r="I27" i="1"/>
  <c r="L27" i="1" s="1"/>
  <c r="H28" i="1"/>
  <c r="K28" i="1" s="1"/>
  <c r="I28" i="1"/>
  <c r="L28" i="1" s="1"/>
  <c r="H29" i="1"/>
  <c r="K29" i="1" s="1"/>
  <c r="I29" i="1"/>
  <c r="L29" i="1" s="1"/>
  <c r="H30" i="1"/>
  <c r="K30" i="1" s="1"/>
  <c r="I30" i="1"/>
  <c r="L30" i="1" s="1"/>
  <c r="H31" i="1"/>
  <c r="K31" i="1" s="1"/>
  <c r="I31" i="1"/>
  <c r="L31" i="1" s="1"/>
  <c r="H32" i="1"/>
  <c r="K32" i="1" s="1"/>
  <c r="I32" i="1"/>
  <c r="L32" i="1" s="1"/>
  <c r="H33" i="1"/>
  <c r="K33" i="1" s="1"/>
  <c r="I33" i="1"/>
  <c r="L33" i="1" s="1"/>
  <c r="H34" i="1"/>
  <c r="K34" i="1" s="1"/>
  <c r="I34" i="1"/>
  <c r="L34" i="1" s="1"/>
  <c r="H35" i="1"/>
  <c r="K35" i="1" s="1"/>
  <c r="I35" i="1"/>
  <c r="L35" i="1" s="1"/>
  <c r="H36" i="1"/>
  <c r="K36" i="1" s="1"/>
  <c r="I36" i="1"/>
  <c r="L36" i="1" s="1"/>
  <c r="H37" i="1"/>
  <c r="K37" i="1" s="1"/>
  <c r="I37" i="1"/>
  <c r="L37" i="1" s="1"/>
  <c r="H38" i="1"/>
  <c r="K38" i="1" s="1"/>
  <c r="I38" i="1"/>
  <c r="L38" i="1" s="1"/>
  <c r="H39" i="1"/>
  <c r="K39" i="1" s="1"/>
  <c r="I39" i="1"/>
  <c r="L39" i="1" s="1"/>
  <c r="H40" i="1"/>
  <c r="K40" i="1" s="1"/>
  <c r="I40" i="1"/>
  <c r="L40" i="1" s="1"/>
  <c r="H41" i="1"/>
  <c r="K41" i="1" s="1"/>
  <c r="I41" i="1"/>
  <c r="L41" i="1" s="1"/>
  <c r="H42" i="1"/>
  <c r="K42" i="1" s="1"/>
  <c r="I42" i="1"/>
  <c r="L42" i="1" s="1"/>
  <c r="H43" i="1"/>
  <c r="K43" i="1" s="1"/>
  <c r="I43" i="1"/>
  <c r="L43" i="1" s="1"/>
  <c r="H44" i="1"/>
  <c r="K44" i="1" s="1"/>
  <c r="I44" i="1"/>
  <c r="L44" i="1" s="1"/>
  <c r="H45" i="1"/>
  <c r="K45" i="1" s="1"/>
  <c r="I45" i="1"/>
  <c r="L45" i="1" s="1"/>
  <c r="H46" i="1"/>
  <c r="K46" i="1" s="1"/>
  <c r="I46" i="1"/>
  <c r="L46" i="1" s="1"/>
  <c r="H47" i="1"/>
  <c r="K47" i="1" s="1"/>
  <c r="I47" i="1"/>
  <c r="L47" i="1" s="1"/>
  <c r="H48" i="1"/>
  <c r="K48" i="1" s="1"/>
  <c r="I48" i="1"/>
  <c r="L48" i="1" s="1"/>
  <c r="H49" i="1"/>
  <c r="K49" i="1" s="1"/>
  <c r="I49" i="1"/>
  <c r="L49" i="1" s="1"/>
  <c r="H50" i="1"/>
  <c r="K50" i="1" s="1"/>
  <c r="I50" i="1"/>
  <c r="L50" i="1" s="1"/>
  <c r="H51" i="1"/>
  <c r="K51" i="1" s="1"/>
  <c r="I51" i="1"/>
  <c r="L51" i="1" s="1"/>
  <c r="O13" i="1" l="1"/>
  <c r="P13" i="1"/>
  <c r="P14" i="1" s="1"/>
  <c r="O14" i="1" l="1"/>
  <c r="R13" i="1"/>
  <c r="R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<sst xmlns="http://schemas.openxmlformats.org/spreadsheetml/2006/main" count="18" uniqueCount="14">
  <si>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Phase</t>
  </si>
  <si>
    <t>V_RMS</t>
  </si>
  <si>
    <t>I_RMS</t>
  </si>
  <si>
    <t>Power</t>
  </si>
  <si>
    <t>%Error</t>
  </si>
  <si>
    <t>RMS Voltage: 4126 mV</t>
  </si>
  <si>
    <t>RMS Current: 2749 mA</t>
  </si>
  <si>
    <t>Ideal V&amp;Is</t>
  </si>
  <si>
    <t>Experimental V&amp;Is</t>
  </si>
  <si>
    <t>Ideal Values</t>
  </si>
  <si>
    <t>Experimental Values</t>
  </si>
  <si>
    <t>% Difference</t>
  </si>
  <si>
    <t>RMS Voltage: 1348 mV</t>
  </si>
  <si>
    <t>RMS Current: 37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</si>
</sst>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Sheet1!$H$10:$H$56</c:f>
              <c:numCache>
                <c:formatCode>General</c:formatCode>
                <c:ptCount val="47"/>
                <c:pt idx="0">
                  <c:v>1.9384765625</c:v>
                </c:pt>
                <c:pt idx="1">
                  <c:v>3.1494140625</c:v>
                </c:pt>
                <c:pt idx="2">
                  <c:v>4.130859375</c:v>
                </c:pt>
                <c:pt idx="3">
                  <c:v>4.4921875</c:v>
                </c:pt>
                <c:pt idx="4">
                  <c:v>4.091796875</c:v>
                </c:pt>
                <c:pt idx="5">
                  <c:v>3.0859375</c:v>
                </c:pt>
                <c:pt idx="6">
                  <c:v>1.8505859375</c:v>
                </c:pt>
                <c:pt idx="7">
                  <c:v>0.8642578125</c:v>
                </c:pt>
                <c:pt idx="8">
                  <c:v>0.5126953125</c:v>
                </c:pt>
                <c:pt idx="9">
                  <c:v>0.908203125</c:v>
                </c:pt>
                <c:pt idx="10">
                  <c:v>1.865234375</c:v>
                </c:pt>
                <c:pt idx="11">
                  <c:v>3.0810546875</c:v>
                </c:pt>
                <c:pt idx="12">
                  <c:v>4.0869140625</c:v>
                </c:pt>
                <c:pt idx="13">
                  <c:v>4.4873046875</c:v>
                </c:pt>
                <c:pt idx="14">
                  <c:v>4.1357421875</c:v>
                </c:pt>
                <c:pt idx="15">
                  <c:v>3.1591796875</c:v>
                </c:pt>
                <c:pt idx="16">
                  <c:v>1.923828125</c:v>
                </c:pt>
                <c:pt idx="17">
                  <c:v>0.908203125</c:v>
                </c:pt>
                <c:pt idx="18">
                  <c:v>0.5078125</c:v>
                </c:pt>
                <c:pt idx="19">
                  <c:v>0.859375</c:v>
                </c:pt>
                <c:pt idx="20">
                  <c:v>1.796875</c:v>
                </c:pt>
                <c:pt idx="21">
                  <c:v>3.0078125</c:v>
                </c:pt>
                <c:pt idx="22">
                  <c:v>4.04296875</c:v>
                </c:pt>
                <c:pt idx="23">
                  <c:v>4.4873046875</c:v>
                </c:pt>
                <c:pt idx="24">
                  <c:v>4.1748046875</c:v>
                </c:pt>
                <c:pt idx="25">
                  <c:v>3.22265625</c:v>
                </c:pt>
                <c:pt idx="26">
                  <c:v>1.9921875</c:v>
                </c:pt>
                <c:pt idx="27">
                  <c:v>0.9521484375</c:v>
                </c:pt>
                <c:pt idx="28">
                  <c:v>0.5029296875</c:v>
                </c:pt>
                <c:pt idx="29">
                  <c:v>0.8203125</c:v>
                </c:pt>
                <c:pt idx="30">
                  <c:v>1.77734375</c:v>
                </c:pt>
                <c:pt idx="31">
                  <c:v>3.0078125</c:v>
                </c:pt>
                <c:pt idx="32">
                  <c:v>4.0380859375</c:v>
                </c:pt>
                <c:pt idx="33">
                  <c:v>4.4873046875</c:v>
                </c:pt>
                <c:pt idx="34">
                  <c:v>4.1748046875</c:v>
                </c:pt>
                <c:pt idx="35">
                  <c:v>3.22265625</c:v>
                </c:pt>
                <c:pt idx="36">
                  <c:v>1.9921875</c:v>
                </c:pt>
                <c:pt idx="37">
                  <c:v>0.9521484375</c:v>
                </c:pt>
                <c:pt idx="38">
                  <c:v>0.5029296875</c:v>
                </c:pt>
                <c:pt idx="39">
                  <c:v>0.8203125</c:v>
                </c:pt>
                <c:pt idx="40">
                  <c:v>1.77734375</c:v>
                </c:pt>
                <c:pt idx="41">
                  <c:v>3.0078125</c:v>
                </c:pt>
                <c:pt idx="42">
                  <c:v>4.0478515625</c:v>
                </c:pt>
                <c:pt idx="43">
                  <c:v>4.4921875</c:v>
                </c:pt>
                <c:pt idx="44">
                  <c:v>4.1796875</c:v>
                </c:pt>
                <c:pt idx="45">
                  <c:v>3.22265625</c:v>
                </c:pt>
                <c:pt idx="46">
                  <c:v>1.9921875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F-4B76-8E4D-8F1E2DA08E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Sheet1!$I$10:$I$56</c:f>
              <c:numCache>
                <c:formatCode>General</c:formatCode>
                <c:ptCount val="47"/>
                <c:pt idx="0">
                  <c:v>3.0126953125</c:v>
                </c:pt>
                <c:pt idx="1">
                  <c:v>3.41796875</c:v>
                </c:pt>
                <c:pt idx="2">
                  <c:v>3.4716796875</c:v>
                </c:pt>
                <c:pt idx="3">
                  <c:v>3.154296875</c:v>
                </c:pt>
                <c:pt idx="4">
                  <c:v>2.587890625</c:v>
                </c:pt>
                <c:pt idx="5">
                  <c:v>1.9873046875</c:v>
                </c:pt>
                <c:pt idx="6">
                  <c:v>1.58203125</c:v>
                </c:pt>
                <c:pt idx="7">
                  <c:v>1.5283203125</c:v>
                </c:pt>
                <c:pt idx="8">
                  <c:v>1.845703125</c:v>
                </c:pt>
                <c:pt idx="9">
                  <c:v>2.412109375</c:v>
                </c:pt>
                <c:pt idx="10">
                  <c:v>2.9833984375</c:v>
                </c:pt>
                <c:pt idx="11">
                  <c:v>3.4033203125</c:v>
                </c:pt>
                <c:pt idx="12">
                  <c:v>3.4814453125</c:v>
                </c:pt>
                <c:pt idx="13">
                  <c:v>3.18359375</c:v>
                </c:pt>
                <c:pt idx="14">
                  <c:v>2.626953125</c:v>
                </c:pt>
                <c:pt idx="15">
                  <c:v>2.0166015625</c:v>
                </c:pt>
                <c:pt idx="16">
                  <c:v>1.5966796875</c:v>
                </c:pt>
                <c:pt idx="17">
                  <c:v>1.5234375</c:v>
                </c:pt>
                <c:pt idx="18">
                  <c:v>1.8212890625</c:v>
                </c:pt>
                <c:pt idx="19">
                  <c:v>2.373046875</c:v>
                </c:pt>
                <c:pt idx="20">
                  <c:v>2.94921875</c:v>
                </c:pt>
                <c:pt idx="21">
                  <c:v>3.388671875</c:v>
                </c:pt>
                <c:pt idx="22">
                  <c:v>3.486328125</c:v>
                </c:pt>
                <c:pt idx="23">
                  <c:v>3.2080078125</c:v>
                </c:pt>
                <c:pt idx="24">
                  <c:v>2.6611328125</c:v>
                </c:pt>
                <c:pt idx="25">
                  <c:v>2.05078125</c:v>
                </c:pt>
                <c:pt idx="26">
                  <c:v>1.611328125</c:v>
                </c:pt>
                <c:pt idx="27">
                  <c:v>1.5185546875</c:v>
                </c:pt>
                <c:pt idx="28">
                  <c:v>1.7919921875</c:v>
                </c:pt>
                <c:pt idx="29">
                  <c:v>2.3388671875</c:v>
                </c:pt>
                <c:pt idx="30">
                  <c:v>2.94921875</c:v>
                </c:pt>
                <c:pt idx="31">
                  <c:v>3.388671875</c:v>
                </c:pt>
                <c:pt idx="32">
                  <c:v>3.486328125</c:v>
                </c:pt>
                <c:pt idx="33">
                  <c:v>3.2080078125</c:v>
                </c:pt>
                <c:pt idx="34">
                  <c:v>2.6611328125</c:v>
                </c:pt>
                <c:pt idx="35">
                  <c:v>2.05078125</c:v>
                </c:pt>
                <c:pt idx="36">
                  <c:v>1.611328125</c:v>
                </c:pt>
                <c:pt idx="37">
                  <c:v>1.5185546875</c:v>
                </c:pt>
                <c:pt idx="38">
                  <c:v>1.7919921875</c:v>
                </c:pt>
                <c:pt idx="39">
                  <c:v>2.3388671875</c:v>
                </c:pt>
                <c:pt idx="40">
                  <c:v>2.94921875</c:v>
                </c:pt>
                <c:pt idx="41">
                  <c:v>3.388671875</c:v>
                </c:pt>
                <c:pt idx="42">
                  <c:v>3.4814453125</c:v>
                </c:pt>
                <c:pt idx="43">
                  <c:v>3.2080078125</c:v>
                </c:pt>
                <c:pt idx="44">
                  <c:v>2.6611328125</c:v>
                </c:pt>
                <c:pt idx="45">
                  <c:v>2.05078125</c:v>
                </c:pt>
                <c:pt idx="46">
                  <c:v>1.611328125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F-4B76-8E4D-8F1E2DA08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575519"/>
        <c:axId val="821577919"/>
      </c:lineChart>
      <c:catAx>
        <c:axId val="821575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7919"/>
        <c:crosses val="autoZero"/>
        <c:auto val="1"/>
        <c:lblAlgn val="ctr"/>
        <c:lblOffset val="100"/>
        <c:noMultiLvlLbl val="0"/>
      </c:catAx>
      <c:valAx>
        <c:axId val="82157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551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Sheet1!$K$10:$K$56</c:f>
              <c:numCache>
                <c:formatCode>General</c:formatCode>
                <c:ptCount val="47"/>
                <c:pt idx="0">
                  <c:v>-7.91748046875</c:v>
                </c:pt>
                <c:pt idx="1">
                  <c:v>9.15673828125</c:v>
                </c:pt>
                <c:pt idx="2">
                  <c:v>22.9951171875</c:v>
                </c:pt>
                <c:pt idx="3">
                  <c:v>28.08984375</c:v>
                </c:pt>
                <c:pt idx="4">
                  <c:v>22.4443359375</c:v>
                </c:pt>
                <c:pt idx="5">
                  <c:v>8.26171875</c:v>
                </c:pt>
                <c:pt idx="6">
                  <c:v>-9.15673828125</c:v>
                </c:pt>
                <c:pt idx="7">
                  <c:v>-23.06396484375</c:v>
                </c:pt>
                <c:pt idx="8">
                  <c:v>-28.02099609375</c:v>
                </c:pt>
                <c:pt idx="9">
                  <c:v>-22.4443359375</c:v>
                </c:pt>
                <c:pt idx="10">
                  <c:v>-8.9501953125</c:v>
                </c:pt>
                <c:pt idx="11">
                  <c:v>8.19287109375</c:v>
                </c:pt>
                <c:pt idx="12">
                  <c:v>22.37548828125</c:v>
                </c:pt>
                <c:pt idx="13">
                  <c:v>28.02099609375</c:v>
                </c:pt>
                <c:pt idx="14">
                  <c:v>23.06396484375</c:v>
                </c:pt>
                <c:pt idx="15">
                  <c:v>9.29443359375</c:v>
                </c:pt>
                <c:pt idx="16">
                  <c:v>-8.1240234375</c:v>
                </c:pt>
                <c:pt idx="17">
                  <c:v>-22.4443359375</c:v>
                </c:pt>
                <c:pt idx="18">
                  <c:v>-28.08984375</c:v>
                </c:pt>
                <c:pt idx="19">
                  <c:v>-23.1328125</c:v>
                </c:pt>
                <c:pt idx="20">
                  <c:v>-9.9140625</c:v>
                </c:pt>
                <c:pt idx="21">
                  <c:v>7.16015625</c:v>
                </c:pt>
                <c:pt idx="22">
                  <c:v>21.755859375</c:v>
                </c:pt>
                <c:pt idx="23">
                  <c:v>28.02099609375</c:v>
                </c:pt>
                <c:pt idx="24">
                  <c:v>23.61474609375</c:v>
                </c:pt>
                <c:pt idx="25">
                  <c:v>10.189453125</c:v>
                </c:pt>
                <c:pt idx="26">
                  <c:v>-7.16015625</c:v>
                </c:pt>
                <c:pt idx="27">
                  <c:v>-21.82470703125</c:v>
                </c:pt>
                <c:pt idx="28">
                  <c:v>-28.15869140625</c:v>
                </c:pt>
                <c:pt idx="29">
                  <c:v>-23.68359375</c:v>
                </c:pt>
                <c:pt idx="30">
                  <c:v>-10.189453125</c:v>
                </c:pt>
                <c:pt idx="31">
                  <c:v>7.16015625</c:v>
                </c:pt>
                <c:pt idx="32">
                  <c:v>21.68701171875</c:v>
                </c:pt>
                <c:pt idx="33">
                  <c:v>28.02099609375</c:v>
                </c:pt>
                <c:pt idx="34">
                  <c:v>23.61474609375</c:v>
                </c:pt>
                <c:pt idx="35">
                  <c:v>10.189453125</c:v>
                </c:pt>
                <c:pt idx="36">
                  <c:v>-7.16015625</c:v>
                </c:pt>
                <c:pt idx="37">
                  <c:v>-21.82470703125</c:v>
                </c:pt>
                <c:pt idx="38">
                  <c:v>-28.15869140625</c:v>
                </c:pt>
                <c:pt idx="39">
                  <c:v>-23.68359375</c:v>
                </c:pt>
                <c:pt idx="40">
                  <c:v>-10.189453125</c:v>
                </c:pt>
                <c:pt idx="41">
                  <c:v>7.16015625</c:v>
                </c:pt>
                <c:pt idx="42">
                  <c:v>21.82470703125</c:v>
                </c:pt>
                <c:pt idx="43">
                  <c:v>28.08984375</c:v>
                </c:pt>
                <c:pt idx="44">
                  <c:v>23.68359375</c:v>
                </c:pt>
                <c:pt idx="45">
                  <c:v>10.189453125</c:v>
                </c:pt>
                <c:pt idx="46">
                  <c:v>-7.16015625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8-41F2-ABBD-B6B76E8755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Sheet1!$L$10:$L$56</c:f>
              <c:numCache>
                <c:formatCode>General</c:formatCode>
                <c:ptCount val="47"/>
                <c:pt idx="0">
                  <c:v>1.025390625</c:v>
                </c:pt>
                <c:pt idx="1">
                  <c:v>1.8359375</c:v>
                </c:pt>
                <c:pt idx="2">
                  <c:v>1.943359375</c:v>
                </c:pt>
                <c:pt idx="3">
                  <c:v>1.30859375</c:v>
                </c:pt>
                <c:pt idx="4">
                  <c:v>0.17578125</c:v>
                </c:pt>
                <c:pt idx="5">
                  <c:v>-1.025390625</c:v>
                </c:pt>
                <c:pt idx="6">
                  <c:v>-1.8359375</c:v>
                </c:pt>
                <c:pt idx="7">
                  <c:v>-1.943359375</c:v>
                </c:pt>
                <c:pt idx="8">
                  <c:v>-1.30859375</c:v>
                </c:pt>
                <c:pt idx="9">
                  <c:v>-0.17578125</c:v>
                </c:pt>
                <c:pt idx="10">
                  <c:v>0.966796875</c:v>
                </c:pt>
                <c:pt idx="11">
                  <c:v>1.806640625</c:v>
                </c:pt>
                <c:pt idx="12">
                  <c:v>1.962890625</c:v>
                </c:pt>
                <c:pt idx="13">
                  <c:v>1.3671875</c:v>
                </c:pt>
                <c:pt idx="14">
                  <c:v>0.25390625</c:v>
                </c:pt>
                <c:pt idx="15">
                  <c:v>-0.966796875</c:v>
                </c:pt>
                <c:pt idx="16">
                  <c:v>-1.806640625</c:v>
                </c:pt>
                <c:pt idx="17">
                  <c:v>-1.953125</c:v>
                </c:pt>
                <c:pt idx="18">
                  <c:v>-1.357421875</c:v>
                </c:pt>
                <c:pt idx="19">
                  <c:v>-0.25390625</c:v>
                </c:pt>
                <c:pt idx="20">
                  <c:v>0.8984375</c:v>
                </c:pt>
                <c:pt idx="21">
                  <c:v>1.77734375</c:v>
                </c:pt>
                <c:pt idx="22">
                  <c:v>1.97265625</c:v>
                </c:pt>
                <c:pt idx="23">
                  <c:v>1.416015625</c:v>
                </c:pt>
                <c:pt idx="24">
                  <c:v>0.322265625</c:v>
                </c:pt>
                <c:pt idx="25">
                  <c:v>-0.8984375</c:v>
                </c:pt>
                <c:pt idx="26">
                  <c:v>-1.77734375</c:v>
                </c:pt>
                <c:pt idx="27">
                  <c:v>-1.962890625</c:v>
                </c:pt>
                <c:pt idx="28">
                  <c:v>-1.416015625</c:v>
                </c:pt>
                <c:pt idx="29">
                  <c:v>-0.322265625</c:v>
                </c:pt>
                <c:pt idx="30">
                  <c:v>0.8984375</c:v>
                </c:pt>
                <c:pt idx="31">
                  <c:v>1.77734375</c:v>
                </c:pt>
                <c:pt idx="32">
                  <c:v>1.97265625</c:v>
                </c:pt>
                <c:pt idx="33">
                  <c:v>1.416015625</c:v>
                </c:pt>
                <c:pt idx="34">
                  <c:v>0.322265625</c:v>
                </c:pt>
                <c:pt idx="35">
                  <c:v>-0.8984375</c:v>
                </c:pt>
                <c:pt idx="36">
                  <c:v>-1.77734375</c:v>
                </c:pt>
                <c:pt idx="37">
                  <c:v>-1.962890625</c:v>
                </c:pt>
                <c:pt idx="38">
                  <c:v>-1.416015625</c:v>
                </c:pt>
                <c:pt idx="39">
                  <c:v>-0.322265625</c:v>
                </c:pt>
                <c:pt idx="40">
                  <c:v>0.8984375</c:v>
                </c:pt>
                <c:pt idx="41">
                  <c:v>1.77734375</c:v>
                </c:pt>
                <c:pt idx="42">
                  <c:v>1.962890625</c:v>
                </c:pt>
                <c:pt idx="43">
                  <c:v>1.416015625</c:v>
                </c:pt>
                <c:pt idx="44">
                  <c:v>0.322265625</c:v>
                </c:pt>
                <c:pt idx="45">
                  <c:v>-0.8984375</c:v>
                </c:pt>
                <c:pt idx="46">
                  <c:v>-1.77734375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8-41F2-ABBD-B6B76E875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81631"/>
        <c:axId val="134582111"/>
      </c:lineChart>
      <c:catAx>
        <c:axId val="13458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2111"/>
        <c:crosses val="autoZero"/>
        <c:auto val="1"/>
        <c:lblAlgn val="ctr"/>
        <c:lblOffset val="100"/>
        <c:noMultiLvlLbl val="0"/>
      </c:catAx>
      <c:valAx>
        <c:axId val="13458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Sheet1!$T$40:$T$88</c:f>
              <c:numCache>
                <c:formatCode>General</c:formatCode>
                <c:ptCount val="49"/>
                <c:pt idx="0">
                  <c:v>2.724609375</c:v>
                </c:pt>
                <c:pt idx="1">
                  <c:v>3.1787109375</c:v>
                </c:pt>
                <c:pt idx="2">
                  <c:v>3.359375</c:v>
                </c:pt>
                <c:pt idx="3">
                  <c:v>3.212890625</c:v>
                </c:pt>
                <c:pt idx="4">
                  <c:v>2.79296875</c:v>
                </c:pt>
                <c:pt idx="5">
                  <c:v>2.265625</c:v>
                </c:pt>
                <c:pt idx="6">
                  <c:v>1.826171875</c:v>
                </c:pt>
                <c:pt idx="7">
                  <c:v>1.640625</c:v>
                </c:pt>
                <c:pt idx="8">
                  <c:v>1.787109375</c:v>
                </c:pt>
                <c:pt idx="9">
                  <c:v>2.20703125</c:v>
                </c:pt>
                <c:pt idx="10">
                  <c:v>2.841796875</c:v>
                </c:pt>
                <c:pt idx="11">
                  <c:v>3.2275390625</c:v>
                </c:pt>
                <c:pt idx="12">
                  <c:v>3.3544921875</c:v>
                </c:pt>
                <c:pt idx="13">
                  <c:v>3.154296875</c:v>
                </c:pt>
                <c:pt idx="14">
                  <c:v>2.705078125</c:v>
                </c:pt>
                <c:pt idx="15">
                  <c:v>2.177734375</c:v>
                </c:pt>
                <c:pt idx="16">
                  <c:v>1.7724609375</c:v>
                </c:pt>
                <c:pt idx="17">
                  <c:v>1.6455078125</c:v>
                </c:pt>
                <c:pt idx="18">
                  <c:v>1.845703125</c:v>
                </c:pt>
                <c:pt idx="19">
                  <c:v>2.294921875</c:v>
                </c:pt>
                <c:pt idx="20">
                  <c:v>2.919921875</c:v>
                </c:pt>
                <c:pt idx="21">
                  <c:v>3.28125</c:v>
                </c:pt>
                <c:pt idx="22">
                  <c:v>3.33984375</c:v>
                </c:pt>
                <c:pt idx="23">
                  <c:v>3.0810546875</c:v>
                </c:pt>
                <c:pt idx="24">
                  <c:v>2.6025390625</c:v>
                </c:pt>
                <c:pt idx="25">
                  <c:v>2.080078125</c:v>
                </c:pt>
                <c:pt idx="26">
                  <c:v>1.7236328125</c:v>
                </c:pt>
                <c:pt idx="27">
                  <c:v>1.6552734375</c:v>
                </c:pt>
                <c:pt idx="28">
                  <c:v>1.9140625</c:v>
                </c:pt>
                <c:pt idx="29">
                  <c:v>2.3974609375</c:v>
                </c:pt>
                <c:pt idx="30">
                  <c:v>2.98828125</c:v>
                </c:pt>
                <c:pt idx="31">
                  <c:v>3.310546875</c:v>
                </c:pt>
                <c:pt idx="32">
                  <c:v>3.3203125</c:v>
                </c:pt>
                <c:pt idx="33">
                  <c:v>3.0224609375</c:v>
                </c:pt>
                <c:pt idx="34">
                  <c:v>2.51953125</c:v>
                </c:pt>
                <c:pt idx="35">
                  <c:v>2.01171875</c:v>
                </c:pt>
                <c:pt idx="36">
                  <c:v>1.689453125</c:v>
                </c:pt>
                <c:pt idx="37">
                  <c:v>1.6748046875</c:v>
                </c:pt>
                <c:pt idx="38">
                  <c:v>1.9775390625</c:v>
                </c:pt>
                <c:pt idx="39">
                  <c:v>2.6806640625</c:v>
                </c:pt>
                <c:pt idx="40">
                  <c:v>3.1298828125</c:v>
                </c:pt>
                <c:pt idx="41">
                  <c:v>3.349609375</c:v>
                </c:pt>
                <c:pt idx="42">
                  <c:v>3.2470703125</c:v>
                </c:pt>
                <c:pt idx="43">
                  <c:v>2.861328125</c:v>
                </c:pt>
                <c:pt idx="44">
                  <c:v>2.333984375</c:v>
                </c:pt>
                <c:pt idx="45">
                  <c:v>1.8701171875</c:v>
                </c:pt>
                <c:pt idx="46">
                  <c:v>1.6455078125</c:v>
                </c:pt>
                <c:pt idx="47">
                  <c:v>1.748046875</c:v>
                </c:pt>
                <c:pt idx="48">
                  <c:v>2.138671875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27B-B633-6EB14C9B261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Sheet1!$U$40:$U$88</c:f>
              <c:numCache>
                <c:formatCode>General</c:formatCode>
                <c:ptCount val="49"/>
                <c:pt idx="0">
                  <c:v>2.607421875</c:v>
                </c:pt>
                <c:pt idx="1">
                  <c:v>3.017578125</c:v>
                </c:pt>
                <c:pt idx="2">
                  <c:v>3.2275390625</c:v>
                </c:pt>
                <c:pt idx="3">
                  <c:v>3.1591796875</c:v>
                </c:pt>
                <c:pt idx="4">
                  <c:v>2.841796875</c:v>
                </c:pt>
                <c:pt idx="5">
                  <c:v>2.392578125</c:v>
                </c:pt>
                <c:pt idx="6">
                  <c:v>1.982421875</c:v>
                </c:pt>
                <c:pt idx="7">
                  <c:v>1.7724609375</c:v>
                </c:pt>
                <c:pt idx="8">
                  <c:v>1.8408203125</c:v>
                </c:pt>
                <c:pt idx="9">
                  <c:v>2.158203125</c:v>
                </c:pt>
                <c:pt idx="10">
                  <c:v>2.6904296875</c:v>
                </c:pt>
                <c:pt idx="11">
                  <c:v>3.0712890625</c:v>
                </c:pt>
                <c:pt idx="12">
                  <c:v>3.2373046875</c:v>
                </c:pt>
                <c:pt idx="13">
                  <c:v>3.125</c:v>
                </c:pt>
                <c:pt idx="14">
                  <c:v>2.7685546875</c:v>
                </c:pt>
                <c:pt idx="15">
                  <c:v>2.3095703125</c:v>
                </c:pt>
                <c:pt idx="16">
                  <c:v>1.9287109375</c:v>
                </c:pt>
                <c:pt idx="17">
                  <c:v>1.7626953125</c:v>
                </c:pt>
                <c:pt idx="18">
                  <c:v>1.8798828125</c:v>
                </c:pt>
                <c:pt idx="19">
                  <c:v>2.3291015625</c:v>
                </c:pt>
                <c:pt idx="20">
                  <c:v>2.7734375</c:v>
                </c:pt>
                <c:pt idx="21">
                  <c:v>3.125</c:v>
                </c:pt>
                <c:pt idx="22">
                  <c:v>3.2373046875</c:v>
                </c:pt>
                <c:pt idx="23">
                  <c:v>3.0712890625</c:v>
                </c:pt>
                <c:pt idx="24">
                  <c:v>2.685546875</c:v>
                </c:pt>
                <c:pt idx="25">
                  <c:v>2.2265625</c:v>
                </c:pt>
                <c:pt idx="26">
                  <c:v>1.875</c:v>
                </c:pt>
                <c:pt idx="27">
                  <c:v>1.7626953125</c:v>
                </c:pt>
                <c:pt idx="28">
                  <c:v>1.9287109375</c:v>
                </c:pt>
                <c:pt idx="29">
                  <c:v>2.40234375</c:v>
                </c:pt>
                <c:pt idx="30">
                  <c:v>2.8369140625</c:v>
                </c:pt>
                <c:pt idx="31">
                  <c:v>3.1591796875</c:v>
                </c:pt>
                <c:pt idx="32">
                  <c:v>3.232421875</c:v>
                </c:pt>
                <c:pt idx="33">
                  <c:v>3.0224609375</c:v>
                </c:pt>
                <c:pt idx="34">
                  <c:v>2.6123046875</c:v>
                </c:pt>
                <c:pt idx="35">
                  <c:v>2.158203125</c:v>
                </c:pt>
                <c:pt idx="36">
                  <c:v>1.8359375</c:v>
                </c:pt>
                <c:pt idx="37">
                  <c:v>1.7724609375</c:v>
                </c:pt>
                <c:pt idx="38">
                  <c:v>1.982421875</c:v>
                </c:pt>
                <c:pt idx="39">
                  <c:v>2.548828125</c:v>
                </c:pt>
                <c:pt idx="40">
                  <c:v>2.96875</c:v>
                </c:pt>
                <c:pt idx="41">
                  <c:v>3.212890625</c:v>
                </c:pt>
                <c:pt idx="42">
                  <c:v>3.1884765625</c:v>
                </c:pt>
                <c:pt idx="43">
                  <c:v>2.8955078125</c:v>
                </c:pt>
                <c:pt idx="44">
                  <c:v>2.451171875</c:v>
                </c:pt>
                <c:pt idx="45">
                  <c:v>2.0263671875</c:v>
                </c:pt>
                <c:pt idx="46">
                  <c:v>1.787109375</c:v>
                </c:pt>
                <c:pt idx="47">
                  <c:v>1.8115234375</c:v>
                </c:pt>
                <c:pt idx="48">
                  <c:v>2.1044921875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27B-B633-6EB14C9B2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571087"/>
        <c:axId val="873571567"/>
      </c:lineChart>
      <c:catAx>
        <c:axId val="87357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567"/>
        <c:crosses val="autoZero"/>
        <c:auto val="1"/>
        <c:lblAlgn val="ctr"/>
        <c:lblOffset val="100"/>
        <c:noMultiLvlLbl val="0"/>
      </c:catAx>
      <c:valAx>
        <c:axId val="8735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Sheet1!$W$40:$W$88</c:f>
              <c:numCache>
                <c:formatCode>General</c:formatCode>
                <c:ptCount val="49"/>
                <c:pt idx="0">
                  <c:v>5.166015625</c:v>
                </c:pt>
                <c:pt idx="1">
                  <c:v>15.6103515625</c:v>
                </c:pt>
                <c:pt idx="2">
                  <c:v>19.765625</c:v>
                </c:pt>
                <c:pt idx="3">
                  <c:v>16.396484375</c:v>
                </c:pt>
                <c:pt idx="4">
                  <c:v>6.73828125</c:v>
                </c:pt>
                <c:pt idx="5">
                  <c:v>-5.390625</c:v>
                </c:pt>
                <c:pt idx="6">
                  <c:v>-15.498046875</c:v>
                </c:pt>
                <c:pt idx="7">
                  <c:v>-19.765625</c:v>
                </c:pt>
                <c:pt idx="8">
                  <c:v>-16.396484375</c:v>
                </c:pt>
                <c:pt idx="9">
                  <c:v>-6.73828125</c:v>
                </c:pt>
                <c:pt idx="10">
                  <c:v>7.861328125</c:v>
                </c:pt>
                <c:pt idx="11">
                  <c:v>16.7333984375</c:v>
                </c:pt>
                <c:pt idx="12">
                  <c:v>19.6533203125</c:v>
                </c:pt>
                <c:pt idx="13">
                  <c:v>15.048828125</c:v>
                </c:pt>
                <c:pt idx="14">
                  <c:v>4.716796875</c:v>
                </c:pt>
                <c:pt idx="15">
                  <c:v>-7.412109375</c:v>
                </c:pt>
                <c:pt idx="16">
                  <c:v>-16.7333984375</c:v>
                </c:pt>
                <c:pt idx="17">
                  <c:v>-19.6533203125</c:v>
                </c:pt>
                <c:pt idx="18">
                  <c:v>-15.048828125</c:v>
                </c:pt>
                <c:pt idx="19">
                  <c:v>-4.716796875</c:v>
                </c:pt>
                <c:pt idx="20">
                  <c:v>9.658203125</c:v>
                </c:pt>
                <c:pt idx="21">
                  <c:v>17.96875</c:v>
                </c:pt>
                <c:pt idx="22">
                  <c:v>19.31640625</c:v>
                </c:pt>
                <c:pt idx="23">
                  <c:v>13.3642578125</c:v>
                </c:pt>
                <c:pt idx="24">
                  <c:v>2.3583984375</c:v>
                </c:pt>
                <c:pt idx="25">
                  <c:v>-9.658203125</c:v>
                </c:pt>
                <c:pt idx="26">
                  <c:v>-17.8564453125</c:v>
                </c:pt>
                <c:pt idx="27">
                  <c:v>-19.4287109375</c:v>
                </c:pt>
                <c:pt idx="28">
                  <c:v>-13.4765625</c:v>
                </c:pt>
                <c:pt idx="29">
                  <c:v>-2.3583984375</c:v>
                </c:pt>
                <c:pt idx="30">
                  <c:v>11.23046875</c:v>
                </c:pt>
                <c:pt idx="31">
                  <c:v>18.642578125</c:v>
                </c:pt>
                <c:pt idx="32">
                  <c:v>18.8671875</c:v>
                </c:pt>
                <c:pt idx="33">
                  <c:v>12.0166015625</c:v>
                </c:pt>
                <c:pt idx="34">
                  <c:v>0.44921875</c:v>
                </c:pt>
                <c:pt idx="35">
                  <c:v>-11.23046875</c:v>
                </c:pt>
                <c:pt idx="36">
                  <c:v>-18.642578125</c:v>
                </c:pt>
                <c:pt idx="37">
                  <c:v>-18.9794921875</c:v>
                </c:pt>
                <c:pt idx="38">
                  <c:v>-12.0166015625</c:v>
                </c:pt>
                <c:pt idx="39">
                  <c:v>4.1552734375</c:v>
                </c:pt>
                <c:pt idx="40">
                  <c:v>14.4873046875</c:v>
                </c:pt>
                <c:pt idx="41">
                  <c:v>19.541015625</c:v>
                </c:pt>
                <c:pt idx="42">
                  <c:v>17.1826171875</c:v>
                </c:pt>
                <c:pt idx="43">
                  <c:v>8.310546875</c:v>
                </c:pt>
                <c:pt idx="44">
                  <c:v>-3.818359375</c:v>
                </c:pt>
                <c:pt idx="45">
                  <c:v>-14.4873046875</c:v>
                </c:pt>
                <c:pt idx="46">
                  <c:v>-19.6533203125</c:v>
                </c:pt>
                <c:pt idx="47">
                  <c:v>-17.294921875</c:v>
                </c:pt>
                <c:pt idx="48">
                  <c:v>-8.310546875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E-475C-A053-6A4DD6A250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Sheet1!$X$40:$X$88</c:f>
              <c:numCache>
                <c:formatCode>General</c:formatCode>
                <c:ptCount val="49"/>
                <c:pt idx="0">
                  <c:v>2.7544070512820512E-2</c:v>
                </c:pt>
                <c:pt idx="1">
                  <c:v>0.13271233974358976</c:v>
                </c:pt>
                <c:pt idx="2">
                  <c:v>0.18654847756410256</c:v>
                </c:pt>
                <c:pt idx="3">
                  <c:v>0.16902043269230771</c:v>
                </c:pt>
                <c:pt idx="4">
                  <c:v>8.7640224358974367E-2</c:v>
                </c:pt>
                <c:pt idx="5">
                  <c:v>-2.7544070512820512E-2</c:v>
                </c:pt>
                <c:pt idx="6">
                  <c:v>-0.13271233974358976</c:v>
                </c:pt>
                <c:pt idx="7">
                  <c:v>-0.18654847756410256</c:v>
                </c:pt>
                <c:pt idx="8">
                  <c:v>-0.16902043269230771</c:v>
                </c:pt>
                <c:pt idx="9">
                  <c:v>-8.7640224358974367E-2</c:v>
                </c:pt>
                <c:pt idx="10">
                  <c:v>4.8828125E-2</c:v>
                </c:pt>
                <c:pt idx="11">
                  <c:v>0.146484375</c:v>
                </c:pt>
                <c:pt idx="12">
                  <c:v>0.18905248397435898</c:v>
                </c:pt>
                <c:pt idx="13">
                  <c:v>0.16025641025641027</c:v>
                </c:pt>
                <c:pt idx="14">
                  <c:v>6.886017628205128E-2</c:v>
                </c:pt>
                <c:pt idx="15">
                  <c:v>-4.8828125E-2</c:v>
                </c:pt>
                <c:pt idx="16">
                  <c:v>-0.146484375</c:v>
                </c:pt>
                <c:pt idx="17">
                  <c:v>-0.18905248397435898</c:v>
                </c:pt>
                <c:pt idx="18">
                  <c:v>-0.15900440705128205</c:v>
                </c:pt>
                <c:pt idx="19">
                  <c:v>-4.3820112179487183E-2</c:v>
                </c:pt>
                <c:pt idx="20">
                  <c:v>7.0112179487179488E-2</c:v>
                </c:pt>
                <c:pt idx="21">
                  <c:v>0.16025641025641027</c:v>
                </c:pt>
                <c:pt idx="22">
                  <c:v>0.18905248397435898</c:v>
                </c:pt>
                <c:pt idx="23">
                  <c:v>0.146484375</c:v>
                </c:pt>
                <c:pt idx="24">
                  <c:v>4.7576121794871799E-2</c:v>
                </c:pt>
                <c:pt idx="25">
                  <c:v>-7.0112179487179488E-2</c:v>
                </c:pt>
                <c:pt idx="26">
                  <c:v>-0.16025641025641027</c:v>
                </c:pt>
                <c:pt idx="27">
                  <c:v>-0.18905248397435898</c:v>
                </c:pt>
                <c:pt idx="28">
                  <c:v>-0.146484375</c:v>
                </c:pt>
                <c:pt idx="29">
                  <c:v>-2.5040064102564104E-2</c:v>
                </c:pt>
                <c:pt idx="30">
                  <c:v>8.6388221153846159E-2</c:v>
                </c:pt>
                <c:pt idx="31">
                  <c:v>0.16902043269230771</c:v>
                </c:pt>
                <c:pt idx="32">
                  <c:v>0.18780048076923078</c:v>
                </c:pt>
                <c:pt idx="33">
                  <c:v>0.13396434294871795</c:v>
                </c:pt>
                <c:pt idx="34">
                  <c:v>2.879607371794872E-2</c:v>
                </c:pt>
                <c:pt idx="35">
                  <c:v>-8.7640224358974367E-2</c:v>
                </c:pt>
                <c:pt idx="36">
                  <c:v>-0.1702724358974359</c:v>
                </c:pt>
                <c:pt idx="37">
                  <c:v>-0.18654847756410256</c:v>
                </c:pt>
                <c:pt idx="38">
                  <c:v>-0.13271233974358976</c:v>
                </c:pt>
                <c:pt idx="39">
                  <c:v>1.2520032051282052E-2</c:v>
                </c:pt>
                <c:pt idx="40">
                  <c:v>0.1201923076923077</c:v>
                </c:pt>
                <c:pt idx="41">
                  <c:v>0.18279246794871795</c:v>
                </c:pt>
                <c:pt idx="42">
                  <c:v>0.17653245192307693</c:v>
                </c:pt>
                <c:pt idx="43">
                  <c:v>0.10141225961538462</c:v>
                </c:pt>
                <c:pt idx="44">
                  <c:v>-1.2520032051282052E-2</c:v>
                </c:pt>
                <c:pt idx="45">
                  <c:v>-0.1214443108974359</c:v>
                </c:pt>
                <c:pt idx="46">
                  <c:v>-0.18279246794871795</c:v>
                </c:pt>
                <c:pt idx="47">
                  <c:v>-0.17653245192307693</c:v>
                </c:pt>
                <c:pt idx="48">
                  <c:v>-0.10141225961538462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3E-475C-A053-6A4DD6A25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095135"/>
        <c:axId val="515095615"/>
      </c:lineChart>
      <c:catAx>
        <c:axId val="515095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95615"/>
        <c:crosses val="autoZero"/>
        <c:auto val="1"/>
        <c:lblAlgn val="ctr"/>
        <c:lblOffset val="100"/>
        <c:noMultiLvlLbl val="0"/>
      </c:catAx>
      <c:valAx>
        <c:axId val="51509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9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464820</xdr:colOff>
      <xdr:row>18</xdr:row>
      <xdr:rowOff>60960</xdr:rowOff>
    </xdr:from>
    <xdr:to>
      <xdr:col>24</xdr:col>
      <xdr:colOff>160020</xdr:colOff>
      <xdr:row>33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18CC-F685-BC6D-60D7-6DB7AC888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99060</xdr:colOff>
      <xdr:row>18</xdr:row>
      <xdr:rowOff>30480</xdr:rowOff>
    </xdr:from>
    <xdr:to>
      <xdr:col>32</xdr:col>
      <xdr:colOff>403860</xdr:colOff>
      <xdr:row>33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16ADB-9694-8000-BB76-ADB0E622B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632460</xdr:colOff>
      <xdr:row>47</xdr:row>
      <xdr:rowOff>15240</xdr:rowOff>
    </xdr:from>
    <xdr:to>
      <xdr:col>32</xdr:col>
      <xdr:colOff>510540</xdr:colOff>
      <xdr:row>62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2A838B-4630-6504-96D8-EA1C19536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541020</xdr:colOff>
      <xdr:row>47</xdr:row>
      <xdr:rowOff>15240</xdr:rowOff>
    </xdr:from>
    <xdr:to>
      <xdr:col>41</xdr:col>
      <xdr:colOff>236220</xdr:colOff>
      <xdr:row>62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EEF9FF-D762-7329-4ED2-C2DCA29AA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F616-250D-46CA-B716-E8A9B416F08C}">
  <dimension ref="E5:AD90"/>
  <sheetViews>
    <sheetView tabSelected="1" topLeftCell="A28" zoomScale="106" zoomScaleNormal="100" workbookViewId="0">
      <selection activeCell="AA66" sqref="AA66"/>
    </sheetView>
  </sheetViews>
  <sheetFormatPr defaultRowHeight="14.4" x14ac:dyDescent="0.3"/>
  <cols>
    <col min="26" max="27" width="12" bestFit="1" customWidth="1"/>
  </cols>
  <sheetData>
    <row r="5" spans="5:18" x14ac:dyDescent="0.3">
      <c r="E5" t="s">
        <v>7</v>
      </c>
    </row>
    <row r="8" spans="5:18" x14ac:dyDescent="0.3">
      <c r="E8">
        <v>3816</v>
      </c>
      <c r="F8">
        <v>43828</v>
      </c>
    </row>
    <row r="9" spans="5:18" x14ac:dyDescent="0.3">
      <c r="E9">
        <v>50</v>
      </c>
    </row>
    <row r="10" spans="5:18" x14ac:dyDescent="0.3">
      <c r="E10">
        <v>397</v>
      </c>
      <c r="F10">
        <v>617</v>
      </c>
      <c r="H10">
        <f t="shared" ref="H10:H12" si="0">5/1024*E10</f>
        <v>1.9384765625</v>
      </c>
      <c r="I10">
        <f t="shared" ref="I10:I12" si="1">5/1024*F10</f>
        <v>3.0126953125</v>
      </c>
      <c r="K10">
        <f t="shared" ref="K10:K12" si="2">(H10-2.5)*14.1</f>
        <v>-7.91748046875</v>
      </c>
      <c r="L10">
        <f t="shared" ref="L10:L12" si="3">(I10-2.5)*2</f>
        <v>1.025390625</v>
      </c>
    </row>
    <row r="11" spans="5:18" x14ac:dyDescent="0.3">
      <c r="E11">
        <v>645</v>
      </c>
      <c r="F11">
        <v>700</v>
      </c>
      <c r="H11">
        <f t="shared" si="0"/>
        <v>3.1494140625</v>
      </c>
      <c r="I11">
        <f t="shared" si="1"/>
        <v>3.41796875</v>
      </c>
      <c r="K11">
        <f t="shared" si="2"/>
        <v>9.15673828125</v>
      </c>
      <c r="L11">
        <f t="shared" si="3"/>
        <v>1.8359375</v>
      </c>
    </row>
    <row r="12" spans="5:18" x14ac:dyDescent="0.3">
      <c r="E12">
        <v>846</v>
      </c>
      <c r="F12">
        <v>711</v>
      </c>
      <c r="H12">
        <f t="shared" si="0"/>
        <v>4.130859375</v>
      </c>
      <c r="I12">
        <f t="shared" si="1"/>
        <v>3.4716796875</v>
      </c>
      <c r="K12">
        <f t="shared" si="2"/>
        <v>22.9951171875</v>
      </c>
      <c r="L12">
        <f t="shared" si="3"/>
        <v>1.943359375</v>
      </c>
      <c r="O12" t="s">
        <v>1</v>
      </c>
      <c r="P12" t="s">
        <v>2</v>
      </c>
      <c r="Q12" t="s">
        <v>0</v>
      </c>
      <c r="R12" t="s">
        <v>3</v>
      </c>
    </row>
    <row r="13" spans="5:18" x14ac:dyDescent="0.3">
      <c r="E13">
        <v>920</v>
      </c>
      <c r="F13">
        <v>646</v>
      </c>
      <c r="H13">
        <f>5/1024*E13</f>
        <v>4.4921875</v>
      </c>
      <c r="I13">
        <f t="shared" ref="I13:I51" si="4">5/1024*F13</f>
        <v>3.154296875</v>
      </c>
      <c r="K13">
        <f>(H13-2.5)*14.1</f>
        <v>28.08984375</v>
      </c>
      <c r="L13">
        <f>(I13-2.5)*2</f>
        <v>1.30859375</v>
      </c>
      <c r="O13">
        <f>SQRT(SUMSQ(K10:K100)/COUNT(K10:K100))</f>
        <v>19.530263964367798</v>
      </c>
      <c r="P13">
        <f>SQRT(SUMSQ(L10:L100)/COUNT(L10:L100))</f>
        <v>1.4102433591939807</v>
      </c>
      <c r="Q13">
        <f>E8/F8*360</f>
        <v>31.344346080131423</v>
      </c>
      <c r="R13">
        <f>O13*P13*COS(Q13*PI()/180)</f>
        <v>23.522786436404747</v>
      </c>
    </row>
    <row r="14" spans="5:18" x14ac:dyDescent="0.3">
      <c r="E14">
        <v>838</v>
      </c>
      <c r="F14">
        <v>530</v>
      </c>
      <c r="H14">
        <f t="shared" ref="H14:H51" si="5">5/1024*E14</f>
        <v>4.091796875</v>
      </c>
      <c r="I14">
        <f t="shared" si="4"/>
        <v>2.587890625</v>
      </c>
      <c r="K14">
        <f t="shared" ref="K14:K51" si="6">(H14-2.5)*14.1</f>
        <v>22.4443359375</v>
      </c>
      <c r="L14">
        <f t="shared" ref="L14:L51" si="7">(I14-2.5)*2</f>
        <v>0.17578125</v>
      </c>
      <c r="N14" t="s">
        <v>4</v>
      </c>
      <c r="O14">
        <f>(O13-20)/20*100</f>
        <v>-2.3486801781610112</v>
      </c>
      <c r="P14">
        <f>(P13-SQRT(2))/SQRT(2)*100</f>
        <v>-0.28073575906402171</v>
      </c>
      <c r="Q14">
        <f>(Q13-30)/30*100</f>
        <v>4.481153600438077</v>
      </c>
      <c r="R14">
        <f>(R13-(20*SQRT(2)*COS(30*PI()/180)))/(20*SQRT(2)*COS(30*PI()/180))*100</f>
        <v>-3.9686265039121884</v>
      </c>
    </row>
    <row r="15" spans="5:18" x14ac:dyDescent="0.3">
      <c r="E15">
        <v>632</v>
      </c>
      <c r="F15">
        <v>407</v>
      </c>
      <c r="H15">
        <f t="shared" si="5"/>
        <v>3.0859375</v>
      </c>
      <c r="I15">
        <f t="shared" si="4"/>
        <v>1.9873046875</v>
      </c>
      <c r="K15">
        <f t="shared" si="6"/>
        <v>8.26171875</v>
      </c>
      <c r="L15">
        <f t="shared" si="7"/>
        <v>-1.025390625</v>
      </c>
    </row>
    <row r="16" spans="5:18" x14ac:dyDescent="0.3">
      <c r="E16">
        <v>379</v>
      </c>
      <c r="F16">
        <v>324</v>
      </c>
      <c r="H16">
        <f t="shared" si="5"/>
        <v>1.8505859375</v>
      </c>
      <c r="I16">
        <f t="shared" si="4"/>
        <v>1.58203125</v>
      </c>
      <c r="K16">
        <f t="shared" si="6"/>
        <v>-9.15673828125</v>
      </c>
      <c r="L16">
        <f t="shared" si="7"/>
        <v>-1.8359375</v>
      </c>
    </row>
    <row r="17" spans="5:12" x14ac:dyDescent="0.3">
      <c r="E17">
        <v>177</v>
      </c>
      <c r="F17">
        <v>313</v>
      </c>
      <c r="H17">
        <f t="shared" si="5"/>
        <v>0.8642578125</v>
      </c>
      <c r="I17">
        <f t="shared" si="4"/>
        <v>1.5283203125</v>
      </c>
      <c r="K17">
        <f t="shared" si="6"/>
        <v>-23.06396484375</v>
      </c>
      <c r="L17">
        <f t="shared" si="7"/>
        <v>-1.943359375</v>
      </c>
    </row>
    <row r="18" spans="5:12" x14ac:dyDescent="0.3">
      <c r="E18">
        <v>105</v>
      </c>
      <c r="F18">
        <v>378</v>
      </c>
      <c r="H18">
        <f t="shared" si="5"/>
        <v>0.5126953125</v>
      </c>
      <c r="I18">
        <f t="shared" si="4"/>
        <v>1.845703125</v>
      </c>
      <c r="K18">
        <f t="shared" si="6"/>
        <v>-28.02099609375</v>
      </c>
      <c r="L18">
        <f t="shared" si="7"/>
        <v>-1.30859375</v>
      </c>
    </row>
    <row r="19" spans="5:12" x14ac:dyDescent="0.3">
      <c r="E19">
        <v>186</v>
      </c>
      <c r="F19">
        <v>494</v>
      </c>
      <c r="H19">
        <f t="shared" si="5"/>
        <v>0.908203125</v>
      </c>
      <c r="I19">
        <f t="shared" si="4"/>
        <v>2.412109375</v>
      </c>
      <c r="K19">
        <f t="shared" si="6"/>
        <v>-22.4443359375</v>
      </c>
      <c r="L19">
        <f t="shared" si="7"/>
        <v>-0.17578125</v>
      </c>
    </row>
    <row r="20" spans="5:12" x14ac:dyDescent="0.3">
      <c r="E20">
        <v>382</v>
      </c>
      <c r="F20">
        <v>611</v>
      </c>
      <c r="H20">
        <f t="shared" si="5"/>
        <v>1.865234375</v>
      </c>
      <c r="I20">
        <f t="shared" si="4"/>
        <v>2.9833984375</v>
      </c>
      <c r="K20">
        <f t="shared" si="6"/>
        <v>-8.9501953125</v>
      </c>
      <c r="L20">
        <f t="shared" si="7"/>
        <v>0.966796875</v>
      </c>
    </row>
    <row r="21" spans="5:12" x14ac:dyDescent="0.3">
      <c r="E21">
        <v>631</v>
      </c>
      <c r="F21">
        <v>697</v>
      </c>
      <c r="H21">
        <f t="shared" si="5"/>
        <v>3.0810546875</v>
      </c>
      <c r="I21">
        <f t="shared" si="4"/>
        <v>3.4033203125</v>
      </c>
      <c r="K21">
        <f t="shared" si="6"/>
        <v>8.19287109375</v>
      </c>
      <c r="L21">
        <f t="shared" si="7"/>
        <v>1.806640625</v>
      </c>
    </row>
    <row r="22" spans="5:12" x14ac:dyDescent="0.3">
      <c r="E22">
        <v>837</v>
      </c>
      <c r="F22">
        <v>713</v>
      </c>
      <c r="H22">
        <f t="shared" si="5"/>
        <v>4.0869140625</v>
      </c>
      <c r="I22">
        <f t="shared" si="4"/>
        <v>3.4814453125</v>
      </c>
      <c r="K22">
        <f t="shared" si="6"/>
        <v>22.37548828125</v>
      </c>
      <c r="L22">
        <f t="shared" si="7"/>
        <v>1.962890625</v>
      </c>
    </row>
    <row r="23" spans="5:12" x14ac:dyDescent="0.3">
      <c r="E23">
        <v>919</v>
      </c>
      <c r="F23">
        <v>652</v>
      </c>
      <c r="H23">
        <f t="shared" si="5"/>
        <v>4.4873046875</v>
      </c>
      <c r="I23">
        <f t="shared" si="4"/>
        <v>3.18359375</v>
      </c>
      <c r="K23">
        <f t="shared" si="6"/>
        <v>28.02099609375</v>
      </c>
      <c r="L23">
        <f t="shared" si="7"/>
        <v>1.3671875</v>
      </c>
    </row>
    <row r="24" spans="5:12" x14ac:dyDescent="0.3">
      <c r="E24">
        <v>847</v>
      </c>
      <c r="F24">
        <v>538</v>
      </c>
      <c r="H24">
        <f t="shared" si="5"/>
        <v>4.1357421875</v>
      </c>
      <c r="I24">
        <f t="shared" si="4"/>
        <v>2.626953125</v>
      </c>
      <c r="K24">
        <f t="shared" si="6"/>
        <v>23.06396484375</v>
      </c>
      <c r="L24">
        <f t="shared" si="7"/>
        <v>0.25390625</v>
      </c>
    </row>
    <row r="25" spans="5:12" x14ac:dyDescent="0.3">
      <c r="E25">
        <v>647</v>
      </c>
      <c r="F25">
        <v>413</v>
      </c>
      <c r="H25">
        <f t="shared" si="5"/>
        <v>3.1591796875</v>
      </c>
      <c r="I25">
        <f t="shared" si="4"/>
        <v>2.0166015625</v>
      </c>
      <c r="K25">
        <f t="shared" si="6"/>
        <v>9.29443359375</v>
      </c>
      <c r="L25">
        <f t="shared" si="7"/>
        <v>-0.966796875</v>
      </c>
    </row>
    <row r="26" spans="5:12" x14ac:dyDescent="0.3">
      <c r="E26">
        <v>394</v>
      </c>
      <c r="F26">
        <v>327</v>
      </c>
      <c r="H26">
        <f t="shared" si="5"/>
        <v>1.923828125</v>
      </c>
      <c r="I26">
        <f t="shared" si="4"/>
        <v>1.5966796875</v>
      </c>
      <c r="K26">
        <f t="shared" si="6"/>
        <v>-8.1240234375</v>
      </c>
      <c r="L26">
        <f t="shared" si="7"/>
        <v>-1.806640625</v>
      </c>
    </row>
    <row r="27" spans="5:12" x14ac:dyDescent="0.3">
      <c r="E27">
        <v>186</v>
      </c>
      <c r="F27">
        <v>312</v>
      </c>
      <c r="H27">
        <f t="shared" si="5"/>
        <v>0.908203125</v>
      </c>
      <c r="I27">
        <f t="shared" si="4"/>
        <v>1.5234375</v>
      </c>
      <c r="K27">
        <f t="shared" si="6"/>
        <v>-22.4443359375</v>
      </c>
      <c r="L27">
        <f t="shared" si="7"/>
        <v>-1.953125</v>
      </c>
    </row>
    <row r="28" spans="5:12" x14ac:dyDescent="0.3">
      <c r="E28">
        <v>104</v>
      </c>
      <c r="F28">
        <v>373</v>
      </c>
      <c r="H28">
        <f t="shared" si="5"/>
        <v>0.5078125</v>
      </c>
      <c r="I28">
        <f t="shared" si="4"/>
        <v>1.8212890625</v>
      </c>
      <c r="K28">
        <f t="shared" si="6"/>
        <v>-28.08984375</v>
      </c>
      <c r="L28">
        <f t="shared" si="7"/>
        <v>-1.357421875</v>
      </c>
    </row>
    <row r="29" spans="5:12" x14ac:dyDescent="0.3">
      <c r="E29">
        <v>176</v>
      </c>
      <c r="F29">
        <v>486</v>
      </c>
      <c r="H29">
        <f t="shared" si="5"/>
        <v>0.859375</v>
      </c>
      <c r="I29">
        <f t="shared" si="4"/>
        <v>2.373046875</v>
      </c>
      <c r="K29">
        <f t="shared" si="6"/>
        <v>-23.1328125</v>
      </c>
      <c r="L29">
        <f t="shared" si="7"/>
        <v>-0.25390625</v>
      </c>
    </row>
    <row r="30" spans="5:12" x14ac:dyDescent="0.3">
      <c r="E30">
        <v>368</v>
      </c>
      <c r="F30">
        <v>604</v>
      </c>
      <c r="H30">
        <f t="shared" si="5"/>
        <v>1.796875</v>
      </c>
      <c r="I30">
        <f t="shared" si="4"/>
        <v>2.94921875</v>
      </c>
      <c r="K30">
        <f t="shared" si="6"/>
        <v>-9.9140625</v>
      </c>
      <c r="L30">
        <f t="shared" si="7"/>
        <v>0.8984375</v>
      </c>
    </row>
    <row r="31" spans="5:12" x14ac:dyDescent="0.3">
      <c r="E31">
        <v>616</v>
      </c>
      <c r="F31">
        <v>694</v>
      </c>
      <c r="H31">
        <f t="shared" si="5"/>
        <v>3.0078125</v>
      </c>
      <c r="I31">
        <f t="shared" si="4"/>
        <v>3.388671875</v>
      </c>
      <c r="K31">
        <f t="shared" si="6"/>
        <v>7.16015625</v>
      </c>
      <c r="L31">
        <f t="shared" si="7"/>
        <v>1.77734375</v>
      </c>
    </row>
    <row r="32" spans="5:12" x14ac:dyDescent="0.3">
      <c r="E32">
        <v>828</v>
      </c>
      <c r="F32">
        <v>714</v>
      </c>
      <c r="H32">
        <f t="shared" si="5"/>
        <v>4.04296875</v>
      </c>
      <c r="I32">
        <f t="shared" si="4"/>
        <v>3.486328125</v>
      </c>
      <c r="K32">
        <f t="shared" si="6"/>
        <v>21.755859375</v>
      </c>
      <c r="L32">
        <f t="shared" si="7"/>
        <v>1.97265625</v>
      </c>
    </row>
    <row r="33" spans="5:30" x14ac:dyDescent="0.3">
      <c r="E33">
        <v>919</v>
      </c>
      <c r="F33">
        <v>657</v>
      </c>
      <c r="H33">
        <f t="shared" si="5"/>
        <v>4.4873046875</v>
      </c>
      <c r="I33">
        <f t="shared" si="4"/>
        <v>3.2080078125</v>
      </c>
      <c r="K33">
        <f t="shared" si="6"/>
        <v>28.02099609375</v>
      </c>
      <c r="L33">
        <f t="shared" si="7"/>
        <v>1.416015625</v>
      </c>
    </row>
    <row r="34" spans="5:30" x14ac:dyDescent="0.3">
      <c r="E34">
        <v>855</v>
      </c>
      <c r="F34">
        <v>545</v>
      </c>
      <c r="H34">
        <f t="shared" si="5"/>
        <v>4.1748046875</v>
      </c>
      <c r="I34">
        <f t="shared" si="4"/>
        <v>2.6611328125</v>
      </c>
      <c r="K34">
        <f t="shared" si="6"/>
        <v>23.61474609375</v>
      </c>
      <c r="L34">
        <f t="shared" si="7"/>
        <v>0.322265625</v>
      </c>
    </row>
    <row r="35" spans="5:30" x14ac:dyDescent="0.3">
      <c r="E35">
        <v>660</v>
      </c>
      <c r="F35">
        <v>420</v>
      </c>
      <c r="H35">
        <f t="shared" si="5"/>
        <v>3.22265625</v>
      </c>
      <c r="I35">
        <f t="shared" si="4"/>
        <v>2.05078125</v>
      </c>
      <c r="K35">
        <f t="shared" si="6"/>
        <v>10.189453125</v>
      </c>
      <c r="L35">
        <f t="shared" si="7"/>
        <v>-0.8984375</v>
      </c>
    </row>
    <row r="36" spans="5:30" x14ac:dyDescent="0.3">
      <c r="E36">
        <v>408</v>
      </c>
      <c r="F36">
        <v>330</v>
      </c>
      <c r="H36">
        <f t="shared" si="5"/>
        <v>1.9921875</v>
      </c>
      <c r="I36">
        <f t="shared" si="4"/>
        <v>1.611328125</v>
      </c>
      <c r="K36">
        <f t="shared" si="6"/>
        <v>-7.16015625</v>
      </c>
      <c r="L36">
        <f t="shared" si="7"/>
        <v>-1.77734375</v>
      </c>
      <c r="Q36" t="s">
        <v>8</v>
      </c>
    </row>
    <row r="37" spans="5:30" x14ac:dyDescent="0.3">
      <c r="E37">
        <v>195</v>
      </c>
      <c r="F37">
        <v>311</v>
      </c>
      <c r="H37">
        <f t="shared" si="5"/>
        <v>0.9521484375</v>
      </c>
      <c r="I37">
        <f t="shared" si="4"/>
        <v>1.5185546875</v>
      </c>
      <c r="K37">
        <f t="shared" si="6"/>
        <v>-21.82470703125</v>
      </c>
      <c r="L37">
        <f t="shared" si="7"/>
        <v>-1.962890625</v>
      </c>
    </row>
    <row r="38" spans="5:30" x14ac:dyDescent="0.3">
      <c r="E38">
        <v>103</v>
      </c>
      <c r="F38">
        <v>367</v>
      </c>
      <c r="H38">
        <f t="shared" si="5"/>
        <v>0.5029296875</v>
      </c>
      <c r="I38">
        <f t="shared" si="4"/>
        <v>1.7919921875</v>
      </c>
      <c r="K38">
        <f t="shared" si="6"/>
        <v>-28.15869140625</v>
      </c>
      <c r="L38">
        <f t="shared" si="7"/>
        <v>-1.416015625</v>
      </c>
      <c r="Q38">
        <v>43978</v>
      </c>
    </row>
    <row r="39" spans="5:30" x14ac:dyDescent="0.3">
      <c r="E39">
        <v>168</v>
      </c>
      <c r="F39">
        <v>479</v>
      </c>
      <c r="H39">
        <f t="shared" si="5"/>
        <v>0.8203125</v>
      </c>
      <c r="I39">
        <f t="shared" si="4"/>
        <v>2.3388671875</v>
      </c>
      <c r="K39">
        <f t="shared" si="6"/>
        <v>-23.68359375</v>
      </c>
      <c r="L39">
        <f t="shared" si="7"/>
        <v>-0.322265625</v>
      </c>
      <c r="Q39">
        <v>49</v>
      </c>
      <c r="AA39" t="s">
        <v>1</v>
      </c>
      <c r="AB39" t="s">
        <v>2</v>
      </c>
      <c r="AC39" t="s">
        <v>0</v>
      </c>
      <c r="AD39" t="s">
        <v>3</v>
      </c>
    </row>
    <row r="40" spans="5:30" x14ac:dyDescent="0.3">
      <c r="E40">
        <v>364</v>
      </c>
      <c r="F40">
        <v>604</v>
      </c>
      <c r="H40">
        <f t="shared" si="5"/>
        <v>1.77734375</v>
      </c>
      <c r="I40">
        <f t="shared" si="4"/>
        <v>2.94921875</v>
      </c>
      <c r="K40">
        <f t="shared" si="6"/>
        <v>-10.189453125</v>
      </c>
      <c r="L40">
        <f t="shared" si="7"/>
        <v>0.8984375</v>
      </c>
      <c r="P40">
        <v>1</v>
      </c>
      <c r="Q40">
        <v>558</v>
      </c>
      <c r="R40">
        <v>534</v>
      </c>
      <c r="T40">
        <f>Q40*5/1024</f>
        <v>2.724609375</v>
      </c>
      <c r="U40">
        <f>R40*5/1024</f>
        <v>2.607421875</v>
      </c>
      <c r="W40">
        <f>(T40-2.5)*23</f>
        <v>5.166015625</v>
      </c>
      <c r="X40">
        <f>(U40-2.5)/3.9</f>
        <v>2.7544070512820512E-2</v>
      </c>
      <c r="Z40" s="1" t="s">
        <v>10</v>
      </c>
      <c r="AA40">
        <f>SQRT(SUMSQ(W40:W88)/Q39)</f>
        <v>14.106831435065212</v>
      </c>
      <c r="AB40">
        <f>SQRT(SUMSQ(X40:X88)/Q39)/0.282</f>
        <v>0.47858492544055864</v>
      </c>
      <c r="AC40" t="e">
        <f>Q38/R38*360</f>
        <v>#DIV/0!</v>
      </c>
      <c r="AD40" t="e">
        <f>AA40*AB40*COS(Q38/R38*2*PI())</f>
        <v>#DIV/0!</v>
      </c>
    </row>
    <row r="41" spans="5:30" x14ac:dyDescent="0.3">
      <c r="E41">
        <v>616</v>
      </c>
      <c r="F41">
        <v>694</v>
      </c>
      <c r="H41">
        <f t="shared" si="5"/>
        <v>3.0078125</v>
      </c>
      <c r="I41">
        <f t="shared" si="4"/>
        <v>3.388671875</v>
      </c>
      <c r="K41">
        <f t="shared" si="6"/>
        <v>7.16015625</v>
      </c>
      <c r="L41">
        <f t="shared" si="7"/>
        <v>1.77734375</v>
      </c>
      <c r="P41">
        <v>2</v>
      </c>
      <c r="Q41">
        <v>651</v>
      </c>
      <c r="R41">
        <v>618</v>
      </c>
      <c r="T41">
        <f t="shared" ref="T41:T85" si="8">Q41*5/1024</f>
        <v>3.1787109375</v>
      </c>
      <c r="U41">
        <f t="shared" ref="U41:U85" si="9">R41*5/1024</f>
        <v>3.017578125</v>
      </c>
      <c r="W41">
        <f t="shared" ref="W41:W88" si="10">(T41-2.5)*23</f>
        <v>15.6103515625</v>
      </c>
      <c r="X41">
        <f>(U41-2.5)/3.9</f>
        <v>0.13271233974358976</v>
      </c>
      <c r="Z41" s="1" t="s">
        <v>9</v>
      </c>
      <c r="AA41" s="1">
        <v>14</v>
      </c>
      <c r="AB41">
        <f>14/(SQRT(26.532^2+(2*PI()*500*0.004)^2))</f>
        <v>0.47688042756412657</v>
      </c>
      <c r="AC41">
        <f>ATAN((2*PI()*500*0.004)/(26.532))*180/PI()</f>
        <v>25.343673373870875</v>
      </c>
      <c r="AD41">
        <f>AA41*AB41*COS(AC41*PI()/180)</f>
        <v>6.0337732462844205</v>
      </c>
    </row>
    <row r="42" spans="5:30" x14ac:dyDescent="0.3">
      <c r="E42">
        <v>827</v>
      </c>
      <c r="F42">
        <v>714</v>
      </c>
      <c r="H42">
        <f t="shared" si="5"/>
        <v>4.0380859375</v>
      </c>
      <c r="I42">
        <f t="shared" si="4"/>
        <v>3.486328125</v>
      </c>
      <c r="K42">
        <f t="shared" si="6"/>
        <v>21.68701171875</v>
      </c>
      <c r="L42">
        <f t="shared" si="7"/>
        <v>1.97265625</v>
      </c>
      <c r="P42">
        <v>3</v>
      </c>
      <c r="Q42">
        <v>688</v>
      </c>
      <c r="R42">
        <v>661</v>
      </c>
      <c r="T42">
        <f t="shared" si="8"/>
        <v>3.359375</v>
      </c>
      <c r="U42">
        <f t="shared" si="9"/>
        <v>3.2275390625</v>
      </c>
      <c r="W42">
        <f t="shared" si="10"/>
        <v>19.765625</v>
      </c>
      <c r="X42">
        <f t="shared" ref="X42:X86" si="11">(U42-2.5)/3.9</f>
        <v>0.18654847756410256</v>
      </c>
      <c r="Z42" s="1" t="s">
        <v>11</v>
      </c>
      <c r="AA42">
        <f>(AA40-AA41)/AA41*100</f>
        <v>0.76308167903722846</v>
      </c>
      <c r="AB42">
        <f t="shared" ref="AB42:AD42" si="12">(AB40-AB41)/AB41*100</f>
        <v>0.35742667929118555</v>
      </c>
      <c r="AC42" t="e">
        <f t="shared" si="12"/>
        <v>#DIV/0!</v>
      </c>
      <c r="AD42" t="e">
        <f t="shared" si="12"/>
        <v>#DIV/0!</v>
      </c>
    </row>
    <row r="43" spans="5:30" x14ac:dyDescent="0.3">
      <c r="E43">
        <v>919</v>
      </c>
      <c r="F43">
        <v>657</v>
      </c>
      <c r="H43">
        <f t="shared" si="5"/>
        <v>4.4873046875</v>
      </c>
      <c r="I43">
        <f t="shared" si="4"/>
        <v>3.2080078125</v>
      </c>
      <c r="K43">
        <f t="shared" si="6"/>
        <v>28.02099609375</v>
      </c>
      <c r="L43">
        <f t="shared" si="7"/>
        <v>1.416015625</v>
      </c>
      <c r="P43">
        <v>4</v>
      </c>
      <c r="Q43">
        <v>658</v>
      </c>
      <c r="R43">
        <v>647</v>
      </c>
      <c r="T43">
        <f t="shared" si="8"/>
        <v>3.212890625</v>
      </c>
      <c r="U43">
        <f t="shared" si="9"/>
        <v>3.1591796875</v>
      </c>
      <c r="W43">
        <f t="shared" si="10"/>
        <v>16.396484375</v>
      </c>
      <c r="X43">
        <f t="shared" si="11"/>
        <v>0.16902043269230771</v>
      </c>
    </row>
    <row r="44" spans="5:30" x14ac:dyDescent="0.3">
      <c r="E44">
        <v>855</v>
      </c>
      <c r="F44">
        <v>545</v>
      </c>
      <c r="H44">
        <f t="shared" si="5"/>
        <v>4.1748046875</v>
      </c>
      <c r="I44">
        <f t="shared" si="4"/>
        <v>2.6611328125</v>
      </c>
      <c r="K44">
        <f t="shared" si="6"/>
        <v>23.61474609375</v>
      </c>
      <c r="L44">
        <f t="shared" si="7"/>
        <v>0.322265625</v>
      </c>
      <c r="P44">
        <v>5</v>
      </c>
      <c r="Q44">
        <v>572</v>
      </c>
      <c r="R44">
        <v>582</v>
      </c>
      <c r="T44">
        <f t="shared" si="8"/>
        <v>2.79296875</v>
      </c>
      <c r="U44">
        <f t="shared" si="9"/>
        <v>2.841796875</v>
      </c>
      <c r="W44">
        <f t="shared" si="10"/>
        <v>6.73828125</v>
      </c>
      <c r="X44">
        <f t="shared" si="11"/>
        <v>8.7640224358974367E-2</v>
      </c>
    </row>
    <row r="45" spans="5:30" x14ac:dyDescent="0.3">
      <c r="E45">
        <v>660</v>
      </c>
      <c r="F45">
        <v>420</v>
      </c>
      <c r="H45">
        <f t="shared" si="5"/>
        <v>3.22265625</v>
      </c>
      <c r="I45">
        <f t="shared" si="4"/>
        <v>2.05078125</v>
      </c>
      <c r="K45">
        <f t="shared" si="6"/>
        <v>10.189453125</v>
      </c>
      <c r="L45">
        <f t="shared" si="7"/>
        <v>-0.8984375</v>
      </c>
      <c r="P45">
        <v>6</v>
      </c>
      <c r="Q45">
        <v>464</v>
      </c>
      <c r="R45">
        <v>490</v>
      </c>
      <c r="T45">
        <f t="shared" si="8"/>
        <v>2.265625</v>
      </c>
      <c r="U45">
        <f t="shared" si="9"/>
        <v>2.392578125</v>
      </c>
      <c r="W45">
        <f t="shared" si="10"/>
        <v>-5.390625</v>
      </c>
      <c r="X45">
        <f t="shared" si="11"/>
        <v>-2.7544070512820512E-2</v>
      </c>
    </row>
    <row r="46" spans="5:30" x14ac:dyDescent="0.3">
      <c r="E46">
        <v>408</v>
      </c>
      <c r="F46">
        <v>330</v>
      </c>
      <c r="H46">
        <f t="shared" si="5"/>
        <v>1.9921875</v>
      </c>
      <c r="I46">
        <f t="shared" si="4"/>
        <v>1.611328125</v>
      </c>
      <c r="K46">
        <f t="shared" si="6"/>
        <v>-7.16015625</v>
      </c>
      <c r="L46">
        <f t="shared" si="7"/>
        <v>-1.77734375</v>
      </c>
      <c r="P46">
        <v>7</v>
      </c>
      <c r="Q46">
        <v>374</v>
      </c>
      <c r="R46">
        <v>406</v>
      </c>
      <c r="T46">
        <f t="shared" si="8"/>
        <v>1.826171875</v>
      </c>
      <c r="U46">
        <f t="shared" si="9"/>
        <v>1.982421875</v>
      </c>
      <c r="W46">
        <f t="shared" si="10"/>
        <v>-15.498046875</v>
      </c>
      <c r="X46">
        <f t="shared" si="11"/>
        <v>-0.13271233974358976</v>
      </c>
    </row>
    <row r="47" spans="5:30" x14ac:dyDescent="0.3">
      <c r="E47">
        <v>195</v>
      </c>
      <c r="F47">
        <v>311</v>
      </c>
      <c r="H47">
        <f t="shared" si="5"/>
        <v>0.9521484375</v>
      </c>
      <c r="I47">
        <f t="shared" si="4"/>
        <v>1.5185546875</v>
      </c>
      <c r="K47">
        <f t="shared" si="6"/>
        <v>-21.82470703125</v>
      </c>
      <c r="L47">
        <f t="shared" si="7"/>
        <v>-1.962890625</v>
      </c>
      <c r="P47">
        <v>8</v>
      </c>
      <c r="Q47">
        <v>336</v>
      </c>
      <c r="R47">
        <v>363</v>
      </c>
      <c r="T47">
        <f t="shared" si="8"/>
        <v>1.640625</v>
      </c>
      <c r="U47">
        <f t="shared" si="9"/>
        <v>1.7724609375</v>
      </c>
      <c r="W47">
        <f t="shared" si="10"/>
        <v>-19.765625</v>
      </c>
      <c r="X47">
        <f t="shared" si="11"/>
        <v>-0.18654847756410256</v>
      </c>
    </row>
    <row r="48" spans="5:30" x14ac:dyDescent="0.3">
      <c r="E48">
        <v>103</v>
      </c>
      <c r="F48">
        <v>367</v>
      </c>
      <c r="H48">
        <f t="shared" si="5"/>
        <v>0.5029296875</v>
      </c>
      <c r="I48">
        <f t="shared" si="4"/>
        <v>1.7919921875</v>
      </c>
      <c r="K48">
        <f t="shared" si="6"/>
        <v>-28.15869140625</v>
      </c>
      <c r="L48">
        <f t="shared" si="7"/>
        <v>-1.416015625</v>
      </c>
      <c r="P48">
        <v>9</v>
      </c>
      <c r="Q48">
        <v>366</v>
      </c>
      <c r="R48">
        <v>377</v>
      </c>
      <c r="T48">
        <f t="shared" si="8"/>
        <v>1.787109375</v>
      </c>
      <c r="U48">
        <f t="shared" si="9"/>
        <v>1.8408203125</v>
      </c>
      <c r="W48">
        <f t="shared" si="10"/>
        <v>-16.396484375</v>
      </c>
      <c r="X48">
        <f t="shared" si="11"/>
        <v>-0.16902043269230771</v>
      </c>
    </row>
    <row r="49" spans="5:24" x14ac:dyDescent="0.3">
      <c r="E49">
        <v>168</v>
      </c>
      <c r="F49">
        <v>479</v>
      </c>
      <c r="H49">
        <f t="shared" si="5"/>
        <v>0.8203125</v>
      </c>
      <c r="I49">
        <f t="shared" si="4"/>
        <v>2.3388671875</v>
      </c>
      <c r="K49">
        <f t="shared" si="6"/>
        <v>-23.68359375</v>
      </c>
      <c r="L49">
        <f t="shared" si="7"/>
        <v>-0.322265625</v>
      </c>
      <c r="P49">
        <v>10</v>
      </c>
      <c r="Q49">
        <v>452</v>
      </c>
      <c r="R49">
        <v>442</v>
      </c>
      <c r="T49">
        <f t="shared" si="8"/>
        <v>2.20703125</v>
      </c>
      <c r="U49">
        <f t="shared" si="9"/>
        <v>2.158203125</v>
      </c>
      <c r="W49">
        <f t="shared" si="10"/>
        <v>-6.73828125</v>
      </c>
      <c r="X49">
        <f t="shared" si="11"/>
        <v>-8.7640224358974367E-2</v>
      </c>
    </row>
    <row r="50" spans="5:24" x14ac:dyDescent="0.3">
      <c r="E50">
        <v>364</v>
      </c>
      <c r="F50">
        <v>604</v>
      </c>
      <c r="H50">
        <f t="shared" si="5"/>
        <v>1.77734375</v>
      </c>
      <c r="I50">
        <f t="shared" si="4"/>
        <v>2.94921875</v>
      </c>
      <c r="K50">
        <f t="shared" si="6"/>
        <v>-10.189453125</v>
      </c>
      <c r="L50">
        <f t="shared" si="7"/>
        <v>0.8984375</v>
      </c>
      <c r="P50">
        <v>11</v>
      </c>
      <c r="Q50">
        <v>582</v>
      </c>
      <c r="R50">
        <v>551</v>
      </c>
      <c r="T50">
        <f>Q50*5/1024</f>
        <v>2.841796875</v>
      </c>
      <c r="U50">
        <f t="shared" si="9"/>
        <v>2.6904296875</v>
      </c>
      <c r="W50">
        <f t="shared" si="10"/>
        <v>7.861328125</v>
      </c>
      <c r="X50">
        <f t="shared" si="11"/>
        <v>4.8828125E-2</v>
      </c>
    </row>
    <row r="51" spans="5:24" x14ac:dyDescent="0.3">
      <c r="E51">
        <v>616</v>
      </c>
      <c r="F51">
        <v>694</v>
      </c>
      <c r="H51">
        <f t="shared" si="5"/>
        <v>3.0078125</v>
      </c>
      <c r="I51">
        <f t="shared" si="4"/>
        <v>3.388671875</v>
      </c>
      <c r="K51">
        <f t="shared" si="6"/>
        <v>7.16015625</v>
      </c>
      <c r="L51">
        <f t="shared" si="7"/>
        <v>1.77734375</v>
      </c>
      <c r="P51">
        <v>12</v>
      </c>
      <c r="Q51">
        <v>661</v>
      </c>
      <c r="R51">
        <v>629</v>
      </c>
      <c r="T51">
        <f t="shared" si="8"/>
        <v>3.2275390625</v>
      </c>
      <c r="U51">
        <f t="shared" si="9"/>
        <v>3.0712890625</v>
      </c>
      <c r="W51">
        <f t="shared" si="10"/>
        <v>16.7333984375</v>
      </c>
      <c r="X51">
        <f t="shared" si="11"/>
        <v>0.146484375</v>
      </c>
    </row>
    <row r="52" spans="5:24" x14ac:dyDescent="0.3">
      <c r="E52">
        <v>829</v>
      </c>
      <c r="F52">
        <v>713</v>
      </c>
      <c r="H52">
        <f t="shared" ref="H52:H56" si="13">5/1024*E52</f>
        <v>4.0478515625</v>
      </c>
      <c r="I52">
        <f t="shared" ref="I52:I56" si="14">5/1024*F52</f>
        <v>3.4814453125</v>
      </c>
      <c r="K52">
        <f t="shared" ref="K52:K54" si="15">(H52-2.5)*14.1</f>
        <v>21.82470703125</v>
      </c>
      <c r="L52">
        <f t="shared" ref="L52:L54" si="16">(I52-2.5)*2</f>
        <v>1.962890625</v>
      </c>
      <c r="P52">
        <v>13</v>
      </c>
      <c r="Q52">
        <v>687</v>
      </c>
      <c r="R52">
        <v>663</v>
      </c>
      <c r="T52">
        <f t="shared" si="8"/>
        <v>3.3544921875</v>
      </c>
      <c r="U52">
        <f t="shared" si="9"/>
        <v>3.2373046875</v>
      </c>
      <c r="W52">
        <f t="shared" si="10"/>
        <v>19.6533203125</v>
      </c>
      <c r="X52">
        <f t="shared" si="11"/>
        <v>0.18905248397435898</v>
      </c>
    </row>
    <row r="53" spans="5:24" x14ac:dyDescent="0.3">
      <c r="E53">
        <v>920</v>
      </c>
      <c r="F53">
        <v>657</v>
      </c>
      <c r="H53">
        <f t="shared" si="13"/>
        <v>4.4921875</v>
      </c>
      <c r="I53">
        <f t="shared" si="14"/>
        <v>3.2080078125</v>
      </c>
      <c r="K53">
        <f t="shared" si="15"/>
        <v>28.08984375</v>
      </c>
      <c r="L53">
        <f t="shared" si="16"/>
        <v>1.416015625</v>
      </c>
      <c r="P53">
        <v>14</v>
      </c>
      <c r="Q53">
        <v>646</v>
      </c>
      <c r="R53">
        <v>640</v>
      </c>
      <c r="T53">
        <f t="shared" si="8"/>
        <v>3.154296875</v>
      </c>
      <c r="U53">
        <f t="shared" si="9"/>
        <v>3.125</v>
      </c>
      <c r="W53">
        <f t="shared" si="10"/>
        <v>15.048828125</v>
      </c>
      <c r="X53">
        <f t="shared" si="11"/>
        <v>0.16025641025641027</v>
      </c>
    </row>
    <row r="54" spans="5:24" x14ac:dyDescent="0.3">
      <c r="E54">
        <v>856</v>
      </c>
      <c r="F54">
        <v>545</v>
      </c>
      <c r="H54">
        <f t="shared" si="13"/>
        <v>4.1796875</v>
      </c>
      <c r="I54">
        <f t="shared" si="14"/>
        <v>2.6611328125</v>
      </c>
      <c r="K54">
        <f t="shared" si="15"/>
        <v>23.68359375</v>
      </c>
      <c r="L54">
        <f t="shared" si="16"/>
        <v>0.322265625</v>
      </c>
      <c r="P54">
        <v>15</v>
      </c>
      <c r="Q54">
        <v>554</v>
      </c>
      <c r="R54">
        <v>567</v>
      </c>
      <c r="T54">
        <f t="shared" si="8"/>
        <v>2.705078125</v>
      </c>
      <c r="U54">
        <f t="shared" si="9"/>
        <v>2.7685546875</v>
      </c>
      <c r="W54">
        <f t="shared" si="10"/>
        <v>4.716796875</v>
      </c>
      <c r="X54">
        <f t="shared" si="11"/>
        <v>6.886017628205128E-2</v>
      </c>
    </row>
    <row r="55" spans="5:24" x14ac:dyDescent="0.3">
      <c r="E55">
        <v>660</v>
      </c>
      <c r="F55">
        <v>420</v>
      </c>
      <c r="H55">
        <f t="shared" si="13"/>
        <v>3.22265625</v>
      </c>
      <c r="I55">
        <f t="shared" si="14"/>
        <v>2.05078125</v>
      </c>
      <c r="K55">
        <f t="shared" ref="K55:K56" si="17">(H55-2.5)*14.1</f>
        <v>10.189453125</v>
      </c>
      <c r="L55">
        <f t="shared" ref="L55:L56" si="18">(I55-2.5)*2</f>
        <v>-0.8984375</v>
      </c>
      <c r="P55">
        <v>16</v>
      </c>
      <c r="Q55">
        <v>446</v>
      </c>
      <c r="R55">
        <v>473</v>
      </c>
      <c r="T55">
        <f t="shared" si="8"/>
        <v>2.177734375</v>
      </c>
      <c r="U55">
        <f t="shared" si="9"/>
        <v>2.3095703125</v>
      </c>
      <c r="W55">
        <f t="shared" si="10"/>
        <v>-7.412109375</v>
      </c>
      <c r="X55">
        <f t="shared" si="11"/>
        <v>-4.8828125E-2</v>
      </c>
    </row>
    <row r="56" spans="5:24" x14ac:dyDescent="0.3">
      <c r="E56">
        <v>408</v>
      </c>
      <c r="F56">
        <v>330</v>
      </c>
      <c r="H56">
        <f t="shared" si="13"/>
        <v>1.9921875</v>
      </c>
      <c r="I56">
        <f t="shared" si="14"/>
        <v>1.611328125</v>
      </c>
      <c r="K56">
        <f t="shared" si="17"/>
        <v>-7.16015625</v>
      </c>
      <c r="L56">
        <f t="shared" si="18"/>
        <v>-1.77734375</v>
      </c>
      <c r="P56">
        <v>17</v>
      </c>
      <c r="Q56">
        <v>363</v>
      </c>
      <c r="R56">
        <v>395</v>
      </c>
      <c r="T56">
        <f t="shared" si="8"/>
        <v>1.7724609375</v>
      </c>
      <c r="U56">
        <f t="shared" si="9"/>
        <v>1.9287109375</v>
      </c>
      <c r="W56">
        <f t="shared" si="10"/>
        <v>-16.7333984375</v>
      </c>
      <c r="X56">
        <f t="shared" si="11"/>
        <v>-0.146484375</v>
      </c>
    </row>
    <row r="57" spans="5:24" x14ac:dyDescent="0.3">
      <c r="E57">
        <v>195</v>
      </c>
      <c r="F57">
        <v>311</v>
      </c>
      <c r="P57">
        <v>18</v>
      </c>
      <c r="Q57">
        <v>337</v>
      </c>
      <c r="R57">
        <v>361</v>
      </c>
      <c r="T57">
        <f t="shared" si="8"/>
        <v>1.6455078125</v>
      </c>
      <c r="U57">
        <f t="shared" si="9"/>
        <v>1.7626953125</v>
      </c>
      <c r="W57">
        <f t="shared" si="10"/>
        <v>-19.6533203125</v>
      </c>
      <c r="X57">
        <f t="shared" si="11"/>
        <v>-0.18905248397435898</v>
      </c>
    </row>
    <row r="58" spans="5:24" x14ac:dyDescent="0.3">
      <c r="E58">
        <v>103</v>
      </c>
      <c r="F58">
        <v>367</v>
      </c>
      <c r="P58">
        <v>19</v>
      </c>
      <c r="Q58">
        <v>378</v>
      </c>
      <c r="R58">
        <v>385</v>
      </c>
      <c r="T58">
        <f t="shared" si="8"/>
        <v>1.845703125</v>
      </c>
      <c r="U58">
        <f t="shared" si="9"/>
        <v>1.8798828125</v>
      </c>
      <c r="W58">
        <f t="shared" si="10"/>
        <v>-15.048828125</v>
      </c>
      <c r="X58">
        <f t="shared" si="11"/>
        <v>-0.15900440705128205</v>
      </c>
    </row>
    <row r="59" spans="5:24" x14ac:dyDescent="0.3">
      <c r="E59">
        <v>168</v>
      </c>
      <c r="F59">
        <v>479</v>
      </c>
      <c r="P59">
        <v>20</v>
      </c>
      <c r="Q59">
        <v>470</v>
      </c>
      <c r="R59">
        <v>477</v>
      </c>
      <c r="T59">
        <f t="shared" si="8"/>
        <v>2.294921875</v>
      </c>
      <c r="U59">
        <f t="shared" si="9"/>
        <v>2.3291015625</v>
      </c>
      <c r="W59">
        <f t="shared" si="10"/>
        <v>-4.716796875</v>
      </c>
      <c r="X59">
        <f t="shared" si="11"/>
        <v>-4.3820112179487183E-2</v>
      </c>
    </row>
    <row r="60" spans="5:24" x14ac:dyDescent="0.3">
      <c r="E60" t="s">
        <v>5</v>
      </c>
      <c r="P60">
        <v>21</v>
      </c>
      <c r="Q60">
        <v>598</v>
      </c>
      <c r="R60">
        <v>568</v>
      </c>
      <c r="T60">
        <f t="shared" si="8"/>
        <v>2.919921875</v>
      </c>
      <c r="U60">
        <f t="shared" si="9"/>
        <v>2.7734375</v>
      </c>
      <c r="W60">
        <f t="shared" si="10"/>
        <v>9.658203125</v>
      </c>
      <c r="X60">
        <f t="shared" si="11"/>
        <v>7.0112179487179488E-2</v>
      </c>
    </row>
    <row r="61" spans="5:24" x14ac:dyDescent="0.3">
      <c r="E61" t="s">
        <v>6</v>
      </c>
      <c r="P61">
        <v>22</v>
      </c>
      <c r="Q61">
        <v>672</v>
      </c>
      <c r="R61">
        <v>640</v>
      </c>
      <c r="T61">
        <f t="shared" si="8"/>
        <v>3.28125</v>
      </c>
      <c r="U61">
        <f t="shared" si="9"/>
        <v>3.125</v>
      </c>
      <c r="W61">
        <f t="shared" si="10"/>
        <v>17.96875</v>
      </c>
      <c r="X61">
        <f t="shared" si="11"/>
        <v>0.16025641025641027</v>
      </c>
    </row>
    <row r="62" spans="5:24" x14ac:dyDescent="0.3">
      <c r="P62">
        <v>23</v>
      </c>
      <c r="Q62">
        <v>684</v>
      </c>
      <c r="R62">
        <v>663</v>
      </c>
      <c r="T62">
        <f t="shared" si="8"/>
        <v>3.33984375</v>
      </c>
      <c r="U62">
        <f t="shared" si="9"/>
        <v>3.2373046875</v>
      </c>
      <c r="W62">
        <f t="shared" si="10"/>
        <v>19.31640625</v>
      </c>
      <c r="X62">
        <f t="shared" si="11"/>
        <v>0.18905248397435898</v>
      </c>
    </row>
    <row r="63" spans="5:24" x14ac:dyDescent="0.3">
      <c r="P63">
        <v>24</v>
      </c>
      <c r="Q63">
        <v>631</v>
      </c>
      <c r="R63">
        <v>629</v>
      </c>
      <c r="T63">
        <f t="shared" si="8"/>
        <v>3.0810546875</v>
      </c>
      <c r="U63">
        <f t="shared" si="9"/>
        <v>3.0712890625</v>
      </c>
      <c r="W63">
        <f t="shared" si="10"/>
        <v>13.3642578125</v>
      </c>
      <c r="X63">
        <f t="shared" si="11"/>
        <v>0.146484375</v>
      </c>
    </row>
    <row r="64" spans="5:24" x14ac:dyDescent="0.3">
      <c r="P64">
        <v>25</v>
      </c>
      <c r="Q64">
        <v>533</v>
      </c>
      <c r="R64">
        <v>550</v>
      </c>
      <c r="T64">
        <f t="shared" si="8"/>
        <v>2.6025390625</v>
      </c>
      <c r="U64">
        <f t="shared" si="9"/>
        <v>2.685546875</v>
      </c>
      <c r="W64">
        <f t="shared" si="10"/>
        <v>2.3583984375</v>
      </c>
      <c r="X64">
        <f t="shared" si="11"/>
        <v>4.7576121794871799E-2</v>
      </c>
    </row>
    <row r="65" spans="16:27" x14ac:dyDescent="0.3">
      <c r="P65">
        <v>26</v>
      </c>
      <c r="Q65">
        <v>426</v>
      </c>
      <c r="R65">
        <v>456</v>
      </c>
      <c r="T65">
        <f t="shared" si="8"/>
        <v>2.080078125</v>
      </c>
      <c r="U65">
        <f t="shared" si="9"/>
        <v>2.2265625</v>
      </c>
      <c r="W65">
        <f t="shared" si="10"/>
        <v>-9.658203125</v>
      </c>
      <c r="X65">
        <f t="shared" si="11"/>
        <v>-7.0112179487179488E-2</v>
      </c>
    </row>
    <row r="66" spans="16:27" x14ac:dyDescent="0.3">
      <c r="P66">
        <v>27</v>
      </c>
      <c r="Q66">
        <v>353</v>
      </c>
      <c r="R66">
        <v>384</v>
      </c>
      <c r="T66">
        <f t="shared" si="8"/>
        <v>1.7236328125</v>
      </c>
      <c r="U66">
        <f t="shared" si="9"/>
        <v>1.875</v>
      </c>
      <c r="W66">
        <f t="shared" si="10"/>
        <v>-17.8564453125</v>
      </c>
      <c r="X66">
        <f t="shared" si="11"/>
        <v>-0.16025641025641027</v>
      </c>
      <c r="AA66" cm="1">
        <f t="array" ref="AA66">MATCH(MIN(ABS(U40:U88-2.5)), ABS(U40:U88-2.5), 0)</f>
        <v>40</v>
      </c>
    </row>
    <row r="67" spans="16:27" x14ac:dyDescent="0.3">
      <c r="P67">
        <v>28</v>
      </c>
      <c r="Q67">
        <v>339</v>
      </c>
      <c r="R67">
        <v>361</v>
      </c>
      <c r="T67">
        <f t="shared" si="8"/>
        <v>1.6552734375</v>
      </c>
      <c r="U67">
        <f t="shared" si="9"/>
        <v>1.7626953125</v>
      </c>
      <c r="W67">
        <f t="shared" si="10"/>
        <v>-19.4287109375</v>
      </c>
      <c r="X67">
        <f t="shared" si="11"/>
        <v>-0.18905248397435898</v>
      </c>
    </row>
    <row r="68" spans="16:27" x14ac:dyDescent="0.3">
      <c r="P68">
        <v>29</v>
      </c>
      <c r="Q68">
        <v>392</v>
      </c>
      <c r="R68">
        <v>395</v>
      </c>
      <c r="T68">
        <f t="shared" si="8"/>
        <v>1.9140625</v>
      </c>
      <c r="U68">
        <f t="shared" si="9"/>
        <v>1.9287109375</v>
      </c>
      <c r="W68">
        <f t="shared" si="10"/>
        <v>-13.4765625</v>
      </c>
      <c r="X68">
        <f t="shared" si="11"/>
        <v>-0.146484375</v>
      </c>
    </row>
    <row r="69" spans="16:27" x14ac:dyDescent="0.3">
      <c r="P69">
        <v>30</v>
      </c>
      <c r="Q69">
        <v>491</v>
      </c>
      <c r="R69">
        <v>492</v>
      </c>
      <c r="T69">
        <f t="shared" si="8"/>
        <v>2.3974609375</v>
      </c>
      <c r="U69">
        <f t="shared" si="9"/>
        <v>2.40234375</v>
      </c>
      <c r="W69">
        <f t="shared" si="10"/>
        <v>-2.3583984375</v>
      </c>
      <c r="X69">
        <f t="shared" si="11"/>
        <v>-2.5040064102564104E-2</v>
      </c>
    </row>
    <row r="70" spans="16:27" x14ac:dyDescent="0.3">
      <c r="P70">
        <v>31</v>
      </c>
      <c r="Q70">
        <v>612</v>
      </c>
      <c r="R70">
        <v>581</v>
      </c>
      <c r="T70">
        <f t="shared" si="8"/>
        <v>2.98828125</v>
      </c>
      <c r="U70">
        <f t="shared" si="9"/>
        <v>2.8369140625</v>
      </c>
      <c r="W70">
        <f t="shared" si="10"/>
        <v>11.23046875</v>
      </c>
      <c r="X70">
        <f t="shared" si="11"/>
        <v>8.6388221153846159E-2</v>
      </c>
    </row>
    <row r="71" spans="16:27" x14ac:dyDescent="0.3">
      <c r="P71">
        <v>32</v>
      </c>
      <c r="Q71">
        <v>678</v>
      </c>
      <c r="R71">
        <v>647</v>
      </c>
      <c r="T71">
        <f t="shared" si="8"/>
        <v>3.310546875</v>
      </c>
      <c r="U71">
        <f t="shared" si="9"/>
        <v>3.1591796875</v>
      </c>
      <c r="W71">
        <f t="shared" si="10"/>
        <v>18.642578125</v>
      </c>
      <c r="X71">
        <f t="shared" si="11"/>
        <v>0.16902043269230771</v>
      </c>
    </row>
    <row r="72" spans="16:27" x14ac:dyDescent="0.3">
      <c r="P72">
        <v>33</v>
      </c>
      <c r="Q72">
        <v>680</v>
      </c>
      <c r="R72">
        <v>662</v>
      </c>
      <c r="T72">
        <f t="shared" si="8"/>
        <v>3.3203125</v>
      </c>
      <c r="U72">
        <f t="shared" si="9"/>
        <v>3.232421875</v>
      </c>
      <c r="W72">
        <f t="shared" si="10"/>
        <v>18.8671875</v>
      </c>
      <c r="X72">
        <f t="shared" si="11"/>
        <v>0.18780048076923078</v>
      </c>
    </row>
    <row r="73" spans="16:27" x14ac:dyDescent="0.3">
      <c r="P73">
        <v>34</v>
      </c>
      <c r="Q73">
        <v>619</v>
      </c>
      <c r="R73">
        <v>619</v>
      </c>
      <c r="T73">
        <f t="shared" si="8"/>
        <v>3.0224609375</v>
      </c>
      <c r="U73">
        <f t="shared" si="9"/>
        <v>3.0224609375</v>
      </c>
      <c r="W73">
        <f t="shared" si="10"/>
        <v>12.0166015625</v>
      </c>
      <c r="X73">
        <f t="shared" si="11"/>
        <v>0.13396434294871795</v>
      </c>
    </row>
    <row r="74" spans="16:27" x14ac:dyDescent="0.3">
      <c r="P74">
        <v>35</v>
      </c>
      <c r="Q74">
        <v>516</v>
      </c>
      <c r="R74">
        <v>535</v>
      </c>
      <c r="T74">
        <f t="shared" si="8"/>
        <v>2.51953125</v>
      </c>
      <c r="U74">
        <f t="shared" si="9"/>
        <v>2.6123046875</v>
      </c>
      <c r="W74">
        <f t="shared" si="10"/>
        <v>0.44921875</v>
      </c>
      <c r="X74">
        <f t="shared" si="11"/>
        <v>2.879607371794872E-2</v>
      </c>
    </row>
    <row r="75" spans="16:27" x14ac:dyDescent="0.3">
      <c r="P75">
        <v>36</v>
      </c>
      <c r="Q75">
        <v>412</v>
      </c>
      <c r="R75">
        <v>442</v>
      </c>
      <c r="T75">
        <f t="shared" si="8"/>
        <v>2.01171875</v>
      </c>
      <c r="U75">
        <f t="shared" si="9"/>
        <v>2.158203125</v>
      </c>
      <c r="W75">
        <f t="shared" si="10"/>
        <v>-11.23046875</v>
      </c>
      <c r="X75">
        <f t="shared" si="11"/>
        <v>-8.7640224358974367E-2</v>
      </c>
    </row>
    <row r="76" spans="16:27" x14ac:dyDescent="0.3">
      <c r="P76">
        <v>37</v>
      </c>
      <c r="Q76">
        <v>346</v>
      </c>
      <c r="R76">
        <v>376</v>
      </c>
      <c r="T76">
        <f t="shared" si="8"/>
        <v>1.689453125</v>
      </c>
      <c r="U76">
        <f t="shared" si="9"/>
        <v>1.8359375</v>
      </c>
      <c r="W76">
        <f t="shared" si="10"/>
        <v>-18.642578125</v>
      </c>
      <c r="X76">
        <f t="shared" si="11"/>
        <v>-0.1702724358974359</v>
      </c>
    </row>
    <row r="77" spans="16:27" x14ac:dyDescent="0.3">
      <c r="P77">
        <v>38</v>
      </c>
      <c r="Q77">
        <v>343</v>
      </c>
      <c r="R77">
        <v>363</v>
      </c>
      <c r="T77">
        <f t="shared" si="8"/>
        <v>1.6748046875</v>
      </c>
      <c r="U77">
        <f t="shared" si="9"/>
        <v>1.7724609375</v>
      </c>
      <c r="W77">
        <f t="shared" si="10"/>
        <v>-18.9794921875</v>
      </c>
      <c r="X77">
        <f t="shared" si="11"/>
        <v>-0.18654847756410256</v>
      </c>
    </row>
    <row r="78" spans="16:27" x14ac:dyDescent="0.3">
      <c r="P78">
        <v>39</v>
      </c>
      <c r="Q78">
        <v>405</v>
      </c>
      <c r="R78">
        <v>406</v>
      </c>
      <c r="T78">
        <f t="shared" si="8"/>
        <v>1.9775390625</v>
      </c>
      <c r="U78">
        <f t="shared" si="9"/>
        <v>1.982421875</v>
      </c>
      <c r="W78">
        <f t="shared" si="10"/>
        <v>-12.0166015625</v>
      </c>
      <c r="X78">
        <f t="shared" si="11"/>
        <v>-0.13271233974358976</v>
      </c>
    </row>
    <row r="79" spans="16:27" x14ac:dyDescent="0.3">
      <c r="P79">
        <v>40</v>
      </c>
      <c r="Q79">
        <v>549</v>
      </c>
      <c r="R79">
        <v>522</v>
      </c>
      <c r="T79">
        <f t="shared" si="8"/>
        <v>2.6806640625</v>
      </c>
      <c r="U79">
        <f t="shared" si="9"/>
        <v>2.548828125</v>
      </c>
      <c r="W79">
        <f t="shared" si="10"/>
        <v>4.1552734375</v>
      </c>
      <c r="X79">
        <f t="shared" si="11"/>
        <v>1.2520032051282052E-2</v>
      </c>
    </row>
    <row r="80" spans="16:27" x14ac:dyDescent="0.3">
      <c r="P80">
        <v>41</v>
      </c>
      <c r="Q80">
        <v>641</v>
      </c>
      <c r="R80">
        <v>608</v>
      </c>
      <c r="T80">
        <f t="shared" si="8"/>
        <v>3.1298828125</v>
      </c>
      <c r="U80">
        <f t="shared" si="9"/>
        <v>2.96875</v>
      </c>
      <c r="W80">
        <f t="shared" si="10"/>
        <v>14.4873046875</v>
      </c>
      <c r="X80">
        <f t="shared" si="11"/>
        <v>0.1201923076923077</v>
      </c>
    </row>
    <row r="81" spans="16:24" x14ac:dyDescent="0.3">
      <c r="P81">
        <v>42</v>
      </c>
      <c r="Q81">
        <v>686</v>
      </c>
      <c r="R81">
        <v>658</v>
      </c>
      <c r="T81">
        <f t="shared" si="8"/>
        <v>3.349609375</v>
      </c>
      <c r="U81">
        <f t="shared" si="9"/>
        <v>3.212890625</v>
      </c>
      <c r="W81">
        <f t="shared" si="10"/>
        <v>19.541015625</v>
      </c>
      <c r="X81">
        <f t="shared" si="11"/>
        <v>0.18279246794871795</v>
      </c>
    </row>
    <row r="82" spans="16:24" x14ac:dyDescent="0.3">
      <c r="P82">
        <v>43</v>
      </c>
      <c r="Q82">
        <v>665</v>
      </c>
      <c r="R82">
        <v>653</v>
      </c>
      <c r="T82">
        <f t="shared" si="8"/>
        <v>3.2470703125</v>
      </c>
      <c r="U82">
        <f t="shared" si="9"/>
        <v>3.1884765625</v>
      </c>
      <c r="W82">
        <f t="shared" si="10"/>
        <v>17.1826171875</v>
      </c>
      <c r="X82">
        <f t="shared" si="11"/>
        <v>0.17653245192307693</v>
      </c>
    </row>
    <row r="83" spans="16:24" x14ac:dyDescent="0.3">
      <c r="P83">
        <v>44</v>
      </c>
      <c r="Q83">
        <v>586</v>
      </c>
      <c r="R83">
        <v>593</v>
      </c>
      <c r="T83">
        <f t="shared" si="8"/>
        <v>2.861328125</v>
      </c>
      <c r="U83">
        <f t="shared" si="9"/>
        <v>2.8955078125</v>
      </c>
      <c r="W83">
        <f t="shared" si="10"/>
        <v>8.310546875</v>
      </c>
      <c r="X83">
        <f t="shared" si="11"/>
        <v>0.10141225961538462</v>
      </c>
    </row>
    <row r="84" spans="16:24" x14ac:dyDescent="0.3">
      <c r="P84">
        <v>45</v>
      </c>
      <c r="Q84">
        <v>478</v>
      </c>
      <c r="R84">
        <v>502</v>
      </c>
      <c r="T84">
        <f t="shared" si="8"/>
        <v>2.333984375</v>
      </c>
      <c r="U84">
        <f t="shared" si="9"/>
        <v>2.451171875</v>
      </c>
      <c r="W84">
        <f t="shared" si="10"/>
        <v>-3.818359375</v>
      </c>
      <c r="X84">
        <f t="shared" si="11"/>
        <v>-1.2520032051282052E-2</v>
      </c>
    </row>
    <row r="85" spans="16:24" x14ac:dyDescent="0.3">
      <c r="P85">
        <v>46</v>
      </c>
      <c r="Q85">
        <v>383</v>
      </c>
      <c r="R85">
        <v>415</v>
      </c>
      <c r="T85">
        <f t="shared" si="8"/>
        <v>1.8701171875</v>
      </c>
      <c r="U85">
        <f t="shared" si="9"/>
        <v>2.0263671875</v>
      </c>
      <c r="W85">
        <f t="shared" si="10"/>
        <v>-14.4873046875</v>
      </c>
      <c r="X85">
        <f t="shared" si="11"/>
        <v>-0.1214443108974359</v>
      </c>
    </row>
    <row r="86" spans="16:24" x14ac:dyDescent="0.3">
      <c r="P86">
        <v>47</v>
      </c>
      <c r="Q86">
        <v>337</v>
      </c>
      <c r="R86">
        <v>366</v>
      </c>
      <c r="T86">
        <f t="shared" ref="T86" si="19">Q86*5/1024</f>
        <v>1.6455078125</v>
      </c>
      <c r="U86">
        <f t="shared" ref="U86" si="20">R86*5/1024</f>
        <v>1.787109375</v>
      </c>
      <c r="W86">
        <f t="shared" si="10"/>
        <v>-19.6533203125</v>
      </c>
      <c r="X86">
        <f t="shared" si="11"/>
        <v>-0.18279246794871795</v>
      </c>
    </row>
    <row r="87" spans="16:24" x14ac:dyDescent="0.3">
      <c r="P87">
        <v>48</v>
      </c>
      <c r="Q87">
        <v>358</v>
      </c>
      <c r="R87">
        <v>371</v>
      </c>
      <c r="T87">
        <f t="shared" ref="T87:T88" si="21">Q87*5/1024</f>
        <v>1.748046875</v>
      </c>
      <c r="U87">
        <f t="shared" ref="U87:U88" si="22">R87*5/1024</f>
        <v>1.8115234375</v>
      </c>
      <c r="W87">
        <f t="shared" si="10"/>
        <v>-17.294921875</v>
      </c>
      <c r="X87">
        <f t="shared" ref="X87:X88" si="23">(U87-2.5)/3.9</f>
        <v>-0.17653245192307693</v>
      </c>
    </row>
    <row r="88" spans="16:24" x14ac:dyDescent="0.3">
      <c r="P88">
        <v>49</v>
      </c>
      <c r="Q88">
        <v>438</v>
      </c>
      <c r="R88">
        <v>431</v>
      </c>
      <c r="T88">
        <f t="shared" si="21"/>
        <v>2.138671875</v>
      </c>
      <c r="U88">
        <f t="shared" si="22"/>
        <v>2.1044921875</v>
      </c>
      <c r="W88">
        <f t="shared" si="10"/>
        <v>-8.310546875</v>
      </c>
      <c r="X88">
        <f t="shared" si="23"/>
        <v>-0.10141225961538462</v>
      </c>
    </row>
    <row r="89" spans="16:24" x14ac:dyDescent="0.3">
      <c r="Q89" t="s">
        <v>12</v>
      </c>
    </row>
    <row r="90" spans="16:24" x14ac:dyDescent="0.3">
      <c r="Q90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</dc:creator>
  <cp:lastModifiedBy>Jesse Li</cp:lastModifiedBy>
  <dcterms:created xsi:type="dcterms:W3CDTF">2024-09-28T19:35:29Z</dcterms:created>
  <dcterms:modified xsi:type="dcterms:W3CDTF">2024-10-10T01:08:19Z</dcterms:modified>
</cp:coreProperties>
</file>