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BF4A4D-1B8F-41F5-8BDD-55DDC3207FD9}" xr6:coauthVersionLast="47" xr6:coauthVersionMax="47" xr10:uidLastSave="{00000000-0000-0000-0000-000000000000}"/>
  <bookViews>
    <workbookView xWindow="-110" yWindow="-110" windowWidth="19420" windowHeight="10300" firstSheet="6" activeTab="12" xr2:uid="{00000000-000D-0000-FFFF-FFFF00000000}"/>
  </bookViews>
  <sheets>
    <sheet name="Spill" sheetId="2" r:id="rId1"/>
    <sheet name="XLookUp - Q" sheetId="26" r:id="rId2"/>
    <sheet name="XLookUp - Data" sheetId="27" r:id="rId3"/>
    <sheet name="FILTER" sheetId="6" r:id="rId4"/>
    <sheet name="SORT(BY)" sheetId="7" r:id="rId5"/>
    <sheet name="UNIQUE" sheetId="8" r:id="rId6"/>
    <sheet name="Combine" sheetId="9" r:id="rId7"/>
    <sheet name="SEQUENCE" sheetId="10" state="hidden" r:id="rId8"/>
    <sheet name="Challenge" sheetId="3" state="hidden" r:id="rId9"/>
    <sheet name="Loan Amortization Table" sheetId="18" state="hidden" r:id="rId10"/>
    <sheet name="Map Charts" sheetId="19" r:id="rId11"/>
    <sheet name="Funnel Chart" sheetId="20" r:id="rId12"/>
    <sheet name="Stocks &amp; Geography" sheetId="21" r:id="rId13"/>
    <sheet name="Excel LIMITS" sheetId="29" r:id="rId14"/>
    <sheet name="Old VS New Excel" sheetId="30" r:id="rId15"/>
    <sheet name="MIN and MAX IF'S" sheetId="32" r:id="rId16"/>
    <sheet name="IFS FORMULA" sheetId="33" r:id="rId17"/>
    <sheet name="RANDARRAY FORMULA" sheetId="34" r:id="rId18"/>
    <sheet name="MAX &amp; MIN IFS" sheetId="15" state="hidden" r:id="rId19"/>
    <sheet name="IFS" sheetId="16" state="hidden" r:id="rId20"/>
    <sheet name="Combining Text" sheetId="17" state="hidden" r:id="rId21"/>
    <sheet name="RANDARRAY" sheetId="5" state="hidden" r:id="rId22"/>
  </sheets>
  <definedNames>
    <definedName name="_xlnm._FilterDatabase" localSheetId="3" hidden="1">FILTER!$A$5:$C$20</definedName>
    <definedName name="_xlchart.v2.4" hidden="1">'Funnel Chart'!$A$4:$A$7</definedName>
    <definedName name="_xlchart.v2.5" hidden="1">'Funnel Chart'!$B$3</definedName>
    <definedName name="_xlchart.v2.6" hidden="1">'Funnel Chart'!$B$4:$B$7</definedName>
    <definedName name="_xlchart.v5.0" hidden="1">'Map Charts'!$A$3</definedName>
    <definedName name="_xlchart.v5.1" hidden="1">'Map Charts'!$A$4:$A$35</definedName>
    <definedName name="_xlchart.v5.2" hidden="1">'Map Charts'!$B$3</definedName>
    <definedName name="_xlchart.v5.3" hidden="1">'Map Charts'!$B$4:$B$35</definedName>
    <definedName name="bac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34" l="1" a="1"/>
  <c r="H5" i="34" s="1"/>
  <c r="L8" i="34"/>
  <c r="J8" i="34"/>
  <c r="D3" i="33" a="1"/>
  <c r="D3" i="33" s="1"/>
  <c r="D4" i="33" a="1"/>
  <c r="D4" i="33" s="1"/>
  <c r="D5" i="33" a="1"/>
  <c r="D5" i="33"/>
  <c r="D6" i="33" a="1"/>
  <c r="D6" i="33"/>
  <c r="D7" i="33" a="1"/>
  <c r="D7" i="33" s="1"/>
  <c r="D8" i="33" a="1"/>
  <c r="D8" i="33" s="1"/>
  <c r="D9" i="33" a="1"/>
  <c r="D9" i="33"/>
  <c r="D10" i="33" a="1"/>
  <c r="D10" i="33"/>
  <c r="D11" i="33" a="1"/>
  <c r="D11" i="33" s="1"/>
  <c r="D12" i="33" a="1"/>
  <c r="D12" i="33" s="1"/>
  <c r="D13" i="33" a="1"/>
  <c r="D13" i="33"/>
  <c r="D14" i="33" a="1"/>
  <c r="D14" i="33"/>
  <c r="D15" i="33" a="1"/>
  <c r="D15" i="33" s="1"/>
  <c r="D16" i="33" a="1"/>
  <c r="D16" i="33" s="1"/>
  <c r="D2" i="33" a="1"/>
  <c r="D2" i="33" s="1"/>
  <c r="I16" i="32"/>
  <c r="I14" i="32"/>
  <c r="I9" i="32"/>
  <c r="I7" i="32"/>
  <c r="F18" i="9" a="1"/>
  <c r="F18" i="9" s="1"/>
  <c r="F12" i="9" a="1"/>
  <c r="F12" i="9" s="1"/>
  <c r="G6" i="9" a="1"/>
  <c r="G6" i="9" s="1"/>
  <c r="F6" i="9" a="1"/>
  <c r="F6" i="9" s="1"/>
  <c r="F34" i="8" a="1"/>
  <c r="F34" i="8" s="1"/>
  <c r="F28" i="8" a="1"/>
  <c r="F28" i="8" s="1"/>
  <c r="F14" i="8"/>
  <c r="F6" i="8" a="1"/>
  <c r="F6" i="8" s="1"/>
  <c r="B59" i="7" a="1"/>
  <c r="B59" i="7" s="1"/>
  <c r="F30" i="7" a="1"/>
  <c r="F30" i="7" s="1"/>
  <c r="F6" i="7" a="1"/>
  <c r="F6" i="7" s="1"/>
  <c r="J6" i="7" a="1"/>
  <c r="J6" i="7" s="1"/>
  <c r="K39" i="6" a="1"/>
  <c r="K39" i="6" s="1"/>
  <c r="F41" i="6" a="1"/>
  <c r="F41" i="6" s="1"/>
  <c r="F31" i="6" a="1"/>
  <c r="F31" i="6" s="1"/>
  <c r="F13" i="6" a="1"/>
  <c r="F13" i="6" s="1"/>
  <c r="F7" i="6" a="1"/>
  <c r="F7" i="6" s="1"/>
  <c r="I11" i="26"/>
  <c r="C6" i="26" a="1"/>
  <c r="C6" i="26" s="1"/>
  <c r="B6" i="26" a="1"/>
  <c r="B6" i="26" s="1"/>
  <c r="G28" i="2" a="1"/>
  <c r="G28" i="2" s="1"/>
  <c r="L28" i="2" s="1" a="1"/>
  <c r="L28" i="2" s="1"/>
  <c r="G7" i="2" a="1"/>
  <c r="G7" i="2" s="1"/>
  <c r="C6" i="18"/>
  <c r="D10" i="17" l="1" a="1"/>
  <c r="D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<sst xmlns="http://schemas.openxmlformats.org/spreadsheetml/2006/main" count="949" uniqueCount="308">
  <si>
    <t>Formulas Spill &amp; Other Dynamic Array Characteristics</t>
  </si>
  <si>
    <t>Raw Data</t>
  </si>
  <si>
    <t>Division</t>
  </si>
  <si>
    <t>Region</t>
  </si>
  <si>
    <t>Revenue</t>
  </si>
  <si>
    <t>Utility</t>
  </si>
  <si>
    <t>North America</t>
  </si>
  <si>
    <t>South America</t>
  </si>
  <si>
    <t>Asia</t>
  </si>
  <si>
    <t>Europe</t>
  </si>
  <si>
    <t>Australia</t>
  </si>
  <si>
    <t>Productivity</t>
  </si>
  <si>
    <t>Game</t>
  </si>
  <si>
    <t>Raw Data as Table</t>
  </si>
  <si>
    <t>Spilled array</t>
  </si>
  <si>
    <t>Filter (The New Power Lookup)</t>
  </si>
  <si>
    <t>Syntax is FILTER(array, include, [if_empty])</t>
  </si>
  <si>
    <t>Revenue greater than:</t>
  </si>
  <si>
    <t>Table as Source</t>
  </si>
  <si>
    <t>Syntax is SORT(array, [sort index], [sort order], [by_col])</t>
  </si>
  <si>
    <t>Sort by Revenue in descending order</t>
  </si>
  <si>
    <t>SORTBY Function</t>
  </si>
  <si>
    <t>UNIQUE Function</t>
  </si>
  <si>
    <t>Referencing a spilled array range</t>
  </si>
  <si>
    <t>SORT by Column</t>
  </si>
  <si>
    <t>Syntax of UNIQUE(array, [by_col], [occurs_once])</t>
  </si>
  <si>
    <t>SEQUENCE Function</t>
  </si>
  <si>
    <t>Syntax of SEQUENCE(rows, [columns], [start], [step])</t>
  </si>
  <si>
    <t>Basic Demo of Sequence: Generate an index</t>
  </si>
  <si>
    <t>Every 5 days from today</t>
  </si>
  <si>
    <t>One letter</t>
  </si>
  <si>
    <t>RANDARRAY Function</t>
  </si>
  <si>
    <t>Random numbers between 0 and 1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</si>
  <si>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</si>
  <si>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</si>
  <si>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</si>
  <si>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</si>
  <si>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</si>
  <si>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</si>
  <si>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</si>
  <si>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</si>
  <si>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</si>
  <si>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</si>
  <si>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</si>
  <si>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</si>
  <si>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</si>
  <si>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</si>
  <si>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</si>
  <si>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</si>
  <si>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Team 1</t>
  </si>
  <si>
    <t>Team 2</t>
  </si>
  <si>
    <t>Team 3</t>
  </si>
  <si>
    <t>Team 4</t>
  </si>
  <si>
    <t>Randomly assign people to teams</t>
  </si>
  <si>
    <t>Date</t>
  </si>
  <si>
    <t>Sales Agent</t>
  </si>
  <si>
    <t>Quantity</t>
  </si>
  <si>
    <t>Ewan Thompson</t>
  </si>
  <si>
    <t>Betina Bauer</t>
  </si>
  <si>
    <t>Peter Ramsy</t>
  </si>
  <si>
    <t>Brigitte Bond</t>
  </si>
  <si>
    <t>Convert the data to a table. Name the table TableAgent</t>
  </si>
  <si>
    <t>WELL DONE!</t>
  </si>
  <si>
    <t>SORT Function &amp; SORTBY Formula</t>
  </si>
  <si>
    <t>Unique Count</t>
  </si>
  <si>
    <t>Syntax of SORTBY(array, by_array1, sort_order1…)</t>
  </si>
  <si>
    <t>Spilled array (from Table)</t>
  </si>
  <si>
    <t>INDEX</t>
  </si>
  <si>
    <t>Calculate the total quantity sold by each agent during the entire period</t>
  </si>
  <si>
    <t>Combining Dynamic Array Functions</t>
  </si>
  <si>
    <t>Challenge: Create a Quick Overview Report</t>
  </si>
  <si>
    <t>Create a unique list of sales agents sorted in descending order</t>
  </si>
  <si>
    <t>Random rounded numbers between 10 and 100</t>
  </si>
  <si>
    <t>Syntax of RANDARRAY([rows], [columns], [min], [max], [integer])</t>
  </si>
  <si>
    <t>Max Revenue for Region</t>
  </si>
  <si>
    <t>Min Revenue for Region</t>
  </si>
  <si>
    <t>Max Revenue for Division</t>
  </si>
  <si>
    <t>Min Revenue for Division</t>
  </si>
  <si>
    <t>Above 45,000</t>
  </si>
  <si>
    <t>Above 40,000</t>
  </si>
  <si>
    <t>Above 35,000</t>
  </si>
  <si>
    <t>Above 30,000</t>
  </si>
  <si>
    <t>Amazing</t>
  </si>
  <si>
    <t>Very Good</t>
  </si>
  <si>
    <t>Good</t>
  </si>
  <si>
    <t>Bad</t>
  </si>
  <si>
    <t>Very Bad</t>
  </si>
  <si>
    <t>Text to Assign</t>
  </si>
  <si>
    <t>Comment</t>
  </si>
  <si>
    <t>Equal or Below 30,000</t>
  </si>
  <si>
    <t>Example 1</t>
  </si>
  <si>
    <t>This</t>
  </si>
  <si>
    <t>is</t>
  </si>
  <si>
    <t>a</t>
  </si>
  <si>
    <t>sentence</t>
  </si>
  <si>
    <t>I</t>
  </si>
  <si>
    <t>love</t>
  </si>
  <si>
    <t>MS</t>
  </si>
  <si>
    <t>Excel</t>
  </si>
  <si>
    <t>Example 2</t>
  </si>
  <si>
    <t>Concatenate</t>
  </si>
  <si>
    <t>Concat</t>
  </si>
  <si>
    <t>Textjoin</t>
  </si>
  <si>
    <t>&amp; Formula</t>
  </si>
  <si>
    <t>E-mails</t>
  </si>
  <si>
    <t>MamieH@gnet.com</t>
  </si>
  <si>
    <t>DebiD@yahoo.com</t>
  </si>
  <si>
    <t>PalmerA@yahoo.com</t>
  </si>
  <si>
    <t>ZinaW@gmail.com</t>
  </si>
  <si>
    <t>SanfordB@hotmail.com</t>
  </si>
  <si>
    <t>HildeC@gnet.com</t>
  </si>
  <si>
    <t>PenelopeS@gmail.com</t>
  </si>
  <si>
    <t>TreasaM@yahoo.com</t>
  </si>
  <si>
    <t>TameraM@hotmail.com</t>
  </si>
  <si>
    <t>DonteR@yahoo.com</t>
  </si>
  <si>
    <t>EvanC@gmail.com</t>
  </si>
  <si>
    <t>LizetteD@gmail.com</t>
  </si>
  <si>
    <t>NoemiS@hotmail.com</t>
  </si>
  <si>
    <t>WillisC@gmail.com</t>
  </si>
  <si>
    <t>LatishaH@hotmail.com</t>
  </si>
  <si>
    <t>DaniellV@hotmail.com</t>
  </si>
  <si>
    <t>StarrM@gnet.com</t>
  </si>
  <si>
    <t>WendiH@gnet.com</t>
  </si>
  <si>
    <t>LeannaD@hotmail.com</t>
  </si>
  <si>
    <t>CleotildeW@hotmail.com</t>
  </si>
  <si>
    <t>TEXTJOIN</t>
  </si>
  <si>
    <t>Input year</t>
  </si>
  <si>
    <t>Rate</t>
  </si>
  <si>
    <t>Value</t>
  </si>
  <si>
    <t>Monthly payment</t>
  </si>
  <si>
    <t>Month #</t>
  </si>
  <si>
    <t>Interest</t>
  </si>
  <si>
    <t>Principal</t>
  </si>
  <si>
    <t>Balance</t>
  </si>
  <si>
    <t>Traditional IF Formula:</t>
  </si>
  <si>
    <t>=IF(Logical Test, Value If True, Value If False)</t>
  </si>
  <si>
    <t>Criteria For Comment</t>
  </si>
  <si>
    <t>State</t>
  </si>
  <si>
    <t>Sales of Shawl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</si>
  <si>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</si>
  <si>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</si>
  <si>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</si>
  <si>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</si>
  <si>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</si>
  <si>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</si>
  <si>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</si>
  <si>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</si>
  <si>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</si>
  <si>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</si>
  <si>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</si>
  <si>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</si>
  <si>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</si>
  <si>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</si>
  <si>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</si>
  <si>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</si>
  <si>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</si>
  <si>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</si>
  <si>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</si>
  <si>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</si>
  <si>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</si>
  <si>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</si>
  <si>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</si>
  <si>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</si>
  <si>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</si>
  <si>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</si>
  <si>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</si>
  <si>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</si>
  <si>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</si>
  <si>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</si>
  <si>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</si>
  <si>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</si>
  <si>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Stock Name</t>
  </si>
  <si>
    <t>OR</t>
  </si>
  <si>
    <t>IFS Function (Replacement to Nested IFS)</t>
  </si>
  <si>
    <t>MAX &amp; MIN IFS Function</t>
  </si>
  <si>
    <t>Dynamic LATs</t>
  </si>
  <si>
    <t>New Visual - Map</t>
  </si>
  <si>
    <t>New Visual - Funnel</t>
  </si>
  <si>
    <t>Employee</t>
  </si>
  <si>
    <t>ID</t>
  </si>
  <si>
    <t>Sales</t>
  </si>
  <si>
    <t>Employee ID</t>
  </si>
  <si>
    <t>Department</t>
  </si>
  <si>
    <t>ID18</t>
  </si>
  <si>
    <t>ID8</t>
  </si>
  <si>
    <t>ID24</t>
  </si>
  <si>
    <t>ID23</t>
  </si>
  <si>
    <t>ID13</t>
  </si>
  <si>
    <t>ID7</t>
  </si>
  <si>
    <t>ID19</t>
  </si>
  <si>
    <t>Paul Wells</t>
  </si>
  <si>
    <t>ID22</t>
  </si>
  <si>
    <t>ID5</t>
  </si>
  <si>
    <t>Walter Miller</t>
  </si>
  <si>
    <t>ID9</t>
  </si>
  <si>
    <t>ID17</t>
  </si>
  <si>
    <t>Wolfgang Ramjac</t>
  </si>
  <si>
    <t>ID10</t>
  </si>
  <si>
    <t>ID21</t>
  </si>
  <si>
    <t>Maria Tot</t>
  </si>
  <si>
    <t>ID3</t>
  </si>
  <si>
    <t>Procurement</t>
  </si>
  <si>
    <t>ID29</t>
  </si>
  <si>
    <t>ID30</t>
  </si>
  <si>
    <t>ID14</t>
  </si>
  <si>
    <t>ID16</t>
  </si>
  <si>
    <t>Corinna Schmidt</t>
  </si>
  <si>
    <t>ID27</t>
  </si>
  <si>
    <t>Mike Saban</t>
  </si>
  <si>
    <t>ID4</t>
  </si>
  <si>
    <t>Finance</t>
  </si>
  <si>
    <t>ID12</t>
  </si>
  <si>
    <t>ID20</t>
  </si>
  <si>
    <t>ID28</t>
  </si>
  <si>
    <t>ID25</t>
  </si>
  <si>
    <t>ID1</t>
  </si>
  <si>
    <t>ID15</t>
  </si>
  <si>
    <t>ID2</t>
  </si>
  <si>
    <t>Daniela Schreiber</t>
  </si>
  <si>
    <t>ID11</t>
  </si>
  <si>
    <t>Dan Ziegler</t>
  </si>
  <si>
    <t>ID26</t>
  </si>
  <si>
    <t>Robert Richardson</t>
  </si>
  <si>
    <t>ID6</t>
  </si>
  <si>
    <t>Robert Blume</t>
  </si>
  <si>
    <t>ID31</t>
  </si>
  <si>
    <t>Lukas Hofer</t>
  </si>
  <si>
    <t>Syntax is XLOOKUP(lookup, lookup_array, return_array, [not_found], [match_mode], [search_mode])</t>
  </si>
  <si>
    <t>Commission</t>
  </si>
  <si>
    <t>XLOOKUP 101</t>
  </si>
  <si>
    <t>Use *</t>
  </si>
  <si>
    <t>Use +</t>
  </si>
  <si>
    <t>AND</t>
  </si>
  <si>
    <t>Stage of Marketing</t>
  </si>
  <si>
    <t>Leads Remaining</t>
  </si>
  <si>
    <t>Cold Call</t>
  </si>
  <si>
    <t>Meeting</t>
  </si>
  <si>
    <t>Interested</t>
  </si>
  <si>
    <t>Converted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</si>
  <si>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Formula is editable only in the 1st cell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</si>
  <si>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Blue border helps you see till what cell has the formula been spilled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</si>
  <si>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You do not copy the formatting of your data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</si>
  <si>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If you have something blocking the spill, you will get the #SPILL erorr</t>
    </r>
  </si>
  <si>
    <t>North</t>
  </si>
  <si>
    <t>South</t>
  </si>
  <si>
    <t>West</t>
  </si>
  <si>
    <t>East</t>
  </si>
  <si>
    <t>Profit</t>
  </si>
  <si>
    <t>Electronics</t>
  </si>
  <si>
    <t>Toys</t>
  </si>
  <si>
    <t>Clothing</t>
  </si>
  <si>
    <t>Gujrat</t>
  </si>
  <si>
    <t>Indian State</t>
  </si>
  <si>
    <t>Snacks</t>
  </si>
  <si>
    <t>Unique list of Department</t>
  </si>
  <si>
    <t>List of Department occuring only once</t>
  </si>
  <si>
    <t>Unique list of Department &amp; Indian State</t>
  </si>
  <si>
    <t>Revenue by Department (sorted descending)</t>
  </si>
  <si>
    <t>New Data Type - Stock &amp; Geo</t>
  </si>
  <si>
    <t>Sort by Revenue descending but only show department &amp; Indian State</t>
  </si>
  <si>
    <t>Sort by Department in ascending order</t>
  </si>
  <si>
    <t>Departments with revenue less than 30,000</t>
  </si>
  <si>
    <t>Departments with revenue less than 30,000 &amp; exclude empty cells of Department (if any)</t>
  </si>
  <si>
    <t>A</t>
  </si>
  <si>
    <t>B</t>
  </si>
  <si>
    <t>C</t>
  </si>
  <si>
    <t>REGION</t>
  </si>
  <si>
    <t>DIVISION</t>
  </si>
  <si>
    <t>MIN REVENUE FOR INDIAN STATE</t>
  </si>
  <si>
    <t>MAX REVENUE FOR INDIAN STATE</t>
  </si>
  <si>
    <t>MAX REVENUE FOR DEPT</t>
  </si>
  <si>
    <t>MIN REVENUE FOR DEPT</t>
  </si>
  <si>
    <t>CLOTHING</t>
  </si>
  <si>
    <t>TOYS</t>
  </si>
  <si>
    <t>CRITERIA RANGE</t>
  </si>
  <si>
    <t>TEXT TO ASSIGN</t>
  </si>
  <si>
    <t>Above 45000</t>
  </si>
  <si>
    <t>Above 30000</t>
  </si>
  <si>
    <t>Below or less than 30000</t>
  </si>
  <si>
    <t>Above 35000</t>
  </si>
  <si>
    <t>Above 40000</t>
  </si>
  <si>
    <t>RANDARRAY</t>
  </si>
  <si>
    <t>FUNCTION</t>
  </si>
  <si>
    <t xml:space="preserve">Random numbers between 0 and 1 </t>
  </si>
  <si>
    <t>Harini</t>
  </si>
  <si>
    <t>Archana</t>
  </si>
  <si>
    <t>Ruby</t>
  </si>
  <si>
    <t>Azra</t>
  </si>
  <si>
    <t>Sultana</t>
  </si>
  <si>
    <t>Priya</t>
  </si>
  <si>
    <t>Tharu</t>
  </si>
  <si>
    <t>Abinaya</t>
  </si>
  <si>
    <t>Abirami</t>
  </si>
  <si>
    <t>Ancika</t>
  </si>
  <si>
    <t>Sri</t>
  </si>
  <si>
    <t>Denisha</t>
  </si>
  <si>
    <t>Gayu</t>
  </si>
  <si>
    <t>Malar</t>
  </si>
  <si>
    <t>Gururaji</t>
  </si>
  <si>
    <t>Random Rounded Numbers Between 10 and 100</t>
  </si>
  <si>
    <t>RAND</t>
  </si>
  <si>
    <t>RANDBETWEEN</t>
  </si>
  <si>
    <t>DIFFICULT TO UNDERSTAND DATA IN COLUMN AND PIE CHART</t>
  </si>
  <si>
    <t>SO WE INSERT MAP CHART</t>
  </si>
  <si>
    <t>TCS</t>
  </si>
  <si>
    <t>WIPRO</t>
  </si>
  <si>
    <t>HDFC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</si>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</sst>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#;\-#;"/>
    <numFmt numFmtId="167" formatCode="&quot;$&quot;#,##0.00_);[Red]\(&quot;$&quot;#,##0.00\)"/>
    <numFmt numFmtId="168" formatCode="_ &quot;₹&quot;\ * #,##0_ ;_ &quot;₹&quot;\ * \-#,##0_ ;_ &quot;₹&quot;\ * &quot;-&quot;??_ ;_ @_ "/>
    <numFmt numFmtId="169" formatCode="_ [$₹-4009]\ * #,##0_ ;_ [$₹-4009]\ * \-#,##0_ ;_ [$₹-4009]\ * &quot;-&quot;??_ ;_ @_ 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666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8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9DA85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/>
      <top/>
      <bottom style="thick">
        <color theme="1" tint="0.49998474074526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4" borderId="0" xfId="0" applyFont="1" applyFill="1"/>
    <xf numFmtId="3" fontId="0" fillId="0" borderId="0" xfId="0" applyNumberFormat="1"/>
    <xf numFmtId="0" fontId="1" fillId="0" borderId="0" xfId="0" applyFont="1"/>
    <xf numFmtId="0" fontId="0" fillId="5" borderId="2" xfId="0" applyFill="1" applyBorder="1"/>
    <xf numFmtId="3" fontId="0" fillId="3" borderId="2" xfId="0" applyNumberFormat="1" applyFill="1" applyBorder="1"/>
    <xf numFmtId="0" fontId="0" fillId="3" borderId="3" xfId="0" applyFill="1" applyBorder="1"/>
    <xf numFmtId="0" fontId="3" fillId="6" borderId="0" xfId="0" applyFont="1" applyFill="1"/>
    <xf numFmtId="0" fontId="0" fillId="7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9" fillId="2" borderId="0" xfId="0" applyFont="1" applyFill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0" borderId="5" xfId="0" applyFont="1" applyBorder="1"/>
    <xf numFmtId="0" fontId="0" fillId="0" borderId="0" xfId="0" applyAlignment="1">
      <alignment horizontal="left"/>
    </xf>
    <xf numFmtId="3" fontId="0" fillId="7" borderId="0" xfId="0" applyNumberFormat="1" applyFill="1"/>
    <xf numFmtId="0" fontId="10" fillId="0" borderId="0" xfId="1"/>
    <xf numFmtId="0" fontId="10" fillId="0" borderId="1" xfId="1" applyBorder="1"/>
    <xf numFmtId="166" fontId="0" fillId="0" borderId="0" xfId="0" applyNumberFormat="1"/>
    <xf numFmtId="0" fontId="0" fillId="7" borderId="0" xfId="0" applyNumberFormat="1" applyFill="1"/>
    <xf numFmtId="0" fontId="0" fillId="0" borderId="0" xfId="0" applyNumberFormat="1"/>
    <xf numFmtId="0" fontId="12" fillId="0" borderId="0" xfId="2"/>
    <xf numFmtId="0" fontId="1" fillId="0" borderId="4" xfId="2" applyFont="1" applyBorder="1"/>
    <xf numFmtId="0" fontId="1" fillId="0" borderId="6" xfId="2" applyFont="1" applyBorder="1"/>
    <xf numFmtId="0" fontId="1" fillId="0" borderId="0" xfId="2" applyFont="1"/>
    <xf numFmtId="3" fontId="12" fillId="0" borderId="0" xfId="2" applyNumberFormat="1"/>
    <xf numFmtId="0" fontId="1" fillId="0" borderId="5" xfId="2" applyFont="1" applyBorder="1" applyAlignment="1">
      <alignment horizontal="left"/>
    </xf>
    <xf numFmtId="3" fontId="12" fillId="3" borderId="2" xfId="2" applyNumberFormat="1" applyFill="1" applyBorder="1"/>
    <xf numFmtId="0" fontId="1" fillId="8" borderId="7" xfId="2" applyFont="1" applyFill="1" applyBorder="1"/>
    <xf numFmtId="0" fontId="12" fillId="0" borderId="7" xfId="2" applyBorder="1"/>
    <xf numFmtId="0" fontId="1" fillId="9" borderId="0" xfId="0" applyFont="1" applyFill="1"/>
    <xf numFmtId="0" fontId="1" fillId="0" borderId="0" xfId="0" applyFont="1" applyAlignment="1">
      <alignment horizontal="center"/>
    </xf>
    <xf numFmtId="0" fontId="8" fillId="10" borderId="7" xfId="0" applyFont="1" applyFill="1" applyBorder="1"/>
    <xf numFmtId="14" fontId="0" fillId="7" borderId="0" xfId="0" applyNumberFormat="1" applyFill="1"/>
    <xf numFmtId="0" fontId="0" fillId="0" borderId="8" xfId="0" applyBorder="1"/>
    <xf numFmtId="0" fontId="0" fillId="11" borderId="8" xfId="0" applyFill="1" applyBorder="1"/>
    <xf numFmtId="0" fontId="0" fillId="0" borderId="9" xfId="0" applyBorder="1"/>
    <xf numFmtId="10" fontId="0" fillId="11" borderId="9" xfId="5" applyNumberFormat="1" applyFont="1" applyFill="1" applyBorder="1"/>
    <xf numFmtId="3" fontId="0" fillId="11" borderId="9" xfId="0" applyNumberFormat="1" applyFill="1" applyBorder="1"/>
    <xf numFmtId="0" fontId="1" fillId="0" borderId="5" xfId="0" applyFont="1" applyBorder="1" applyAlignment="1">
      <alignment horizontal="center"/>
    </xf>
    <xf numFmtId="4" fontId="0" fillId="0" borderId="0" xfId="0" applyNumberFormat="1"/>
    <xf numFmtId="167" fontId="0" fillId="0" borderId="0" xfId="0" applyNumberFormat="1"/>
    <xf numFmtId="165" fontId="0" fillId="0" borderId="0" xfId="3" applyNumberFormat="1" applyFont="1"/>
    <xf numFmtId="165" fontId="1" fillId="0" borderId="5" xfId="3" applyNumberFormat="1" applyFont="1" applyBorder="1" applyAlignment="1">
      <alignment horizontal="center"/>
    </xf>
    <xf numFmtId="165" fontId="0" fillId="7" borderId="0" xfId="3" applyNumberFormat="1" applyFont="1" applyFill="1"/>
    <xf numFmtId="0" fontId="12" fillId="0" borderId="0" xfId="2" quotePrefix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168" fontId="0" fillId="0" borderId="0" xfId="4" applyNumberFormat="1" applyFont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/>
    <xf numFmtId="169" fontId="0" fillId="7" borderId="0" xfId="0" applyNumberFormat="1" applyFill="1"/>
    <xf numFmtId="0" fontId="1" fillId="0" borderId="12" xfId="0" applyFont="1" applyBorder="1"/>
    <xf numFmtId="0" fontId="0" fillId="12" borderId="0" xfId="0" applyFill="1"/>
    <xf numFmtId="0" fontId="13" fillId="0" borderId="0" xfId="0" applyFont="1"/>
    <xf numFmtId="0" fontId="14" fillId="0" borderId="0" xfId="0" applyFont="1"/>
    <xf numFmtId="0" fontId="1" fillId="0" borderId="0" xfId="0" quotePrefix="1" applyFont="1"/>
    <xf numFmtId="0" fontId="1" fillId="0" borderId="0" xfId="0" applyFont="1" applyAlignment="1"/>
    <xf numFmtId="9" fontId="0" fillId="0" borderId="0" xfId="0" applyNumberFormat="1"/>
    <xf numFmtId="0" fontId="1" fillId="9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5" applyFont="1" applyBorder="1" applyAlignment="1">
      <alignment horizontal="center"/>
    </xf>
    <xf numFmtId="0" fontId="0" fillId="13" borderId="0" xfId="0" applyNumberFormat="1" applyFill="1"/>
    <xf numFmtId="0" fontId="16" fillId="0" borderId="0" xfId="0" applyFont="1"/>
    <xf numFmtId="0" fontId="0" fillId="9" borderId="0" xfId="0" applyFill="1"/>
    <xf numFmtId="0" fontId="1" fillId="14" borderId="0" xfId="0" applyFont="1" applyFill="1"/>
    <xf numFmtId="0" fontId="17" fillId="11" borderId="7" xfId="0" applyFont="1" applyFill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5" fillId="0" borderId="0" xfId="0" applyFont="1"/>
    <xf numFmtId="0" fontId="1" fillId="15" borderId="0" xfId="0" applyFont="1" applyFill="1"/>
    <xf numFmtId="0" fontId="1" fillId="0" borderId="0" xfId="0" applyFont="1" applyFill="1"/>
    <xf numFmtId="0" fontId="22" fillId="0" borderId="14" xfId="0" applyFont="1" applyBorder="1"/>
    <xf numFmtId="0" fontId="23" fillId="0" borderId="14" xfId="0" applyFont="1" applyBorder="1"/>
    <xf numFmtId="0" fontId="1" fillId="16" borderId="0" xfId="0" applyFont="1" applyFill="1"/>
    <xf numFmtId="0" fontId="0" fillId="16" borderId="0" xfId="0" applyFill="1"/>
    <xf numFmtId="0" fontId="1" fillId="17" borderId="0" xfId="0" applyFont="1" applyFill="1"/>
  </cellXfs>
  <cellStyles count="6">
    <cellStyle name="Comma" xfId="3" builtinId="3"/>
    <cellStyle name="Currency" xfId="4" builtinId="4"/>
    <cellStyle name="Hyperlink" xfId="1" builtinId="8"/>
    <cellStyle name="Normal" xfId="0" builtinId="0"/>
    <cellStyle name="Normal 2" xfId="2" xr:uid="{968BB1C8-F5D5-4901-91E3-E3CD78EC5A9F}"/>
    <cellStyle name="Percent" xfId="5" builtinId="5"/>
  </cellStyles>
  <dxfs count="6">
    <dxf>
      <font>
        <b val="0"/>
        <i val="0"/>
        <color theme="9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</dxfs>
  <tableStyles count="0" defaultTableStyle="TableStyleMedium2" defaultPivotStyle="PivotStyleLight16"/>
  <colors>
    <mruColors>
      <color rgb="FFFFAFAF"/>
      <color rgb="FFF2F8EE"/>
      <color rgb="FF2981B9"/>
      <color rgb="FF9DA85E"/>
      <color rgb="FF006666"/>
      <color rgb="FFE6834F"/>
      <color rgb="FF2FFFFF"/>
      <color rgb="FF29B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'Map Charts'!$B$3</c:f>
              <c:strCache>
                <c:ptCount val="1"/>
                <c:pt idx="0">
                  <c:v>Sales of Shawl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A9-4859-80C6-AE221F1052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A9-4859-80C6-AE221F1052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A9-4859-80C6-AE221F1052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A9-4859-80C6-AE221F1052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A9-4859-80C6-AE221F1052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A9-4859-80C6-AE221F1052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A9-4859-80C6-AE221F1052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A9-4859-80C6-AE221F1052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A15-4F6E-A725-788E0206C3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A9-4859-80C6-AE221F1052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A9-4859-80C6-AE221F1052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A9-4859-80C6-AE221F1052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5A9-4859-80C6-AE221F1052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5A9-4859-80C6-AE221F1052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5A9-4859-80C6-AE221F1052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5A9-4859-80C6-AE221F1052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5A9-4859-80C6-AE221F1052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5A9-4859-80C6-AE221F10521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5A9-4859-80C6-AE221F10521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5A9-4859-80C6-AE221F10521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5A9-4859-80C6-AE221F10521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5A9-4859-80C6-AE221F10521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5A9-4859-80C6-AE221F10521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5A9-4859-80C6-AE221F10521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5A9-4859-80C6-AE221F10521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5A9-4859-80C6-AE221F10521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5A9-4859-80C6-AE221F10521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5A9-4859-80C6-AE221F10521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5A9-4859-80C6-AE221F10521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5A9-4859-80C6-AE221F10521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5A9-4859-80C6-AE221F10521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5A9-4859-80C6-AE221F10521E}"/>
              </c:ext>
            </c:extLst>
          </c:dPt>
          <c:cat>
            <c:strRef>
              <c:f>'Map Charts'!$A$4:$A$35</c:f>
              <c:strCache>
                <c:ptCount val="32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Mizoram</c:v>
                </c:pt>
                <c:pt idx="22">
                  <c:v>Odisha</c:v>
                </c:pt>
                <c:pt idx="23">
                  <c:v>Puducherry</c:v>
                </c:pt>
                <c:pt idx="24">
                  <c:v>Punjab</c:v>
                </c:pt>
                <c:pt idx="25">
                  <c:v>Rajasthan</c:v>
                </c:pt>
                <c:pt idx="26">
                  <c:v>Tamil Nadu</c:v>
                </c:pt>
                <c:pt idx="27">
                  <c:v>Telangana</c:v>
                </c:pt>
                <c:pt idx="28">
                  <c:v>Tripura</c:v>
                </c:pt>
                <c:pt idx="29">
                  <c:v>Uttar Pradesh</c:v>
                </c:pt>
                <c:pt idx="30">
                  <c:v>Uttarakhand</c:v>
                </c:pt>
                <c:pt idx="31">
                  <c:v>West Bengal</c:v>
                </c:pt>
              </c:strCache>
            </c:strRef>
          </c:cat>
          <c:val>
            <c:numRef>
              <c:f>'Map Charts'!$B$4:$B$35</c:f>
              <c:numCache>
                <c:formatCode>_ "₹"\ * #,##0_ ;_ "₹"\ * \-#,##0_ ;_ "₹"\ * "-"??_ ;_ @_ </c:formatCode>
                <c:ptCount val="32"/>
                <c:pt idx="0">
                  <c:v>279719</c:v>
                </c:pt>
                <c:pt idx="1">
                  <c:v>434877</c:v>
                </c:pt>
                <c:pt idx="2">
                  <c:v>469792</c:v>
                </c:pt>
                <c:pt idx="3">
                  <c:v>213524</c:v>
                </c:pt>
                <c:pt idx="4">
                  <c:v>464879</c:v>
                </c:pt>
                <c:pt idx="5">
                  <c:v>556558</c:v>
                </c:pt>
                <c:pt idx="6">
                  <c:v>386961</c:v>
                </c:pt>
                <c:pt idx="7">
                  <c:v>548077</c:v>
                </c:pt>
                <c:pt idx="8">
                  <c:v>532983</c:v>
                </c:pt>
                <c:pt idx="9">
                  <c:v>526372</c:v>
                </c:pt>
                <c:pt idx="10">
                  <c:v>316521</c:v>
                </c:pt>
                <c:pt idx="11">
                  <c:v>161577</c:v>
                </c:pt>
                <c:pt idx="12">
                  <c:v>549736</c:v>
                </c:pt>
                <c:pt idx="13">
                  <c:v>592138</c:v>
                </c:pt>
                <c:pt idx="14">
                  <c:v>331727</c:v>
                </c:pt>
                <c:pt idx="15">
                  <c:v>167076</c:v>
                </c:pt>
                <c:pt idx="16">
                  <c:v>459888</c:v>
                </c:pt>
                <c:pt idx="17">
                  <c:v>441440</c:v>
                </c:pt>
                <c:pt idx="18">
                  <c:v>324329</c:v>
                </c:pt>
                <c:pt idx="19">
                  <c:v>485654</c:v>
                </c:pt>
                <c:pt idx="20">
                  <c:v>557480</c:v>
                </c:pt>
                <c:pt idx="21">
                  <c:v>253945</c:v>
                </c:pt>
                <c:pt idx="22">
                  <c:v>372405</c:v>
                </c:pt>
                <c:pt idx="23">
                  <c:v>489802</c:v>
                </c:pt>
                <c:pt idx="24">
                  <c:v>185327</c:v>
                </c:pt>
                <c:pt idx="25">
                  <c:v>135597</c:v>
                </c:pt>
                <c:pt idx="26">
                  <c:v>103038</c:v>
                </c:pt>
                <c:pt idx="27">
                  <c:v>225055</c:v>
                </c:pt>
                <c:pt idx="28">
                  <c:v>249149</c:v>
                </c:pt>
                <c:pt idx="29">
                  <c:v>126843</c:v>
                </c:pt>
                <c:pt idx="30">
                  <c:v>462077</c:v>
                </c:pt>
                <c:pt idx="31">
                  <c:v>346734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5-4F6E-A725-788E0206C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'Map Charts'!$A$4:$A$35</c:f>
              <c:strCache>
                <c:ptCount val="32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Mizoram</c:v>
                </c:pt>
                <c:pt idx="22">
                  <c:v>Odisha</c:v>
                </c:pt>
                <c:pt idx="23">
                  <c:v>Puducherry</c:v>
                </c:pt>
                <c:pt idx="24">
                  <c:v>Punjab</c:v>
                </c:pt>
                <c:pt idx="25">
                  <c:v>Rajasthan</c:v>
                </c:pt>
                <c:pt idx="26">
                  <c:v>Tamil Nadu</c:v>
                </c:pt>
                <c:pt idx="27">
                  <c:v>Telangana</c:v>
                </c:pt>
                <c:pt idx="28">
                  <c:v>Tripura</c:v>
                </c:pt>
                <c:pt idx="29">
                  <c:v>Uttar Pradesh</c:v>
                </c:pt>
                <c:pt idx="30">
                  <c:v>Uttarakhand</c:v>
                </c:pt>
                <c:pt idx="31">
                  <c:v>West Bengal</c:v>
                </c:pt>
              </c:strCache>
            </c:strRef>
          </c:cat>
          <c:val>
            <c:numRef>
              <c:f>'Map Charts'!$B$4:$B$35</c:f>
              <c:numCache>
                <c:formatCode>_ "₹"\ * #,##0_ ;_ "₹"\ * \-#,##0_ ;_ "₹"\ * "-"??_ ;_ @_ </c:formatCode>
                <c:ptCount val="32"/>
                <c:pt idx="0">
                  <c:v>279719</c:v>
                </c:pt>
                <c:pt idx="1">
                  <c:v>434877</c:v>
                </c:pt>
                <c:pt idx="2">
                  <c:v>469792</c:v>
                </c:pt>
                <c:pt idx="3">
                  <c:v>213524</c:v>
                </c:pt>
                <c:pt idx="4">
                  <c:v>464879</c:v>
                </c:pt>
                <c:pt idx="5">
                  <c:v>556558</c:v>
                </c:pt>
                <c:pt idx="6">
                  <c:v>386961</c:v>
                </c:pt>
                <c:pt idx="7">
                  <c:v>548077</c:v>
                </c:pt>
                <c:pt idx="8">
                  <c:v>532983</c:v>
                </c:pt>
                <c:pt idx="9">
                  <c:v>526372</c:v>
                </c:pt>
                <c:pt idx="10">
                  <c:v>316521</c:v>
                </c:pt>
                <c:pt idx="11">
                  <c:v>161577</c:v>
                </c:pt>
                <c:pt idx="12">
                  <c:v>549736</c:v>
                </c:pt>
                <c:pt idx="13">
                  <c:v>592138</c:v>
                </c:pt>
                <c:pt idx="14">
                  <c:v>331727</c:v>
                </c:pt>
                <c:pt idx="15">
                  <c:v>167076</c:v>
                </c:pt>
                <c:pt idx="16">
                  <c:v>459888</c:v>
                </c:pt>
                <c:pt idx="17">
                  <c:v>441440</c:v>
                </c:pt>
                <c:pt idx="18">
                  <c:v>324329</c:v>
                </c:pt>
                <c:pt idx="19">
                  <c:v>485654</c:v>
                </c:pt>
                <c:pt idx="20">
                  <c:v>557480</c:v>
                </c:pt>
                <c:pt idx="21">
                  <c:v>253945</c:v>
                </c:pt>
                <c:pt idx="22">
                  <c:v>372405</c:v>
                </c:pt>
                <c:pt idx="23">
                  <c:v>489802</c:v>
                </c:pt>
                <c:pt idx="24">
                  <c:v>185327</c:v>
                </c:pt>
                <c:pt idx="25">
                  <c:v>135597</c:v>
                </c:pt>
                <c:pt idx="26">
                  <c:v>103038</c:v>
                </c:pt>
                <c:pt idx="27">
                  <c:v>225055</c:v>
                </c:pt>
                <c:pt idx="28">
                  <c:v>249149</c:v>
                </c:pt>
                <c:pt idx="29">
                  <c:v>126843</c:v>
                </c:pt>
                <c:pt idx="30">
                  <c:v>462077</c:v>
                </c:pt>
                <c:pt idx="31">
                  <c:v>346734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8-4CA6-9A5B-956D9FC3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730639"/>
        <c:axId val="2034727311"/>
      </c:barChart>
      <c:catAx>
        <c:axId val="203473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27311"/>
        <c:crosses val="autoZero"/>
        <c:auto val="1"/>
        <c:lblAlgn val="ctr"/>
        <c:lblOffset val="100"/>
        <c:noMultiLvlLbl val="0"/>
      </c:catAx>
      <c:valAx>
        <c:axId val="203472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'Excel LIMITS'!$C$3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0A-46B0-9CB7-AE9FB170C3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0A-46B0-9CB7-AE9FB170C3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0A-46B0-9CB7-AE9FB170C3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0A-46B0-9CB7-AE9FB170C3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'Excel LIMITS'!$B$4:$B$7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'Excel LIMITS'!$C$4:$C$7</c:f>
              <c:numCache>
                <c:formatCode>General</c:formatCode>
                <c:ptCount val="4"/>
                <c:pt idx="0">
                  <c:v>2756</c:v>
                </c:pt>
                <c:pt idx="1">
                  <c:v>5487</c:v>
                </c:pt>
                <c:pt idx="2">
                  <c:v>6547</c:v>
                </c:pt>
                <c:pt idx="3">
                  <c:v>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D-4D42-9094-EDCB7FD1C8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LIMITS'!$D$3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LIMITS'!$B$4:$B$7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'Excel LIMITS'!$D$4:$D$7</c:f>
              <c:numCache>
                <c:formatCode>General</c:formatCode>
                <c:ptCount val="4"/>
                <c:pt idx="0">
                  <c:v>524</c:v>
                </c:pt>
                <c:pt idx="1">
                  <c:v>867</c:v>
                </c:pt>
                <c:pt idx="2">
                  <c:v>1023</c:v>
                </c:pt>
                <c:pt idx="3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2-4165-8BCA-DCE319B1A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72271"/>
        <c:axId val="155539535"/>
      </c:barChart>
      <c:catAx>
        <c:axId val="3684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9535"/>
        <c:crosses val="autoZero"/>
        <c:auto val="1"/>
        <c:lblAlgn val="ctr"/>
        <c:lblOffset val="100"/>
        <c:noMultiLvlLbl val="0"/>
      </c:catAx>
      <c:valAx>
        <c:axId val="155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7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9F4C376C-5298-40AE-BF2B-57629973C675}">
          <cx:dataLabels>
            <cx:visibility seriesName="0" categoryName="0" value="1"/>
          </cx:dataLabels>
          <cx:dataId val="0"/>
          <cx:layoutPr>
            <cx:geography cultureLanguage="en-US" cultureRegion="GB" attribution="Powered by Bing">
              <cx:geoCache provider="{E9337A44-BEBE-4D9F-B70C-5C5E7DAFC167}">
                <cx:binary>7HxZc9w4tuZfcfhhnoYqLMTCnls3okHmotQuS7arXhhpSSZBElzAnb/+ntTiUqbTlmtaPdGKmIyK
qkoxQR7gw9m+c8D/uhn+cZPdre27wWR5/Y+b4ff3cdOU//jtt/omvjPr+sDoG1vUxdfm4KYwvxVf
v+qbu99u7brXefQbQdj97SZe2+ZueP/f/wV3i+6K4+Jm3egiv2jv7Hh5V7dZU//k2t5L79a3RueB
rhurbxr8+/t/5rdrs87frfPbd6f6pvgCMh/WGXyt37+7yxvdjFdjeff7+62B79/9tnv770R5l4G0
TXsLYzE54AghIpH7/l1W5NHj3z1yICkmXFLkPXyennm6NjDu/1K4e9HWt7f2rq5hwvf/feFmW7OD
356+f3dTtHmzWegI1vz394f5rV6/f6frwn+44BebqR3CL2EtftuG6Ls/wOrs/OQZirtL+dKl70Gs
67V5Wrp/HS7CDyhzqfSw/AbLDmpEMA959OEyfXr0I2ovSfMDfB6G7SLx4W0hkd/Gdv3u3K5v7+r4
aV3+dUgwOxCMMQDkL015BonwDjzOXMw8dz8kvyzWD7DZGb8L0vmbAulET4V9VYWhBxQJhhGV39s3
joiH9sPyC4Lsx+PbwB0gTv58U0D807b5Gtxc9voKQ8QB8yjYMEDl/kO2keEHGAkq+JM68SddfbRh
f0ey/RjtmdwOWv+8fFNoKQ0BydMy/esmjbADLjzJMKMPCOEthCRcRh7nrgfIPQQiD9C8KMZ+OB6H
7UCg3hYEV1aXrYUw5LUiM0IPhMuQR6i3tfoehr8TQbkkD+Cwp2c+gPALguyH4dvAHSCu3hYQl+tk
XTfxOn9allfQB37ApEsJlWJf1CXogWQIE4nFXkR+SaL9mDwbuoPK5epNWahgDQnUQyqzjiCRWa67
u0y/IkToABOPuNjbzmMAG/AyLmHiUVvg8nOT9ffl2g/Uj+6zg9qPfvaGMpqTNfiadR03r2nssHfg
MoIkhdzl/rPtccQmJpAeJY/Bmrdj835Rpv3QbQ3ewetk+aa0zAezd6tBv14xv6HoQBAPsk65IQrg
8x00QiKGBXu0jTsK9msi7Ufm+dgdYPy3Bky8bhpdvy40BB8QzqXrgersgUaSA+Ri4APQTpzmx78m
zY9QeT56F5erN6UwwV0Wv6YXkgfcpdRDfL+uiAOMmSsgsn6II3ZSmxel2Q/I47AdJILj/2gk9nu8
58Hz1i/+Jq1JCPBkhAEO7j7NAFKGcsoFJDkPl3eAeGQUfyzNfiAeh20J/p9NT143DTjzdOM2nuKi
fz1cBo+BKUFgmvjDNt+mXmDxCWKUCrZjln5RmP1rvzV4RxWuj/6jVWFLWiD+F8UrppFAT8JWhySS
7GWMhXuAGOEeJ+QBq53I6gVZ9mNxP2hrVjCpf74pDFYQ5L6yWkBCzxmHLEU+kvPbagGsCuMuKA5/
BGonkPolifbj8WzoDiqrtxVGLdoEzFXzeqYK/AT3YPvjp8R+m2sRGKhKAdwx/OTh8/ToB67lF+TZ
j8i3gTt4LN5WVn90Z9fZaxordOBCiofh8229n9dS+IGLAAsXP4ZXOw7kZXH2o/E0bgeMo//sCGpL
WnAby7Ud1/krokG8A+xJYFTAJ2yjQF1EXOTuD55+QY79MHwbuDUzmNjbIiCX2vybKicUHwAdzCDl
25vvCXFAKCcYqOG9Ue3fEewHCH03tV2o3la5cbU2pr1nJY+A0TLaPpn3VwiCKbhz4TEghveaMrap
ckGE/HR5JwN5kOx/rU35f979gmz74dp7kx3EVm8rNj5a23zdrNNXNHPYPRAYKGLX3a9VwD0CkFAL
299T8UsS7cfn2dAdVI7eVrT86a5u3qm7PFpnr6dBEC/LTeMEEmLL/0hx4AkIyNxHPHbJ4F8UZj8k
W4N3QPmk3lQKc7y+hcz+9fCg9MDDCEvy1MmyEytDWR+ILRfiggfvs9N79LI4+xF5GrcDxvHb0pDz
Nk/WX14RDHQgXYJdtqnBPw/O2AFEx5K4EKLdf3by+Zfl2I/C07gdFM7flkqcrG/j8d/QAwamilEo
/zL2GHnhbVDkAZHS45Q+xgI7qvHrYu0HZ3f8DkgnbysoO1nnm1aK19MVAg6eusD3PutlfaYyHvgZ
IIKhSeyJBHh69EOS/wvy/AiWx4ns4vG2WljPbnUdv2K8RdABwxS5LhR7n0iVZ3BI98Al4PgBrL0W
7GVx9qPxNG4HjLPLN+XUz9vbFtrUrR2fNum/nqpgfCA9gjkB0v7+s2O9vAMBHkVAxv/t8vMWil8T
aT8oz8fuAHP+x5sC5mptdPbudH3bviowCHPoX5HbVLGQwIMJBFUUiIyfQ/FrQuyH4vnYHSiu3pbB
urqDQxLRq1JhWByAZ+cM+u63Pbt3gJC3qcA/dqbA5S1AfkWUH+Dx19BdOBZvSjPuK3P/hjZi/kCG
4ccu4p2+FAlehnMoAj9VW3Zirl+Waj86O8N3ELr+fxxx/fgAy7ezPwGwJrP7Q0PPzrD8/Or9zOF0
087Qxw2+1+887P3D29/fUyQ31unbYaTNTbZU44NOU/3taMyzIXfQvvn7eykBXnBLLuOIuRzCs/fv
eqAZ7q8gjDgcxMIC3/89L2wT//6eSOgBhD94VAJtwKBH9v27umjvL4kDJLxNg5kA6prCCZpvZ7fO
i2yMivzbUjx+f5e35rzQeVPDISnIdMuHn23k5KDtFKQiwI5Df4F0GTjM8mZ9CefDNr/+3yGNUd7n
hCzdLnZWk+1TPyr0iRuSciWGXqi4msrAjeti1pfRcK37NFrlOPdUhZo4wF5NlSGdvEniGgdhU4rL
3LTDYeGUzYkRQwxp17eV3SMwWKGfygsL81xe5oy80XLES09n/XJ0sVElQVTxPAxQiUpFKg+deAaF
YHp+9mDqvrRUUNV8/uiSu6a0JR2XOqq1moYmOU3TSs6naihmSesUweRljmqxNSol7Gzo7KB45ZnA
E17kJyWzy3HKmSqc3qjCq4QSNj6DXtD2kJSwepwOZxkNo5OwaUdfi6JQqc3Rsp70ZdklM5vp6zRB
zKimckqrykx2n1PtjFMwVn11XsSmWMSNaT90FEXHaS2kSrNBz7KSmJXxUHHCWk+f2Hzq/4jbvgmw
UxbHGmdkNpqpmtuymaH8ZuxidJjl0cJpEkflXtwFUY/RtdsXw6Ho8n6R0UyqcIj0PBHtTWK9ulFe
QdrPpWZoEedOMp+KXKgkqvTMxqxYFCS5Zjw8a8f+okpKe1j3QZ85n906946aLDGrMfE+1RNxFswr
j+zoomCMOTlOpujEGKNVGQkayDGxirV6QfsyU50U68Z0U9D1LFfES1a0Cx1FuvFsQDGb11XazFoU
Ut+JabMqu2GYh21IgjDTp0U40flg0dJGxVXmDqtwGsMgsmXQlUgRJ/KLpFpxHDIVUVTNk9QdgjIy
9VxPpFsUiXRnpC8rlQ9jGpgRFTOYWKxqXTaHzHL0Zx/ZaMajvokVw824BNr+om89ugKtUdppj8LR
q5QrSTcv4+Fq6JzuYjBDEwzGRark7Txy+3KJYucK50M/0zbylPUAk7go4jOvjeisozQ79mJ3xtIE
z2rJw0OZc7RodBweum4pfUmKeFYVvPQTzZnvtaUOuoFOV85Qrao0mjlF1/ldbA4namkAXWbZTDew
mwdGnXlfOoVqpdcrmrbjUR/FyB90oxeoM19ckV81aeNbj7BFVUnlxfIKooyg5m2kSAZryXqXKZ52
S06b3k8rKvxcEOpnRCqctWXQe6FqO48tGaCpjBsuOPuY53XqWzpKFbMyC2jWJoETOtIPsyQY8sqq
SshkUWX9Jc4ROnIiF1StH/pgyPpWFWUjjsaiTD8kFDvBKMRi6N0PacGGIJWD45sxRiptk1MuB6LG
WJCgAfPrNwkagtEhC6e3C0YcZ+by6LIlg1TMeEcRSw8rIy+1bLWqxuGqGfQRK7XfNPFpV+FyWbAp
6EU3G+qPU1adiQrXvkDtZRyX8ppUqZ5D6j7LUbtONQl9HtkTm5JgNPlV7dgZGbx5FZsbhPNZM+k0
yATu/IrUsV9T99QbebzAU6d0Ul3o3ls5Fp8NIlolYU5ODK8cosJxFPMo5HmhClrUXzDBDNY9Rx+G
epzXJCOXTo2ieah7BLrdDTcdiQaFcsuNIgP11nGm4TtM63CYagZQee7o921LVViV2ZyPTeRncZv5
Q0XzpS11fkhS4qiyraPAmpRdyJCEKuvS6SRBVbvMnCheUbCLQeqia6M18cH69Ucj6tsr60kwFo3r
KBo5aNHHuF5mmdCj6nOBjrEY0KFXtfayCk173re0XOqCCBX2CfwwKWK/m2jsN5lFx7wKz8pxXFlC
xxnj6dWYJ80qDRvwD6n7sR2neGZLkfrgR7GyJK9nDintKalk6yMZxkHjZqkitk9Ukk6T8upaH0Zi
yFTiWLRwIq1nAnUhGLuafTa5sxLhBPYucX0zyWSZ9zIJiODT0vZiUg4uvoooXyI4w7xg0NvkO12a
LmtP/0Ed685cHV4ITXMfx6EzH+qhV2kXd7PeSfChKZP8dLIMsv6f+TEINnYdqJTQUIgFxQKCCLTt
xbDjxthJa7wsvOKi0IYvTTKpVscMyms/exDe3GkntNh60k5okTZDHiMS0WUXtWzpht4dnupOZYgU
fp7yL5zkUg1QN1HexvKWoi+Cn4tAyR4ROPSpUoYJsDBiE008i25kkfdJXk94CdZKlD6UzhyftnWl
ZCZE4FjhBLrC6YdmKptlmjvVabixJHHnoSOUhNWR1zdWwQn7z1wn9iLtYy9IYwtWPsJ5fsrEFC5T
jHSQdFm01GGTL8kw1DM7jWAEc7SyFZJLUUZfcy4c5TRw8NtYcwFyOLOo2TSk/GzJ92H7fLqbCObZ
dBM3y0iRMrx0WB1e1nag/jjKOjDSmfyfPwqKut+BywU0ZUP27kJD/eb6s0fh3glNkw54qVvxtRFZ
pUbm/kllnweWlZ9//jC62Sq7W+n50yAcf/40R4emG4qELJnuzqeW0U/UxO1h0ke3WNvKr3janLdx
Fq9kQ6Zl4ww0IGnJlORRc+Il7TIBJIMa1DDj1TBP6rZZtSEYt2hoTaA1QJiyHgVxk7CAjEV+jpI4
V2VqBz8bMNytSLSqqXM8bIKSahOeuBCn/Hyem2nsTBMifszhiI+UsK6b7fxsUVPTc+SAH1nyikV+
ykPkG0pSCN24c647h2SqrbL0BSj3KerWY3diatIUYNyKni4dl4FqWHYrUgye2Yap0hY5q3wcTkOn
tufZJsoRfZO+oKh7RQCj5HEJp8+BhNhR1AzhoS6NxkuqM+vX4BI1q0+gEBH6YcMclZX8DCoWEG9S
/idY/Wr+85Xfs53h6MFfz9/RnLb36gLnkbtssvZPWuvhtMlDujIVh43tRNBe9TM93WQKuzhDZwsD
jDG0drOd2ca9dmxTSLRktE6OcZ/2StdhM/v5U/ZYA1jPv56yM6eaItplrHCXphmw6mGCqs7dWWN4
+QJ8++azmQq8fAPeHwDd0tv7Fpdem08TR8sp7HtITlKI27DzwnT27pHnT9kxApB8tE2YWRdcSSnu
dN+cJUS4C6+VodJjSz+kUcO1ijaxcbWJkknZlCc/X9M9+TJwx4KAfsKJew8S9+2phvHQV0KHdNmK
pFxOve2uSjjLd6j1QJclHa6L0kuDqIuE0t0IsVsUV76oMqSEcdaO0OmsLBwwlxBa5EdpZD5xS7Nz
rMnHxPLihWyZfo+MC205DBp1gXlFsMG3xXVwl4ZmsiBa1B7lIysUjpFeFFOGfO5MJ4PHh1nZomVb
x4OKel0qyECduR5SiN1Zns06A7bUdvkhxKjhLClwYEpIaGoHjwoyiK9l2UeHqDIQv1H3CIuuUtoI
yM1Gyf3S0c2snAoIrMqwUl12RzTCauwr4yPeucd1XT/EN4+80PmDGj1QHDdFOVodxY9vqPn29b+v
CgP/3L8M5a8/bl5w89e3k6c34/z0V4u7YlM5q3d/tJHm271AmEfpNszQ1pfvaKofEFEPL9r5wcVf
Y6kgb+BgR76Zoe9YquN1CsWv2/7urnxidjcU0OO4B6oKzphCAxEHHcZQIwF2CfbTA1UF/cNwUJty
TgTe9Kww0PFHsgpevAOdEgJ6vYkLPXtMgtt6JKugWszvG2DZE8P1NMctIIGZe/y+xVVt/NBfZlO4
HHoEgEAD+wLPx/CSku3NrFuGh6QKo1nrTnyeNKj/nIZxwVSeFt2qNCb1K+Pm81gMxJ/KYgpawmyu
tGBmk3dld7gt0Au2j2yr2EYq7grBwHG5EAjBCd1tqUxYxIih0gnciEDQFbbotJfik6ZhdpqjWM4S
Zhw/S3F/OLStcxpiNz4a0pz5XTVUtbK2XbhkjD/1TYZvtTfvkxFD6jE1FKmqsuElZIn6mLVneBgg
CWvi0qxI9KJTwtv+4n4iwsWQDyIqBCzxTmYwOEleFqJ2gqwEiilBXqUVp0nk+sAPHuclgkQ9Rt4H
QCm8nuICzT3I0K4ryPsKlXhJ8cXKvFSjzj5mnpEP7zR6eKXRHvS3Y6N76aTnCiilQgWPwxnN7WXu
hNdWgvXxrBmQPIxH3gbOmMCTe+2WsIptEapibCW0pX/TkT2P/X5RBIaTDJAnQTgGJnRz/VlIxiRP
+waxeDbacrqO0gbfYtfxLuvYa1+I3vHuFKGJUlJoikXwhh040SV3fIsIGZ+S3vUC6iRs7Y6TnY0J
wbdN1Y+B8ZzxKHLgK6shw7dDgTzFPNsvEzS166gqYY+MLDvFfRafVM1Un6VwWuC2iCS6/fmafLdT
QFDPhQPq8OITAh+x4+9Hp9IaYn8viKOhWreSjJ/dzaOJNdN1OcQ6ViKHCLKWafsZTixID8gBYG8K
PvR/TC5u1yPEWMelMOaUDG78Ekm8EyoIV0CywGEXA6ONBTQQ7QTSQLwOXWQKL/Bo2q2LMATWFSUN
UHvwArVesdg2x0YA1z0xt1/atvqT2KRZvrBM21nLvRTQSHPf3Ifh3+4OnkZPlbRRFs0g2INtUwKt
mFS8jBQvGnM6RCI8pnT0VBp3xxF0SHn+ZJpmGeJezH8uyu4uhvUA80QFFJHopg9xx3K21dDF0HDt
BN40dOeIFu3nUUTm1I3RS7Mm22n//awlpNoEeoKhqgHdjdsa47goFDyJRMCcRh6N1KmDbKiqi6Kw
w001wAau4rHUwDAluUqd2jsTEYRtnuN9cMJpWhGnXiMwdJVftkm/aF1Gte8WGHKfqI5aNYT9NPOE
k71gyDdB93PvAmskuYRDAhtfheAA07bcQOVFaWa5F8BTv5qs1mdhQY1y3G66zrqpHv3SkEjZqvde
iNLwrmMDXWdMuC4c4KEEiIqdfKDHuvBEnLuQg3YKmVnclXTdVIwfsWlOCjjBoOoS3MlkQnkV96y7
c0w1XQ9hArz4RKsX5PluJSRhcHQL+ozAD0COsoNgmOe05q4bz2AV2s+RU3mbfRuu+ilytQ9hZg/M
6xXJnWn28216Hz1vYSDh0BjiUOCCWihUYHYyUeuGrBhJ4wS5BxvTuJW9AGfTH1ngT60aEWT/vIDa
UxnqqvOzGiFlkxyf5LZ7tMb/P458odoJXRoAArSIP4Puu1jyu76E+0jyr5GPhU98ANuZg+XjcD+o
woEBfIwmN+c7YMdDBy704TJOwGA9RZPwlrlNlzpEelDxlkiCc3mMJuEA6Oa1Gp7nSgkJDRTF/07p
E+64o/EQ51LoFZICTKsEJ7Gzz3UqdU2BQ5rXqLnkONGbTBm46Yi1c88x/V0ix1w5cKBu2RZm9IEH
ruddzOmST4bOvSLJ0ayDumqiMtyzi5r3zRxPYX7Y2MKoOEuHUxFG/ITKSBw6oVfMGxmyW0vCYj5l
QyLglmXzpdYhqoEqB7JN2UHzzxD9xh+bMq9PqsIWFsLYRocQ4iB5JIZJHuq+bwY1RMzLlglQ7CqN
euu3ret0iuX9Tag3oUMuj2Tad585MZ3PipJMCpZDT5CaCXdpudTzypnKFBhJ1x4CP5Bc50a4pZ9X
vJ+gfDN4FsyfdHI/9yJzlg6uW/iJi8s8iB2PnbSh1PligJfWXecWdX94SE6jGoRuDksvCa+A9gbm
nKA0HZWueHw6praHapIz8AjCWKrPmizrPtqcQVacWo2OBjTlquvHUzzibqlx3d8UyJg/HZoBaVtn
dX0GpKMTB32edf6YYfYxRD09bih1ruJUoM9OkacxhK2iOxyrrr/owiifWRpFt3LMYMEjPmwEz+i8
TEH2Fkg+Vki7LFpSHKNMQ2oLMOdfeFuywzpGrlWdRgSElJ5QiMbFIkUJPiPGC3M/FeMYhEUSZUo6
tPEjxvUCjsUWuRqxPXTjUAZd3a8grEYz0hIngRw7vmwH7ag+iTqshmrKj43DktDX7dSvgS5IVv0o
+hPYUG0SKi5LZ8FN586iDWcdWw+qd3URpAh34M4tXwrH6I9lXTTBNDjVEXaK7NJxhPGNHKAE5clo
UZhi9J2mp2exl6JZJpNoyVuDjgDR8BA8bjU3U4r+rCZwwLEbhecFzZOTMYGNaotefGnSfJgjOtSH
aUHipcnlVVX1fu/Zwg+TNj5P06H3iWfL65IW4TxqpbvWGCqGGlnXj6gt5pxnigpbf0Ko/MPEUOGB
4k6nAKaPtddBwTBvG+Cn4CSS/mAGCMuG5Lwk2G9jtuLlPBITlEfyrFftII2q2rJdsrwpgdYnJBWq
rCN9BXogTmps+KWXMr6pvAzJKoud8HMNweKV2yRFGhQUU7mAH2moKg/URMByZuMHUqFqmcKeOkWw
fLUamiZU0NihD41HS0eZgrsfcyj7njIj6RLbKhNqNJB3hKLXX1GXlXPbm7xR4xDWX1Bmoo1SSu9q
Ewz7SaPBUEQc2V7BPhnPY1fHF26V8kAkIbAiZJLReTlUEdQDm0hfDlKOpd+PsZlRj3d/lDopT7V2
+9WIcnaaRlRb1dNugjtlVZB1Lb70SCWWcqqop8KSdVfSG8h1C6HuEqqj4xcv0+ZqbEhhl4Qn7hfY
3/przKGIrOBABBRw85HEaxxmbuZXg+xyFcZCnCVulc9GZAhTNDG0mqdQGl/0UdXkyrAwXpRtmp/F
aUKvOoiRVqFl5ENqanpsnYqAkCbn57FusQkIr/AM2SZyFy1qo7OpT/BFZyO+SHrdHG+S25sEtjCg
GlLysS7q5jhLazoL8VQtJeX6CCeZPM1zM8Uqs2NulKAhOuJhCU0hVR8dMdwBqSrTtIZJMaCprIPx
lcN4X88Ez5wZ6K84FWljLiA8R5cuGUipSsxpvCqnXlxHmUHUb4F8uumnYvKRQZsqbplUvmWVzyHJ
TCrId5QEIhoaH6DRYxY6RbrQpq/qWaollDtRFi97Lz9FiW0chR3mBEAPJir2GrwcJDYXPIGKOAPF
ndXI6IWFfyncT/mHuqOjampd+1h7Z12io5N0MPImpZ4+6aMwnWNSTKvKNt1RxA1ZioahL+lUpSdd
xwY/ycNmERsmjupwBAxJxI9Dr4Jqcpu0PtiiHKjAMZn8grX9DJKwL7jOilmGHbukbs4/OXE157L9
lPCsXIDqx4c45bO4InHgJGl36xb6LqlLMeO1M/pxhrXfFY4G6rBaacetFqxl7mGO9RlxXEgEQu5c
YCcX0P4S5YeRE65QZBlXkA+iWZM54+exzCFpDHFkL0gI76UJosgpZ9YlwZRnVxM0Es0N6+S8iMvP
GRrJYVY20DBj9ZfE6fpsRTbvGVTAQ6dBD00TnkLtNMyb0O0ucecmJ9BbUc5lWjanlpAjCMf/bIdy
6eamVFAfTFU91C10BQz4VBbkGLvNJFURSzQpbr04Vb1XuEEh2uSI0FxKCMenMYbiZZgtdIzgf9vC
NYuKJiubhm3ih2ysxmCKgVUIsGxGo3QBrRydzdZmzMyKZ7z9g2Zl7flhPOqTZGy6RR7jCvk5darL
CurZi6nqZaasKyFO6Ib2yMRRaubE2Ciox4mqqXXonWmiTs/AxbN05gIzC8GME2V+2be6852yBj+g
SV0MaiR1XvtTlvCbvKjbM8Gb/kynca3KPJOB6MGJeR40HmWUnBSFPINp8RRM1Zhc0RpV1A+9pi98
HPbDxzCMbz3Y7n9MjAcQ9pywWLbztK6SNRjE6lJzolXRMEN9C3VtmFRRQQYekYuk09MfTlShWSSy
YZVQC70lKJsqH/XN6FNgNE6ETNmXmqThnxE8GGqtzTCDd6pxZYwD1Act7XUBfUjLiGezrBb1ilvo
DSiTMPqYMlMuzNSzr/Ay3exz37nlnIgJ2oNklhu9zJrILvvcY6XqoJtLwuQ7pJjr5ufgAyDdzNLu
VDIJeSgEZB/1JNLVUDvDqiIyCmhVocPSsAYckmDHU5cXBBpsNBBSFtaKec10QyqGljJq6oCyKZzX
puqiwGC2SGO2mJr0euTppBqmA6CzIMmlNiA1CwTqQ19Cb0urpGlnbW/vqNtDPFfAVkwHPiMIygNg
iAPT9CZwIZnnZLxwaEVXRdG7h2k5Mjg3HRZrBvbMr10IKVhtrJ7JHM1LeOk7eBjSqMRKecEnBx9H
YdXPTVmHJ3mPE6ihhGReZjmwJKH1mabkNOraI0LGrxjXsVYduKnBB4aW3bZZPXMnNkKzBIRap15a
uPM86qujZorihTMVCtU9eBXP4u6qCW1zPbqbjhE9dPMeD6coiq0SUAMJUMyTIOyGXNU99DOlocPV
6JbenIIpi31Khz9gUHcMRYUJCMZpmIUJSuZuHOXHqEzpJ1hvWSqXt3nql6UW0EuVQjtUhJxlrt0Y
OjSEuCg78OVhW6KjuArTM3jJYnY6hlN4ARUeeWxQnh5D/2NKVFym7Bw01BtUWcb2GPIQc5FHhN1N
aIh8twnzMwokxilrCV+1NmN3Xhx6J7z1pNJ9rD9QW1VH8D4nt4esOf8f5s5st3KdS9JPJECUREq6
1bBnz0PaeUM482RKIiVqpkg+fYf8VzV+dDVQqJtG3x2cdNppb20yVsQXy82nR7rlDsdmex6d3Ip5
jH9XAJ5OsRJtUUVivV8iknxG0bKUSiilMoKLHrooFMPdYMcOyr8Jm3PfVfO881AWp8eCnMsZdWgx
Op3SKWZnj8b2mQsxu0JO66VvYl4oL1WX0Ej7voWzejBd/dGzmD/6fJCfm5+MpzAGDWZleAwnaHBb
ifEQN4yU3WQq8Hekv59igZtugOs+QDcBXcLhvKbAITKQPj98jDL4MSfdw7jiwIN+7D9q1dCfqWrl
hVQKD/A0R7eEgAzNXLWuAwC5qn6qghYY1srWMhic+c0tYm3W4N7jSYCvbGd9mGPc4yaOq2sfj29s
0dWPxONQmR3zixWCaJqqs6vksUuX4Uy69svoXj/iRjV+FkLyFj5d50z6XuH7Fm4k+IwsGbbfTQPu
SKaw0cW0WTzWWp9BkBAAr2tbBrP0QeBJftrqJE99mMvD2Ipz3P6zaT/9p0qG8Cx6fCpIWD/zt3b6
bb3aXlvNqjmLmlYegq33jrzb/DIBZnMAb4kfX7RFDx5N7NHVcgLJpFRes3745eOBuV8l0WcRwJxs
AoHskMyQE2PqnZbYAqRN/ToHbmlfOG9m6AXRfkmSOnwrQ1t2ytW/MYwFZ00nUgjuRZlOl/HN89z2
LLWLh2xUIflUce/97OCkH8bGH07U2BQJf9oOcB5Nh6FnScjjlHRLzvW8u7d9l+s0lYcEVFWcp1vP
HCY53eTDjNcLexTlhwWZiCdrY8feU1um+HoXenXORlwpPQ0ytrI+103yN4Xg10t6MyrF5x+W3Gjl
ihQwGOSpf5Fs8ssu7v6MmzltVfqarAk+DdHNY4MrESCrsqc5iauDjabxrMN+OUt8l5+j3+svp8kE
U5Czd48G6a23Pf/tQTO1mV3VmuuJpke8PFGZdjq+C1073NgSdZ9xwldoI0rPvQ9Ju4aeh1vQGq8E
FNv4p9RRM2WKeOY2KoUjfmy69BiENc3qrUdAYk2fHPgkkt8+6Lwo4zO1mW15/BPMBoszz0/k+wCJ
VA6pTe+XzbUfcGObo615c0KRyXwxVXe4O6Qij+1qgTBHyj1Vnqcvkjrz5M3zNmd0kzpPYbuWXMbu
DKPYPKddOn1VljdHNm3Dx4D7DUf8HJ5jG3UlgovpDjiMv2bjMrByXYhfBHzsnxa6MHDKvZ7++K7S
r55iAL1nHc13jPas3FYbAj22QfLZzuF4jOfgbyNVeoFTz6vM2iZ8TCri51sbNu84OECA+vNaF4NH
1zsTu+Ay8SA4eNZ2HyuVUK4ubh/BhbOsXtr+nk+a3rfT5NrMzc4Wfa1AREddMD/KeBkeIK7FAB6w
t6dJBDhqRlyiz1U/Tik2cNP2PLAuOUriphcxQMNmkHDdqUPdu0gxxdyCilT5iN+Z8sZ84Ks9fM7c
zrJ6j0TSHPnEQ6CqTovzpliQ0Xlzlw7y7DKObvsATqhfU6jQpzWAET84Eb53gWkuqSbiVxWvuItg
Qd9TR4cwkwNI6ykS8CBnRN81USyjoqVnH7TxmLnRgXbrBaNfOvLqIUtl6H91jMgR5oEzPyKpAQoG
Ip1hPCyRP5ZV2q9Xz82kDPsE0+7IPXewsRzucI8Pn7Xhw7uOR1q6IcJgkCxzZsH4PqBKkLyxWMYX
EDwmI6umxeYF3T0dLSSWWGY5ZrFo9AeJF1ZQAE4PPDLBcZqJi7Ngk+zTEe5BNMBWXYakvXqSQnU2
Iu4zb43GMh65eBQzq/DSJl/DBgekFt7RwbQ6+BYzOL4PkgcjyzQQX8YTnK5yA22Yq917IB1eJbKk
pJi8tnsLW3+89HJedancwn55EeYL4wTkUioZIoHYG7sFntUADqqpVI7vGvLWY+al4aK9ayKKf2xg
VE5NFDb/MsH/n/m//z8iAnQPY/53+vlfXF38Jpz/y+8V+bZ2v//mf7i66CCjPoZyCiiBCKkS4oP/
cHUZ/gT7EBnZeyv4oH9jBLCACekm8J3/bLr8p6eLtWVY6QdzNkXkEiBr+J8QAv9n9rR/CYJUM0Wd
BSsc2O74/ltay+bW02QVy2Faq21+qdckeXWxB0lL+5Q9RHENGhJU7nhQvukPkb+IEhMB/W+iJESg
/yXSgYcNIgKJ297XTr4Tyn/7l/hUMxQz0qDsyTy/y8SuBWcpPyOWDF5X2eAeZCxzDAYK700+QMYl
bYprRxh6wv9qDh6RqE3IuvtJaySHCmpjzFp4VkVXcfroL5afXTDDLMLUdl+LpkZoP+5TIDDwp3qe
PFzVgTondTflHpxe3LhVy0tvggqFOW9LVaV4A/vr9gEaJA4OC6OqhOedXtkqcY2lgZY5wGfYt9tq
yHnizHzhlg/yVUT3XRN6p4Tt6tDNS/gFCKK9o2HLJxBg7eoy449Xw5a8Ydb8CsPF/UPkRHG0+umx
t6G+LHKbHyGXetDWtcR8Um39ryVO5jPU3fRQRwu5+D0JCrYPl4ikl8eKhbyIVGBh4oSXth9OsFIh
RVdWYcJIwVWJyM45zmP2QVaeInL2g7d6S73DimHhLFTIM6dDIJx15R3wIf7RQDYU/VZPpzny01vl
hdtZww4rJtselK0ga6NxvdrFa+7XJoKS28ahjNcxkPkKXYXDeaMlXyJbwtdbXunoD9A1fVjE1Vi/
tGqjH7FLeDnZeSrDyfdPwxw6fGvjo5PWZh3ztruqk+J13Yz3Y9tGfRB04ics+kEi0AcN+huDyEM3
6X/GTiQl66R6iuBCNhm8lfVuG7rp0lQhzAYWHMCR30U13DLlXZOxZofKeOyg/fghDkVtM19WJHfA
wIJOBZlHJ1rGuN6PCvrzX8F9VNv2xGrkcNzJfBZdObMZ6qRhWVsD5IrXWRUbZstTqCPc+8s03g9S
Lh+NqJajmpc+d1W15FZ53q8YBakSXqK972gKz3rb4wA8VodonUHDhXO3/xf7p5qW9LiZofrhAi9A
8EK0vYOZo/A1e/Lkm5A8rp02D4BtXD7ifi02hyC5S9VD07ZTVnerOw7Vsjy1LWXHto3cEwY2UY7O
a0DS7kKUueZR2gZDHAmqMgwaWqpVsDPMrSin9YgGg/IDXDULyhzbMLy3CgNP2sTo+bSyLlXa/Q23
uirJlnavPIq3LLZTjNAYn32tR3bSJnWghE107umSHBWGxzJUNoUO6eIq77w0LWE7JrnBTV5McHFP
cAiTUlbWN8eY9j5mFlzhhzWkGjMTFgPfdzNcYm8w8LhUZ7uTWNvwgtoKiJzQsIdm9sJnDQPeV/O9
GZw7prqnd0kf2aNolS4izchdlaAzhEOmDJLowV87lDg2k1e+Wq+ahM1v20/13w5AdJ62CzoJqeM3
Szb/wcXh+FHh1D+Fa8suk9YDHINoOTul6cFDiPww45+djyvlz5WKwq9gSJoL/E16WlAc+T3Bn37G
yZyc27iffgYjHDIC0ztPYV/W+dCsK2KYqGLyjIpibvDwjzDV19UeqRu7DZyJ6CxMt3E98FpuBzqn
yXAP5wa4+TpV4m5FORHZCHpnSFXCvO6TGd41r+qcqCleCnj7YZsnqw6XjIQbK3TD38PI4w9R18Di
DSjqaxl0Ol5njCQL/exIsj55QY/QIvDn6X0eB5dLwqsHtkww8CjTd2hP2gPONHucMWYgtunqz4Eo
1KmSasL7utbekqFSIw9u2FSVo4ZpwttuMVxAA/CoDIf0j5VMVudBqRHCe1GXpEW1JGrS5eRE32GS
W0KMVUnMjipC+peByhn+Nr20Q8ndtPyN52TOuHbLR0fS9TSw/kHV3o/RbPNJecgVELcChFdN59AY
JGmXWYYJzPku+mxjMEIZq6v+I+qm9pwKiy/gb/GZb02S265T5zrgW1t4ATdzvowcrGq9aXLs+BaZ
MxNWp7eh40T+YWgdrM9EdNFLBa8A9uvgDV8z3gpfnAfqvUcOczdWGHcy3uOCLsmEr9albnsbRDR5
uKR49F5pdBoBO11tQg2/+pGdcoY8kuUUAUruN+EGabk//9Uwhc8KWVBSwDaZYS5Z9pfYgD7jKpyT
8xaLVjwt89yfl5g0L+s0QhKQ1bAiJGNA73WXjn9R6Av9sm5i9kONJvxtt8SekSrRo200uzKrkz9p
hwg544EvTl5C6I2LCMVWD53Ll6Cm7E4Z/FSlbOOjJmOURbM3smfJ2fjZRWx8jnBav9huHE9CefoA
iiWgiB/rhGWIug3GUfDEEW2qMp6hXbaIx9mit/gd+WObPMyEx+Ki5bOX6uQqAgGTIUJvz5c9R6yU
+qP/o0+n5nOjYg0yFLLcnHVttYRl06/0J/PrUT0IN4q+XBrlBILUBCEg7P45c0jonwjsWRy3XvUE
uGT7QG+PvIXeFr70C+kuKZnpAYNq/8DR5HpTLK3PUDVyyJjGp4DW2kQRAsEA59MADemDBRxwBO8k
TbwnaoP+SMYVMwDClD9xY4JDoj3kBkHF9dtkiBKFhFOm0eFFYG5lFyylczaAwV3rjuYAucxJkG2F
tV+dObzsX3XsbUU/2fpHFXTzXRxWHSqeNclVF4W5xg84dxr3Z4fIxksN7NnOuId1aVkxjek85HD1
PGix5GiMaGscqkir5lzyfjHXgSsv6jIUCZGszMZtF0Tj9QVypi9sQET9CtnAXiNMvCZPYJhux1TE
5FGOrcs2ixqddD2bczGF0zP+1oEKi3hnNZvNO6oK1voxipSzLeveVl2h5mn+GDisFS6oPRPcwgcu
pwrXUZge1Ij6Q0/i9sh7Vz1oZ+lhifCMRvWU3Jg31lkDPjRromyI/qC4ayb1wVAw5BT921Begvhj
0hu6Z63maxYZb/4FfQkUgdDBFCivauQ9dnxsp0aUoeQtciK02O97D5fl0for/NlZpsfEk6KoZNoe
BafRSVTI7KjfJAVGXj3e93D18oSuBJNnN5QGiaZ9hBMX9LCnHb1jcF4ea1p7CNTDVlwbmcpXvfIa
oIHvH6me27OYqXjUdR3OpRh6+0cHXYvIvt/Ej2RJdz+TiqZIxRyHufBDVFo3AqOv7LskMKVR8MV4
RvWEq1bTuD4ns2nQeh22Oee8q2B4wSfHr+0bDmyc1E3FYHXFFo8B9K18N30dBhddaa8QG4n5KeV8
BGCRCHVLggTOJXGoqfrNljNNvJMONfmFzmP4GG0BmoTTbP0XnDbwhlwNo7OoTcOLaeFlpznMnCq9
TTI5hLFsS4ie4VhxVd02SucsWFvvy218meFSLd4lEeJrDL30AX3Z2susC9o/q4qrB4lTEbf/gsx6
MhGmh9Vyu9cq1V0MeAFYvvbfB79JH3HBjdfe36JrmnrLAXTresC0j2fC9PwvbRGdSBLGD4bCcMy6
eG1yBP0Ep+jgvXvM4QxBjM1Nng7KP8qhQ3ja0vHZbSziyMaD8H7ifpo3QAq/4HjwJ4tT/Agw2c86
pBtZR1SbIyf4M0VDh6arPyLwIANuzopDdDpSULLBCoIoaLbwGuIVKgVMBBA1fv82oNpRMlw0qP6M
ouwaHt9ZFLzeyTrdjwFbDrPs52PbB7PBd+2W20QreWVyinGQBO166jFjFGlVB2c/ovYpMrTNo1Zd
2759Y0H3x+PJw6ITGF2kBjhupH9o4EOdvSbBzSRmBKWAABhZ3EM7jt1vbaf1ARgQ2vdQAbfayfrE
kmq7xOSX3GS2LEt0kKHM/crYU4ieJWYpt8FFt6DPcSFVma5sLWBlAL5oELTxYEPIeDYNvYBnvk2q
ukrXsLsqrshVJUj3kajvkOpAh6Il2oNk7P5JthHl1VlvrwPeTIdIVX3OdlLAR724qBMtnyoLRcun
Kromyxo9RaRLLhqGVLkQkRax922CNeK62hi5S9hPBBJUofS+tjSPLR4Nz0xtgbr0ibeMHcHmXBK5
HP16Q5pZH300nDuNUrCiLaKttLnwjoh8CoS5Tig8FYi4gEW4vl/PJO7IQXgizKqITlPeySkqnDOn
qBlPow8N4SKdwMdhM+AI0Z45vM0D1xovNUdVJq8765X9XHvXuhrTD58O0RG5NvkxJZDs6Vi1l8G4
FbsMSHXXehTZz5bqE+y94GcSJuEPFrvhGQpYnBfe6HepeH8O1eAhGV7p8x6b46ykSQ3fdapv0yLq
uxp4ZelDtP3Gfm+M0GQIRRYt/T9hPVIwUcvNjOI6d5wW1ue/fIO7L7S5g2GWr433OmIdxDWwmmUD
mmUnz7bx2QRrerexLX1JuFgKVY0i7wkErI5VWM4hSQoaDze/VgS5f18w8PY19n8gGeyehTYSOkFN
X4SBE+28kOcRRvzzHAYnI5138cOmKxXZlvslXeYLrPlninI0xTaALIim+z74MfrmbgX+48LkECzs
U9bbg9p8cpK1eUlScai87tl204lLkBoKPh8S+V7nkIY/sHrgo+vSItDN1wRjI28nORZVoupngQrl
KV0YDvYtVLdIbgGe46k/p4m8JrTuLpWJ3JVNtVeiR9GeOpkcIyv7XIq6PXFfNWd0H6pjqNcXP1RN
BuxO50GLAc9pb0TQABl+9imGKwer/HcYiP4mUcByeQMHtwB/hLIX8r66F2FBl9Y/VmnHD72M+dW0
tCu9tJpPKcGkn6lRxLcGVY0sMXHh5kSfp1Yixo/PZK2vBDiFC7uxHEhD34YhXm5+FIdvjYgAbk8I
MEoaWFyMEkspWCa5RXU8ESs9OCx+ePe2tC2SECOKYx5UmENHFE0J/QLW/VFSAOCW4uM1aIpAXJZu
/KMMne46ab0uA6kPzCahF39IinEi3QEW03AWieT5iBgPldbJ3rkA4BcDf/07xPeHutsK/z1WJvoA
Yo9gRCTJo1kVPXBfk0LFaTZX7VCibOIfmF7yFbQMzrz+Azy4/6y5mDHhmNQ+dVjSFYBjY9NhQcnn
iF8ijnbF5uNHL9GZj/WWopnuVVU2TPTWqSgq2MC2W2x5ckMec1c1fmYc+QMgHwUxF1/S9MX4smjq
8BGtkHO3NL+2av1jq4mFmT/0EOLBCESQsmo8zQSMGK5NL99oawoReH7Zg8JENKYJpmyvOeHmQt2a
nkg8F1ukC0SYO5rRnZKkxxsq7kDa8z9sC+49hcBnjt2JeuRKE+2wMsMeRq0/YeoDyzJhiFUOuA5e
JuLb+5DXn2sYuHzqvfewSelDJ8zy5VFsG8Cfo2AE2RJjgDgjbt8ySBTvxaThXR+OxSCMn8f9wG5A
nXgmaPCBAxyQvz/S9zDsSOHVzGJzCXnvYuDlgiVT7qb6AA2dT8Avbb/8Wf05QBBp+iyNpwqrKRLg
zh37K+PgzGoQaNLk9da9jqyBvKRbjhSuykZc4IeODyHMjSPysQ9vSCK8ezxZNhv3AeRE7fKCIXs+
tBEgE47cKSXL4za1kHphUz/Wc/gm+nRnW0NdkNaHXiRwjAD2rxk6GgeDqkceNUELK49E98awuUha
rRAyC15QBS4BaCObQPfnAK8ukbx5KM8PW9Pg7aheVtFlq1YXns7pqZnXe+ZSMxXzugK070n3Wo29
+UjVchFullmLgSPrBoMGdGuOy9AEqmyN7c/NMq8HTzJy9kgdnLDAQD+OTlc/K0mmHO/QL4z8r+HU
5tsjaK6VjP/E8LleN/yu9TOB9D3XcIZKZfTNY0hVFGPu4Js4OUVBKzCbrA8VosFsXfvhPSTCnaSw
YBIbLwlLVDdEphY9FeNgh1sQwzHD2MAPyG7Yi0OfN+e+M3e9i0B4CTBuZ8bEipjDNEDZzQ00psrS
TRi8UH51HAKOPRJBjO7HOITNG0iH6B7PGRBRe7OMzzfBI5f1wofrdXYiSEr83fljniPvjD1TTdmH
PsBT38W/B8fnk063l5SLlw67Xo5xL4bjlA7y3VNwvkc6Pa6gOTOBlnspAfLvq1TWssI9D52sPZiv
UQQVPjwzX+vMQSdYF0dV5nujOgMQHvJx2z5prwER4RQ/s6aK7rDGYe+5AprIRSuxBgf2DdTyZsLk
FlcDmqbwhQbAXwIfx0OYULWq4VCNe7u8gpmDfPFRMWGexFyNpADignHYjzc4qeYgg6D6IR2Vtxkw
7UWFzAzl3AjeZB6flcSaEyOOm6zlz0lsCyC1kB56KE0IKrkWXYQbuXH+JLIpHgIP5wJg4buUxrq6
aWavigrvHTuuXIYAUSNR3xFBxMCgBYNvcrDtO8AHMyRZvIOFeiOgk7HLA0/nN3loLANDuOOIvJqB
je6Ioh+AYMQsH7wjU6dnsrDx71wDaNQ8mm/bDjkqL/SfAkWrB4/14XGsJ2yxmRUEENnByOqbkdQg
jG6+Xop9GxcW8YKgFHApbumOVa47YNnaIHjFwa8eVlCLR/1NYu4cwTH45jPNN6vZjoPJMfwPuPpi
l9toBAxIxxVOGFoW9VfCcF5kDaLlt4Akd2sKSiq2m3oUWBeUExP94akf/vJDggIvttPxf7A3qXuF
DPkUKUUWLkHrrfNrkEpd6N3wAsF8WpwdDhLa+WqMj8eVwvhKmNIn4zn1NdAGgOoQiXyoOOj5HrsE
qh1frax0j/6qARj57YLcHhDYwckArIAfwaBjWLnT9fGh3ynYRIZrPowmPi718qYtEFk/mH40ZASi
2XTqiP1b7N7tFK0F3PwzqhKvzlBM2o4hXaMxX6OwzgbsqpIVf63rND1j1wDkztoDuF6vphECBx7Y
YRvEfxvI/x18XQr5zfDiyh5yvYO95JvxRfpsCsTr6sYcf1xj98gqlj7VcWJyslPB/RL8VnWChxFU
1Z3ZkeFJuPA6C+t9AUuoSt6nPwGGJic21DqDSopyq1uIsH+Rx1h7dDY6IACvI4zGwQWNAfUmdlY5
IHj8VOxVF2DR3gmD3VZCvD8tDTJ+cKb+IR6XG4FQnxMwhqGDK1lqYAJnOSvvXluTwsSIXmtk6oWS
HeKVSQJT9ZhG70DAwsc6M5CK+ULCB8+N+0oeYJHoMYgLSSoMxVKmcIaYvC7KPJNgwptzwu6veNvI
JeDpizVLdK2VevHxJkLtaztMaHOWZmlf+1bc28X5AGGGKDOBaEjmJEFcT1fnn5ialkMAhYOz8JsN
X7458S2W/TXtw6WGCwC6vLcb0mHCcCCTnUC3qcf+6YF4FV5fpzmEhcPLS+dzj8ewsMnQ1xip5XAY
dsh9qWf+OO3gu11Ygp0TS5vLAdvKKvbEZpEe1ij9YoJcW1PdErjdx4jOkII2fEqhi65NvebT2BRN
N73bVXxQ3cNonYc6H3vwH/KJz7ouHAKWl4mGXR7sfH7o99N13Jl9XbH6nQaCnVCOgKTZ2f5lSorK
kbgY6wFA/N4A6JY0q9YnszcDUCEQF7G3BTrDG5638QDZvUzwXlaKd0Cl6I18lw3GqAOCNCyXSkdJ
YVBJwMZ1lBMi6ppjYhEJrg3UQia+ewxdi0AfKwx9WI5MHcOxQ+UhTrrg3R9rFCHivROR7O0I8l2U
GPbOBD6puKjEvi0JLKrWCw49zre79Ltt4Wnj/XYSwgz34YaVVU6fq2FvaKTT4n/QZvJeMfeHN4dH
+d3spQ4Dj70u5FrPDzgX0Pqo1qj9yUyqf9fxgrkOpkGqEQpJ0DHX+bs7UjfR+k5BTD/o726JRY+u
R8a01fccgLnN3HcTpR3C9LUlbD7XpkdTpdtLK5sf07e1JrU6tuBE71RFewUnc++6IHprHyq6N2DC
7zaMqzo0Y+IEleMcxHHztrbbdEYcBRmn1qA5YKKOTvGK6idKnnvjJgaZm6d7DUfE6nfdhV6+2OU3
xnJ0dcamF4U/Br9bCD4Ebg6GVeYB0DzPe9dH/6v2868K0N4GsqyvISl9+qEE1g5laAWhOOSFbP4V
AleK83lvFg2rpv8ICPKD0xE7J3sDCSmruV/3VhLVyISnvak0NC19Wr/rSzXKoH45xnj11r3f5Hl8
Qv5U21ygMLk7XSqDVNT4vRnoRqm9JRXvfSnfTM/sG75oOVHoBoHIEDubseyUBpy1+jCCIXMOC5Xy
5Bvn4N9oh/3GPGJm6iLGhr1fPUB6XUY7ETLvbEiwUyLBzougjRM+tN8QSfwNlGxAS0IgJquOSO6H
WLTh7/wJEsXjuBMplUu+sHiqOiQ7rYIHfyydl67nPuiDB1/XX+kMRy9roGmzddOfgKZX0LLVWMrI
Pa61botg6NJsRa0a9YfA5mzpXDHaD6CScgaPHAb9PRLBft/GQ96qYSy0ldMxbRL3rrA7sTBVP5Vg
7bGOzhCsKmunS6gopo7YTSdMgaBYQo8/A0fFWb+yn4YvtS2FSsbST/V0JxKYXwYW2HMkucTyMUWj
V4RN7lDXgj9tamsOi/HMJ1/In9bBdJApjx7UNHXvgDFxIsoEC0fStHlatzQ8asraLp/SERAvUhTm
cuF4em1gS2LqkEK81isqcHGAwAcoeVPpvAv85kpTC0lQoWRdVCHuZCrjHFsTzQs2HmLzE131MTIp
BjTQkEgQzzYCDo2HJS73mxpLLxnaPJ3KBwABKFiM/rtZ0eM062zhpuh2D2bBKzabLns6vGIyg0pZ
oumY9EN4JzahD6Dld0A1+In8jV8hRMSthZrMuxEDjcX6sisFp5trIVqU5St914qa/ohRTe0qfzsI
IKWneVnikxyG6To40hzkOvvP9YYdjggZYHMuwzbAu7HDeFzUxl9qbdg97Ep8KwKhYDyq6Ipomjzi
pxpBH0R2uCN8pTnSNWWy3sUBMIohcbf/Rd2ZLMmNZFn2V+oDCiWYh00tbIL5PNPduYGQTjrmWQGF
6tfXMUZ2BsMynJQ0aWnp2noEYTAYdHrv3nMbvQTvCktKFdN94QxI1205l0OEa9bVvD3UUh9T7U43
ztTdGqneNFTzrvpF+GduFRTYFhDgXaRNSjGuNz3N/4CzdVd0VrmOdPveS99qVtKnpRK0zvStQjqw
E0aV7B185imkss6OLTYKF6657KtakT80I+PZRrOBxC/1mvwTv+9nZfdFvFBEYOmir75Ka4tj25Js
/GJ8Md0iizEnlflKWpk3IDr/YYOjfwf0ynWMCc/xhEyw9GkpIvC+UHrx12HfTK9COeq2UKyPXR8U
B1ZFvxqc9iJoPMTLne+x2NAzZ//fqyy/F33YUy4uRufGSSkEiNa8pdewyyXvb+2pJ6vyym8ag9vj
iMr5Gx24CBKGdZ5PhQPrFZkh1SJbAvkQYEzxGhjti0FD9qa1gER6TWPxVoCANEun+yyjQuBPTGZ0
3tgsKQWzZ3ijBsrJw+6dmxQLKwLnpWj54eobGv9wbLMmQrK8uOZFWucM7ULQYDK8HvSL8ZoMy/A5
ythvrP12Ni+oPrPazIVXvCUUK3GIuNKPHdT1ezQ7ET/Q1D9TGHrNM/1VLlHFMu4PT46dVWd572FE
YTnNXyzOn89CmbR1JqTLezmwT+esMXKaMivUAZxZNmmUz1tsd81dCLx1nTShfyPqOkBQDRlXN+h+
11T6cKSO6UGd30k0GegAE8lJVBi4J531jwNOSVlip4Phjo4XVMS8tahipOOyDw07opVhhLGBb/+u
dc35Et+9cy6Yj+4ReRhrTaV/w6Z9ua086Fm2EOlLJhrnCfIqxlID1QrdHhMxBz76eJwO9XGjHKzr
wpbUncyhDml4iXEtB3x5uYeYKEhZCXIMSjXOy7LGEpVuhGHZl+ZUNWvR2Ih8Gu3b3aYNg2Lj936z
DYPxvbByAcUzwUAxFsgZhrLSW9uxHgNq+2uwQ1HsM5tu6e/Wl0Zl33roj3ejDz/G9nRwrYa+5by/
LF9nfEzzagxlCKgvkQNHJB1dm7lV39OkjR4wNS23NLD9r3aYNRcgiemrNeaMnDxQep2m1bR2cA89
uIouo3LEy0gdusTAO+grB7TSDiXNELOUoneBXHUz2fU9LunycmHPBapudDauDD/19ZBtxqLP2UqG
S/HUo9e5lfOCutOc3OIT3lF6BEaoETflc4eVREMTRQ/ZlMkMllkFOFhLnGAyO/fqnHJkEmJd87zr
LinrzeTU4b5pVXNGLWNe67yrGRGLPLc6hDO6GKhvDgH+oSRU5kvSDKg+HMd5NnznPhySp2jp5G02
pM0mSDjFlQP4z1p62aZeiruMPmGOGmqPe4nxE0XqQhUdlddqaa7B9QzrZijPHLazd02QUzfgEHUZ
qRpHCYcn56oLonZP3e8tHLtH1wR9ktIwCg3vvIHAir0kTIH6JYv5kg19sBtxbMSe69ZP1hQwcQl6
0me4Kc6t1p8uqAmgCXGhv+aW3X+qSh5UCHAN1oKN6XGgUW3SfBgPU7pxoAnKapf2abG3jRxZRzsh
2zH7bidLQQFgmZQNnjelL5u5ZnXHND1Xh5b8smXlaHf0JM2LyZ6/d4NFrWdMvT2wVUp7Fa3Ia+Yt
D/m8o87RE7h0p9PlcRbpch02idxHU6jvkVhWW50nlKQiq7nv2Vzc442yt2lWd6+qmotslU3LfLEc
jIkZpP93f3GST/NYwq7UHEqpSCc9NsFR9ze0l6LnJq/UpstbqgZZa2zKxi63XuNlIBS99qwGgHtn
5X5+7TQjhXKdAeGLpCNuqQ1kbxVYwmmVd427dihEInew/Avlj+6LVcqF+UyPVA0X72ICezmsVblU
6LZy+gmeG731SeSes1FJ3ygSsocoDqUopy/ucg7hNQeByYPa+HIoBT2bCaos4KqmeNWJb3+iupG/
ok/TN9Q2HKTRibHVEJC/Z4Zr3avFp3OQtNVjUiTZlrYAx/vGUCsn6oIH4gxBUU+9t7ZDP7ufU9rn
6w4X0rnIivK9tZz5oWF5pTGjEoBxveehnajQkYvC3RpFkpxPtePs+pG1hsNzY95WOMReKbP4V7Ss
KrwdIX7DWrrjDR0D96GeOIAbrSohDRtfi3EId/7A+jlVyTmkHMw7jjfcpP1iffGambJiyZhZNa0w
WRNzA2HQUCOx0fbZWIKvozwz32sMaNTn5TRsqibodnqgkNFBs1x3kW2920WYXKDQ6WBVGtPAuTbB
jO2zOdjRjEuQtTMO5dDXvLYc9VcyoFpAN8q+ly2I0CKK2m2KEOCxSfIHVlf2PB5naZZfZz/UQUAv
LSsvxrJannyZ6b2C47Z2jQrRuc22dsMeuXyOik5RjDaS7GV2A2puUVVIyg7UtzW6Gqao3Ch3AcCP
i9H29Zemy/04zOjejQKDYMSRcx0VPcsVvb4HqmFiDy7loO471N47cxrfEdeodQiZ4UH3lj6b1cFM
ZqtxxaErOu9K6VPToBPDUO1Xwq0l5ZMxoK6gfMOCYe/nvJZ0sOvles7FXa0tgTJOzLspSsIdajL2
nGluxA2tm4dxXjpOzKO3N93e5lQVQndYKXrv79rwPVYK3TyVGc/Ad0dnl1d+e9bOMrkeimm4cZOx
PM+wtnOERyi4KgM35JFb35lwjKs5UaPY4kIOjZVXVcxB/4lWrCgKu1K7DI65ta7C9rvXt8n2YC99
rYRKaaEgGX7yK/ofHuqr27lJis9lNM7XwHFMlEgNYthyxruSuUVz90ME/n9bCf+/iZUHqxLJNvL0
j8Xw11+IgPzSgMb6/iNr4ocM/p//7g8pfOT9l217kU8SA0hIJH9wpv6QwpPE5Ti27wL0MakqUyL9
J+DE9omDYOKjoPhPxt4/xPC2R0yx6UchkvgDBNYO/h01PHiQvwBOQvcHks+B8OAjh48C6wingyCX
iWDU6VnInuS6c4cWj9k4j9eAuxFO4ubcdBbETlRN9M9lCbt8Duuttxjp1hXTkz+Pxo7GNgfcoCDz
QIxWu/Fo8+38LGLlcfP0VQDUX3A3p96t35jFhTBroCc4oXCv6dvucF5xk7C6UhxQgCdlT17CUjiQ
Q7Mflxl/GeqyVaa8xwHID+0XWd8AjwejLdWUPHZSkggQ4abWa9p5uF9xF8IjsiExd2s/6FSM+S3h
AJ/jIY3NOs2KLeX2FttlRlGOLlm7RWvSPCGkCV9HaudjJfTOsMP7KWC85yhdleNvOuCY614EzSY3
Kx8nf3NpOOxoVW0J7sq57xZxmKAfkiEIkeubYsVG7NyAlb7WTJ6IafJyxdlIrwMqThC964sRZcNF
MrSXQd7xiHKUW0jTdrLB88ZMoba1V7crznTpWzZ78ryZpbszUqb+BnPFdasKauyRBXI9NyPOGnN/
wU7NbMAHtAoSxFBfZ65K2FNN3mbBHVCb9WXbIRX2yolqiLlgiXS9gHrCCGlkDOMCJsYK4kjF+T5a
l0bxkLo09ashChYY4MFhlszWsnRnmAxAAKm1DBvZTdUDxRTqVU75PJVI4Sz+mz0CQLXZ56Lcrb+K
ObkD7IKGr3a2hUjea+dwrmzriBIMh8AiC9rXgDNaPJfRdmxtfyV0sVz5bZ1v7cqfazbcGr1+VFk3
FQvvprXnfTclBX1QIiykHnYUgfaupgVURfKsMdkPgtrB+Y3w2qPNOMKABn2wLnPvq5RPYpzn2MgS
6OYIDy2A7uzaeit9THSqbyCft7vWQQOua0pI4yxuWZGmDVZS5xJR67jOnfLabQApJFgBjDk1t12D
PX8phonIEaWvk0+uEaIV6adzxyjd7NCgNb9ZYfMuYIZtIr/YWY61WZB5Nnjoy6qgRj+R+DB33QrY
T7oxNIJSdZAZe/MWd+/yNOXaO7Nn2hyT424VBDR4On26r9s0e2jq4T5z5q/ABTjLj261WxYVrgWU
gKtIZrvEmj9XHqY6lUBFUalRxKFwqQ9jlTmzgaw/OnV775Q97XnLcadNUWfqwawSSBrjKEA9GEV6
s/hXiVSf+tCAQFD4nDgGg6LlPF+VMw71UfIcwtfSgOpSqeuKtX8tpsWF3zFcGtpkV5Y9SjgsNFG2
hZmVuzZpEd08mH2FszyInD0ylwptsSrQI21D7GUA173hWs3mJa1tOpDo/ttenS2j+aQmYMJtlIpN
bdv3rJRnvWmshqozn+x8oK6iZm+FGNced02GCLgOpRX3KBwaz/riJkZ+YVajXmfBZZ3ddGV1rl19
xvK/j2waSkL0/us8mPz/eZtvXUzcD5Hf7DjB9dhncp8thJrQdkMjGUKEZho4zbaMLHfchRGsGI6O
wWGvkydLQXN48eu1lTqDgl2W1fN1ExQhFfX+4JHB7a43drR40R7vQELRXI9p92zT8GcwebApAHc4
pdi36UCXElUksQztmFN4n0Q4T1uHDr9kCs2jZmWmBorkMMsUZjkFM2Zbaw9l7+J5dFMGF4MIU1rR
xmEvqK0Ys30Vpot3txiBtasiBJYDIKf7kXwBWow6qc2497MK4ddghRKkTxut2rJLvjqz38tNGIFN
5zBIMWA71ZxeKY1ptmDBPJsvuqpyh71bYx0KoUURrZfB6q3LwRH2fSl6nkvT3wUJR2NdFHJrjojV
hN3sR4jeBMiIJzHTOXOwPiYm7Ieou4KMgxpNGMkar2lGCg5dDpOy+soiMgXMR7ps6rYjk+TgvzDn
4nNXRnKnCvRaDeDAcHDWYUR/OTF7ed0K5lt/HL7mwdeqNyJ6eknO2qHsDXIeeQmawqUDYsZB1t65
kXVftEFEkEh4C+oi2WeUR9Ag406eeje4EP7i79mIgdXInfMkNO7bcjp41y3n0uCNPMjG3rDlG4ff
KEXvg0l0yOQtL9mTtrr8HeJkRn2fFA9ZtfqiKPF8L7IVn6yQnn5h9eo9aq3UX08pVdD1SKOkIIMj
D9L/xw7HnxnI//3/3+7vrZ0aMaj772neNn/ZxR32QR9v/M6ab/mXf/n//7HhC8gk9mxAZiDyIEX+
SbTzQ7Zu/CkE3mqGFAr/3PA53n9x1ox8GkkHCuiPf/SPDd8PwyR/DBF7EHYMQfnf2vD9ZbsH+tWF
vklx4QiNG9n5jPNxCbbCQyG7QjuvnjPbX35D4D0AMP+EM/55ebbNP5sqi8AolVyaYEulZaAS4Wsz
fUwXytE/PebbP670Hz9lkR2u83fXPzJtRpDHOEcn/pZt86jvOgvaAUflwrNYJanQrFynF8nu1x/2
0Zc5/P0nX+YIfbKgW+xvl0NNbsU5NyXgQ/nh519f/68s3z8f1tGWO4gw/xWQALYTVbQry5Ju/SDN
wvQvVUh/PDZQDA2U5vru/tcf+NEX4gjy8xfqQnS9weED54pN3HmbTeyGD96EfPvrDzjQEP/u5+HF
/vkDwlxLU+BFo94/BvLcV05ir7tytLNLr8wK+8qaDhNgP/YN2xKzcq1+ZzbZPOx//flHp5k/H+kR
lxrl5FjCPPa2U5rOTO52GJNt846ds0d23aeSvSN9V+OylalVbmlKtyEF5zS0638rt+H/3AHc/78+
gipVNUkKmDwl5NS1M5Dq48n8N9/v739A+zj6omWkUpIW3hboSfBigq7AzTUVN79+eh9d/WhugPSX
+6ODXq108vy7SZTNZWPk5bQ+7fJHc0NrSK/rM8/DRR3MnyzJSrokFNNPu/rRzDBUsug6+D5bWg0a
QfZiIMHzu7YNTrz9o9nAXlLrgIVkNmhdPInKp5m96nuG0ua0b3A0HdgIfIBtod+gzh74tzDdMvEJ
yLPxm7nzo5/3aPSPoTmZcvHCmBNODb/HRae65OU4/OYBHZ70vw5+vGB/ffOjtnSrifoocJdQ1zs5
WKgDK6ksjtZ5BrH614/po485GuIOFMpQdgZyLgHrdN8A+UWm3lgV4RS5AAjz64/54GmFR+O4b+c+
caDCxJ1d6kfE1NkNJ+3o8ddX/+BLHJKOf54oZYnaSrI9iG1kn3DJhsC5TF3V9s+lF6Lf/fWnfPQd
jgZ0huSqpKUSxkPlqjOj1uZNlFpD9cfm8EPc/keXPx7QCUwjHo4fT9ii6DMVi/vq67bbnnb3h2f3
0/I7zUEbhCaWkrniF0D0X3PoMugQnXb5w7f6+fJkqalKFdgLxrnkN1CE/a1GUyHHOe0DjsZzGdH5
pe8VIqOuEcd2FrhdjlKgSW9P+4CjAY0EwxmhDfkxQJj8UxCO4y1g8l795v4PP+PfjOfjiIEa5RQm
0TSIQXv3yX1Q1/30yel1ZJ4LI4uCOwJmHf/stO9yNKrxxTuRaXpB3DmuyBGGOku0yki5Mk8bz8HR
eMbw2/vCHoK45CTtno2HINpVMblwCX79DQ5D928e13F+HDy01Kwl71OfqG7YFCkkodva0LN/noqk
LrdLaqvmpYLE8HmCf9f85sl9sOexg6NRjtQwCVoMgXFbhVV3nhljErCzLyO2daGQhSvQoxd6Xuco
J+tduWiA+yDnnPZhNoU//eb7fzAb/EvQA3AJZLhGEteBMW2cXAZxGFTOb17GI+z7P/dVh2Dkn4er
NwPd7+0+ih0Tv9AW+tAsth4hANW+i5xA3aRj3b53hitrCn8h0Ft8G3ZzZQdhWLyEiHy939zKR1/0
aOIIm8LrWpm7cRckI/5yHX3vlgU846/fo48ufzRtVAPMHATrQTwYnUQbZLnVKoUK/u20yx9NGpM1
+DhGQeqm3RK+eiyl11BA69Pm7OBoD9A7aVMYRkB/veIks56sENkPAgY1/uYt+2iUHc0TYw7vy16G
MBZKJjYIiGEwvy6dxYjL7MxsV00+ddTINNkZb12tR/u0n+U4qsKBIs5LNPixHxIuimTJHqEjTK5x
4nJxCGj6+QWn1lj2CHwCSkeetYUlkG60T//9pJ/dP5okfNT5TdEvGl0N1BVNsRFabVf8Zg764J09
DnXzLXKH0aPoGAIbqmWso5tEtfZpL5V/NPQ59bQhLkcd25wbV2ZmPZO+97td60e3fvj7T9sAy0eq
sFSpjtMDPHFSDcaXqs+wqJ724I+Gc4YBG2yr0jEhmBHleqx5CUSs+LSrH41mp5u9TpRcXSS0yKWD
C3msQSyfdvWj0Rw2YMYBqXHvws7WpTNhl6ZFfdo86h8N5cI0Bji2o457K6/oq+P9mD1X735974eX
42+W4+M0uybxMq0tQ8bS8L5z7CznnSvKromFDPzTvsFxNiPi1RlxdYKShIF7H4m22FpuW552HD9O
sRINWyGpfRm3roc0O/JowqjmxOnmwF/7y3svUPCHupjidKzci7yqg6tuqU689aMRy0KdlBADBICP
IrHWeJGAomdLmZ02m3lHg9bDR1Ua0C1oLyGaLUUqLqcEvvavX50PpgTvaMgek+EcrKPVjTegDDrx
vTkatbR/5z6dDxiKlB5w2XmvKlLNb178j+7+aNBiVivJREnmbV9lFr5MMC891LcTb/1o0DpwG+yk
CGeevPE62Ozv8Cwmp/2s7tEevexQLBmj/49bd21gG7DxTrx192iBdTz4rWFmzdtIUjS2D1dHa3jq
1Y8W2NKcSV3CabpdiihbT2E5rcgmLE577O7RaEWPGBLtZHJ11/7e57Rz0zw9sbLlHo1W8gKqME+5
eKSnGmdLBB6t9JfT9gaHmMifJ5pFOEFSqXLeegI58YLifAWlU5y2RLlHY7XOOrvB4Dptm5k4GJja
36dCWyc+9aNxSsdT4P+S07YuMxcBl/dqzKN94sWPxqmZeIOjMkNsg95sNtBnvtDoG0+8+NEw7cdo
KdgJT9sCAtPKL3L8JwNAl5MmSOdonEIGNBDARdx6NFlX5CE4t0kAW+O0qx+N02Vybehl0RRrXP5Q
pxCrexsD7N142jvjHA1VMAJRPXXpHIM+blAcorKNO2mLt9Pu/2isWnliD+1Ss7ImY3UOgciCiVSo
7WlXPxqs04CFPwUMEYvI+Qz/6W50nbvTLn08UkdV1EoZgpgK45rp8RVD64m1wkNk2M+zQJTD5Lea
ACWlzMLNlHmPLQStE3/Qo3HalKMxROE0xUQI52uimy4DIH4nvuxH45T2rexG7LLbplq+5cp6tr36
N1nuHyzVztEoDXOZQqkyVMxlRwFfbcwINBid9LSp9zi0bMY1QL7BIGKYuuaLK5gHIOpr67Sdhn00
UImXtxEEtVNct4PetEvwNcu75LTHjrzxLy8McWF9MOfDFHtqgIVWA+8cy991Xj948PbREI0a3wVd
VYu4xayFvD+1oAEl3fNJ4+gQWPfzu24LWwxiyHkdM5BlTi1fcIGe+JMejVHttqSlZeUUDx62DStc
Xqs+vD3tvo/GqAukUaJk476L8dGd1JXnjr/JRP/ogR+N0FbC18TlJrZmgkAMwfwlxIUT6wP20Qi1
QG4E2oDc4JvRDU6W1xAa72lTy48E05/KA0bGPn1AtRNXWXPXpu0uqbPTZvIf8fE/XdrtpHIWCvjb
Vs/7ARCS6522glpHA5NwF4GjmLOdX2NDb5e4GZLT2qzW0bDMK7HAq+Omu/pJz9O6CD6d9PJZR0Oy
igpCk0t+RDcrvw5LdBeS233apY/G49TP5aKkL2I1FtajVsKOi8kZN6dcnUiTv452UNYOEKgawFEr
Y6Cdl26Tn7Qgm87RqPEYNtngwPCCaFFbsdtVXXeGcnR6Ou3WjwZO01l9UU3Yb4nMRRep3dE971Ud
/m7/fHgp/rUGYx6vbzg5OjeUiU9wkDHuBaC2+hqnxYFhUfdBcpYSvpRdCZ1gpvv1N7Jc73Dzf/Oh
x4seUr2kmYu+2mawrRuoGlVe2R3ux1ab1S5LFjwyGM2RZ6zQ/wHxWAoFg+KsrTo/q3edlRY4CXFK
z+osS5SRfHEA63VxY6qgRbYN9hYZfG4OXX8JYyjsruYxkZZ/tpBf1uPc01VKvplJAJuDil0EXQKy
g3S0buVF2Aa/dAPwaWvllkFenzmgAW1YobqzArJsiKEc1iVxPssDWyY548GGNlpS1lY5BswV1F4D
vXykaIWUewv9Nq0e9IamqFctyYQTNzgGbQMTsdbptkBT+l53NX8eUCTCAgtdjuwTT6hcz7O0c3zN
QG6hB5qk/nwBg4h0coUm0wSj5YV+mr0SjFRGb3U6IWxZ9QokJlRD+J/qRfVZuO80UWirhkkSYyYE
JavcBLLVyVZjY7K3f7CAk5A3LVrPvlQeuX6z9swLC7IZ7l3gHXXcZj35HXTFmjUgoNkn4HSCFvoH
wDcL/H79B7s3rCn4kIOZ+n2zHmXRZvg9SedIgjUYB6z03FkPxBmfrx+cMfBJ8HDxNYRrN/Pr6Zxf
q8XXPoQz8YSRBT1gM8E1/9yL2sdEgCX7DVW1IvBzaL3yWg/YwT6B+w6Ca0ckDuyJBLx8uqn0xDFl
F2GCBSyp/WCqrlCChvxeHTE73Fxq6iiddiZVPETPtdnqcq98Z5Ff+xCKdLr+gzqKA+qAhlmChczo
qnFRzoGfORx7KhysEmFopSsUu2FFlsi0VfyWbXvg5EQ4v/yygUQIEjra+WXW/IhMh9+feXBsAEm0
KNMvMERhYx2Yo679Np2Kx2Wx0wYf49QC+Swcj8A19OKuTVUEkDsmiBHvQyicBmzKopdhl3nmRK6N
7ESLrT8K8aKgMRUCe+ca1aNT3FllOMCMD5JyuWhsaQ3uyhTsJZBSm2IGQJmZavQFjGufTYVZTV8J
dArVAe3idg+BBz57kxGGU3yte+wfDJrabWfcrF47XpeTmfqPJUqxeleoILc3WP5a71x7hl1ewpcu
9be8qdrJBUZjtO51z6CFvd5lJP91oCb758yoCaJmeitT6NZB7UbdtSlEaX0l9wzD6ipJozqNpSQR
8Rwjtdu+FNI/eDzs0SROIZWAlShlQkZ4S4RMS4xafRl+Jd2i757F4GrCh3KsJvwMVquuZJCPIf+4
Ndy3thhmROQ2oUiPpSbyYt1ljKQ3EIGzv09LW8NgBEBhYi4tbsJhCvytGeZddt9DWtS3Mohm21hV
dpV74eZQefPPRima5r3srCq7KPzeUXHbAlWNezQ5w8XUk/wDXsNx7VfMQ270DbdOcg2c0Th3Jku/
4Zog/UF66SY1Ub1vllyH8pye6QzILPKdFwTEbrTpKjcI7wJAqs21lSa5dSZbSKRbKMLFso/UYPpx
4INCfTb9pEzusz5K8RUTfcAZoDAjCG1R7Y/zOXnoYAtHUwvzzOn8rnqiUZ20NxM2pGyH6r8NNkSv
zsyd0guB3RmqsYarPpr9t2oZebETH7XMTbaYA3DerF3kFvSBINrQdFt/vigLCnq7JJ0gryFan9NH
ojsi96zuug7rSGIM/le4TUUH7QbjR4Fj3yLLobNdTPu4gUe84NIm+kuMjW3B7teye3VExB0QfZNa
bN8X7iI30hG6FlDkBrT/NAsAzkzf171cMkCi3SA/2yb7DOSEKTaxNa1P/worbvo9YQgHoM8yG7gt
tuf2WfWOB/eWfUOF19optT5wLYlmelToMUEDZviL4K1acEXbdlUIlmmJ87Ocx7fSwjl/P2c6uqDv
PLAqlIQURvdI68fDrwmjZNjiRMsDzqzSrr1VN3eNF1dkoZTbeU6dSh1yEkN9AUEozarVgnYr2puJ
Ms2d2UYZmnOkhcZKD3luPPheOdibjNQ8YzPCiYQKq7QuPg2mdor9LLSM4qlujWTTSztRlw4KkVvT
Gov8wQkBYBIbVlUCOnVRpuI8gtRWXytpkYXllijVNyJJSEo1cEEsl4A4inLd6sESa7cbApj4/jBi
iUa5T8zRvTBLMPdTQwDebb7gtNu3JXDU65btXY5bhlwPDGIRyAhIGtaZ5USjuPHG3mi+2PkSVpd+
5Yy8aMRoVdk3pwo1r0PtHrBubRrm845vthRbry5dAqHKOUvOiQouHGj3o19dUUND1bZlToIOjhjJ
Sb5D9Jso5I9ZgUkNsHUakzSw4LWHhuMW5xkYiW7fQVrDrGxbcja3Y4fUdzUL1dgPpO6B262r6FNo
l26PQnX2kkfXyirj3YiqhyyYiK60IcvsBNERDwRiLO/t2JvAdQ0WQLwVTfneOVHxqZ7hhe4PVkFr
NZPgqrCONM8QdAuoKVV+b1tJ0W21aSDArQZdk9G22Lz6tUmD8nrulhmrOZu129LuU7VLhWFvJAht
m1PsnR9gOLuqtK3cTZ7D3n6Ahx8aOwzi3RpCEugTJUxeg1pWa3Py9Ahrz56NN9KjsdoK+F5Xheht
g/xhTg8bn33VheQPVxqv3yZn7zTgyi0dYJ7uoF5K8vrEum4CU12OHsTGbBiWlVv44HZL82weSbGI
F3ZNDmROsLZRELoP2qpducXs1/mPpsVYJJUGchLLGr5um3XfjIq82TDrjP21NqZwO4ek2kxmctkV
Rv1EjWq+CSam+I1X4SrL+/ZNw8TDVZbkn9ESFJeuVFT35ZiN5b70ByA2+IKWVm1MeF3iGcuYx8yP
pQsWjiFmu19Zfcl7sGql4T7aaCPsTS7JfXgLZ4f53gjM9qIrRrcBo5FE6UXkiGV+z1RCamM0kRG6
MQ179i7CQOjlW9DUcpfO8JeJjKchdYNlx4f4sBAXdpdVTIafYZxDjBuNzsngJ6tpiJsEOBboauiG
6bm2LTFsFNLSKZajX1/Jms3geyOCW1J3AJA2hQW8hC771DFjELMAIrNLll3SJk1zjxVMFA+zhGCa
mdgo47pXSl0HqiXHZgB0qM9gNYfzqoadaq+cpe+zl6khw+Rzjh3tpgDietuR5patJC2HcV4lgHD8
t9bKe+tBIEA2XpxUKuPZ9ZlJyxGVJ45vvoDvAR7Nh9lepx2Oi/Ms18O67yciO1f+NCVrgFzzLhRT
UcScE3RH+nEW3EYstsGBNkwySJSCwDswhlSAQpiEImJXNX0ao5jIIrFgs9mDDraLT4y3quF0yuaV
JFF4sksuz6RvPBZt85wlWmEDbd21nbmlT+ganrqbATMiy5cYDjgFE57/pDZp5Xbs7McDxmiOrMsc
DIwieSQz957EzakSgm7JUBZbS2tjTSxNv8odr+Cn8psndr2f/dK7mSwiqizBEHVx1BNcYy/sP/2X
NI+uZgcXZG8xMqwDwKAEtnrwTcFGNUz3wSJiGhRyUA4rcrCduHQJb5yiaLkdyYo4N6CMDRDI22vO
GWKO7Srw/JnfzKxJ6Mn6DKKLRelj10VF1V45dScxjWO0Gy/gHzqbQ6D1svOs3J1vrMYcKGB2GbtZ
N2wwGM4VUqNbYqCdl3BEJrMZ3aSJ1mFuCP9aNV0S7EBuSvumnyKngRDj6xvPrSor7qq2xR06RhhR
G5cZN11h1U3CeLY6ziaaKKqLhCkTYGXouumtEmUJ7hza7YxJTfZE61WOZcu1Bb8UFnFk5d1NOUZQ
A7M6rfqtQ7aSrnZ1L7EUAohqNhiuiMG1crIXr9yJaBd6JuNhcx0ShJyl6yiEjLSpp960Ji4SzXFT
iwBmO4FUEPxrt4geO88YnU8pkBjo7BPb+jVJNMaaDIg54NUNia8PpM8kYU+lWsgjlh2bymAxOQum
IvCYK4yBaEPluIY4y7kZ825qGZj/w9l5LVeOJNn2V8bqHT0BBALi2lQ/HAWqpEgymeIFloIJrRFQ
X3/Xqel7p4hOMQbrfskiCYJxQrh7bF97D5+yOWRzrGFVwhSaPyoB/u9kQXsw0Xy03XRl2on0DrOb
x199qAy7TprLSXt6+lCWcMlIeRTw5lucp2N2vJaQPrmSmB0AKQvnO+h+pIBLe8ZMeh7Ubw+l0ET4
Rqh7aBdbqucxH4zoMnNK1T/BqDCHtyUMwX3kkYl+wsNyHPZqSvAtz2JgL1rvhtrArgZX1IrGYAwI
0vgi7mt3X9rQGQj26AJcenBJLgl5c/Ci7LFvhXVhZdYYTJUGH1248jrDDu49TiLRfpoxVKRweweW
3rqPTcuhjzHrH2kCxTSCk+HKG6P5m1mn5nNTgmi/sJI4KWhLpRHzTWNY7b0Yqbdx3aPeNB73vp6D
XYwE3RYQtjTP0Wja7T3e3znOy5O71wZNn6Ghnj2vxN+g8t7MGYfnnh4T2SIUjuC2jMPl3HrWO3b3
6JgBZsx2RTH1113L5b6lRmMfjdx4HjKWDuOjMaQ9W3km2o1wb4Pvr51ovloc75uHCzQEIdu+ckAR
730JVSURzkOuWjg1Sz7deU6dPkRYzDanAudpDBonvBuw+4zI3+bTjNh4vnAGK3p2TJgUfTp7AKTL
xtkXy9ngvGxTdTWHZmq/Gw3PfYzyEbDAweoBgl6EBcjufBeyVrxwZ8+x+Jb04dy/U8pxoFQlxeQh
dTSHcabp3Zjmy3yeFpHtvNY8dy16TdMxy6ZEQimMzpYXV4Npx9U+adG5X7WxGfq3nTF1/WlQwyye
Fye3nL0/20N/re1aRZ/IxUCpq94yrIs6qRP7Jp2GnHYdjIHZWlH4ec94StUCowst62Pf1jMcRqdz
sJgxBj//aLAyER2qOQE0NXqweHZzgg3R0e817ep4dp+B3KE0pKTvWc06+Tp5SjY3w1QNyxdkhSMB
ftx7itM7P9Oe6l269ApTMA5kzC+9PEkfJpNq1rHCuqo49dxpiQM5euReNpFVN3ARC0ve6dhK1bXh
aHq68XFSPuAqquvfE07R4k53vVfTLOyDRL7qGjyFnF2CLJP4D35zPj9Q7HEt6joSx9Prrss7dqK4
dImh6oKl/0iPazp+zFTmX9p0NlLyKUb3o9nJDMve3Ooo/EyVQjMPuDreMzuI/OHVnllmHd4yh6GI
Wu+9M7LRPHtjLDxo0Y1vpQflNgbBSlgqY3jESCmdop0BekIS5YQAZ/wQduRtt3jT/N0OUz//BkE3
hqmVIjx/O+fx5NPHrar2ni49BeQIdE1XQzs0rOreYX2yBwvZngME5EBuWe3jEt/ri1RiF3EhQTQL
7MqXdsKWBTMJJ+IiD2+ON6QvuPPMBKkE1sQ9/fiQ9oSIuOlkUdY+551RDacqNXr/sut8rfjEFn+E
wW3l0wD9BEzFFyeGgvKpHzMs8+pIFAasTW1eJ00UOkCzLNXf0JFsQ31o3MTf0zS/gPWsB5jLu8bh
Wu5ZL6A6Aro0wpsqsppgDCfvbSOtGbxLD9qpvpvzPN/B1fJ2g7AjLVGIeml1wiiK8MUjYxkvUnE2
aHcWGySUr8EJ9CNBNBSqfuweXHN04+8gun3vuGRCxAcavmSD3SGmFrh8OYX6MqN3xudWVoYfXtFV
ZzvAcfIlNciwZmEE08I0DlyaUt2rnuMl/ewvSXyYgfCHd3igtMfEaOBV8vGHMJfDWfaQn3u0B4bH
atlDVpTv5NAr43oASlNf+vH5jGLIaMFvVFUlWBmKunhWqVPTlB3HZX+oDZWMx2Hq25xahqGAwbmx
mdx66SioAyVzdhtqqS/zEJjeDvM3bMcF9bs3vhX11iVBd/7JS+NqvC1xerzqG7fMY0D4M4xnxe5B
hTEKP9HXT0YCgRBid9pmb/pewEtcZsMdL3MXD+gaTOPONOxIXCRuK/M3TS+7/E0b6u5a13WVfrba
ycuOlZe1T9RS5BF7DEIx3sfxLs8o83YPz3V8VrmqXlrLwd42HvMkYSYT7ezy0S1OkuZBvW9IWCtw
yAX8N4qVU4JRQoJGoWnaaZ9rCiF7yUc17VuIt9HOjJnB4LmsfF8DdsmOHZ2Q1psKnD1Vw95Y/OLK
HQcVf5jGoVluwMPP6TvLIre6KbCASXBUk0OdXFfewnLM22k60J/KHhcO9p2FEv0wVC5IebcK6bgq
iSzcBzOW1GTCjmR/56Bgvlow/J4OWYL91AH7JkWoEPaadAQfq57JkFFH3IWFmryXqqe2xnlG9oLC
ehLmAhqXPe6N4fkVTgEDR+rNWLsjwe+I8v/W1gBk9p7X1uNd4YX1F3shvf0EBraP38dVNMXHDLO0
fF9Ghf0EVIQUh6YbMoEMZQCFIBTQbIBD/T5OKH1QaO5OOP7O5o6NAnjxbqEgrQ6Z68Rxfj2PLtWT
HZJO81Pb1aXcw5y0hru5BqX0IOrGcD+MIZzJOz0kuM54sU9ecyx0mCW4ecWTiRlWa6nv2Uhg+ymb
o7EYjnhwnKmfVbO84/qg6KPLgTpTMe0mzvn2Yko7qAokyM/Yekv8dBLz2pEcTzhx5CF8rtHR7jvW
w5gf/biPyVw8s5xuRk+X2cexoCSzI5HVdPsallO+0P7rQ8OrwtZ6MqwFCsQsvHS4DSt0jQ8edVU8
N6km6VsocLL8rsrOdy8mM8rF3rZxxrjhNIs4seE1WCOuse7k1ZgGuR1zcDGRND8Og5OJKwcvGnGN
FWKeXxExAcg3oX6Wb/yaKuvOqeWIKLyOMfkGEhXfWktYdscyFFl5oXFgs+5xCnFxrUSztEDdL0q4
7aiNx/aUd2fLJu5ElP6CM3cHS8Zceu/SyKmDfBB5AYHHBJKHYwQ+AykJDEFtcaup/mX7LNJ9BxDR
q03rWjiWInRXvVECFa7H+EsJqmHir3LCPhijxBsPrarr7JhL6TUHC/1ET1NvW8zxiWgqJy2wVYiZ
QJOfxWxo+6pDGif+BFJOQOKJ+ybyFfZzqegOVoIPkaL201XRlTNMEhij2ddQfEobLxwc8ITCIFaa
GVxu8DOHpih1frIn7CJe3ERluUGcZNo95BrpVg09xkWe9lcZ91swKoeCMxFkH7icAP6kNU+XmelJ
71m36A5uznNuwr0dOnRq71NzktWdgm04vTf4a3yOBjK+SsP/8QeC/MEDz4yhLPnJdWhU2cRBU2Hl
AzIijKI7wEMdgVmrJa4MXCxRbHL33JSoEWxhh+fpV8iRDTUDb3YL8dL2OOWctOnikrNnmVMAQFtR
tVcdduLenYrTIeJY9NLlWxZzl/AJEkeVnezILg2SYWwoSjqHnDY5G2WhANvBJbFxKWRrb16gkKvR
w/fKt+fb0bW192RSWEsQK1C977/4rY1/Wm3oyrivIq5rHgZ4bhjqgafJQUUPTdXl0EdrLCbjglsr
Joldy1Prnk3mjqh+dXNdKx0pGKXcAIGpdpLWTdyDACHpXY8190A3RBKeg++PbXePZZ5m7ZUbybG6
NDRthJ+kgOKyd8rJyU66KoDU5q410hQulA4fDN3p5IOxoKLFdJTSzHHWhdfeJl0P66NQwh2eltw2
4IaIjiuaBNhKekzayOi/ek5Xh0+SAtHeKn2s6YblCuRhYbUHmVeQW/EelfhGKBqysDWden0xV4D7
L1pq5GOQZwATns24V+oqybjH29eiwPLuWOM0C+idubl4FO+7SRmnprVg8kqnAALFmnvj1N25HgWp
McTDzYQ/3JwSYKgpfykXNPMuRxDo7eZmqtWhjSFQXPST9peLGqM/AbZmBh3o7zIZoewjAzPTG2W2
OFKrTo3lixvZurgRVLbdU65i7T+OIxcrhxwAV3QodVfI+6QscweXi7zMHkePgbmescjoroRGAEK1
wiks+u/mRd2n2i2iKwBJfvaOoJZSEmVDZ04aygpeQb3ZtphgYk9raY7Nj4OD31wfuMWD+YJjBAfT
3DbuR3r6RGfiHtnJsjgWXOR0+tItxpaB7d20bu+nlkHjxpOZQAueBf7gUTLsOPT5Ks6Wd9x9UN0a
WMknH4DijSLrwo/LCCkj7mBZkjmeL+E8KxCp49RBlrqNgkFfRcnOtPDj+Tgm2qd+Byp6wBebtqoZ
ZNJIIZYbSku1R9FgHLV3SOS6TwVsfeu+6qi8WqfFb3FkOO/dtCJ67eIP6d4vxjE7zEV71j/2nXOr
2tAuL23fwS6jKWstMVKZ6/LG6uZS0kCfCfPSXmoFUaYzTePE3WKfHHIv8gmu66arKY9J/Lc/Ty7d
jtcArdLpLVVlu6dcHoft8g3cuIy+1Fkl8kshi2i5xLZwbt5kBjWdpzwsrPhdBcV3ujFto5u/z41K
65sZZlRH4WSyvD2xC7c9XNRp7kSSrjs5YdPbb7QouhGEPQJ30FuJTA96sTDCnqzY4a7btvtjFw7e
yU/N+hbbHct+J8Ys6t60PRS2Kxd5JhEBZe8wBIfdz3Qwdq6dfqFyYlB+gvBaY3/cEYLtu5J5jrFH
nGVUG9hCz8kMKOTxzjdaTH5nwzBblokHlWRf1+o8dn5Nrh7BFVb+XecOOd7gICiTb/p8Mn5z6dvZ
jbJR0WWD6ZFJ8Vib+aNsWwsGvB1Rvj/TOu0qII9Gz+RSDxUHaSnsmbWMmvDWwoMA0JDR9dPlkJfJ
8NKnUz3dAAEv1HuiAMeecGFP9dVMQXJ677lFPdxxXEfyoiNOwRrRxD8bzQoIo1JSoOew5d7xnqjY
d6+6s+HpLVcbRYOTjRoX8vcmIzVX6Ktt1X/W2gBYK4zEwuXDAYHR7qw+fduIXMaHYaB36G0auj0H
ohsWEzizwQv9Z7cWvlnvS8E1FGWuENJxv0tcGdq7yuP6X+65sm71C9lyRE2MrFT0n0nJlsTYOT0C
iHSn2F77ZRfl1SwwCxq6eoxOk4gSFNp4jznxx05pKtMg9ecybIKCXCPBspxbRIjCduwOkN5bGaPA
2KbRWSsVndkui6rscpD5H1L7yRk2KYvEWqSocjlMHQn6USZvPXKeBN/IXwtZfiyYE2uFYjXllh8m
rnvilBLkq/4g3nRslr/ro/xJ17BYixTJuq0+msEhU80ByBpXSX9djEaVXFQd0hZqYkNqAxf0G+t+
6qgS7en9MMSe0iw5x6//yLO260dSnfMf/zcFHFwgmnqNFoId0vcc7zdnegOppdkTLnFtx5Wb9xvZ
5E+USNZKpIWb89zZUsIuj+LGfeznKtSHOkoc+zByMGjK4LGBmUMyzeXFr/+4n32CK/EWHP6GzRz3
Zow/LS6YzfLYUNb6zR/0s6evpFs18s/OjX0okW7xBUj68+hB29325itZMlFyU+C4pE7cdRGvt/Nl
gof2toevVY+9afZlpR11otx1NNkW8Y2kvrHpzdfCx3DiIkP5iXOKBI6KXjuE5N0cvtuevtI+Wlkt
kdYwLmRqzs7tfSTJS/X464f/ZIau9Y8OFo5jjZs9uFTXt751eLDjgObMVrs3oRPVu1qDPL4ADKzq
TVpOYa50keBBRtcIK3VCO6/e203b3aaY+fzms/jrMT9Y3eZqdeNuIJ0BzMyp8PyYOpd/RhKOJv97
mfE7e7YJfPkvpY0pdJDU6VO6JE8mMw0GepfomFQhio9Ieb9Ng6TPZ9e7RES/ebsfrx9waK+3HlmG
U5kmfh90BgAoq8xwcPY//Pqj/Nmz5etnZ+gwlGsK46jOJ54hnM+2Lze2I5irbQU5ckN6SyNFnDjT
TnXcrPm+u22KW+ZqW/G6we1RQxjHxnlsqwNqwY3jvdpTYrZdmyp6H1BOgBVLVZibcedp04AL//WA
j1BKcFIJu6MZ1xdjDpGpkdjmbnv4Skzdai0yXFM6NHjqXur6a2LP7bZREasdBQDgLLiLgrBJ8qR4
9qSHrc9eCarNkaBNTrDLF0uKG+1F6VVjT87GUVnvHZ095HQhMVHU4uwWkb7LnXhbW4w4r6u/hQWT
r+0RIVofTHLu0z0iNafiaD778Wz7SFcLtB4LGwYra4jKwmdjHN5r1OzbHr1angOOW5TlGBdNheLQ
gGLfSc9yN536llgtz5arZCgCEy+Oi4quxNU04Ja07c1XKzQtXGG7sewCDBPf5GAij57rWptG3FxT
8XTUQrREMheIOn/AEwCBRLyptQSq5uvZ0iqjnCNZdIFlKWs/Fli8UrL+vmVQTH+1QGc4EJ1X9B0M
KucjPjdXiat+c+CfZ/O/H48wP1+/94T9cOZZgJNnE4/ZvHKbU1mg0Nr24qv1ST5I5RDCWwD4A2eo
pcKAtPsdGepnr75aoLq2uiw2xzaoIKTlOzJF49oYxPx227uvludoSHZFW/OJDvM39J8P4Mi/bHv0
ann2HDyYV6LZzpzo7UQ3hSiKjfNwtTaH0MuwpMeQbBma+DiMBP1GXn7d9t6rxZksOEW0E3IoIvJ9
RmW18H7XLHSeET+Yh2vQ3WjQxT/Ubov3z6D0rnWd9E3jAKEfU0vP+03vv+bdqaycSqQybQD++VMe
2++NOnva9ujVEp3gVOaOG7as/6G7GLrW3JmDvQ2wYnqrVYr0UiWttHhx23xfDAYOBUb9vO3NV2s0
npo6a0XcBcpKEC5ilDaTcXt5nB22/YLVOrXjCPGllzMlJ+MhKawnivq/YdeeH/GjWbNao6jRG9oc
eTSQ7YdeJHehdDbBQ0huXm+MuTcjBBnmNpCUHgPDs/oHMxqTTXxWc021s9xBqCFhJuKIPZ+LyIG0
NzIFgXC/fnUsVo0eKTCay4G+AQGbvxmjbSmLuSbY0Wegte0z5GyP18NsXedq2raG1uw6fwRinzYR
qoEwwtd5ma/9NtlGO8GQ9/Wg4JF7rhJjekkLwr00m5tW9Bvfe7U62wSmhDMaTUClCEdnbOmyZlMS
x13Y67cOJ7vIojptA4eR2fmgg2l+Krxt+6G7Wpm9TBsDbn4DbSPGhtrKMMTw321a9e5qaQoMeOdS
iSaIElmkO5qxhqMWhrNxYFbLE2Y/LMF0Zt1gwbb3tOO8zROxbPxE16coriMhhMQmOF+O7M3OvuUk
3cY8Mt3V8tRG6VVqqpgulW8jXkOYkXWIPP0h29R5a66pU26GSZyDMi1w7f4xiboHbOAeN32sa9hU
FM6jzPOoCdwSUUU10laFweZu08PXdDvIswKjhJI5E8UjIk1atYMwtJtt1ApzDbebM24e2yKsA8/o
smaPgLz4rn30Axvff7XHmFjQ2qNv1EEbz92hiBxE1F2sTttGZ7XNuO40eWIQdaBzx6IoBzJZkrVv
fPfVTtPn8B65vqyDzsbPkpYfK/uMQrj8XU/seU/5wVHtrPYaJHP0FU2MDYa4OF33xbsJ35xtI7Pa
a3KrGgvDpVUAkVN9MaMNP+FUEV9se/pqqxnkgIIqH+sgDdXyXlRhdEFPWp1tHPjVXiPZ32lP4mP1
uYXqTq72pI0SrMK+ZNv7r/YbeoayqqT5ijypGy/b1nsXN/m2GwBzjYdrAB14hi7qQHIh98kFBXGh
s2LYNvRrPFx/1vguUnG76dAG4AAs2xnI7I6bBkatpnw7G5CVUNgFaIH1Tpn1VVb+jj33127+g/mu
VvO9SSagiB62x+erVMTMRYlVoXDxUsWaxY+yi6Kex0dddPmlxFvbCfoYddQTcjy3ucdrrGsffbdw
LjJoMtVFmpU2xf48AaEQTY0nRhpJ06Z9N9LNxL3R3JTZ5yqO8QJ1CCytg6kgJBzdWnOlmptUyfYO
bKGJbmTDSwPLpVnwMqzSEd8vQTXhgwGPdcb9Ke1cbmInnoneENuxsydwh/TAWvQJ3eO0HLqhkOWn
yUXHed/bjpF+6UzVNIG3WHQktBN/76HuF4UEd6ANqaQTDLOZ2cX9NDKryL9xvPJ81YVr5KPl+fSg
obG4rBO6IQLa/ujIHYt8sA9Da0fqOLgIRI8Ku9ezexN9x8SzWLNimJNId1fQbW5edw1OVKfc7F1x
vTDa417JbLikm6W4zXJy6wBuJ55NadiGy2Nu0iO9LQpZA9HaIhqGoR6qIMPc9bn1Ghp6itLrt63c
NRKN21Hs8Ba/CnxqeTtlpTfxEm3DsptrIppg5BSStwolcR0Wh0qMGGw3ItkYXK6ZaCaqxMWQaR04
EUrOIy0setm5hqLPYtPytVf7ck/nTGjEPY5Rdv59rO0rWl+24Y9Ne7Up13rEuw7SQhALH+ha37lT
vqe/0fq+6d3XcMdisrWTaVkFjkK+y+m1syLpb5s2ajUw0g5nMpC8DqANvIR29hi6ybYJ/xfu4m9F
8QHwCpoA3huJWoCO8wqruU1VZVOtjik1AKIzKT0GuJlMtLz4dG7n5rY7WXMNdWxFJGmLN+sgslL6
s7Pmu5O2T5s+zDXSMcXNZqBHtAqQk9S3mD+gXpB9se0MtFdBZYyVoi4tpwuiNrNv6PFKAX3r/uO2
d1+N+qCaRQ7aosuy8RcP2XYjISN5lrWNoEWr8+sMdqzL3BRTRIAgTBRwWE0ekyTZGCBI7/XT0X3j
lhhxhHNHgwG0Np19bYwi2DQ4a0TfKDC4UUlZ4YWCYhmJtaIRvGmdbVRm82zv+vcrpi4tI/BzFaup
1O5VXErxiZx23lYKlqvwxp2KZik64j5KWdNlaIc6cEXvbtt95Sq+sWSufQT8RMVJEaExbCJM/5DC
bxv5VURvtuakJ/LkAAqDfKHtcnlZCl1s43Wa/4Y0slBfY6ldB8pB5nWZ+aWJX+I4qt/cHf5E12Se
vdX+/sniSBKGTu6VwZKbsn2qs2So9qFbWvVh7CrjCZuAW4PW+vRAFJfR5uOT1J1iQ6lq46e/Wtit
iwpbp8SfiCjpfzSKNMLFKy7rfFs6uiYcoYVdKDOcj0is0sPrIolwC5gbGvD3m+bAWi63CN3aiFnL
QMqzU+000ryGJ6o9bDwn17o5p1uKtrT4BbO26Lhb9PsuN75ue/nV0s77Yu59vZQBmmlU5ZH8Tgvf
1hdfreyoWcyuy9wCyIN9yq3syrK6bam0tVrWhWGIaMT3LcARtsNvF0kx+O+32wZltar7OG8j4BNl
EOoWfWoMjKJQycaYzVqFPfBuqhLD2TJIWvrsinSUX1uD42bbu69WdJfaZWWXZhEQ9N+6w3INTWXb
Lcaa7hdN3DM6bVUGCLLjKzNvvR0OkeO2Q2wtdRszJ/GGTBaBzDwIZ7TQNFdnoEe8bZmu1W62P1US
H+0icFWZ7hvfuwCTNG87B9agv7YuI4AUSRn4djzedCCZ9m6fDg+//kzP6+UHOfpa7QbGZB5QRFJe
WOyGyE10kX/MhVlVR5pmq3JbsL8WBum5L2c9JznXvbgo7mkWaz4uuV8N2wZJrIIgPOHCsKblMVha
9wuFgDeFG7//9Qidl/0PRmgtDbIHwdUjkH58IyqMrZtODy/I0be5X5litUsmJIUljT954NdeSPWo
8y4LR+ltS1astsnKSvW0tLx8iKz2qEyr3uFqtnG7WesWvdkJPUdGVSC0PBMxaKY5b5jCr7ZFWGtx
YGEkXTP4wAMwLnjUvQAOEm4bmbO97N/DE1zlek+0vDu1R3VIWi5oFvovt83HtTiwZIuhWY1GS9Nt
w7fDbNSPZay2OQuYa3FgnpSmFlaXn09W76EupAr6M5Vs04T/K6D7W4JbUzMSNBYyI2NqTVXjPdDG
m2wbmLWkjO4Zd1Yd9Tdz7M35UCboEbDQLtNhWw4tVp+rN4whHtpxHpixM4OzEOK+woXh7aaxEdbr
WTM7CYWKsTEOEb0g1VUqTHFrWXTB/ebt/8pMfrTbrM5Yx5bW5Dia3cbRqrhrTLPUF0k2NO2JRExb
J+Xb4HIwJ5+qG2MmK7ip3bQpPloQgU7asZZL1zZoPfEX2rwpOhpZdleUarL2RdPM9GhDcFm+VOGc
6FNZc+butUqnr7Kw7euhpm9yTuLhJEM98gicy+KdKBJ7eYpNqOQP2Yy72FOZeHVHp5lrL3y1HcEL
ovy8TevYWA58d5e8kVZYDV+3DfoqjkfX2FhnGxmsxs30dvAz/8ZKrGjbASvWkrjKyFRliyELrEm8
OFbz4JvR/ZY3F2tJHLnmXBjOmAUAJGrYgfalVXXqN0vpfEL8+1QRa0kcXUW0iHVTFmBhL+Vl2y05
aCWIUi2tFIMfXTq+k8ebiiRiLZKjhUI59qCywKgN52hnY35a6jx6t22cVscUUA9NjiizYICLczDC
5X2fAgb99cPPD/nROK3ieZN+J521OgucXCePqKrtOw8k6ucpNY3fFKh+9itWm44IffcMHYElMMnM
OdDf3DbJbmgptl8mIz4Ev0mqf/aRr7Yf5AmRHpw8OkYJrKWTVpOJOszIj0lBY+QeRfe2qhKdZq83
OohdUxG2OYNWWgZCN+c9G9G2mEf4qwVtYBNHIaDMApMb9F6Op16abzd92GsRHe1xmbfgnHKARuj2
l37eqVPl+dyfO9GQi03qAvFvKjqeDWfUNTBXw/5Zp330wW/cbYYkwluVO7vZb5JkbtPAdVV/QnPt
7cLY3JasiLWQbkgoRYIfjYPE9uxTPczFwfOTTXmc8FYLWTiwUHM3Dw/mkFyJUO7ggm4c89UyBoic
d4Bvw8Oy2MfQB76UWJvyQ+Gtli+wvCrp/Izm1sS6dsGtNM62Kp5Ya+iQFQqXuRIe6nRsrtKu6wND
ycdfT/bzn/6DnW0toQuVGw+zNJjsZtQd6xre7+zn9mnb01erVPhZGyq6VgMoujUkrek9OMpw28PX
GrrIcSNjsHQS5LOVn+ArlheiybdJUUFKvN69jHniYq9okyBJ0+YADO/GcNvuuGlc1jK6KRWN7mTl
H/rCTqaTZY3v6jbLthUVxdq+Na78vsnt0j8AuuHutgrSttp2iK+ldHM8TVEREUjlPUi1Updiv+Tq
NzvvTybjWkk3oM5f8GVgEXVDtUM1tq+hDPzmDP/Zw1crdMFasRv6OqFrqZjh1tQAG8MW+PbG51uv
J4xf0CDtZsqn0aparJ2Xh+01XI9kYxfx2o5VO2VYuo2EWjEuXL09oAL4zZv/lQv/YBNYa+lsZ4Fi
VEZxYM6GHK5FUigajEB3mk/4W1ZBonw4RW5Dk/rRobo27ps+UwMm6rUzn4A+iuYI9D6yPheusoYg
9GTibqrAi7WabTIaE7e0/pwutSB8Eik8jR1A1pWHTWtxLWcrk6QHSR27h6mlZ/l9M6e6hLvumPLr
tl+wOovbPtNQ7Wt91FVcHwvPHg+1b2+qNOOg/nrWEbIpWctCH82zW+uoGgD1trtJXy3WZq21O9j0
qPLwQY9wSDugdhVIut9Mu58syLWWzY41Hka61EcLZsReZuYZVpd/2Tboq9VeZZ4nhAz742DFsHIM
gwauyRbbjh5ntdYhZWYCaAxoFZQ1uypro9vclf3ztndfBc72WNfSdJr+aPjcetgZ5g/JrDYOzOpI
Tlpo3VzEnnEdrnVfFlP2xRGLuy0MWmtmFxWPTa8hcJelk++TDKDhaEP13TQwa9ls7vfYs3iqOyYu
ZgYq7Js9NbJtd+ywdF8vJQnbdMmzvjvKsYhRXPVPmOJMG199tU712GB06s7dcXaBr2Uia/eAb562
jcsqZFaZdgzZMOpLgdvE2M/fRQsKftvDz8v3b7U8Y4GKF+ZSHyO6Zw44S8R79uNtl/cQyV4/faEN
IkwGAiu3tr6AHXosYmtbe7VYK3jiguJjVdv6iMGL2E21hXlLiIzu1+Pyk4R9LeLJzayxMuxIAOTk
ariPdZEUp9mx8vZktzWn4K9/zU92ybW6AX/ABt+B2j9BNzsu5wu/cpv0S6ylDelsJGHsYnWxnB3Z
Mpi5WKt447Z5s5Y2pCKHQzlX9gFzwIuyre+Fs83kFFem15MmHCDYwL7VR2V5xmGwVISnDO4/m0Z8
LXKqY0A6vcPTgfUlBw+F09l/5du2h6/Siixli0Tj2R7rCS+ZpGjSQ1eE24KBtcgJKjbeQQpM1ZDp
4VTE2CK10l+2RQNrmeZcSBC07dge+xjittll7xYzVdum+VqkCQ4DQiv1r2Ptxe6+yCd8aZJ2W0uB
WKs0S3d2exeM5dEojHafLjWc3Xre5kEq1hpNcGR5a8JPPQIohjaoihw8bLfNH1usBZranCnDt5F3
StNyeVpEPT2nAvr6tvm4ijVCOY6mRsB9VK1Jj845CKstWIrbnr5aqJDsKeHPvn+yDa4TsJCo8nLb
mbdWxGUmHhjwhdwTjrVhvhsWpMN9PHUfNr35WhJn5pXEY6z1T6ouQBuP6eTENw6MG2/bWl2r4urO
02Q27OtnND4Y9CvQgP8dnf7n1+n/RC/V/X9nbt0//4t/f63quU2iuF/9859PVcH//+v8M///e17/
xD+Dl+r2c/HSrb/p1c/w3H/93sPn/vOrfxzBBPbzg35p57cvnc77v57PG56/83/7xf94+espT3P9
8ucfn78VeHfAYGyTr/0f//rS5bc//zC5DHMhUP7tMzz/kn99x/mv+POPpzapdfv5xz/28rnr//zD
t/4hpeXgo+BJ37PluYoxvvz1FfMfaGZ9y3ZwFTNptGB/LjEOjf/8w7L/cQakY7bDj3AnfVZSdZX+
60vWP3zLFzaAcc8SJBbeH/9vDF59Sv/zqf1HqYv7CpOI7s8/bOe86P4nD3c94Uhu6XggruLK8ddo
iLrMDGO2TX1hh/a811kPOXb0LgrMZXCNmz54jh/thinO96rL5mCp+pfJst5zY/yhcHPxNoSNd1TN
+K0HPr7LzhlcPzn6ADjP2E19Uz5mteiucVfCzMSby8MywC4Ek/rg1EZ2ABcWX5TAdHZRVN+69Rk1
nuDDNVfqQ+XXzQnrr7fcd70UdX5vzmUGN1J1+9IHMrZkxjc7kv+XujNbbhvJ1vWr9AugN5AYErg8
GEhKoga6ZFn2DcKyLczzjKffH1jdHSWqtnV2xLk5F91R3S6TYCJz5Rr/7w7Ne4DvldJ8iyuaGoFR
zId+WSyXNaQFoorGb0mXH5QVwkKejrHbwwhwCyt6iJBr9BO09xBbXNBa1tPyWNvwA/rUWK9rZcOV
lKGc3VoaBSyhfHkCtvKoJtn3KW6fM7VHthsiz3qroGSKejpI+74aYKnRWOymwhg+FUu6z7Y+4Bp5
fYSSzWG3hkvlM6ahIEKrJb3jymGZJzc1teFVG9C7XyIr0FpdnpDoVj2njoO46TIwlGbhlUpT3kpm
QD1U8cMXvYmUg2W0NKN2tCq21B4hJzjyKgM4dK3mkfXSW8s3wJixpxdr49UTXWLCyfkntAFfBstR
bkNrVK8c4CxMeU2pT5LNuF2pQe3MovqVav20V6gX3Ldq6uymSE/dIdWQy1Yr28ukNALEn5EFd5r2
uilm8cnu1p+wXxIPwdnmfgIu+KxXyzOjCyBwsgX1KydV3aJTj0aTDUG9FdHQ4kbWd8xfk9LODrJy
vjH/m/kIQaHf3Oco9U6aJMIu1OtKWmwAO8sPKkjEm0Tmj4llPcq+S69ttUf/PpqTxy5sOzSfBUWu
JotumVLOP009fZVaAcNwzRw9mJIYceza+AyYPAzI8Jq3zOx+Yb86v2YESwNVQXF4FVXrF31cBGPd
PYZK+Bgvc2BB6nbVtXtKwcP5IyMu+65kDAwg0dcc6b1D2nefNLOe0a5mTNxK9Q78QtU/qdFYskVt
uiycR5hRDyVKzC5zHaY3wspyt2Edh/tLdfYzlK3wdkPftPti7Y2rMkySwY0WHFzD2rSYTUWBC5Pl
904n8qAyoumqSLR6Z7EH75ETHq9h+CTg4mJUXOMYc+aAHexrJDahAXuM+Os3Zlmln2iWs/eb3LCr
mN0T6fkZUBNCq5Nlqweth6/I4NBnTU3RYU3G4glp3MTjVY3BZC4QzbIUkXMYk+HXtqrHIETq+pj0
HdygZWIsLhwlI6eaiT7rELa/KhpB/KgqoaXMq3NnFcZ8imaqYPVsILY60QmAhOk1mq36vdqGnW8z
x+dazpScJuB17lLbw72a0l/sKtb6o1+cA5NPDVLlsjrYaoq6c71qp5CWFn9QksgllVzt0HyvPZVU
BDzJKPazftrkVWs7OdAxVeZBkReluyC7ReCpDF+WzrE+D9EgDw3t2F/Qzgo9RZXpzhzVlGqUjK+Q
dF1uGmkmn52kbo5R1Vg6bUWr+JSvmnLnFAxIFbQMf6Eq+UWN235XIacbdVF5qLv5oe5H8WusYaIk
kzX5dA91q6uPlnSTuVpRHldc6XT1S2IO0y+ACMW9RHD72lms6dD3du4ZYW16isyznbZGXxiqqe+U
1kbpuRC+hGAXqY7nlIXqFXCHSF80NzNqqZzcTVOVbAxlnjGWN0ZepA/TGtbHUOvTewZoNK9Sh+PA
+N6+QPD1S6lCZhFV0d71zTJ4MRA/f0g0ERTdwnKma/oZkEa2y2Fhfgrj9TSbJbxOeHl+tUzJFUzh
E/eQcjVUYbMzVTN6aatiPWg5jdWMMKFhUc5uJcr+nmya6dv2mqC3bQ9+KZLjbMfZpyYyqpOZqmDX
EgO5EU1CRkFoCO6QHUJLQiWavQu7TTGVwe+VxvTDxC72apu1x1npKxfBU4lGfa76o9Sxwon5S9Ni
uF4WStmG45yK1vqRCHvxQjpRXcOB3zCrtR5kYzoBfOlWcpOAuYswI9AswycogtyK2zOI3NQpck9Q
lXpHfLFHTnNuCosWECAyiOMjpixGsNibSvL0okQD/VtpObWPorZfzS69LaYB66sdwGoAFxL2/cik
MPinTFf81I6nT2KKh91oZ0yVKeknOWv1rUTH/6l2bCtoYMYEzho/FUjimcqU+xZ3QulZivN1Xa11
1zj1z2pmQ1ld/ggxEaogaGO/zNW7dVxvgbItHrdd+hk/CaoCje5eu71pmw6anT5G1BgKTE/vlD9L
sb4Msvo2SnpmXGXVqc8IGQeyq5Bwzcrkeg6jhyRu2lubzmRUzsUp0Sy0dNHs9apyFL49dAa825JO
5VQiWjsCVYgYHffXjjl1q2cSR5+r78yS/lFYReaHZFOsHoJFKQ6TYf4shtL06GGHraibfwbL/68d
2dvkR1t11Wt/6cm+cX7/P3J3wVlp2hZO/te/3cl33u7/KX9+L76X//he/vzHXfKjevne/gPOJf+z
+6sH/J9P+pcDrP/TQbnXoYih6sgXOsZ/HGDxT7G5n9JwwOqacisI/8sB1vR/8v8wN2YZhiFVosD/
OMDWP1EYN3CMpWYK2p/waP/9xP8XDvC5H/mv/q+loufAk+GgOyogiIugFIANwJ5kRsZoKnR8sAJ6
AKAPXcrORea63lVr/tpbSY1adfZSaURQTqVoXjOqUIIqoMhgnnwEiNmRU/I0Qs/9IFy+GEmRNo9I
7KDSskQ84mDD3qag9JG6tpahsmIX4cyJA7qLLCKMmNg5jk3zHRzpndUNfhdRL8msJv0gov4fHoAo
QbBU0rnMVotMq+2JxANtuTyAvm7IRw0etJ6EeKa18IYwDF2q4tdD3OD3ah/Wbd4mPv9cAsveBs5M
1aIJxHm7BJ2RiDYv8mbfItkIgVk+DrF5lzTlR/mm7YMutoNt2RZfY0jHEZehsrWGHaEDUh9lNVaH
PoI/Kvv6uWoKoucFaAxNxJXXWJ3ujhP2XoZqeVRmcTJLrTwWoa0EcKLC7+AxpqCdhfqJYtPobedi
D02ovRrKamEiAT9HQT/fzTJDBqaFZnyLzB2Z6WjdhYN4aBSS6nHIQi6N9bULuyu17WwfSGJ4HZWE
Swpo4H1nrvHtEn5eESOGL7c+VpptwpqY5ru5y141MIVBN+Yv5Vlwn0n01XZ+jXHxSV/ll7+Ygn8d
rL9Gklsy8e3CcSS2eFQjJjFwV9++IbmWBBtJw4CWHtoBeshfYSRTn257D5cjIdsbEejQHv1BWUxc
BrCWaphkAyVhmTibkbdfXNSOrDuHFl27i/PA7vP0SoJnPdDnKvxI7zo/kevoVa0wbwpc513ZQfSV
dskLzSGN53EE8a5zuMk5UwAAM98JpU0n8bTs8zTsPZsYHj15pRTB79fsPODydtEIyG0J/JpisyUv
5wxUAADjIun+dTRR+g3DZDdRnFGgHMHyTkMVZLLP9z110bt6tq9GHZhyFl0POSIiYWFd/WmAjHlX
mUcLqLILMhGBeoUfLYGWuVBrEw9EyY/fP/f7d21YgqSGKTBIJiK0b5e8FwkS/yOPjQgcjhKimK5N
/82fC91a0CKboSdANXLx0fl8t8v4ZkM4FgViTQX0/PabB1GEsCYYnAhRh/fGwbFdhzjD//3v40a6
2MsGORckIW11U9i1LlKJJaoFutLk+T5eZLmXbZNdt2H88vsvsY3tYy7fvgFUGxAa48325Twe7rSU
MFPyfSXy1xApuhz3zCndqNQ7l7ZofpsycbeMfR+U2ppdF2b+qkXGeqpXWMPlEHPvLA6ylaPjFXC3
AsQG1EOODvsOtrXwWtqhPNzoR8VSlh01kTsxLy0tnoPtZ/OQuqOWOztFn/ogyVURoHK0V2fsm6nR
gA2YHF5dwr+GIo52VCWPlg64z07I3zcaGybICnBTrPxTM8/KIY2iipRuArMZzSQwZbVBv1H3NPd2
54p6oujeA2tfkxcz1U9FvYbXISgj19DT11YM1aEbYgdgAhyf2YHhYanOLq+S1zYKbXeosLmNLiFm
jIyb2xr7u4w64Y11/mKN7EE47Z+btV5hiDqPMZvDU/qM59ZPZeIohykeRaCL/lmDhuRNm/Ve0HH6
Us9mhzofmJR5LgXNo3xZTn7pu6YumGVwmX4+JS9dNNs+IvOAZC2yJ2SNvpUtfj2+vPg0VkQMabJy
Ea+WEsg8fUVAvHPHqLf9AulVUJ39p1Zkv6yM2xNFpmM0wb4cbQz3NNRdkHGB+CnK9l7RKs8SXqNv
hC3xWwyg07T10BuMLt5hy6B5msmLbvA6APEkntJxA+dLD7/CKI5mXv+Ras5j0xUFx7Dt4XXZ8R7n
R+diQZMj13k1Zdd+spKVLEw93ONg7GlwfWnVrr3qBlh7xJRd4My8TdJXNaFAapEssHZISL+WCGwx
Uz3eNP14sxbZa46w1H5GKN+PGC1zu6kwEWq+Jd1Pi2852r5Q5R1T06T84SgRAZEwEUOj+mHNPq+2
K3Op8K+oB9Sw+rJXJVLYsbxZJEheTRLXXqY25tO4IdjLaJPdNorOJ8p4reC3wOTGWoMesX0lro6z
7FIXYl/i5WvxAtU4vx8cDWrPqNh/kCXZrWn8YulqdYgXtb2xQvlIFo/fiHt6tNIB32p7MXgGd53V
9kGmcXmc9+4ysW3U2iFDGea9W8fJix3iM5qRftLt3Nn3S/6C3hMSUuxwredonDduu7HCw3LeyRkm
kFZYe+A2j7WDIxM3avbnESjYYZqmn4i/Ot8ccT4No15vy5mXBcMNb0Ph86qihpkZs4N0jdffqRyX
eqhUFw3L+DipihJoE4k3cpiZX/XJy/nBeVy8mKFcd6nCneY4/G5hDt2XAV7gjjkl7HU9c9RkXAOW
c5ogGXl3cgH7vjbySrNmnqkQIIt6JyVyHI/VVEVemoXpbu7D0i0wYMqWxHWkyd/hd7B1idu2F1yo
5knkzTOaJcDk5vS1sXjqsElfzuZikNkrJGx+1oglKNOIL+gsuIig32nJW1JC/b4D+cEiEgzgD634
U3jJ0h1N4uVNYyUHy+dnDVYJQ5UF1lo/m6I6nm8nB1Cxq0asgKkZ4bWw0tdFDaFTg1cscJK8BKRi
0HZlvWPqxMee/ixzjIku2LnAkzq365LPNMJi8hQ+d8TWZijB+uZs7luZv/T4V5s5Q0gck5dbd2ej
NJiYF0oozynYQD8ZrDtRWeuhyc0T8Q4Tr+TWXRR8XiiMp56NFpOLmuq/ool4c1isRFeATbNZK3l3
/oXTkr1uR6JJzNN2FUhLnPqaBzu/g1o4dwnTPq4Kf40K+xHlbtPTym3blMCfQmEWQaW1z2pqaEez
TV+zOsoDyNUZOB4249nS2QbGhLLxY7WYWFRrVQKsyXTf2UsfzArnN+VkBpOy8rdsQznkkICv++3t
zAo7zyTJvkbATaFw8H/V63x9tsTJvDliVpT7E8xDTjBu1rLajzKvGwCBUWnxJPa862b+1O54AUMy
1FCJhnWnZEVyV8E+9G2z5vrpsAjsYT5+u1eQ43KQEsZ5zizzpLVhsMQUKnS0ktxsYSG3HTav/Juw
AE4mlmY3gqlD35BN15K48/KabVWMWB975NXoDg7F9na7tH1OSk44WovCIwoq903EBzYjUcHZ/uab
dQybuNyXmaa7ilNVhybt+mC741qHL4hidrU5cIDkmh0ti6cWaDB4YD4y/+wOD0maB8MElVIJ8+Uz
3PjqIGGvuXqMc6XSM3XeK2VfvJAIegV7/hiq6cKFAfZ7HFnq7bYJHexi1nMEQpoAb2eJppOlWKqL
3rpwjb7NUCMigzPUZbNjGDri3bbJ3ZSwqsxZ4p+bcpdCXT/kdcWFt/TNHVayuUmMuL8yJrhHVB8s
d9ZjcqraCkxrmOygqpzQT4E2uRUkOSC5sake2nqNXpjIGFrcaSPZwd8e3Z4y9d6RMa7GnLxWTfVM
Q2y/Q1Wx+IFyzPqHnqf1jVpmsx/V/R8AiKM9cU7ii1DTnlVDow5QLCUesZ748aCFvq6v6gEu946E
KzdtFW2uAdJOV60Zywdt056YwHp6BqJD7ISmurK3AC6j89Jt1vZO12JjJ41Zu0bD8GVQ8tlPpQDB
l4W6J6YViiQM0pu15TgBxXuxtzCvokTlAyjlv2wkrExzig8OmcU7ED6Zv7EhvGnreKOfW/W6AR7t
nEcGPgq0z7jIuHkXVmwU7S+6M5SgR3IMoEFJLYOB4EBI46p3mufcoUDlDPXqjro1AUBj8jiz0Viv
tTb1ktQI+fqUD+v5MIp3fPZKCSbRtGHXDuZ1Xo3fojyafmV9Gx+KhgzpNJPwJ4D6gQJLkEbLj2HG
eVZIgLqxonZexci5qzR97rEbWlQbIKxYGljA0KiESgyXWK5I9IOy4aeRpVODMTJ8nOcHZco8dNlw
E9VhR3EiCeyIdxrFt8rU3sAVq9iEE8WD6bpFYcO1E6gkjqP8qkFW+3KiRCNmcsnZoHw3e6xu2mj6
Vb8apyhLhZu26rFV9MyH3z67TO5BD0sYhWqSWPVhbXJqt8hnzeqUggxmCebpqzZXzi6O8Z+0EEtD
qWH5rPcGlDgpVoTSuIGM0gpfmUaqPKHZ+VPZQDkzVvV5FJgKReueSzrR3CJr2h/R6myVHdpHVwv1
/6zCCUaFed1NGR6TSgyXuakiMFybHTeU7Kir3HMRxgF6Cr2VY+Xsh5qk+TmiN6Fn+lLnmIIgYzBR
1U4ksVsXqE3mtQX7ttq2KAHz3pimF2cc7H1WjqfYZseEVBVcpRwxmlwF23OOtnrSyD7sO0sjLOS2
dh3cbGZmXhgVfFazAR/ZVE8d1SYXoCU7FEbpNblvVB1VCc9IRg9lPh3rRftGANnskIFrbzpVtJ8H
JfuacqcBmt83YnGupxajJqY0u00nngbGp005r8e73szp2hfrbTZw4412D+nTtB/1JHupl+KIgzE/
rPRS4gXqt3WLX6NozlFLE4u40U68XkyJm8/FHw7cMTpp110vcn4rMpR3xpTGDyoVza+JytqXuMmB
lsmr3GCH1Tm7YVDsCgeLNS3yiXU2pP1U6WV7EynJ9Fg0iur2LdtNbMmrJFooRGaxt9jYtZBZmiBr
4hl9F10M1Jk2I10QraAUh+/d9Ss/Fh9TrEjzlAlD9VVbHfJIQwt66K40J30tlfiVettz23IPdaV5
F+k85/lG72eCsM3daba9GrFN7sCNEuXhExBciyDVFyVQeGCy4dyZ5VJBL9+ilnUmQSQtM/PhIDxT
LyFemIbpPqo5UsJUednlpvsxLOH1QmbSdVR475nVUy0ZxsQrVC1QInX0ZohPqI7o1Gu2W67tq/KY
jDpulLHYfmQ72pGxcqw+coHuHOvrt0KX8c82mR2PrMVIBmQwaUwbIg+6vQC/Hobf86njU9riVV1V
9aUIx/KYc+uddz/xZgBGMbkmWH0lCcGvyq1PsI73liNOZcQ12YXcXGmt/NoSVaaxNochcsZbs+GN
LNl2B0bsz6ESo9fhQ2EUovrUUs3iMqOOF2sKJRU1vlsSzBjJyCwoJGT4zOyvlWFNsLg1EMl1DQyY
Lu4C2NBLDRwskOL3eQtLZjBop1biSfOdmKwUu50rDl1MbyyN0/nudWbOaWyEj78P/LccxWXYb6lS
kzogDGldihwMYlBrgNXZ3tiWaQupjJ4fLbu5D1rTOCUR++/3X3nWrnz3nbYF+UPwjerl4MGYjlsD
xsI8bEmcSy8TpZq+f25q8pCpWqy7VdEyFo6N1a/5uotFAUQ2q5/M5ovd1I+qnWiYDWLrzbMZJJAi
S8rHbIweVCQmaS2QyoF21MGPJ5CgNBk8WAWcR2H3+Nx99PmcOz2HZVITPxGTjV+tuR89s7dOWraW
/qT02lFYy3wNQ6CgYqfhQ46bHywJu3ods9XKTBDSm7h7iqr9GfcxiGt/GuyfqcIITAmNHsTi5njG
SUU5WM99E8wxCF3tIxFG7e+yN45ObQJdJhIR+kUSLM2TGL1gRozDjijHRtfsuhtIglgCP6/IzCfm
aDtWmQg9Gzjh2oSf+vvX+jd5ONuhfmIZqLRtBYy32TAdYRgzEdmwTyUFtU6s8QFNTi4+qzHcTKGZ
NKazwxuBJ3yQITsrQlxsKDIGW0OTjo16p86HMdGGJAM2ajfz6AI/lX4KNHarZBc+XNH629ZiECCW
jyaDmT5UzPr+4dRiv8AWev79MrzP2RvkR01pUJ5Q0Q24XIayVwk3EUvrmCAK8maxgybin2ise5y7
doRXqlDrnNr8kETj/07lbytNUL5i+YVj8yr457cvoeAX6j0U9D1AJqbJSOh4CBV81O/5N0aDLLMw
LdMm7/muTMVtCqUGX2IPzcjwBibM/DadvylLd4eo49elz5OPyk5/kwV1dNNhFzlCo+5z8cOaso1w
SwqgQUna3YQ9CfOkN9orziepnMmmD4aYo1bJngkreinmfNmP1KXdOWoGLx+Tn2v+wZTKNrlwueuo
I1q0zdmgay9NZw0WO3HUmg2fpd8qcKy//nR+sxQfL5+bDwB3Fwi67d2aJkYaWje6tlsh8u27HYRU
rLAEn2In8q4VgilHxSyDKjQST8VrhhgCpC1PP4NbvqJD5HObWIo7JtPtILKfvQ1adQXm9tF42mZa
3i6DaTrCNNnqnDPrXBL5y5iEbtPPHcmoo7lkJE+T4zxbDed+UEuuTEEBv2qOMUmyL+jc1Luu4hUp
cUFKV6metXYmMYUf5+Y1vSBIcC04GfrdpPWt26fpD6s7mL06+6uBC9LLTez4JPBxhgiqYxENaaD0
URBLMjUSeQ6vL4E5b1XHzFIjV6h56hkFQxudvsXWqircPCwL1PqUgqUhlbWV7c63TErX69XvbcGZ
yPl2bbZKskkC33Jofbis5zraODO5gzg3KlSzu5hNhP5UNLr5VJAXk03vLbGekDooEIkdR/X8M0mt
ekbeVDiENPvRtDF6a9pm17U6IEMEhSIYN795zfBKO2QsbklJZG5rkwmNig9v67MgzuVvsGG3GvrW
kWleisKQy8DotjibOKUdDbsMHpBTA3ko2+dBmJWLTOzRdmi+12hBcpU82bWT+pHcwfuaqzQdh+2F
Fgtj35eKukW6gvqVNGTQDnwtJhZGsBOScrQ+uMbOEnUXv1dS43bo56LlloaZt8eMKkjYiBxxx7Ak
K5jihGhLRtOK7MvXfO3IcDCx4yVbdrnZZi/KrOVhBkSlw2KM/KmOXwQhfDJRb5IF8V5GCMj6ZgHq
1bNbEryT3z4iV0viNCcNB4xT+aCW93cvjQIeBVBTYjXeVY5LIlehrTEavl2h+SI3Erct59orOrzO
uZgbZr2Gn1u8tGSkn4YmfoUL8oHFem8gJW0R1BN1oRvvr4lcDJ2sNURz6U36BWijYX4KMudAh6w3
LR99m3jvA0mpQ5Sh7qvTLX0pX6FXGqpUFlq0Dt7NLqurxd/KkmsnIg9ZGnObqaZxoqfIIWwjui/W
6rmaq+zWKnDuDRV8uK0tt7nRrIeRwNvNjIzIvCCyV8JupPdx+qAF/v09yhObW6FYWlj0y0aC1pxl
0c0cLaksyb7q6t5XMjIQg0r8RCqb5jA1/6Bo+TfeN9/GjkD0RsVsX54kkMz2VDUoe4Ypic2m0g0C
8Vkc08qYD3HRk0+NwNBr2XAFIM26cWiZOucMybcrQSEq1UfT1kGEkYCkz0YaIk1duya1ou0aXMta
J8SMLcJu3eyfxUo0cc6JlBqBE+h6e9fLzZolJvnarfxiIGVwyoiovKLS44OxSmMfAb7wklD/nDdi
dTWFol4NkMNdKTrsttEt2g0nZ29uFUpIs6d5Ik9yrm1UuaG61Nx+bJGwlfR83axSoQi/6co8g03v
ph1daB+Jlf2t2bB0gwYeasIqPRtvzUZNk2DcGpiNaOnjh6ygjKkRS+yEafQo79cVdyBBbuKIF9Lm
ZLNNXnQ5NbY/DbTLluAtgMWTIzrb+kJMlEaXpCZn2tWm3/fi67m0adQaDblUa68Lyt13ccpL+P2l
9d6BtbGvOK90nKji3WBiGxmUYFvZ7UvJZTzMU+kXcjsSRjzeRK1TeI69Fl8NO9yk/sfsgzvzPJL0
1v7awpCmTs8LvUbvkBCOPWfONKOqqOZU0SrRzg9aRr7fzsmE641jPJU1recJaPUrROdUPzO4IWeF
PDZaWwRxGXOCgyoLP1rZptxdVJQkBSAA6t9UbbjOlupZ6Ui+nusPpDY0hTwfLM0gDumjN+utGmCS
ZE9JSu7VYsvxzVs6d62TU9tMxpOamz592cd2FAnt0yuQ6a3npYicV/6zteYr6i+jS/M9GsTLPpOU
G3//kv7Gs2DA3Yb85TgGt/LlDPlIra5Mp7jaNxQpzgUC+pYpCWtUhOqEY0ifOu2O2Xo1q5nqrgke
Q5g8UTyor85lGPRxaZxqHd3jtj7lm31rrEcDfDF18fprSUXfjxZqEVItlv3vn/693WPIBI+Cc68S
M17GSEOv1F1B4gUumrFHzoi6CaYiWwhRz9moPCw+sHrvnGfJnsI/JShjTIGLfXukv3ipKLCFS5uR
5yC1XdOz3dPXvFXuz7WY7vx6B4pCI/aFTg6aRoatDDj2je3q1TwEbdNmgUkzi0urxkfG4/KiPD+c
iV/Ledu6hrY//8vDWYudpkqGphONqjqpQZ5hwY2g83V20Xj5SHfgb75uO+J0KulIS4t3105Wmx2F
yGw/mduulcURKAoWqWPvEDt+lO85SwD99URLbBwWhY5OGtk0Ise3Py9uR6qNoNj2cRybRycZDWxh
i+6EwQRHmzmxOzGbESTImfs6bughMafwoGlKeWdUhvwyGYXzkI7DASbtPZC0GbBzb7nGNDbBxBn1
SXV0N7ldo/M6MWlT92VyLPXUoVuloLq59uWuS/hw5q2trXZ9SkiHXyF3oe2qtGt8pRIFjc3Af4hh
jNhTqmTywYeA7dXj8WoOpx0ZySZoo8bYF6AWrunlUKioZPcd4iceYZu+l0JnDbU2OVpg0fwwzaL7
kjh5t47K6DM/Z/tDzB/EQnnRtm47bWqG04KjtivyMPVlTKTG1OBI2tAUZARb0uoJdWq/zAr9mgZV
kz6wzEl9q2hK9AeN5HpI23Gi04JJpEkJ9b0uG/vgJDyDUocR+d0/6t64j2KILgrZ4RvbUpjBV1bt
2zA5+r5HtuWDg3Yhvkjjm7BxwgRNtFgllXj97ct2oqZ1lJxbng4K+3COe/ScrpGyU6ls40ulolDv
66ZBxrmeDE9fFyMQ9fYCK1rZ7ba3qF+g1ObKVqZ+ksc/cpHqO5vWQ5ebwSK/MxrBAoeGznyNQnjZ
ljuKCIa3ZSV2tr4qj0s1GUdn+/i06u/7WDyakm6TabboJDEHPRjgrBwEWNwPsj+XaQra/jhQnGD8
mG0e6mKrYzk1U28yexczbQHGyyVF9EGAcmk8z18hWWjTUS1m9i4WmCjMJBHAWGwxp7VfjeRCx3Yk
zKgR3+l6vWFtlI+iokungC/Fdho4N8QTmI0LCxUpTINbcQsKEsRvQPELhaIV8ZsxyjQaBijpKbrZ
XVWtGnpGn3WH318Y7/KbUueeo9sOB57kJhmXt7tqaWD6pEUlUemsFeryaOXWqFb4abp9YWg6V7XT
23us3SNphwzQqTV+/v0znDvg3pix7RnIVwtiGZp+LxXDODatFK1i7VIrY/h+abpDYegtgbjKqEw7
Jg5j7Wr3fVbX8I6FNO6qma7Tshf2H0omVx/wdet1k5HuBiQHn9VOsJRNh3cX17sii9tPE8SIK7OV
/Jw+lscGYe+jrKfmSUR0JbhzqSX7yekfdBkhGTwq+QfO11kZ4s1vxIFl+NLSQXyTbLtsplyQBDIa
rtDdwKk6Tno779Q60jxnrMbr849whjh/UKdIHruYP6DwGHrOCp451+gdWXHBfJ1chKfHgM6cKLZ9
WaUK51rtruZVvNb0YhyU0aKFzB5XP4n0UyYKPajbZLxe17g75I3V0gGw2ntrliNV7S5QzDSlm8Nq
gtzqVzp8UPsYq1LZFbVYfaTW3KiO513WNt3dzN/c1dZIi0UcfVqYwPGscMoflrV+WttUxwgN1+Y0
8LCGmrtRE4+3IpH9s1KVP3+/Zc4aFZfLSUacnkpJKli/jLVqxwmTlbhpF2UtuZOBGXyZjsckmv4o
wLczx2Nou7WHbJJYS+ihLkLDkVmjgW7nTBAlZK8y6ste7nDM0nKMbxgfVL8j1SQpLzvrDZ9iHcex
GrZZv/JAImlwWXRrn6njjzWtnRuiPNVTe1r2zL4zdo1oSpr6ROspVvU05AtzPLPyWJCQ9rO1/V97
NltApDFu6myH551ns8xJTKGNBRhz85WWefthe+HtUKfepEXjB7nIs07axXrrjCJzFZJzcORlR24x
kHBRhx4zQU+Qn1JMfaY7Kr6p143QsRbzTlfD9C62+vhG2C2nFk4TxRBt9YHQ44baU8gE2fhldMLj
FFm34Wp2O41Wldm6XqK08puFzTmm9G3y73o1jo2vOCwu+LrQFxNbEt/zteqa9SSQPN9pzTr+QhG+
Oww6L7ImsjmmnWoFGTNGO0aEp8/TmLefqFoj/Cji8VQnyeoZgmYDhPDJ01hrE0QK/jkdSc4VZcVT
z5DHwckWtv/qDLeFVcpjy4jA7aRiW7oaddNuexxGC/LNmxw/m0uk+N2IrVRixOY8UzA6WDU9W6lX
0juhViozUKX6TQ9lTp8HSknHOK6UnYO2t9eNkbJrWEg3lpoVxCQ0cKNIkn2kIPfOMTUYyJEkFLam
6s3Uv7XynWXlWRHR2mm3dJakJuvX1iYWtjIqX5rVh9o77+5SQyMjxH2im/9N3Xkt1420WfZV+gEG
CnhzOTgWh96Jkm4QFFWCNwlkwj39LKj+mhYptjj6Lzp6ouqmQiom4dJ8395r+ywvr0HmOfZ+l+tw
9sbA1tLHQfPFnEZatHxWMfs734Rd5suDJHpyb8HQQCYm0jMjl/5xtrN2m6exCquyqR6yZBUfZSwK
xdI7BXbvXNubY8u06XLzO6SbWx1H9G6WXIeR+flG6b6xmzt1mObUQOli342D9cnWjDKcA+8uTrNv
nMRV2NLKPKuk5uGdbYcL4Cz+teS0s0tL7O7BUFIsqtMWPt4kDy6Vq4NNQ3pP25xpeGDIKSitdyqM
vz6qFSKA858OEN/1axeOWxCVgYfd2ZdVxQakZTxkc0GE5sg/posj3hnP+HVjybENBgEnXmTqnvea
ouwjbxNmkgDqRvUBFwxlqEHU+TnMPnmoFz09mwI72yW9u29xHB+7ngfiFsLaNRW31xuJl7BHfLMT
J2eynlio9IGvRG/sDlGCIQ+t4FIyt+luq57p2qnXxd2JO1aerLzGmvw0rw8qqZ0YxTXfK1iMJ/SL
Ype7qELzJgPWR23yvvFZ7BbXvyiHtNjTZfguGrj+y+h8L7zyyUz53TVdTvvZj5cz6lrmzlAThZWm
u+8XpglDY+b/sbS2BVutzk/STyjKrF0ALebGQOSLRoSJKCB0i4y5Rj9r0lI/G6UtD427rqZVgRi8
ZV9SZKwzqiI8T1+nOYhKObIeNX+tF96gYmCKWLDtb4uu64+o4ll7Cl7svmjFxywrtD33zdqVsApo
WHjNlorLsg20lC7ALKZ//WnJVJHNStt3nsZpvkEZslXmKEiuydd8cn5Cnpp9ZGeFxzzDTJsZI/sB
SSAkJII+SqXuXxiCbroq+c9AJv6x95jc6pS/oifsIOo4kFtsne4Gzbc8dEnfXWYGKqJaxg1fHpep
OSvjXFsWrMRGv1Nz4x7wKAWRWWXcu9LxiepwH9zZe67Q626K0jYjJrbhHE+NtWPy5y12Zv8wiJIt
S8Y2+sdMGbjcPpSmjKDxnbUBO5204v6ngSU5tPM4fmwc/tt8n/8TCSauvZot/2tD59lf3VP59LN3
E/PW+r/87dz0vA/0tX16QCCjfddbg2j+Rpd49gefIwbrBR5Mdlkr1OQf56b5ARsYPQF71be4wUpZ
+xe6xP/APl6nfIYIxcD3AkDyD5ybnG5Zm37aeqwGPdfhOGbqbI8tMCYv165AIWcvCgTfK3sRW14z
ohdyaYSn/ELndV52GwRa5plrLc1RrywZUcQtACZVQXuRFpp8tEdbT4nzTvNPbtth4dQ5ykQlGrom
DPzC91DhUclInMG/0lPpYsFy3TE77xzRPNuLo8762gu6k9Jd1W0UZplhn9hxj5x2SWk/SQ3WKUCT
NkdbSgl7m1Zl8o1iqgPFevBda+tbeTcidrdSEc4DBpSzkT3/gz7nObVqI53OnUWPz5ZedAoigO4+
imU0H+Ep+vc9soarZpFtCpKox9td68lpYIJGCVqkPUpLEt9OhLkul309YrCnRprJcLBreziZSMv1
3djFnXZy59S80+tROfsC50TJlmtZj/4JBf1wdHSv3tpFOsVXqderZecQvFVvGhbsMuzFWI5X7lB5
PeodW8IWie2uZJuGsTFMcwN1iPKSTke1WrXfxUgOhAmTod/pMMPPmznXnWOT9pa9cS3HSSkx5fPd
uHA+CaFIZOleyqmUG4JVKS4R1a2PoTu2xXOhNUsbzYYqm+3cA65G+ONywsv6/KoA63LkydjolvLh
iFptvoybObg2ibKSYRbk3bTre715MC0LtPCSV1NM6unaI+kmPdnYQzd91NvCo0miu8/6BGR2p1zl
VGGlJm6Nn1CQh2XvIt12evNRoFZ/9BPHHvZjaff+xtcrXW1szxNnOXb1OzuthCTKSdAnb6WhjZE9
yXRtYCYTWl5G2NJ0H6qdUpZ1m1d2c3QSkd308Bcadoe5+2zoqdvxQpogFwpEkpc5a91ZgNJwmxCj
+Jddp30Ssn3ukk1MoZVbAH0gsgctn7erUCjeKm80+HuG+0V4ymIbRTmpQCUdVNMGCgd2rVE3F+c4
T9oSh7PKYjgPLiX+rRqU91nA7e1C3XL7U+8vE32kFstYKHw6SyEwFvXdNRAtIrJ0atZrvbXwpbXF
OND9E2ofG7af73Wrjm+qYUIq0M7FuC8mLiwc06AzwrmeoQMmpuzORekW31RmJ3rkV5q+IVFDdVu3
zJvaDUc79YuQLxq1aJBRjSSDu0CvWWJSoSJjd3ARAIuUnpp2tepGT4ZsfZGXm4LlznOP5Uys5VHv
9fxjbY76wa7nZedxkj5Pgr48m7GK7cVkxvi8itEbL+aglgbmgqz52I3WNhh662g4rLkblqM2P9lB
Vd+h9d/Jsp8HcseNfomqjjdFFLlzoSsfTTWHCH1kAIt8WtQQWfsVpsdybg5rBwH5cqVOmhkX80do
MELbiHkeEFRY8+QW+0HpJYi6DpNMFlbQV77GmkhvR1W7X4tyFC0rNkS4aJzLernKitIgJ5pPRu0D
B531dvSTScM5DdbUJ2ljUcuVlagVXKRp+Uc5U5cMhSWhE6nJntG+OqkJ+kSTM9M8EtnU12hteM0e
ioh4aqYWsZ1PMCiS2gm7dKjzJW0IliHty3G42vB/OW0w66pVYldUU3vdm4M8GG1b7P971+3/X3kN
Bngyw12FnP/1+v6/O1U/PadP5X9cd0/f/urTF0v9//0B/+I0eB8gIVA3QXCC181kSf8Xp8z+EJAy
YgQwEn6s9oz5D6eMJR2FCAoxoN0ub8J/Lvam+4G9BIc8JHFUteg8/clibzD6T2v9CkGjnINqFt1s
gFDktaxHC9J2QsZoR3NLwlyYdllxaXM2O0NbXhxajVpZUDkzu/U4QbhqkmFjlvEhH+s6cutSHipH
pV97y0r3wwDJ76fbev33nuM/fsaovfnbITwK1lIeh6WXOxF70TTcVuTlqKw67zXzq+Pn76WWvTw4
/30HbMM07fWYDmz0FQUiDubJE3rqRG28JeYoeKdwtm6W/nMz9euPf6XBScZZ62LJjy+rFFZaYdIY
MKrb39+nl0fYfwaBbmUCnmPD9qraILwRRAATYmS3ARKPTPW7uHP3HrCEsHPj4Z3H8tZLQ8sN6TxC
OaRUrx4LUtShD1ibojmPg4uJuI8HszTsy85t2vvfX9lbTwfIH4V6lIIUONZf5ad+ItYXwEJ+4URD
TFGaQh/KG1Gx2MG4hR95N1eav/39kL8+MWh96y7aCtCUAIl/OaTS0z4fO2VHXSMj022ZgLPEAFX0
58OYa7WGgiqKOo9P/Ocrq1GGD9Lt7GgZofl0nvqatoW++/0gTCGv3r4AyAskhwCSwyqnfjmITYMv
zqi9R06w38vkM56Vd3o4b90tyzEsZFFUM355F3J9dl22v3bUN2N9NQ2qOTlJ8s77/fYgPlQbRNE0
vV/dK0+mFdtOzYpau9xU2kT+Q3vz+zv13hDrn//0os0dGdENipHI73Dl9F+nNbrp90O89TCAS9Lc
RP67onteDuFNvcH+lne5nZU6ZEHib5DZHSpf/6ribM8rou9SHwTFvzEsJet1aBgsryeHfnH1LMlK
PqFpUse6beRdoacwi9Fyhz00403ttOKh6lT6Tj7Vr/MEeg6UtOvHy+z6ep5AKAviy2sA7GniwnW8
s6Wco7zR33l0v84Rq2wE4idHaj7dX/RKAaDDPhBO5FbXmlJ7c7L/jW+V34+VkmkBctKrJ1fEui3l
wvvHIWC1kAnIwHVi1c9//qTo87rsFZC802p4+YK0rearzq/tKHYejSpENPXOq/DWA/l5gHUd+ekl
Lxy3wmfSstonXbk3mUgTtpxhZs/dv3HHfG/dSXG/VqTJy5F0S2E2shhJeXH8WfrGtMtiDUrf7+/Y
euNfrq5o6NkE0Sb5WwPychjNSeemS5nfpNO0J7P04s9FOVHicqq2fhhts74j34oqdD1N3UM62vY7
fZo3pg16BA7rBVu8dav28hewTEcI1+isqJdgRzU9vlkGHGe/v8q3BkFQA8nGszBjvNalB1Yu7Hwe
rKim9f8Fe7cWLVbc/1Gi1rqJYDEPDAeBM04ACj8vLwVYEpqGzjWjPoGsObb6xkvH9+LGft2pvBzk
1TSbjPXc1RWDDH6jbWK3nY8coLSzTuWAVI3YfufWvfHG8zX5bPBchIC/zA14Z6wmxmYeGco6DZp1
JP/g9w/njVn9xQivvqm5RKobWIxgB+36zSL5J/fD3vVNbR2GAZDtRG90p/K43P1+5LdeC/DGvHrs
/Bzz9azUoS2Qw1ibUTE7GsIjz9rmBob034/y1h3kiOLx01YZyOsvmRPvkq7MuCil0gS1bZQXVmvJ
C3Kp/D+fNGh1oto1wQTBunq186JbZWitcFggp8HejnryPPcyeed5vXHXkN3DfWN/x3bltS5ApIud
F2QcRQhRjUMTGHLHRjf+80vBo+0g/lzlQ6hNXn5MRdz3/TjobvSDs+Jnpn1KCku+cy1vPBsLahuW
DCrCXNCrG6YvMICtsvGiIMEaG1wJmJzte5ng3Hh+2Vez7IthzJcXQy0kH+ATqChzHOPCKRv51IKs
QI7sHcCg+lGzrPEfpYyDc4iwWARJO8VwKBOhQ4GY+Bq6QDRUO61FfqKL2w6hu6Bg1Dr9Fpfxlgey
qW1z1T3l9iZeCm9LiTUOqYHia6lGYzg3cEzJsIQitHXEJPaINbqjM032s9Vrn5chmMHf9/WVmNz8
NFeLFtZmfA3T2Dj3CpphbeGqu1g0FBIHXTR7lwQsL9P5cCBlGDgzM+EMYQvQHILpcJ5KMEcUwYd9
kRbeMbCG29LpE4DLBpKtxnaS+9Ir6kdhr25MVVfXQ21RtwUspT52SNFvvGwB71l3+i5ANXhhL9j6
i4QEZek5C/SVdXpQg2D71TvWxwyVV+WNh5r17g4A8II1ZgW/TB0EEYEsiN5QLU+tP6FqVaUjr02K
ZR/pCdQP+Y8Vz1gXv35dBhNrcLageLPLfl135boCd5g1DtzTqQgDoDbRMpAkmfd1uqUhepbX7UXv
Fsau9h1RgrBAm1ZTzsY4sN4V7MCVn7fX0qy7j0nuiqhUenwQrkg+UvD8Oq8nGKq62dnUB/OqC0ST
FnpqCI6Sg3tS1HrYrSUCyqfp10ySfmgtQx3ZaylhWosK8Vpe6DpFCZDDcUJE7hbcVog5Ir2Rffts
rpZhgJLtvfXjoDmX2XFZj34w1q0NxVKMzK7aZ2LRLoss903Mkexp5bq7LejEhgOMahH6cHkhn6sY
h5Uz7GdsS58H08jutbQ3P4ocJR3OSj3dkAvub+if5zfLOgN1qKPOsEch0PKgZTdwBbEWQMPwUiN/
qPUed0WRBkio8SrapwxFONxj6cYwW8pm08kMBJmX6lBegtw6b6uG+uoIMKW0jdAu56LCABfUwCjE
4Nkhh00AxEITfYaOo9K/p5neLJgvffqGtq3Zt2TF2+UhoMr9SUCDwy7qx/MzJGB53eaEY8JvqKHM
5u2oQquzh6c076fI8Z0KlWzrZp/xSPfHLrZRUIyNruM6cMkLrkw3MgwJI6VGYxCCwjBdHsIY30vX
nD9hRvFlWC9mLPGjNQCefQ/xkbV0BRrWOSdaru0968KsjPFinBbtzKpKAAeLnS2XVlYp486k422E
nT2LZM+CaQWPg6xFNIu0N3ZlQKbiZqkTUxzIbtSaMiwT2WWR6HtHv/LX+1LsxGL1wT6HqrS2amaE
TxKNRcheov1k9hjWqRSvNyuNAP8D2K7bccePsc+swBZHuk/VfGXQEUo2lZcOxlXi+fjYNE+Om3wk
J9KIaxHaSp9uZaZ/z2dCY+sCh/RI1zRqNLTmKFJJZRGGCfmrnzfDHC+XNPpBGFsU7OfFlvusMGZY
BOBuqLu7I0SPQHl3dA+isdWISvNopZy0UlU7O4/v0Lgk4PaHR7O10Em5eKrsFgBH4Hwzqiqqhy4a
p6Q+aKVerU4Rc7MSUXbMpvVFYlr1yeW1ua2sVotc2Mab3LK5dUL4YKarFazanpSLdTHRaAf5QBeX
2L9AUNJfEHSI43uoxHmZjh5P1U6/2QOZ8r5dV4+ZdOrLwSqcoxpWJBsZOsB4UhU6Q59cFX7r7axS
NbdeZzeXuLLWpDNn2S34dVavuB4/JOV0V8iWJpwskmhW5B4Kz+tOrZtiWAzIifQmSyMfNocBm1t3
ojEK5BcJaM/EjNdcJntn1yTXYZU2wiFGmGhIdUEXAy45nTYEC7Oj7su0vR7aDp+svtCthFaFjCmV
V3Fa9mgeZonyAbO2Ax66cUya4t0mmYdbJF8lSAjtrq7bv5TKrglQkqFDwBSLmaQ7lvfelZR8ZYkP
/TrlT3DKFfUnqrptpPnWvT3w/lOE4sARfyuJ0zVUHVzTt9f/6vKMN72hlOp6Com0S7Mk0JqwK6bv
Xi3PFHasjRg1njzpfxutKli0YiMJWdUlZkkHLqxVatBgUYGRwtSf56nmgZgjmwbZ4LQZPQ+yx+ws
nzR+b7Jl4gUdjS0OlpWPF8C94cv42ngHreTOlXF+Kp3Kg/BUDqh5Om/n2xMZA9ZU33Q9jUPDK5MQ
Y9lyiQta2du5mpxjasRWWCD7Vls3Ny26gXadbOdSaCwLsTl/zHL6aLMVj5dBULQ7t/CKXZA6zrMU
3fdWWNaWJo04TW5s7VNjDHZIBLONWwzVtQNxHX5fb54mOBNfm7au9zpaIy5+dOprW+oJqA/dP9pe
43wONNuPYqG8762WsaDEsRivqd1mJxEvS2R6TnLZSvlF1AT4ALk00Atqy8dpFBcOoZth6lQXZe3t
RN4qrItYiNlGPP7xXvnFRunVEQpyETNszn5shaNXefaQ6tMmcPP3ctzoD7yzJVt3uT+d5LW8kPU4
M5I5ZOa4qWUSnLI6oLulhnHrJ3BlVEZ1Pp6Q1o9pdV3SZH0qp6ndTnSjILgmAPozJCoPkBBTqH7l
6i3m+JCRjOG39GWnWozjJhuK+dlZtzEg+PyrfBQaLnXZWMcY82UoQUOYiPV57usX5j4hEi3BlQd+
pMXmAxIUxW6+S/AdsjoUy+yEWh40qyK0Tr6g9gygoExpd1EJ5VyAMeI/sfoc4pQ27o5maHWX02GG
fTzKZ6vK3TuypYZNmo7Ztmsr52CKjnl7XSU2qWNpX8t2QBQ/5QQW5ilNvKCV1qVpJRBNtLn9TKVf
zBvebxOLfZCay51L/spnxyzbJ8fDSbStZ2lNj6UruElOUzqXcpnG9DDaboIfIxDtpy5u3fqblroq
26WOSr5LC2P49dy5h3zo5VekNCMs0QHS/ZUPq9+9JivQQ3m0VOPtQMGiWwl1EsHcYDa71B4+jhMn
88dhNrtkX+WcxoCUOZV4ch0chFu715xHAbXnGhFufbG4VvmJRiZ0kB9LbjUOxlevnup6Y/qpeGSC
08AHSuvOHEbtuUtjNifKTx6oOim0AyLJPklaPrgnBvsi0DM+e3/QH/0u6XZplk43onFztlaUEnfz
ohdnoMq6rTU31vkyWMnVCKZnI7E33HpeNZ/hRbQuVJmYm7R2yr01lZ9MiyKfNJMTfXH2Ueu2hM3T
/Ez5lr0KTnIXqBu9kHQ3mp1z2/7Y2CQ/NjmYQ3S+8HXrY9rC+wZMwL+enKK7XZLFeNSnIf+rRFcc
sql3TklgplGd6ADLFghBzeDUm2JWXgR0PH4PTfLWydGA081xnlr6L7WEQAzlkkh8uKqxj+xY9qtJ
/M8nELr15mo7oVf4+ki/zPFsOKJzo1osYtN7xWPgGYIjg629M9KbF+PgucDERH/tNVd6ru1CiSBx
I+Izuh1FfMFxwP/zkhKQB86lVF8o0r0Wpfqt0/TASamNlEiD/L9PRJkV/xu3jfcCuzRbOERLr29b
7GZTOhNNEuHpuF9UXGws9pl7dlT6n5e0abRT0uZoz5H7dT8K6mUxZVptRHQhzKg1zAMHTrCGvOLv
VBDeOHTTLuaSeONofr4eCcKTLLWq0SPeF7JYhd+c8jm4U8tEnDmuqrwS90I3qneKSm8U0xmWLgsl
BT7w1+URvk8HB5vSI45/5GxgPbscp9Gcj6OUyX3ezdSy0lrT3lk53xh2fXj8Y2Eeh6b+cj2LU2Lm
SkjrEdrsqr0ZAWSAnxpKuZejacPh6wsdYuUQvPshvFFD8SkNOjZqdoNGxasaCiIyRQ/bnCP8c7Nz
aJyhhWCKWW4/yPydq3yj+sk9BUHhO+5aMH51lY074owvxjlyra4/ZSnQWG12Cb5Ei7uwXf39ZPLG
J07PyMCe4wHB/mUy8WK2drPIp0hPswv29JsWuuPvh3jr5v00hPMK5OIHAwy0OZuiIbjQFCuF7Z9n
2e73g7z1bvw8yKsnxPQS270spmhykrAr9Y1hgGgcmnc+uDeHoUdKJxPnG2FwL19Bs3VgHRcuw/Tu
Enq1yk9TMLiPLL+fZZ/Zz3C1u+PvL+3N+0cZ0vF5JTCLv7q0cVm8tkOaFIkxSDRInBwBCk445MFV
+d3vx3qjV+JTLIYrTyoCsqH1+n/aMk5sDnxnoQygzQFSNtRD1Q7Hdy9DyO/D+fSj1tYOThzaiyth
gqfTHP3+V/jl/ac/h7YV3xlrDp3BV/tjk+16SZS0ikwit6aN42hq3wxacZHkSvS7zu78d0b85Qav
I/oob2iq0QF93XOtyl7pFoCQyBJdKYkCoGyZMcOR3ST0599f3S/f26rApRiLWoFFiB/78gYreKl1
2gwqqjhm+HO3c6r5nXbTG5eDyBevAj5rjM+vbSVIhpeEDa5Ce8PeQ9rNRarKqJHJx99fyi/fApdi
0S7BGcEloTt+eSkCR31peJ2K0smnytNfxX1LAjvKxsXfLqp4B6/yxmUhZWKjQHsVRdIvDa5GtIbK
9TEqZVac3GUQfIQEVefv2XLeeESr7tqgjoGPiyTIl9eVpqKo6RmOkbHoBmQlY86PVmYHf7pLWBvR
Nn00wIAM9Pp66Lbn1dw6Q5SCfQePVEFdCUfXaR5pPIzV35PwH0ns/99yk4gR5d/X0Ur/AyX2kO94
JX+jwOv7p+pn1d3f/8O/FHfuB7zIbKCZypG9ML3+I7nzA0KO0JJB9sPQTEOVP/lHcud9oL/qoJ8H
1WERDMTc9U80qP2B9QD6D2mi7P1w//+J5A71Ei/Zz+0UZiR47Qb4gAAfsvVDk/fTRNyk3qinGkpX
Et3Q1uuTRjYZ5GUrP+iNQgLuk4107RPsnWKLsfx6M0BiIWNN5m0F/NzDEErzz+u2SyONfe3rixNa
bGKa46ShJDk0MwBxn0l9Z0Iy+Gs2JJArraZUYjulwiiq1pC7YMiYRpJd7tT9tZ3V5g0xtiBpTXYk
6H3r88kMMprB8QR1zb6DYN5vuIPzQW+Nbts0prygPLbvfbxjqMtZS7D2E47gtUptl25cNu5MJqMp
23izdCtGFvgUgneiACxHzZtGBBdxohnYXPrkgLD/C57gDLhoSTEfW+1m0anzNo71jWwAZ0O+5nNd
FSB728yn7kByoZpi9CQIWm4WyuknShfpt0C4A6kNRn+qDfnkTZp/RP3Y7XPV0lIMGNPP3L8ITjTI
3Ju+LQpxvj7NND1yjcatFzb58jVA8asl1lZW8eMkiC0V5bmNhV/O6lTZBj4ZnZBFT2jPduOP+3iy
vpVle+gpY0Jrm4+YUcEfj9Z9AgM1bLIccX+RxdsKQmsojPyxTJ21MeN9cnP9PO8MPAXeduzHbpOh
g9+BHvBJc9OGM7xFXWgK41RV4FfmzD5Mmrt2gOR10bUdxcKpp4acVCS4tTadGK3ckren3yxoWa5m
5RBh0dnqS9Wb1Rw27pA8m7Eb4yCY+AnK0g61MdrPtF402kPCv6qqxDuzJnf+3tFdht2QWSJs+mk5
K9pqPO/S4ko32uy73Y0NR+2W+MmEoM2qb6iBZqX81hYKbrWv3RoiOBVKVhsjMQqsWUB+rswYHAbQ
2OuiIZZydJdbP21uCk8/aMnoXS9VNkYOXM2zTEi8InoRm9cYtsU2c+bn0skndNIlFF01XPSeG2kY
N0EkmX1BKUI5xDyJ/GzS/SEUrr+3aH/samJ6Ng069DNZeFeGZju3Mul7uoJenJM7kdaGoOajZdaG
8CjorLIqFeEf5ZiQNxJQBwrzgYvdli11cSj9hDtsqPxU5c5e4kontxMTPW6q3LztEPSWYW5V/bAd
MmsN1XWB+G5o81EPb3XqYLve8+dkizs8c0mvaiAPxSXZO7skN+wuJN4lBayWdENyrtlZJY+KSrPc
pGbRV8DD7ax91Iq8yzK+Z18u26LynTL01shYghXq4dJJczkffVBu8xkE/XLc+5NTGoTfdJ1/V5nC
aaLCKbXme1tkS8C4ecAXQMZTsElMLXdDbB21HSrI98luDpKm2iSD7jSH1HLnta8mRncnTR0LSUwH
rv8GSjitIBBxGNgazdxg/BGB80U3k/mRGqU6Qc2Oryku+TM+ZiMjT3Se0uYYm2NJwsagVQQq5pOq
yBomhHjrFSU3yyORsaPVShRR8lDkOl8IJafQzJaUVNS6omeSyL9GOro2st0Rg15Bvb24dpu8yveL
smufDhxtisu0qHn6NhiaQzJMJjT4uMBJA8x3sba4idv8UKnUMyJXdLJ8Fp2msn3gFaLYmJXPwm0P
xvJUB2CHoOSltwEOzZ1TwkRmTim2kuBbLrRN2dbO8dTh2xiwBBE06mqm+aVws/SiDmz5NNaNsomL
ncSFanoFH95f8qia3OUJADnhED32Bbe/z6V3n0oSomvcTX0t5s++M4o9kMTyBoUE016WuPRIanlH
N7JBd937n2mZdWkIin35YujLt9FV8bbTVf0x1rptG9Rbrc+HsOoGeebyc6lASp197ArFGqpzCXXD
4iwac0cHpJAbNxnpVJSYEq7mrgR3jUtJHZKxlea28Ypu3Jk1aHPA7unHQdqTRz9dkC5QeaV1G5di
iEk98UjQUL171ps1YLa5A35565RZsBxpUiQrEK5I70rPSL9pRIUSbpNV6Or8zs7u6Y5LUPuYsLrT
Ykwe/XkQl7g+kpSU1WI+FuP0dUrzNfqEd9nAOOQGGzMBpGzEPbbQqR+uJdHZV7ZGo2+wpunCt9TN
TGMjilM3v4FRqvZ9udQP2qJ75xqZZZ/7yWlvWk0PsnBNvMfAWs43c9xV5fVABMXXGifVURXLGEHj
8ZDcKL96cuPMuAHC1YWeKYMruAUDO3OIMV8T01ePZVbQU+xqB85/Z62lqVha/ne/XARgeDV+j9PV
7kIrjLzlXhMeVT8NOZ5puSnhn42ek93suxzYci3VL4thcG+bxnAfq1EjLpfqv7cP7Nktz41akGJY
E/KtkSV03ySiTTZ9MdZ/oRpvvg+eNn4ahanarbDTYOs6FaxS/N9FFmbTIq5ABVkXSdlr9EmK1r7X
cktU53VL0MqxMJq1GpRpQ74L9NT/5DWoR6kYBtMhb+PGPLlGYX9rtG64qSYF8QFjWWacdTL2HsrO
cL4sitUjm5lRQ4rGySdyg/QbczJggZRzOV00szVs0be7R2h41g7IoXGWJqaMBiJNhjCxk3rrqFHX
mB+arlh99ZXYLPT/CVYPlv6BGop2GdddtQDK7YlLJBRloa+gkXVCEApYCGZIUZLHQhDWRunLXNIt
k82pl5MCbWRZvXPTERv2qUIAt+ybBB0FYPchtsjKCLz8FNSdtUR+rGQcabimuyOnQNY++vJufTNQ
dp+vHDdOzRtNn/s5nJpcDntgRjU6W8ubsdumXPp2HMsElxVNO1qgvlGMB1h0TnKe1QgkwaSPw41h
xllyIqnI0c/HnETmHa3D1t+0fXMbINn08NZpsyIlPnPaj7RWNlNF6Tsn6yM0A3TEdcHnHqQpgVyG
O1wU6MgOoxTBPV0b9yZn10L7m/yijTuJ7KjZi3WkSDFtSRkzyaIwqytrKauj7/VYiO0UX8Q8NOVW
y/vlvEc2gAygt7SzDKcVieelaGnC9EP3PPmugO4yE6yhLJ3Idfo0WRff6nzsG9qM8U66dOx72jSf
fEOJM7pkyQPkKrkp+pE0Ab11k3vkNWmyY2dT84SbKVpmYOnnXUMe0cGy7Tw4usCyeKytdCxihVMb
PYxZIhFY5QellloP9igncSgzDQxGQ7txCtFjEN7S5nlF5xYe42wMGY95hmG4C1Bk3020TUHKzX5x
ojGUfGOJY6KM8a9O6EdSKzmWmR5j1bfMp9aogrMZ6sr1YjfXwjOmQ58pg4CztsQWvjjnTUfIQa2c
M7EQYlyb8j5xUQWEWR3jRXWWJxaL/C7xzPJbq9rhIAphiP1oaUUEMRiSKccY8S1JECM0jRNHSamP
x3KoWJzaKQXiZ2ddbuz03gKFAiMTc6rFInAYf6SbO6kkOb0ZzSAcp2m5Kuy+2wg5N89t/3/YO5Pl
uJE0W79K2d1DhnlY3A1iHjiLpMgNjBQlxwwH4I7p6e8XmTUold2ZNzdlXWa96LK2UlFBRSCA389/
zndmdrNGQRe4lVU0KyNyt1vtlDAGLBqr/4yZ9vOR++fTzkUT+uG040y6NptGTQdanVsFHq/vjnVp
5J9/OP/d/np8+qOo0OVlQhdLH9J1gMr1kxI5LFXdJIkxHqjCGCnUE2CU27klLPvHr/OzLI/BnM/X
IoNASAQt7afXsSLDViHgrQNZXf2WX57ucHw4DYg5LFPgjUX2rRyW9NKnUEFe/eNXt39W0C4vH6Dd
oSIHnGx//mdmoygM2TlUB3UULqWXIcAOK3/rXgaDYezLu7B12m3RuPMLdEhKf5gkBjP6vDBZYJNn
xLDYql+Gjtpn5l+m2yloGgTpdpJHk7CjjHPEd4mTLStv+q7jVtUEpFZlnjZd7EV/Qln7/T+IU7AZ
cFyHVIyT+vJ+/3B5LI6bBmWj5WGhpp0KkCKDBzVArTMJBg90UHAbD50/UQV//6IO7ZOoW5jhL/2g
P12TXZIIdygiyBaZWM4OxtmiUi9mJ44Z/Z5vf/yZ/SxuwfO/aJ6XaAJ/k+vav/0Xkku16xL34mFc
MqjXnf0xwaKozEn9yb/q99809D9GkNADiwtc8PLnP7yVdtVbsmmz+pBRnahuXEsmPDhry9N/olr/
wkj7rYJBgoXFHmR8JC6Mb799JQGJI/cWrzwo1/JPKe2S60RPqTjzJXX0urAdm1IqSJ0Rj7yxvylG
7bi3oeWteBClH2RumfykBWMaKEyy7KdfZsPulznxj9/8370naH1cWjDt2Snhxv35NzVcrAFNmB2K
NDWDgwy1up2aiYPSX34d0pge/PiLisQm67fviI9/rRVCs4xOOAiswavV2VokZfnrRvUvaX3/tYr3
m8Dt/58c+B9Uo07q4Y9L1O/f8rdepW/1b1TBX3/q79gNQrWw6oDv8SVhhc/39Ncgrh99ckN6GLib
EjN1wSf9UxV0zE9cQMTzogsKGSQHf/QPVdD5xKaZz5tsIgK56Xl/RRUk5MMV8q/vFEIgQRbuRLQW
R4FzqUj47RXUmJImLEP1W7Pyq3JnJFOfXAF0gqPQRw2OAI44TQxju/d3UZ4jHLY+SOo1c2R13UOq
RISxRXiyOcoxRkzO2W+jgraiWXLaDUba41Zge2r2/Nwe9Bk2wVYHuXMxnQaj2s2dAwOCaqZlI4Rn
jCsgAckVIf+uW2dVjVEg6mUHR6Gq5I7+yOJlyaZpXFucrQTAmZynQ9GQDF1RlCjOUzj4707bomwE
0bibuJXfLpCjrlq0oQ0dtQXgoqLZyFYX94Mt26+DbRpvcz2V1aNZJv57hcXpi62F6FazrXMQER6K
KByQXnwMZoCIxk21jVvTHrxYjgHSYDBU00NvmqTrZm60dNS2+mWeSfbKZZ5eHBxvYzzWprzO5p7a
sKq2GJP9Wi2gH2wbpGepDFiMfi6wQQ8Vk2s8dJbsL93B8qbqrJbCaktHL7KxHPFmAkXOqXqYjWIz
Fq3mLOB23TW9Mt5LyBmwjtWY4uijU9Y49r1DvSl9LRrQWhANzikc5p56sZrz3KGxalCBqtbPWisM
Y7bCGHc24fpIFOKu2rY5EH9H6eK85K68LbPO/WBrjn9Le3QUUFa1UL44tfVRFkvexI4cp01SjvKJ
7GS5G5awQdf1gIZQhdVirTUX7T2lWqintpWFWNN0kUU0+LnNveWLvN3wG0xPGKfL21q26V1hUdy4
TWYV7dNM9TvHnMSXXExI3bHt0TUGTF1PoFcCvTxrJYeOQ+FoGSsno3Voq4105miBYfLN6wfUnqgB
HHeyAlkzVnSX7k4mciOuTNP83LdD3m2S0Kcp2HLzFr5z06skVnMAECaaw/5JI/0vK12O0wvMqvCc
ZxgQsZR2id4MKqkkF+wM56gv/DGKQUzgtx+rpmt3yZg7cqPaCo6u2RjDjgOFPkMEse90P4aoTb0X
R0XKqxq4LYFZDdVym+TKKe/pYKEKJEK8z1rfubXSRZ2mwUy7XUk9WRUzctQvtc0qPMDiayCIdVQD
Kmp8rLoKoUppRx2zZPbdlTnRl9F59biJ6sZ/iVAAw7iyMqtdNdoQnBaHi9boSMp1Qbt1h9CZFKw7
oI9bOFn6UsNoOOjooxL37mJHmpVtHn0xx6x9zs0yfPeH0D0FIw7r2DT4y3OaTlco1s+0mLEBaJzR
xZdruW8B6oR5wxm78Tf0vGEIi6ZS37T1Ms7rQmv3iBR3EZvLAa6U00n9xQMu857mIqziMmD03XXc
B/KtXSza2cO/xugnfJNXTkyAdLiziwDkoxTAgJos0GOcwkgCdg4+hKkZF525yQpOk3GbSbgg4E4o
e5A2NfcYpZL00mfM1zw11Yz1i1L0LqbgNHprXCN7YyQ2kr0dpeXH3GqcsMBbzjXfcNb4KJtfO99v
roNAervJNJenNNJI6HbioHvrKr8JZ8ap07T4GdFfTcWjcSH95zXlJZbZRGd85+KRKyqH5RJxVdbd
Qn7EM5mw9Vxec/w3RzrBL2cNmJb2zsNBH228YPiad+60o1CmpRxlrjZou9Rw6tyCX1wpOm7OEAKX
B242XvUZy2TyFuZGeG0LLoitH7TdsRey+JJhr9UX+TMAlVlWxnNrTholKDK/Y+1cKMnC0oqvmi1F
cIECMYXZzQf43AjrbpvZ5g6uVBE+uZORs+yH2GRs9dDPAXiWjq/Z6HoUVap6ceyrLpjVPkga73OY
WKW1tkY9x5Xmm+L2vao3fd6kJ8fLXgW6594pMztWttQ4S7V80CNkYhuOdIzv3XhwuZ0RL8DFRzN3
QR9uLKISDOG8DG9eNDn+Ppuc+jYqDLuDtDQP4NyVdwjKdvmiYMzIjdXQhWpJp6nJKig3ezBdTMn8
b+G/t7g0zFinYQmKJXIOxWTj7oagL7kdjab1oRMZ3DS6dF4NA7exPVvNllOOfippHM9uq5TtDr+8
8Ig4eGP9mpfVtKdPb3JWepTZh6/9dJVmTI8bY2mjaUWYbww+CxIA37Edw9n2qqp99To3gEHT912K
EiGAE+HaUqtsSkjOiCaoNiWyk8Qyj4ix8ZbkVoPDNqHiJALFC/phQbUlgh7MSDhBTpHsL81/W7uK
Lku6BP92FEwnADz2XughZTrUKRUS4bCBqO0dE9ppX2gJHxM6cxoD0pNbLSWIf5Y7kKroZ/EGNi+q
9e/R5aa142MRFSzmEsHKhm0BKO7MS5ByoJ7EU+9+oKuaB5FGrBQI0azUIOe1O2evRa0g6rfBN2/K
3pVwjZ2VQYlSiaj0SvcZC3VPTO4zimJLhS3GFo3ruifQbjfu6BxcWt2c1eziwD6MbpKOsWc0jbty
DN8b1qKcnXYlgpJm4qkLaaKZ0vCjodE2BVSvrKdUhiC/pakybz8WZThdL1w+H4nvLw3bQUYdN8XE
vIbf0Jxdlc/bJTLzfQFxb4Pyx9IsLYeTptx4jQMu6Nelk+V4J0pS93ke3BeeVW69ISlhrUfF14rQ
3neWsOqF8ye16Mvcvxutw9Jr8d2MdGKOruh6iQ8guSEuFY21tSnqkmyX2dWFf57zxjAe3TQrSSqM
Q9asQiyX9dpus2G5bsM6ozeSC0asK87W80YgDFuboRPTQRJbvW6tgb7FcnJEQ7+0dr7YQVrkh4j4
y7ewJYFS+SXBCDeU5aGqeuoPuCMMAQZcM7xZltKZ46XuoqtxkdHZVPaM79kC1lLJ3jl6XUdeORlS
9S5tRYeIItvBziZQ+Xp2FYApmj8X7haUNhHy862K4JoJBu4g/HLZVbOXTNRVqPzK6kKbPUKBZza2
YcsWVZespI3CyLrR7p8YooisFVhnvvbtTNFSo9JjWXkhEXo7JDLFQ2m6RgFteJJEnWmwFrvkLHrH
ym80x0XWGr6n1tI30mVt0bwLJlhk1cFjbZpzOzPt7Th2l6ffErTsdYiAcHcvaUz1Sr6mK5TCcE2v
t383RkvzhAslwKsOIfUQGmxgcbTrfA8Srr2jxFM0mOftbt7ojL/ynDUBO4TOSsQVoO5OrzjYMr/4
UXtny8q/T/oOqSSxfdXFYqDYiXulzXUyeOwQiGZqczv0+bqDx7geFFj82GAwvfOEN550wtuzwvnI
RovbuPdUjEzF3DKwsu4yGpvbTZgS0HqG3t98I1JnZ/eFojyeeMRlOsqpjaTaSavyjUEhuZ+HaRbn
kFoYMwaIOy+XfgdRgYnKUAsxAtpTzA16VgD9U/VUJK5FCzHP6BvdzMmp1sOw4SvQfavIz9yPxZD2
a0tG5V26TMaj3ZrRkz1Q320PUfRNO4P5OBvheApxcb1Q/W60lzbW5W5scv3C/ZdxwcW07q6qsGfD
VrvzHI+XsKhZsxhsshnmruYZ80zomLYgt3BLek5KMy92jcoCXGiRQ3hHwAErmZTNwj2YRskU06Og
dvuQ6f/oBwPu6GZInUPW2365pUvEy9Z+ytMtRrVuZyI0qciOCyj+k6eJnR20a7FSpxy8NdY6KqPv
A/Gnrz2723ZVwv2yNz1nqScC99gvSIlOnbUzU4CoyIldegn3UXPKPSuXOQ3Z4ziwAadEyHhruj7Y
zzn2hWYdLSyrD2mNlDatloHjzppodRN+aScc8fdew1yyY7NpS2z4k+URVkj0mwdLsJ+Fn29HekVi
AH3BRthuY+wmzLgHh+8TF+ZihNUZ7rOcVqgqg3O9SMHA6jQ4ZrHCfSbf0y7HIpmTuyJiJiD6YZGp
44kQCfsMTt5Idmk1ahKKodAbGDUki1cOmw5OKmXtdXNGB2jbtlfYUxiPJPhF2HOWrNxrlUOZO3pW
P6Q34Rho/8bPkmTc532m4E579R3As9Y4Y3bM5ee5hHq3i9rZcwDds/ImDZ1n+Rckvq7ae10yz1tZ
hHP/Wi2z+QaLlBwhSzEvYW0q6iQOJmEFDEkwvwWfO2EBNnPIhFuqdNpsZdkzJhm6XWxwzz7RC5KW
Hcu0NpH2OsEyEFGkC5caBjllOe5cWd3G9nprj+Zd7BTSqMcY6E8PKS3w1WHOcGNQdyDhotSuFvkV
lR1jsFoqq1EbVdj9tgU6bayVGP3dXDlRcsRnPumtzEOeXVGdBMmRwuu5pf+PFfkc82Soig0lBmX/
MhWM27KdZvZrDrywFaA5D9qhP6pQHmuTBvN9EkY0LShyWukTDym/v+AMCTtpcxzPw4jBEb561g/V
Y0oHUP6Og29o7oRW87r2JfiqtE3I35i9P9zmbRS95Ax38LBnJQOIsy5pkqbL5mVviTAYTimLn3IT
Jh6h04UE5DawO9h6S9ix2qmKl4j6VyZyS4rbtAAOCehdvhrORM9JaS63eS/uc7wN6F1ZASOxjGiK
ixdnyHfF5Mt0nSVseGxV8ZiqUyP5vkDhBcUQ5JyMkBiGNFZlOn+FRuJA0BgtwcBqDv2xbQf9oK3W
X2lfODz/vbk6DE5ruCAKy3steu5NddQXJ8F6wWZqgXK0TsLZ82kKEcM7LgtN4zrYZ5+nUFcFuBo4
1+yzvhM+FPBZPIG/EXwe7OC9uATwdAO5obTJw9TIkvy0mVFlPrBvbPOGmhzIy5O1Up057UhiBh8t
t34yUq3dP/aWy4mpyGX3Vhl+fTD60liVfpBQeID/dEV5t+WTZPW6cr1UnnPjlcK5b7PG3UEwrQ65
PZvLu2PxdhC8plpbTeoz73y0dyMB7VI1GEU249IfpFlPb4LGm6eZfoNnQrQq31m5ZR8HCA4Hooez
RRmBVb6IYggkxH3gQqugscxqPQ6epOK7zY3yOtK65b5EtjjaGvzDnlpRRKfQX+YqnooL8LUOk7Fd
Sw77675L/HatPErBKF/KzYGarzDhjt1G/uYXFfXfpm7+D3QyXgy0F+vxD3Ly+k29/e0bw7Kar9+q
b//3/6yQLT8y8dalP4qX//rJv+uXPnBgKDAXPi/fc+iA/xAwA/8T+1twvf6FLPUjNRj9EnYeuwcP
hdNhQfYv/ZI/QmyE+ucjXFvo43+JGmxdhPQf5UszwFhrXppcLpsV92fLq079oDKrfN75YwdMiiDO
F7ai4iq0kxRAa9RNL8ow35PC6r6FnVO/jpfotD+kqd64/dhsgqHpNoFnRF867mlHnplibYVZ+cG3
RT//e6+z32jt/0EqOpcUq7YLpOi/t9au3z66t79xQf7t+o1L8m/7t+Fbmf10Yf79b/n7hel8sh34
XnhJA1plcKT+88K0P+G2JXDANQlf/5dwzT/8tuaniwxP8Ax6HGkY1Ph/COvmJxMjuIl5ggImxo+/
Zrf96bq8VAuxDuPa5DdBYP9JVs9zZU8OFrvNKPM4z6ed76Zbq7fXxeTufnif/osV9C9Qlx+/Az4g
HszlONhJEhHa+um1RGVIypP7ZANgfzsEw/1ctfu+CLY17QJL1L5UprdS43PkbI1guRHVYq5S5wvR
SXxt02kq5dav7f2f/Fa/3T9ePhF+K3g63Bv4f35Bm/64Fkxk1kT0bCUbySFTFcA7mDhWI74hi8Dn
4l9gBDi+4EWGRU3lyrCeE7dCHpA7T61c+89Ie9yXfvpM+I04E7LuIyuBS/7n3qcqDSQAb5Fs+kWn
O5AvB1F77j0J/+RmYk8XS88ob2Q56I62koVCTnQkBRYcB+QAMDGtXw0cVXeJssqTw8OI3FF2kEGN
MwKYsVOPr8H0tZxrzlyKGay+8gfQ3WPMUgIWMkMfSn3kGxunN1dUGMR9iLevWdYMZCuKzq5MzgYR
871063VeEpIt4PemGY6++9Fu7vF9rm1BMBeF2AtnChA0z8Qork37KPxkp9vm3Pv2nrVJ3HZfwAMc
jBSz0vBu1CdgAJiNR+co5xjOyb6IngY9PA+6kMxpdIXKKTi46glT6CGkWLccmp3TqXXVl8Stxd3C
ESTIr8vQwyC9rELgrBVjJ4YPzuNJHCXlefYo5RnqIz6C7YRU7ReiojhBsUMI560xVjGPrDURQDpU
oCW43dWQ+lu6HaaA7LjLa5bjRoLKcRC7e+/ZD6MjcI9VUONNKT3cx/AMMpDsqqTapKGfYlxhHOPt
4WUidy3b8b7pvDs+zziHuaWVX8XLOKwDnDR23q2t9j0Nbuy6PddoDFkWrkZS/6YZHaXLN3MIN2YO
ESF7KMZmb3TXs8RgGKVvQ55sXPe9nZrXHjc4FfQibOGpRzc91UDRfJt19T5EVq7CYJsB3xZJr6/N
yJMPmUpeRVAZVwxN7jqg7w7j53hvLxNineDSsqEX3SYAwr8KhyE6lpI3DVRRnlJWVX7r5zq9wxXU
vEVOhtTheJcvTeLHGer0IRjdh8DS9qNfANfpR8EReLiUhjuR2I3jxfXml4xtULtr3OlOEkMZgWBh
F9AQYhDc1UNIbnnLxB+wE0fXj+txmhG5pT+9cSQr92wXsI9O7SCu0kFmZ0czSHa9f9dBnLtXdtVu
//ch+cvQ9XmWDF1vH1VWr+E5ddlX9ePjDWIXu9n//gEZZ+lb9/sf+PVZGIafHKCupC/Id5LMvQxc
v26ZQ4cHHv+1f2np+eWZ988tsx18ItXOQ+qSCQExGf3wMHQ/8RN8wYiUXaInBNj+QrcDs91Pt16b
ygl406SSLt4l6Jz8+Q8ekZaSlL6OKmcnocZ/zkkZr/Wc1scpQBAdcGHDRqleUsKBMYHB8CUj0XG2
XU/jaeU/XABVln+VNm7xnKcQpuph8a+oEQ0SKtHU5VZqs5+KM1Yuz/YyomeNSOrnpEgv0QjV1ocC
6sdOUJjGY9Bvvi9NoJ7TJcAHCkdS3fiBMd2aoSjjqEcLdNumAJ4fwgjpBvue/Vx7ctmYHkl4oLyB
jz+IYUbWtmzDeTb8xXZPUvX5KS8jh24WMDafSV4s5gHPinEyc15o5bn5UFPsTMYEzELyiFGzBWRt
eCc/Yv3DBkph4zdCJOUW/e8pmULzMfHmMcInJ/i7neZSxFzmdKhiMrU/oovTI/bTqjl2/SRQkf3i
euFO58Z5r7Mzg3HgrroGKZzmP0x3qe90d0wLcKMw9M13EYaaLZ7i+qoGzwNapdBpgTee7/yNIHXy
3cLJeA8Ohp7rMktG/IceYB/O1EMR98bcXrNa8iCFmSGt0gm4AA7C6VDc9ctM2nj0mq2eHfSBGoNV
THmss5U6aM6O13uH3LLEsq5ING6rAG8lEXAogpPzPWULg1s/hckS16Xb7al2xVjbRCBdVpMy+XRT
HdnghMIqe+3TvDjMLtnHWZly2wdW8OA1ZrAdHKf7mFVJaCHvsZFrnMVfZWGNL5Ya/CP3YXHC/d7c
+eFsA+2su6vCg2a9Au4UGFuOrSj4kx7qivVOLnqK53zvqAVBm7KYopuureWmpSxZrLzGrY6kjoKz
S6fw0VOKJIwnSbTQabKxfO29VulQUhLn4Z4HdjTuGzs377LF0AQcsRUSrPem6Jpag/QGwH+axazO
1JXXhc7ZawP7YFqGPUOfafRB94tdcaPmLQ07v6j2lhHld5nQGHsLotHnZOwfKjoUXyM2ApQOuu5L
0FX+CYd3uUdmtnmbGiu67jRvVOwFNdXfciCisaIFANcBFaksdIjE40e22CHUcdgvKCXEGubY8Xt7
k81Dd2/Q3UaraL5h9YuwIttXKatknfhNtW7VYDzhSphWKOxHFofGNtC0DHmze6MKHigc6bZVpFKM
ru4zRV2bi4K9bZqgQwgK0rNrhuNHWbVfLaNrr6kKemg7+T3K+mSVANsqI614SrE/XNzxpsLXH3jS
XVGsMcRM+dsm83V1k7Aqw2scBJO/HW27qNdt1Ydx5k6oXU2/sJidA0UGS3tHmsVWo+lg4qSwHiDc
oqozNHx/w9dweCRKUV8ZZorL1nIa2jGV1neQ1hAIaezo6FU3L0ONMKbwVeeXiVaFymDRrET6tai5
J665m9jTpjEXFR0hzKTpztG8OXFALGYiTke36pYf8pDRHYHpYCI/bJxHT7HhG8Og+CDawzxo0YoW
+rnHZaGmnVV57s4cXJMwVmsdrA5zwjCa5q4SLrsTsSTJY8Bbu9JqCKGreljYRVRRVZiOLEHMUtCg
mSu9paFmuUJtMR/CvFteQ1Qwh+NBN5wq224OTpAUt4kdJlsWUNl3mY3A2IwCgE28KHPeXrYpm8wx
xileWBjFtTPoF7gr5r7FCCHYnRYZzS0Zll/8F9TD9QFbXx+dzCmibB+1ovvi2qRYkm7u1m0yQqQh
YbcpEcMezNLqvkAtKwj6Ya5d23kQ7HqNrZf3v7+lwhQ6miNd/S6YmTaYPveL8E5WUcxnhZflS2eL
/iTEtNdLYTxgey4OeR0W93PWihu/N5cbGzvTLqxr57atzzJTB3Tp+ZalX7a2A2d4JBA5bHsJ9nSV
A+4/LIU0rs0eT8/J4Wq6GXE7AcriDr8qdGQd3bF8SajneAmMonhqM91c8TYXd9C23FfwZljCW0Q9
uWrxNtAvrOdzOiCtxvSU9utcK2czhipa9RxprgBU1Mt6TAD/uJE+laDeVukyeG1sDMupo3w9iyNM
4g/ALcstvJ/lIVkUDZWA+ornkJ33ZpaTuqlSl6wkKyqfWXqRq97P84+2SPXBGjQfUmV42UPpCq6y
y2sHWebc0gRtb0VF9gUpntaaEXqEnwhufWFlzyunLmsdlxZFZDxIa+Mc9KKBYyew/ow87mXXblEK
/e28FOM9Xi5YCsqguJyKqoKl4ix2iZtSPJ8k5bNR6+VRwak5L3CJga8Frc1oDn1rVaeOdRCm88Ga
H/uMNRbvXhq2xWZpcvk4gexg78PoUa+jtgvOkwzzKwLkuDZ67q1eWr05fZ1xGRf5dY6n5MZhHXmp
10kQf6sxKl5H7qdA8FLTMTazqJu7AFIs7tk2Wz43cBuQe1mBH82+85/6thgep9z66HTTLLss6Y04
EKVzE0S9+BZoJba1T9VUPKMCxHPvui5nr2ja+EjwT3kXjJ+hIo1vCQt9brr2kAdxWJjk3+hOkI/B
nJffSofognZIP1QgcGOJc+MlzaFC77u8vSzWSRlO3EQnqoU3oCjz40L0+0uUiPdI9Hu+WuGpDaN8
U9kDHm1D7OvWeoBTJ2JWxONxbpNrtpNtbOZtvgpB5FE9KGf7oej4kux1lHkncH/+w1AXSWz02t7l
daQOYZozdHhL0b+jIl8ToOGDAiF1sKXh7S5HPZvTJzXdJcuude3Z4x3L3J55DxUiZXuxhQcyPpLY
K7fWAtIJVFV3Wwbu9EgBs0HhYOTFRVn7pE6g8AWNZ3wOp2Az4QUgRGOHd2PvVdcdhx2iB1n+bM0z
XOeuomJ+qOUH3hJ62Yu+JmM4UOga1FSYOsAXLzVgH0NvU7nXL1TijL4/P5D6avcaj9VW2v2eeqL0
nDZ63rKGbF+jul9Ok9X43wNqE1Yy8W6wBmWnyuBxX9ut9U7D0dCw1UNuXGGRZGcwD0Z2KuGKukyS
IPeSxBzPy5yLbD0h01/TfsqNhN6s92ro7M1o9OFJJIbajdWY3fozc5RF5/c2UBAJlzyQV0Qiictm
aBEAScii9dNH5S/9bSbbax06am+ZUEpny2AcgGMQB7NfnFtVYxnU45mhM1vnUe3elINd7mGIOXFj
Gu5WOsXODLLzrNJ3klwf0opuAiH6LTYSlHhXZMF9I6V0Vq00rW3aGifuibTj2mWefgZjQbi2mac6
W5lUATNGRO1yCnw1bp1ZGfehOTvmC6vlMDgOSY8fyZcRn31Tut8Zshq985zKeuIh1e6mUVnfIBSI
9rhULbNfFxbRx8BGgW7fjqdR7w7jA+2Dwdql6ujK7I0rytEheOlgPsI2ZVcPDPXMaiRimruYNkMC
PnjUhNWD8+0853NZWGJf9apnpCRyMqocP5H0r7kjqI3XiursC3vo4ko42RfJT5ztypj7FXPmct2p
cC7wgLTBS8lk/dB0dnfm+4rF3aJTadu183BXGC2LdkxdMC4NSyEn+TBLN5ztTRY7CNDryarLB5Yy
tFbLUYqXukirs9MX6HFWZXvXTsOEUhSUdJLIzSs7TvHe3ha2Yr/UVz2n/t4b6bYt2k5gl11wEcZF
ItNns0gJvUmpcqxqrnHE+3oMXU2deFFW1wNKXblWfXVlD35wFwrTdRjA0BNWoGerj3DOrHchdXjl
R0XwolMLCSiMwG74RIeaVSXSApNRjdd+5eJKicgXTUQ7G0lxZ7KM4eeeFbWCMImBYbrYxQLVhFu3
9XZREZVr+LldsTbSyFrR3NLtuGu9DRkSWWTrhrY0N92VIYgBao53qS1uCQt/x4Ui9kndGAeYej3U
GONgynTvetn10mCsHHxZrUuyuA/m2Bmb2uyyXeKBoC3MxFmVLpDnyxEjCAiTuXqBNosaymzIb3L0
vfq7SXSR6mxjb/uTGfNB4N3weeRkZYQG16TPUTeWqzEVn1W6zLFVikeDsQMw8jBuu1zdcJynNG8M
r7BmtOvKNAB60EfKYeSd6N258PJ1nXnhCncrzwZTvKrGPgmToxlJJHutdOCvl7GdMS+n6hAU1bK5
AKdjknwLS+TKQU8cSKe5mt9zqGEgRCTfx7LbVqW9NsvprRrada/TvQIbsCZqfrPooLgdnarZ+Km5
XPHdc3fSSaI1jx4rHkes1nhIbeeY12xQE0mqjcWqtxKsPTesUzWunoxOOkPWznahRYOh1KD+DKNA
Qh7Vs5JVWBazszIijf4VlPS6+bPOs4sdliqxDuhuMRmEBB132LtGkDxpy9ZfejjP1H2mJQeWXPkX
XPMcyPViD8Mdxosq3fhCRk8lJrs35YjkhMVu9LDeSdS7wvtC/leLjTK8CFLkwgHniHif3ftSgBKi
UGDZy8mcYh4c5rOo+/IBgqfE8tKhUe+MAoUwCALFDBr2Hbe8QT5jEXxwSNjuTBV+VqrwTtxgyEZm
FIdPZfu2yAwQEVvRjZpousVMtpGWOXyzZ53aTKdmiGPTAfGwJBQQpqYsX2YqN1eTjd8lbrpkeOWb
la0yT5I7r6p0V/mTv5twrmw8gqEH1F9xzBd72isKbM04TK1ok9mdPFmCez53IXN8El5RvjRllO0y
X+kavbUPHkMGFxePa4Usm+RO8WuY59+2Cv2PXVGxEgjJWvwh/oVr9E2prP/dyvRfP/x3Oc79dAEC
sm8g4PFLgdQ/5Tjzk+2xfyL95bIWYwP1LzkO3gvi3SWxFRFugvryz92UFXxi2mRrhYWfHw1Ypf0F
OY5V7E9ynB9ircCGhdHtUiv/8yaEBveh4P+mbeA2qb39f+ydyXLcSLZt/+XOcQ2Aox3cCRAtI0hG
sKcmMFIk3dH37de/FVX57pOU+VJV85qkKWUiowHg7uecvdeekCaFY5uYyCTBDJiI+Jc2WTepgYV4
kNGcBMiY8Q9YkzlpQed0VjhiXTkWo4FNrwehi6YKmLPtutl9Go/aA4uF2supHE5OXqgDUggd0rrt
5tt2Sv21KyoaSEWrPgbhLfBmgHOoVQcSFr6rkz0tssjyMMoKDkcG+aaw3R0vhAg+nx2O4WCwl3ue
wBmf7o787N6jaQXoFfVcc1AeRusJOJe5meHa4HyfJFBlN5u1cUs8ZH2Dc6LlHQPxuI+Ah7xcrCT3
pUlSgKObyXsNKuMa1nBOijgF1rss4UpMCp111/XN22jCS/GNdG8nkGpw18NkKBMDVDcI9OI0tS1D
pCVN1oXGt1OYE8t+h6g4V2aI2tXcGFTdodWTEb2UjvHuxd5EO6fs0VZ2XszZjazZ95FUx4kZQ+Z/
IJiVj6aTCND5LqD3IHY101hxXCnQR+gI+QUdFR2/A5NGaV4lXIAQk4sVdiQoHKayeZoRr8G8Nqc4
XS1tMYVZgj02XPBtQIJdUnYb5pnXvTMmb3Fh5Z+6Gen+thnmSgvqYiAGW/fn9rj4Bq0iu2VQQKQP
FaY/dJKw0UJCTybzBAMJ1f51543+1eQX1atqI/RROWQaPXCmmNLw4ogKG61UL3mWWwRi6qbaiZbX
MWa2PGK0R48MBEnTNkC0iIKsjBqfeG4/ineZ0vuPqilGtRGwqHd9rPlbl1OgDYXBmddowtFzusKD
CZ1xW1NNCvNEYWcdI6dvHxSktDfKSJVAooAXcugkt2LoelP1vc7t+bX1VWmssJVwkCZXtvpm9JDc
Aw5tdrpNkqK5xyfrnyzy4aPVUo3+MUnLFlU3wrXAK5Rhhv7kNWes+dNTiyYbJzeHg8++Smx7xYGW
Ngeb/btDaPbWQ5TVBBSX40NL6yGHSp17U9B06HJ3TEqVRt2migMAJiQ6mTluNdzlgYQ78uQ7Y3Vn
d+WyF0ZxeW7Teud6ipaTVdH6wm9LJF8t7Ql9JLX0u+ThuvxoBJSFRN+s3l2ydZu1NTjEIGPEOGUa
syXot9nENlrP+ovDLTevSa1ATBflXEAPIS5TwdmzA4RnhJm2ejMaAIk8uVvQRkEPh3GUmcvrKKe1
EZXI+0bxvcSERZUAP+bddicw4pZhTa8QdWnH9YppmdaOD9PYV0fliWiXEsZ2VeAHKdB1o2OUbpyt
63lqn5fWtdDdtQR7mN5YBsCEyitXBxsYiJmBcjFXxYYDitMycgX4MysSHkiCLRHC0xWbzKASWGb6
uikuXaroyTeZ9xWdwDDK6cEJNSwSJt6UBv35KPN6pZYLQ8RaYt0I83HiaAXFxcqZ3tbxJxwW9Uiv
Uh301Ejluu4IqQw0yxxfNB4UY1ObiNvxQuAGy0WCjklqnWZAWlx4tJFk1adqjvN5A/ORMUW+VMwT
tKqDu3vR8fYkFN/UdYqAdcarte/ytn1pdZco3rz4SPMhgRrdsE4T9oMbFueQsQbeBKOVmf8jyuvk
evGw6sFjmIZnK5LNUeBkezUGF6MXc71l3ZuaTYkzRZ5GKkGuM3hAzfy9LTz6xHn3Xa9jizwAoJdX
bCV2Gkr0qx+WJt3L8aqvyXDrxvE67rFzcUySs71qjSRpQ9oFngrBc5V4i+zaceknZIpmTCINXM+6
337OVssIdJxAXy1Yr3FG57uGjN0rsLrFbc43pQdxZS/xKh+ztNuarWjVrsw7c8MptdN3NMX8NkzQ
08Wczx26YYClGBEjv7dI7dCb+msaZ+9K5+S9MgjGwcyyTCxOflbcFxqPW7vE8bTKxrpm4NSicazQ
bJ+7qjGfZrfk+OnUKWY4VZqPUM1q6COJd+UlyOgC5XZk23uVFLcVQcC3Dnbzx3omm4Vlw+H2cdsh
E5u5MgjZaOPhmj6zs4Sg7+WTb2CGWU3I6770Wje8A++QjrMz2MgYlTd7rx2TH6a4mdle89za+S6y
TGbYICGcB9am5jjkfnIzAkDZoHdwV1NkIiGYtGZZSAWPNRVmS2ZstLqMj8kcuc8zlEPgQFN+myY+
4ThmzRBrLOOTyaSKXqJhoNt0ytAoVf2EKSp9rHxRrYyZJi6inAdsddYpzWZz1aeJ2GEc0qEAl9qn
mZRTRNPS7Ff4ZcQ+YdSlYV+xoodcl+7JLeOHkn7DicBuirP5wo8cKJJOwD6MUFpV2Ycj2gj0Ej50
qjUC9ILePF+bCmc3uQhCsFxc7oRMVG+xV0Sbqeyljc4l7cOWWnDH0dndd+g1dxhllu+ZMuIVzpmk
CYu+VLdEyLfHvBpcam4n/hZ3zSsaL1r/pNJsoxjunevk8VvUz4hUvTG989yRyIvaXnb2oAq0tyMn
e1RGVJkjfDRKAAHyvGXieO0yX/iWqQHjC1jtCf0AbYZsA7be2meS9ljYYv7co+HoHgh6L3eF1ihk
HXqz7qiBeOZkwlysTLVQby2xpW/Qh6WZDw82W8vZ0jIBS4fOJOS01HMYHozt20IeybXXiojWXtuq
/UDS2I3UBxObUl+dsIliLu2k7R51OTj3AvAkEnMrNbakGtHE8ybvBr667Mh8jpCbAtbJrp3Ezd6q
2Y9e+zlN7zoUfF9NnQmXXZmjRFiqCpwIPtRu5G8arQpt2RfZKZ4sGk224BIHRg5lrWm72ApAhM4M
Ym2ffJ65OqUVFuPAal3sMKI1xJuDZ8RZdYlUT47VqmYz+gSz3Ux2ow6WTJYVjY4o2grlwmJJ4n4e
937ktuWumxPnedB4Ios8Hu5cWdfbDib77WgqE9OQfbFr9hrLg1O4ckuZ1L3KOS3PDcgtH/lMTzBB
rdcHR6U8qwB6kqM7i/nI+GfEeCm0/swBdsTg6w/qRcFEQWCMl5H2dqrEg55M9bMwSSXy2yRdT06z
3HiohbEz25Y1ERJF/kbQNDEK6zl3P0rLIp6tU+Z8ow1RceVXhb5tFn8awga1/ZqSzvm+LLh2LwSq
+a1TXTXT7Cm0tTVXwzu6/sTbMFPuNyNRP7ukX8bzkOKo+eenrC23CCsUQa/+4D6IpDODkeIZr14p
LEyNRXXyRnTIqs4fKSfvgF3TiMxkixFbIZkREUKQ1BroMOa2L0PCCrpVIUwufBQ5/nNlNOwgUQUA
JISBwkjJRT33lDhRffSN8oIFKp27IXfgrDtWdmRCmL3AubEvrsXW+57Oi9rST7abcIJgcAOoZxjg
8HTTNy+e9fmqnMQAV8s3BvA3hUkwiiPlvOsQO3yPMkkYSaETcFVoI4dLWblVGZiN598UtUROzs71
qRmt8yll1GDATfAgB/2ie2TL51xr7G8iNrdm6cePg9+aG8J9kpdF05Y7nWxpsSEXwWdvU8OTkfrq
zgUDibigX05LLLpP8Y/Nt4kSCHw9dq9hlBheFJasqfTaa5f8lodmBJcIhMEJVD44b1g26glvo6fE
WoffBB6MHgnzL1PceilCJ32U0MRUPBMI0WY2BiL6/mm66/tk2U9D3bJo1Bgggqw37RddGuC1GHVh
HtHjBve9rlffLa3uduQhxNdl35TnOB/r58Zf1Edb2/4uK1LjaTD0eQmneZJ7f+iJFzPoOWPLJ7Jj
r/lEXO/TotZ3posCMG3EbAT2rLpviiKZ6MCmw4SkBJb71MEBCrG2TY6UBPHOaUbz0m/BkU62i782
bMU5dB5Qkau+qKqVqHIyBJLIXoyQOTqXjkEyHMmE9uXAvCMDa2WUJ8Tqyw6X5OV0I/pkixc02Xl2
odGY1wzzjgRhawdEqngHS5p/u1TZdFp6kp1WvSW0e71v+lPOYPA5nep5nxoCWBU2lzm0RbSElYGA
LMUizRFDM8tDq8/VsfRlphgaqBI4U1Ymb3mZNWpndrG8Ncucj5CmlYs1xkqSc+/nX02HbYvHJd+O
TZacNACITE+IHgqbxbYPEm3+AEdM0x8SO/LvJhPipuUhBkFs1WP9SchuQLgwiPaqpRlorpzFsuZA
tk61aztS6rCu4PBxM6yPbMpxTtera7k0HOP13J8Pgz02Vx070lsMIhxkO6MmJsPo6Ohjk5xjrVTX
gVsxbXqPZCRi/U9bfEhBk7hMffTUWU+apQ6tKch+S4flI8fesVmmKccrSvO3Wru9arwwc9J4T7e2
/ZxkWl7LJmUl0RhEnGti5h9z+1JTdEAfVwy35yIETdHcWr0hjjkZPztTZ9QypG67L9D11GAC8+kJ
ZBIm4Dxxyr0Gmu9b13gxckRnyS5kQqIrBb19+ezijeQA6I6Yp/4jJftXpGQ0li7if/Sv/3852eoz
U7/Kq//4oT/k1S7CMf8ikgYK8odw7J+SMnT/RDXQN+IQgJ72J3m1h1nARWDtGOie9Z/01R49MfPS
bXJQgvEbzX+nh3XRpv0s/PdMwkqosx2BlQhnws+Kspjw6Jy3V2/j5tKgr8e6e+gHOb6ooRtuxTQ+
9Fqj3RWia5ELEdQFNs2XgV0ZmMrtMcle87QZ3shMjPdR6vdr9GJIWxfWY8PqSFLLYvs8ObAj+fWK
wmWsTtg/s8/Ecd4xETircfE1Yp26lAEHMLbKJ6+O0U0JjcNonwWSoLfSY86PbocdL0rT01zad2mJ
GzgzeBwn4YxPInF0VKeArnA+9ys/7cr7svRf8MyjZhllyWyC/cTR6F3hwkGYbJrxqm0roK1zfY+p
Xq1VO124G51/B8slXfV9V99buaWtW5nkazlS0npNZ+/iKOWwpPvjM0R8e0euXPblR1VxJF1HvXuI
tQNMcd17jx7oIenNfJtwBhgCi0jTFY4/l0FiDlODznhkfEtpUnAksHuWXc8/jsZl7TUX+i/sX2zv
pCbFFd4smwNGbQ36a2m4PuFdFaNXTxpAIJvBvra7ASMUdZP3BGK3Paja4MRHT7AaKORKgA3/WRL+
lSWB+CC4WX+7ImxLCGP/9AftP/7nv/73J/5YDlCEXsBvhsHD7fxIN3fFfzu2ICCa4KALq+jiw/jD
bWHYl5UCF4TBs+qyV6IL/cNuYVisFEDRdWjpXPiLrejfaGn/TFZDhcUbY7XxkPU7mCD0S8P7B32p
6SJSs7NxXAPgKwOCs5YN4BQSwwxFKmyeTL9JGPp19fnn6/GC6FmhfP0aiEAHAL4LZMT1YkGPWyz5
NSwYPeZRm/55wzInkZ/lX7g7TPEn24LNHEF3wbZbl/ifX5v1vWObhJgq2LeGTgcmt21UQ1IZGPjM
6joF53DdLyLZZmZXrGTd+B9ORt+dLm+6z32LfRvsonGlz0RA0iJpyWFMfdk8W1lCGwfIq33jONK4
6nUs5PO42MBrDJfTWjJ5ClHQktGjGUX5qUW9CBwvNR5y1hNk+m5cG4fOavRTTKuCSjVeIoo61/rs
HFWuW+hM5Kq1Wf/VA5v/BERJC6AAe1dG2XLya1Itgq5GAsQAEukNErVz4hDfWTMgGXa11VOhUfTw
Vi5x7s/Y1C4We0WLKohlBlFIwlCxOKZo7rZa8MQGOeLYOoRfI7E0W43JuugOzVeeaM2V2zp7V3I/
GAMseA1CRTE7DxBy02pFUyO6WqS2HGLTpoc/ZcdJwWy2wMiEMq5esCsiktHNc2ItxbaguJ7xfMD9
MVVQI3IKha81x5mNJmSQOtBzpQmZGTS9VprjFdhA7HRtaBNyzLl9if2eft9kpasZP2aA+JjI3cG9
6Yok2WQtQl18r6FAVbXGmbamcJy3IF7O4IRQOmt3cz2sCIdvA8eY1NbDBbXKcn9vMjUP00rw8pdo
UpCLX+R1+oHdJ/wBh6+r04Og+PLDAUJHAEtHXzkWL246ub4aPP089jT4e/QNoVHIN2mm13nBhmk6
8n2EcBwYLZh8q9C2kBLPZdqALeAbTcUFxWepe+BTEhSC+WH30dFIXZKxkizMjBx6/4TwcpQVrRNx
RsI5hWVufCROvhGpXjMiIJ1XT75000nXadS82PzPEHk3QiRfSASPeSevwNIYYTpElx5SfS8bZ0v/
kk0LS3GEs1poR5Vhj618DCy0OUzoNFFdy2MirFFfJVbU3tadfRNr5UsBdSEc0e4FYswOuj99OvTo
sWdhSEpzLl4z0Yr3YeIEQ0d+ZC+YCCwehJ7YZ8bbWwBzZiVvyHt7V1H7PEnTWSN2Qj0rEHA7kfYQ
CQmNw9VxvOKQKTWkq6ZbruYUyurkSGQ/abl1GvOFfigfAKg0BSNc4jF+j1B1JpeeSeYIN+zcMqBT
hr9E56Wd0dT29E6HVUOXhLBQdYbv64dRORKTmmUtEwceVGQky0OntcAWWvdh1PmkhZsfh4LrAPoA
kVhZrv+zuf6rmytsyb87bm/75K15+8nwcdlg//FT/7vBWi4nKfYy8Q/7Ib/vD1Cg998GdjUGYX/s
sJg7/q+d0cKCawJ+JL3Gu5zV+aH/52e8MFvxR1omeRscx/+dDZaX+Pm4zStQYjM08kkCouT7eYMl
Y3pwcIK5685mjQsW9P3PzGSn3/Asf93HgenSRWIC6JOcxOf65WVaVIvJKAtn7WBH+IYN3tsQtyLh
NHXpsJW0cX9nnvyTgZhXdJiGe/DdSLj0fmGy+vmSIs6KnLVrTH6OzFJnCQcal2NGdwWcQ5rD9x7E
wl0XeXeQwH0GovzUt2IWEDpqP7mi4BZXRj2Ya46/8LrnbLzO5bIcjSmtfpPEZPx68rh8Q5eT1oX5
SYKIe7lQP5x06K6n8zjhdkijMv8YB9BqWB74b+oXPgEmrCKjdJ3Lxl5+NKjNP/rJG59mmeCr7Evr
SzISfyzKqbuS01J+/XBT/9Vp5c/3CW/vYjiiQGSS63E//vj2XL/WqwSrzbo3Kus6XgzW+dguxcpt
R3WY0U5T0cCLPQDXmNa6pstdJ5HF8569nZosl9pE5rckNRwMo9rrSjsD44BwFyEHxJNQD+mrsBxv
O0QWqlGG9u89OR+Qgerq7u8/yz/iG3/01V6+atRqVLhCWFS1l1vnh6+a3MhR73pBunifKdyNtEmA
WptyhbpYXY1NjLYgF7q91sp2/ChI2YuCLC98hv455RaMOe3cT1P36lA80R43imNOJ/RlQtnZtva1
28TmingcQqczTd4WxIvsmQSpdSOT18quaVVF9otvkyTbaUigixlmXDzsqtnJ92RJODfUSvXR0iIG
aKYCsolg34g2CmxmgPTNhXnmWeg1R3HdVITUeA66wcDoRXWwnRq5f5KjgVasRgg0dHaPxNSIei+X
KXn5++/yT4dYvksUzbaFl0wYAmvZz99l5SInswk6ZCos8ttST4tNmYz6ke7C1hXGl5aM021PpF8b
5hw7813fZOOXU2fNu1XV3XUtx4HhdG2SsVpm2crVyAMhT9k1QuR21alUZbsbMKigtqjy+cPvRwOh
f1QeSFjQXgyRymO10FoOsyrWg1nq0xEuVrLpekf/zY3DyvrrYsmHdS+LO2hwm0fhlw/r6YybLg9B
m9bDDSE5PYZUU7P2Fcv6iehFf1PDfyV1O1vODdPzg6jQcQR42audsVjeI/6o+ROJ8++y4v5iffUo
WLyLuY98tV+DyDI550NmjzbmArKNODF/4TrA9gsf0J2G3xRJf/E1UJBdOMg6U0iW9J+/BpRFzujN
nb2e59Z90VF8X57i5Ddxk3+xIP70Kr88pZmXxE4rGlKeRRx/6iUUtrkv4BiBAZw3f38b+3++sKiw
2KPZUT1K3st7+WFF4JZMqgp56rqwhXkQWr58LCg5jlYj9Dtzall2C9SpVB26XpwA8zSrv38Df/GV
AuIAKEDhSdfrklb24xsotRGblbJtcuJdRhZjjZMKUtpvdmHz8mt+XPlsz+DgANKbJRzrpvtrOc2S
681Z4qwHu7mrWpPQBn3eJvFwnkh68+PbCckJPbaPS88Hvp12uxgZfemlJENLAO+E9II1S1mY6zDN
bF0EWMAZ71qzIjBnVvq6ooALdMDVFZoyTGX+0jDnrz/RyYd//5X9en+gwWPyxl6JdO5yrrpYU3+4
Zgvqprp3GhLY2XZCPDReQEAYWUhOqf3m6vzpa7tAH9j4UHBjqgWI/vNLqSUy4UdSsLmZI6+iGRsF
6pThIJuCgGo8iLsLGeU3L8pR8Fd3LWAD1huOS6ys5Fv+erlGBOJmjjgOJciIPgC8sZBeg2hnGl/w
0udOYEztnSbjfSPHV9cvko07zuYbYjEDvJ46cPahB+e5gYicU1sB7GFxu7RWq212kT/BOXqNzPa1
HAgho4YMMO+0QZujWKvJMgnccdrb6QDxCRnF6SJNCi/qOT+mQgo0/G1BrM/6BqCdfe2VIPxkox8r
U8s2Lr0a4AGmRgMzP/c1Vl4mexUP0B1NwZBFf59a3r2kFXi7OG9Ek3wU+tLeFshnMJfY8oUEsP5W
AzO3GQFDraIlMYK8hg8LF42mSOzAscrrLHmd8XCQDBQXyA2ndvgwwf5tLWX5lOKdsF6n2GTSqucP
VTWcGm/b8zlj9CrfQXoRqhlBVYg1ySjKtuMFgpTdbOw6TddF7Feohm1UQWQY3cCZTE/G5EChNJO6
Wxt0DAKj6c3PVqTedY6KdxOTTYbIOyUkhMFntF5GMDariF3qG8aVcR3TvCFMYibixLlHQwztshY5
BOW+t7JwqdV8aISyzoT4oDSJUd2TvUJAy65UxbI1MzL+HLrhOEAma9XNpv81j2jSx/6BTstnwuny
KTZxOIulyNe+NzyjX7tq86ndtDRhriMaCU91kggmzY3tBXNV5vyuDN+xv/iBL+pz7i9Pk8QywNDH
2iGZaRjOSaZ9qceYClPEcNtMZEYbEOlOWA/zD7w07W3feMhsIiW/vKHzt9gT2x3t4+pMW8F4Keoq
ex5jscUqV9KCpwF1KktymRFxX5gcuHNsMgLreUWq1PyYyaU7i2juHyuTTLVaa+YHTUXVtiq19Ear
alRpEzOAlIPWTZ/UyCd1U4cCkbu8slPdRNhv1+k4kfmA1+tNi4xmj8LNvkGIjfaLq7dbkrw7qz57
bwZ3fk8un3DUbW2LxPukS4vA3AdapkboYTCqo/k60tx2iwhm3JdGWn6PIgNyqs4tWYs+5gDuMeev
6cZpbrasuq7uVgvQvqCcpH1261HdpBcgiF4B1Crnpvjy9HYif9qar3LgdbeF7X2q2n4tdFoFQWuU
VRQ0QFye0RGU2JdGLZhnqA8KEHvQt4rcoJGZYN/I56Zqn5lR0HjqbKN5z0qje5IED+9yv863vpiB
okfYG6l82iNCLHvV+I2zQwOZbRqNUDabITFsM6d4sppCuyaUCf0AsVfHJi3uWGGnXZ3XRJwyM13z
r+SWruwxaodPYcsD2iPcK4kP8rPQxYSmQ/EPNKnuB0CZ62EatE0qPO+S+EqjrNS8e9HP761nl3dZ
Mzq3oJohXub4IC0RD3tInqel0sW5VznXBCNJsVLtCG7PgAriG53aKH+EJg+fdDLL6ugml/GugMAs
Z1p5drSox45JMH9XLQddr/mAZd2Gs83qaFvtzAZRkw1nKAIAyFwB/mmPNzQ4s7M9lyNWWS1fk4nS
rVTG9NqKX2uVtxsoisUK3Q7cAh2T7UA43UT/+QZnD0ZAwtu/izHpg9Grk1XtQ36PU1mfTC1nNhVR
2jkbkVtPRNXbrIESfaZSxQqM8i2Slv4OKfaB3DdsgWSIpMkDQ6WCT1ylZ6GDicvm2PzQlym7q4aE
k7434gBJWnK40EsXyYre1m1jOtaK2LhlV0/i3oiIQy4sE7EhU2TX7bfFUvVrvzHfi6E+KMNeoRx6
L2KMZ3ExWNuxcsxto+n3JV3TFmHhdWEP0XHsYRkENka0lw5u4QXFUgA+oTwjQz3KXezFc0d1vTSH
zugkCXeCnKVU3vRL64WdORqhGsViAo2b0kCrQZ72MfR6zDKFBYPFivHaRFccO8ptmSTpoRTacNIM
/MQXxRievbK6sp22vLOc+qwI2A0wTmhvsdWUb0ujp1sjciEqgDnA0mHFxzhqxAvvmi51n9pIPuJs
i3B32SoAgm++oSVXtUe4keuwczbYOnguKn83IHUMsVlRDmazt8Lrmu8ruNQs/XaNdDnVr0Hfk+ZY
s3gncXNujK9U0UcIHPq+D2CXC5rrqjoRQjjfOTL1DhiH54O7uMkBW9a8trIuei4Wf37pM3rAvpkZ
F/p7Tc/ZYi9UZrK1mi7+huMTlYPV1puh9tyXSur6PlZ47RMh2W4V5mUnVaspFfJEZ6db49IrjyMS
zUM3tPYxEr29VtGgP5jQBs5Z3Ik9QB3vyJSUkZ6fyOsh9/hT6w83tZt8VHmdPKBF1MMYm+SOW3Rd
9+27l9tqUwBIpbvcXFYX0r+QvWcV5/7FdeY9ura1oP1e9be2js2/dYrbMcMWI+kIdyGm4mit9Z57
LRAg3nVLbH/YcZ2/EGVih5pmPYGFslelQm5cQBXY2uPQ+EG3gCDUCThAb+vkV/CliKcQVrOxXE2s
Yh0Nqgs44F6z8cZzMM38YQOJXe3JrKo2+owhNzPqcrVYOTd+1KFoW02FY+0TeLqEXujPntW5J4+f
DxheaOfCT7LrJa4/nNYk/grJDCfgrEFJ2vQ3l1Rdt7W+Cq+5kukiTzZq4tU0D+lKjiqBIcn3jI7Z
Dmsxw592rWsQ62usFSEHtWjTRPlI4oBBiN6g4cMcDb+/7bpWPlJiOgaWxdggbg9PcYCutLlhOB89
uY1r3OV5p1+b3VhdCSmn62ma2o8WF38eDLVSD2PBm9F0y/4Ez+x/92KYK2kcJ2tT8XMGut9V4xQN
8WAc+jaotgQZppOY30y/dY+kaswafIOyWDe+W9xVhVvsVZ1AbgNWABZLaBUiGG8g8qsCQuySIvAI
GwT5j4Irvypt9uuB9g+DGSfStxZZsWyVfR09WBXC+tDIQJO0Yy63cy0IFG2j2qmIE6BxH7dm9lTC
a38BaZBJet3YzYJK0SdfJ71QGGHLxL9JVTpA/9fGlaAYmlhsNPtV1mxBbhVlr47Zu1vf1jR8doiR
g3HM/Wuf3DjePDoF0iCWRKyHSquZ1tTacjshs+TI1LTVbTWr9joZkjvctu/E8D73udVvFHESV42M
JIKt5aUnex0VKmF0s0qbXS8WFOIwsGDjs93AtQaF4DdLfWkRTasih2hZZV5/RBiOpTbq1cYVSXSV
M42SQZNH035QBPvi/kvyzAe+0aJtxtGHVnkukoM2xdVTQShuH30slnvnjeZD4w1vBsHBmFa+2Wn7
okzL2uVSy8/1oHu7Vi/c0NJz95gNXtqtsjLOV6WO4wfd9eLf5HrVwM4gHTPPtN6gFWVyTkKIde3b
TXevtWlKmoQH1MaqTPD/RYyzuXVs+20aC2T9vIX+VEe2PGf+dB9NudjhRSxeJyhhjPhHXexoLY2f
MLS6+yV36+08lUhpq8pFDTtLDxp7On/0PYw0FB3oICxygiNyT7Y8yR6SzqbEspqMu4F51mtRdkbQ
GL23dkqJj0X6VwTeVmdyHnxsmj481qGNq71LwMUTplA2Hc8D4crAkLGpUy7UrDqETPxKTvzFzxTr
jOxGwilnjQRnjjHKQgXSalfp6CVrzv/trYsFT2GUmNN1Y/qMUCyl2UHslO4GK7S7RVHdseRapQgN
8hk3Ret799qEdBW2R+M9IiApXynY9QMtinLbYMri4e59wodJz7Gi5YyiF4o6qn78P2DoRae/8Qyb
61mgqE17bzlpg96vJ4BeHIOR/O0F1sxrXSECDohpSa8zCLy3DYePtU3wLLG4WbntI48URMbvh1x6
j9mgX5HVVb4vvYy3uqrVPbLP8n6xBW6hqpuREbKctrnvnH0ftLGyM/+uJ5/m2nR15ld4YL9flsJv
xEkrQhfy2uYvU4zHCZ6DKtH8R3fpugc3RUe26rv4OwtLdkPO6PQ46nOcrGIyNDdG3RbfkHzXfAaV
7pT0lmOGAu/GWGR9HpqpvALpIPaV7Lub2MhLJmemfI6rPsJ9TxwnSnDzMDoePnwObM+5H4slaPAX
bDnzVCB5BqQvXj75uxoYInw35Ne3dAaHJ5wb88ekzflV6Q+tD+FmbM8kdbi0U5Zm3hWc1w5O1jmf
o1GbNWGXRXwW3Krn2ksAsRFOZ5p726U+VhnV5C5tLmr1Ih5BgCdesVPFmDy3bd681omlG2uhMzgI
ynrREdDIMXnsUVesTG821lauNS2ZpDmFjSdzHdfXoG40Ry+QVJbVbojAzGnCIBdvVs2JbTLZkAOa
CZ6SWsIo8uYnzSiKR+T+Gb5cz17V1ULkeV10N6k7nd3Ic7n5h7TfVXwEDeZwVXzxv5YTQjPmaJnO
CAsDX6uZdUzSs+80mOUrt0k4hURmaoU1IIlHMhBomOpQIrCjx/X3rIqm9bAM5q0x5IijiaymkgJC
8marKHktbK0grMRA2BOWhfV/2Duz3daVLNv+Sn1AMcEu2LyK6mXJvS37hbD39mbfBZsg4+vv0Kms
RN0E7i0UUC8F1EsCJw/sY9lSMNZcc46psie8C8Ou7Bwuu4ZeIDM3JD9WMlmeeKFI6K0kU6hwMu14
qC+7GTv+vnAM03mr4rj/M9k5UUAb5bA+2m5Fgw2DARz7EG42UZfY8pd1uZAaW3OTNox7wu5DcLLI
d9/4GOI6VnO1B0PgPJXaCfeZkRG6rqYGVys3/JwQHKQmeiOaSgHVUB1HgdYj4doiC9NtVc/temjo
1hW+DtrN0svFvkPeA/znZYJFVUBz+0qojqQ6BKVz4YT9azbhf1YGdBvVYXrqjWD+o9sQTziztzpS
Llp9C6u9EWWoZI8WnrDJyoTpfkcKR79TSNf/SbG6nE0tjN+89O5jjMFerIK4HY48CjkG+Nu49WYZ
8WJcRJAsl77xAmBSoy63k5jMO9SwhPN8Ikm1nqhMIbfctPcZzvtLY4r8k9GScdEn0/Cd57JAXefg
fu+sICw2gaO4qNMcCCtibh7xfDo/ofLaj74Lm1sneXxlrcRnayozhr2sea7Z1d/FUiSoCubyXduI
UAqspDu4LFDQNHf5BB6+wGSP3d3nTqON5Ilm3vJlxgDKF7XJqU0D6x6nhIH4IUdJrQzJ9+0CrfEA
09TetEYmB4AmjXzHODftcx5hb0lBhQWnfOoRU1VWf5Q6L74arkwbpRpqZVozgYQyWg9tnxuEdij4
wm5h05MUDfMQExadl7hfCz/lSTlP+gyZjOGAifjbFl1wQGFN6Debf3pr+pG98WoyBqzKPLMOjgUD
LsBqv3WpUI0aUY9vsk2SYxDSfpED0fiZ/IqAkqZ54IK6xdOh4nK9CgzbpzqCjPCmlVlPErM1fnos
hISOfOdPbwvV/7r9J8BRwU3FW5y6qdh4No0EKz3RYIMTxwT1bjoLuSVrciI35sWRsmEM129C0q1N
Z4j6zojzF9EUwP+ZY/+B6g1xHjiHBS8rXmcDeVVap5zxNA2dPkjlQsbslg+T70KzhoG1hOGk2HnD
MmMMTyjrlQt8qBEtLtmF1Q0tFqh70BjOteelH7E8AoC4EfLYczUbFCbnjSdU5MIi1fQNLOJiWLOK
uM9g9S6LYN1Z+pzWVXcKYaPQU921v6lmRnKrRmMXt8y7xoxZw+nUAPyrJjfTBCOfBcMSh55rbUJu
K7TVaph5LMPLnzFVaGPXmD3sHIn7fJWMdnvBOFNvTVf6h8a3E3PFaWc9twFFWcgZebhWJGPMyMjp
/bX6pyqW6YNlow2GgNWZA0fnHMdQ0XPeh4u3NAmZoGbZ8xcfVITlm8VroHjHpmRVp/CqDMd/S7VH
M8kiQaIHmpIVqn7Wgufvccw95xxMo7cOuLJcJ8vLTxVhIkrLmnZjz5OKsgkKqhuG6jyrgHzvYBoL
Sd+UjV3NjPXoL0zGYAumk/TD7FciyW23ZSwjR7BKo8+0fq0Irb4kyaifDCJ7b+zsG8aiLKaAyB07
ZxMkZIBLLyeS59bDzYEJxN9pS/t5WGqCC9QcRIxBlBPrvgcYQ/W2VDLH31kAMnRr3iqhO1fZjt6N
HhRZAwYmw2MUAQajICFM3YQr1zJ9cpQC6/IMkYfbsFFc72MNY4tNdKCjpe/aatvTzvU0WIG5L7ni
N5yoQQckdrZx3IdCGY9ZueSXrmniY9BVgEIasPaKQNwdCaSOZh6r3gadztdi6pmD+tJbk9toCSiR
Nagc55WsyKqW9mfWeF8httSVaAgkr7j1dfAywF0QpvSiYSELNcZiT0jDfGobep672gmO1aLKc9YX
L3Ua2sQNpxREiW09+9J1XwhIxQdgWXqDz/05tkFJBLGnnkD6mGQcRHGZeZrWY0WRVZJTn23o5NnT
FWH4AbuRXaE0I+o6Z0X/w0547bAd+6ZesRD5GANpnsykpIwjpoyglP5uBJSxpkvlz8DE8psoF+wz
g1aOhY66WWCOm9h+FVlbHSjkIjoLBHDnpz36UAyYhXe4k2y0o9OXYRy3mp2sA8nwYLHv2lAg/svt
K31KlCKvMg4Q2WSBXWhlcJLWaFAgQ2iwbwrT6FbtYAcbW9x3JDzpAStaQk2CpFIO3oOOBdbLLeZg
alQkjpHW2IR5fZkygzRsKH6PgZHsRmO2DksNBnAIaMoZTRk1vXdn62FvtMx4DX1PJ9ml9+i/DfuD
atek+WNjCPM7bbXiaGIkthXIXRJVywkR7LUIwWMQWoxYPkR2liH4TfT8OnCbkhpT9SDn8rczxFlU
OPJT6+QOtzoVJEnWYN227IQugpaohvANsW0FY5AW2cG3l74FQdlVFKTUbLO4fvgngaGPKAhDslcu
BFkdUW8Ci+xOfBsphBXOnzUdn4CTCnftNB6D+zjDL577tenTlQAjS3w3lNQ8e11S01mZ2qSECazQ
rLzkw76kRNJFb2nSozBIgOxAJokPOVlG8hXzf/DxlK3H7BtaL47rEzxTE4pbsUybgs9tSzWOt9FB
sIRblhTIGRLoZ2y48XPXOuCzxrAhPh/YB3ZO6ySAttYJG4hRPSm17Cdfk4v0Y56Kfs5bSmZWk78Y
mc5ZO1pY/r4SmjbEyhJ41MwOKujJy5hRoqTwoGyGYV48hokvnAMrbWyANKzcDrgsvyvFRCtoMc+R
IiO9WryBuDM8r84zWSNwnoZwyQqZPeUUbD2PpAmTiHOj3jm5RtdUcS3wgmSe/9HW5fi1NLb4XfhF
sZJuOFYrRVqX9lJiKjACyq3WOIGDbrGGPTEdQMgmf2oGwomJEXqS8RgY8opYTLcRaAfWmIN/9D2B
jg/LBlQMUEJdXjyzIQPYdvdObh/6qv1KzRL+gafuBc/3pKnvHSM59flAA52lSMu7SZ08Ci4kZ95x
6QctRR1TcbdSfWKSOQQeJ+bx1iLT0q/eZWyYFlgxebgj3Ps5JdOT6OYrlsUZF2DMNSPXTneYYegk
QTLs3Fo2l5AER+RJ3uhVhuCY4BTGaGONTzy74Y0HBUpZXrbVhlGAaXUw3Jk0o56qH03YOJKu00dc
ew41eD1S5zFzE059nCYem6k27NVz2NTDazK2ejVnDkJ1KboLlasPBF3PvWNQSz/71PUFKUJFTxP6
lZmhMjc407q1XziadKozfNLRRqxNest80kNvJuSeipzLb8ZquBt46FZjwpGXRgGawZIn4X4xrXFt
Mu6A+iiq5mLSEPTcwTHiooWGmpnw2GDeffSJYe2WiRMXfXU+Z42Q5MtmfV18Jje44Ngkfar2vOze
k9VVKct5TDTFWtt+cJbP1sxI3nFDPrvh4F2XThPo6ljtcSXSVEbmS2ie59IwwR35/BrwhBm0SvVJ
fO8gD/1iPmUS0Xl8yaaEjtuB3x+/SSP1rU1Mq9UrYxxxDSl3dFNGqrLMkxsa7Az6qXilRnYvx1Zt
RaXehp74Rd8kryyRd60V+PuSfRK1S5Jm2wW+1lpIgc6dG/dOwlqRcyV7paIFqHvQMp1MvNFwi5ry
T62zS9v5N5jTsqNXUrBXOw5pu0ltZ1r3uGsokLPbZBsulc1cjwPGW7si+7YJHLYYGVu1r5g5r2Yd
oqd6bncjnXS/gWSZeJ9s3hCKhtpsVRGRfS4Fweeos4ZiX5AvQVDT/p2fBtWrPXvwlgAKT2FkuqB+
a3ULf9de8ph2xWXw8Xz3IMWPbEtYM9hVSSF3SBuXNEc4IW6l9JOes3qP2Uz1a5to4h5IIvBBWCms
ECCWXmn0yX5pS1pRjaHm2aN6HG14brOT0C5HlvCnh6FgVTbZMcNbYxsnuiNbxqSucQ/Snki/e0IV
F8W95TgtMRyTsYdbukrTeelpHm34cA+m7UKM41ccGfb4VvRUpwWBDjaZN8mdoqiTa5x98PyWx55K
xU703JhAeQ32mamtWaWSTeK0Bq7wCKGwzzPjp4GUFUkfwmtxu+EqbWdPePSai0NcE2s0ccNca7oq
rdx5gLel39zU9jdg2cCITLpmxiM0b+vejkTRAGbLydGwvyvu8DbdEDETd+W4UydOWDokubttR07l
nYfzerU08rYN62LrvURiOMZsftYtAViYZY73NAItA7DXiF9E66lEQ8njYVHks0P2UtDeqIw8KtNR
rdGNnLUJMI6ctzFcZZaKZ4v342PaWryVEof4paubJ4E9Cy4W5BeeNPBNOVQRpShVMDuzQEEplmwd
FKJ6zkDV70hXDe9dzNnWmA5LfFXjZlstZs4rrowxpSmgttgmJf7QA4hMf7l4Zz8EGNT7xYbGxgrR
iGzMiasmd0RE9/UU2SYNTCSgmyivnYUKqoBHTMKnA1G46YIvQxkfdbD8JJPvnEXoPPCGQqFHQYrI
kOcPqWFVIyWq8jYpuGk1X0LNuhrAmurHXcNhSWun7Kc9b+uO6+Kt5UlVQXqgeix59TuT2hkePJO5
bsJymWGo+T42AR3e1ZMV74VfyV92osgr1E+x7wz3nVEth9qcqYgujElS4JFjmUmHLH5MEIieeXdl
70XdWldlO0D2/D7ZJIZItnET63uvbsqoA7nM0nSZWDWXlnnFaTm8FtpGjAoqiNq5toJDKsnNYxVL
fsJEB+s2NotN6OnluQu79q4mI7rl6VBuPF/2x3o2ATdpYAOsXKy/puIxog6zOxk505ad0DwvlsQ6
GEMIapFnhhPpkvaH3qV8EnFloEajML4K8tJvJp2Nex4H4X0mcJvwp1hbg7cp7Xn8bZAOOdC8RiOj
byuvjKA63MEanB94L5Zcnl35Ac8v/+WEkF9lmuhn37cn+ItMNu16YVmMX2GNRrzCzcj/FmgiLwuB
1jFilRHMkTkN/bM1V/3FLZpOXEwwJ8dhoQsWRVqNFOnCJe4ySEGDLsyHxUkDZkavsvahlZab1htw
pFgtGl6Y+y/x5NiXtG24clg+Eg2wHj7JfOgoyWNlGejyNaVNW3QGhindN2ejMV792iBiLuGCt0b3
1IxuTD59zm73V8z+bpa9mYac7pcxIdo/F9MTNL5mneePCmF1a7v5eC0ar38QljNfDQqPNuTyx5PT
0GxBYma8cqBcvaJ0zotxuwmoqriAirJPddmbuzJJq4cEYmhEZWzxe4LSue2UbUaymjKGEpNzATvV
nikwS6KutYc0wuwhDqXf89eSgf6oiBtB61i0/Yt2X25efQsHouRGfMozkaypD0SFdWsQKLfW7KQF
RE2sByNEDcqd2GF7qFoPhccbdtLxx2ML0wRKvWVdRVjSwBrwU5FfyirrEWk1O00aUisKbc539edt
05rFISFF/tD6Xb+pCKLBmQQaRvUgFtj6DwGPrTfztCiBV+64MIeSuLlLM2qemhGBlnrfeWjEXpB8
BGn6G0/ST4C2SsyKJo/Y2s4+hrQOUPKu7ZqfwiuaW4MLOFZZrqobE7QAG0Lw/y6RyZ3ym7d55MCZ
NUyWkjWQYS0mW+J0w4c1Gi13PWW+dSin9nmhDxB/UOSbU7pf8rqMhMrwG7ADGlZqZm0V0LvRVr25
Smxjr83uWDouqNrlzu3QuhfLY//Dt9z3AQXY7pDgPm41nTXs8vNPv10kbT9Jfg5AWT0Dm/deRM1s
2GgCQV7VWLt/1Y3JDZFF/QYGavJlpKl7Ztg1tzpIil3dZ/3rX1a8/2644P+kZitH3BID/++Y9f5L
Ll/1/xWstP7ta/6RshYh9VC+LwhK/sfiDh+GoOfQR4WREDchYep/pD7oUOM+4dGqhImbwKWP0fDf
Ux/+38iQwBBEfCDPwL/5L6QqOdL+yQjKpYlQRCj4r5gBCc5/svMXFlSVokhrxFsjuMeEqPwt3CUe
CZrbV8IZ+CFuRcA1ajvAtFs9sJhZ+JsYn/dyssMD9YTDcwg7hVYkWh7emjFwrraq/YvWpvtKBXR/
5tBxEHid/Ju+U+eCW2mGIyCTvVdhfCR2h5HwdsV0fxeztsdV37EaIn5pvzCY4iTIjKr+w6hsn2Xg
lS9YJugTCk0oYlDDH/rOIRRNOwN8QYzzSRskKy6K+VsVCMRiYCVvoGXzc55X24wOCYRF7gvokRA5
KayHqTeQkvNxMooisCMnh0TelEEMAUd0TAQsIi/soOpd1mPUc+eiXDvdWGwcsH7P4IbQY+Z8uIwI
6+swDtZBireH5YV55wKHObMeMY5zabqMAel0cbmTboEbFc/TYA5nBBC9yX2vvnS22x+oO7JgxnTT
U1mDjcVDx5xZ4lMpRnGJ8cxfvG6edt08hh8W4x18RJ5qiW+7G8PuivuydORe3IDDMM4oghoH/YWG
i+qX5e0WJsbIPft2pGu/3MSExo+SzO9rXLR/6nposVwOkgbUuSrUhznMydtwi9wvBOBewniMfzCv
c8aAwCC+nf0V5V5YgmcHzxwxR0HeMG/aD4lw9690eKD9+TNfOuVu6QXOHuoAL1HG7u4UGum8kS3+
cZDPmj1mM4bhesErgx4CpSeIDLdEIIVKWd8hpFZ/rFumPZ4sm2VVYwHSQEG7w0xlUOAgumdWROXa
7bCvoDT+Wea8ftQp+Dhj9pxzUSbUYRv18D7nXrLpg3B896c8ewNrlKz7zngCv9ie8knZf9jBi1Vl
5tQa52M3QqFLlvnRtvPfaRp8CuHH51ZqEkuzH5+wYor1qOob9T5v8AlStg1mF5qmOE944Z/SBkdg
pvvlOBNrvcdjtMO8+DqnNEOvlJ9Md1Nn11+yH/V+YXe0T7IgvZNLe8NPlhs7meM9yUI0cEc73uMN
o3SvBrXwSPXmIzFh8ZE60gs2hZ6MKw6U7C1py+JQF0p9suo1v1Q8YZsAzL5u+iA4Kafr11nINs0T
j9lsdU/ONFdROJbTV+503ZuYnXQnm9H5aKc2OehxovGbailWOg0a6NmtKHzBBd61l6QnS75yHZeA
Q8qNRvuyvafFHXY5fdHvMRuuHmqOOe4JdjBSmFz+t3lcEhMwl5z2Atd6wshgJXjGK+eegiN4uXOK
DpOaFVSDybbUG/ks/4iRa0EMNJozEifdMUNu32c66M9tPVqbIR3ksZ98fC4BgH3SmfRbnQvWmdMm
LmGPx4W0fgJvGX5IW3dnrnCzXLPgBmEj7KncTIB+unXd9/SZKM9Ur0An6m5nsYIpIyjghb+mAjVc
V9CpuFs4uTh1zg3LPNYwDuzaHzdNyYN1jDvOwcYfTLFu3ToIbunNdjMQUs62mhTwZQgstiS4bZwP
CK7s38ChUihXCEwKq4WEMoXeJZ0giHFAXll1qfRuQOO+Om5KcRjayfg4G1P9GxHXm9mWJPani9Ak
VnXbpx8zTg6wUE6BIcZnqsIiXGKR+WCXANgrxXDxCqNW4EK11LUzoQceM+oj2GMazXIwsL7Wu6EK
HOpe4VpDRsVbiZ+09a8j1rBgE5YB2tANJe40y+3QhtjKwUgrRxYZQz1vR3taxl1gmzDdajs0Prx0
hnrHBEtyfrH6eT57eKHNfcaYzi4DmfmiSry7G4JUJMZwrIM16g2Vy91ChQdFT7ZonhnEubcr5CMM
sLHsv00YW6R0kTbSE9tYe3huU9M4+VJX27FqBzo/x5Q2m7yrlmczKQBUu3YxfmQU9eIxzhg5V2pU
brYpeuS1YjQ8tp29iGmvL60cU5SDM8wG93akrME7WNbAKNDDYP0jKeN9R67uufb3SxnhtqZzAUpR
+ZQVfvw+qrA/l6H7B8uJxOcRPrnzDO5PiwTE7Fw23hY+YHgcxTh/LvikkXjGyft0RxOvZEIVx8H0
EsbyjJjBLrEm/ylmjxI8JEXM4nRxKwvxFDPeNswxTm6kz/69KMPBZbW4eAoWXJW/sgWYT31MI7Hp
ZnUHbBBoYmuZxJCUJ9UPm5iRWIaaB/bcBDYAEIizUUw9FFw8tnI10Nd+MIySz73kg3BtKZN4WW6F
5/DG8PNXVs0bsCEDsuxooZl2Mab317Ef03NRCStZF4aZZ5vaq/MrMg0/s/9Xt7rLWnutNUPHqqcv
5Ejaq3un8KZyDxQQLmjafqXILv1V0y7NHl97zR/OcEp2pYbZ8wOKKSl/d8ZEUHWmG/5SGxOfmIG4
1TsX7fHEGWp9mdawvCszCA7lXyXxsa9zzt7agW1MAzwLASq2P8h668d+gqIOgS9ErhTC+OjY453s
hXYucFo89G719HFWh2/JrbLebMPy0XXmpF+rWYAuHpzq7JSEgW4kW/XDoTvc57GL0khzwfA2Te6C
DTxzmk+jaNpDSMFbzme0dZ4pP8YWxalofON9XHD0IvBhZ8QZ62KJCLgqhONQfmUsQ9qdMU24OvIB
FuwqzxrZ7XKmuOtQSRoLKPr+8VPm/neCIghEclH+Uw6VNLllQfpITrke2Z42xUOYWghcQ+zZfeTi
ej7FQ+XgaCNoroaU9UAfqHgtVba2cl1+87cCkq7noH1T/cBTYELNd11LPxUyvW2inAbKbdLdZmVA
gM2j4Rc0HNidYb61OZvnSI+ufzexLGX1ghRFJDST4XjnU1W1bAroesM6TsXAkhk0H09Fu8dwW6Tx
lRL1EsbFjJiVlfxW8VO1b2M/e4+DykJ8Chl/91zW/YNF681ZzzeAhBm4/dNole2TCpADUPcgRXvS
CvjEQ/jBRbt4d3i6qFZ3ecKxIxCLvzfy0dpajTWyiJ6KbJNrc+BGa6U3NpDM7z0g+RbSfG1/aYs5
0MAoUa0syoUunpz5jYRl0d2Z5sxvqHXbDHZdEnwVWen8AsvEj5WE+QAadFb8ftMlXfuun/wCKl/u
vXIM3zKWFrtUdwaH32BfCogf53IRZGnI1+hdrnKx50mLelZ5Fpi+KjcXH690H97FGJtPszugp0G9
HfBhZWn/yeod93tZ079ZtmH1E4+5cxSxkXyzLllYJvRoU9TXXIDymocFKf5/8Vx/x+f8J02PzHK3
fOz/Z2jMqq9f6Vf5Lw/y6/dPn/5HLM/fv/jv02P4N9Okyhi6jk2CHTXl35kBvvibCBknObAx+P0b
rufvzACH3mSBJGT6RPptmznyH9Mjg6VDazG1j7xd/b/+1X9hfPTdf44rWg4oHr4TsTiXb2r/UzZz
MQbGyiIxd5ZI6G+BzF0VzjNuqE/TNYGJNDBcBQzPO1+OPvDJ3lHbYJpR0TuJ2Riyi5DWRugU9uOi
45kDTai1zMvph3MjeUmreTn4ndq7nAOdo2mXt0f5GYA7bFLOP1H3R7u0AyTU7FdHf2vkaKt6mFmq
HxifO4xj5XgMrT492l1VuVFf4AbAxu8c6kk6HtBqc9hQXWVHsSry9eRNaFfhXD2Mvgo/G3rePpfJ
nLYolPU3oYbxAgS5u8CtJH+ibuvqQfnXxpDxwauc+GG5QUv5R38r9ZhdcV6kR8week1VWLDRGDZ2
imXbrvHIa9mBWg7YqzGX4sqJ2RvbyTOqZj7B+KSPkB9bMY4W6bagw3gnlQBdQq5oUzrFCCwxpS9M
9rF8G2wBLt4J2zcO/HDd8cD7Q6F2gvunKE4juTlW3iI/8QhHJB8xH70ZRArvQx0Yz04P8BHdlL2r
DszmB8vc/ObR/fcm/KZ+SONOPiDdT0eT4Mfesdz0Lu5MuWeOPVQyWA9TGqz9Rg5RF9x2mf5oMS4p
pR7nmx45qXrEWVha2S51mdEBJ7LqXDr5PBLQi7iCcuw1lk0M3IlfmthtIJ0gpg65cm7lzIooHgbs
T+RKddaOPdxpOaT4W/v5VCeBd1fhXaMwr8zufLFwb5F+4OAkAIu8StDnI1NOpIMQHu+5VWIkRuKg
kchKsPZUdMQQacf9TrJhE9Jh9zCqtDl7dI6ywqt5NCdOewRsGj6mVm0fWNmt+fqDgWAt2QgvdvpM
UyF0OhCSRrLgS0E8zLFdRrnrc12XxUM/UwqSeNLFfm90eyex0scKQukfkhX1r2nJ8W1INiFK2it3
yoYVDSdipylCoSUohQwFnhxhcWzM5EGmeXLBbQGUiDWX3gxDCgATv2l4oXuvfp1Fwexmu/OxVg0D
ZkuW7lrHU7C11eKftNV0T5PfNSfN+vVTMOqsm9L3uapRW1CBqOrWuRmWr74NYMYqSVlhq/fmS5cU
GVlXxoUsIqlowocMWwST0FgGJkmr818WsxH32B3dGPK1Dn8zQTm49jAQi11vkpswppZaSrwc61EC
AKZkLPejuk2CbwU7f2B3Mw6Y3uysPbVlNVGvNFBz3sSF2sUpIXCCDEDtQ20CyEwWo2eXJSiLtiiU
kivI8eGj7/GJ4H5MyZJhBlTAluWG8HATLVQU5vhzfLFOheleTPwucZh2IGxvJW4QqINNbIzzCd5o
uyZXNB9iQS3oUGPhaVn6gU6q8kM+jjbrwwCurjWFGH4gVYMQKoviLOw+PziEGs95UtnvaeO5l6EX
wVO9WAjcEnj+FuEl/Ol0az/MTHi/IIdOD1m/ZK8G/WTPMaNFv07M0Yd1nRprA8vtTO+Qy2LbChVs
JXitF89wxr00uoJNOF/KuWFT6MNJLx6qpU2PLXa6yzBO4OVb5cvvWU5Xk2l4HQbGbcxxTLGt4sDa
BdypXvyEF063mX0gHsNuKsVz+ZKETDWrtgcHzS7BeBAa7DcxKfe5yhvvgTSfiKhP4P1RZc0LfG8W
qI0py4NjZDl94kRQ6lU6Bfk6sdoxIjWQ92evrZONN6lwj+3W/J5DPf7CFHtDJ1McCXOVD9pWwSaj
RYLZh80dhVnvC3rGrsj5jUfl7GWYNlqmDxkYx7CbWGLn83zMfcYxVuEyJJTG6pnOJ/PDIliqseG8
kOChd6oxyh0FGdkREHo/80sLvEdiHsVn7ni0PJimcFaOrIbvhMnisx3ZOpq+W5K4LWBUe/E3ZF6c
EFR4bQbYGye7DXnzG/5QbprOzB6Njjxg7ZS3HSj6UL9Si+c+ZLyMuMjpBfZAizUtbqdcU7xhMAkP
DVgwzkTHWLcUbm6DbOgIYNrmtekLl0V1P56Fw2U4sdAWFLtZvtjX2JRS1rsEMzosvAEKWpd5MBi9
I0z8P9QcfhO+cAi6VSX897ipDz75Xj7ttJGt6rxLntCBlh0nT3Xs4sJ8y+eMZoSmerNIf1zdzhr3
01i270qI/D3uTflDuTJlqWz/9tMAFCc03xyvBNjMOto7CLc5A4G4z9EzVnM/k+qbZ29TAHK7gd0p
392Y00xEEyOSB4SEi/Eh8Aaeu3Ehjkx4zl4Pbb6xpFg+MLK2WEJYX83KYF2devEvW2buLvEC8hN+
Axur0/VMunKm8QvDLKmSNN6BmjW2noVtO5NVdqLiMFlOECKaJ8+Y7JfU57EUZQBxfqYCWThyij64
q7HRO7QSOPlz3SpkKq1wgeZVUW2h0rcIYAh7Yd6S7zRi4WGbJyzLd52yrzIjCB/7rTzalPbx+el5
7VMZH9QY5KfaUkMU8EIXwuVGSawk6e4Lj2qDmqDTRoVlT0m2nt/t2KGDimzMYcbdussE//3ZLP1r
FVMISe/aEp4JbCxbAXh/61ij/0kphbWzpwz/WWAUIzS8hU+tXExSpXWaU5jb9Ie87D/Qas/aN//c
4Fcb1s/W1zAZ/j36PY/H9qVnzceAlg79k53IBfpxlunfOQrjii3oWwWmLjKIclPhVVtr8nhqF5hd
v1qIHe/M0WPCQNB+oxmGiEi8cBR3cpIcSdOwTrCePLZ+XFGXwwLDWNPxM7xwWdUvXjtiWSvMYIws
X9xRaoeKTOV1+VDWjX2mxJAeyjjxzgiK9uOosgHfyiCDegdm23gGmOE8OFat/pBYjfub36SdsTAn
OvXuDW9x9zIruBYZ9bli1nPNDotoj7WKeF2+87IRSv5s08A298a6Er+h7JQ5dlUqLjAXlXWkAOKu
WxRqVvH6woXwNNjTRZjjNSg+G/0E7ACxh/muq+38Ty6SS1FUuFJh7zz6Iu4+eH/x8EJmvFc0j5/K
tG6v5gRUnOm1NUg78pzdwdIcP7To1atXhc4H63jx7iErRgMVAYce0eTIkyC980r865RxWkSZyoqy
IXLP1P8chhuAPvQzrMjzmD6i63tPixkvn4C69Yogd3WQ2iUokhOl8OtClPsgkELzPPXnK0MgxZt1
Yzl4LyjmSVxRHUpg5RuXYZ91AiEvcDawpAxqYRZqO1mRNvnebQSCVMpNdimxLU2ZNe+5Q2JWd4Hg
Ijc4ZvwgSnymbnezQJajuylsK33FVJjtJnsQFEWPHWV9MtzjIkjZVGZAybOb25Sfgda1hMKSiezt
tZuWm54+A/Ops+opqTlEsU4ZejvdHriBlyLNWsVrCcz+WLjYMyhJ5EJWQAUlj8MKnU3cC93Y/UaP
LYlZzgz8gkvZ3srZfDsaSkN5EcQiPoFFbXJga4yVkTfyyeJHaaIhrPiKaQCivRBVe1tqLPwGq49f
bVI7+7TghIBzRAvJ4C18VLL/Q96Z7FiOZNf2V2qkGROksTNCwhvcvvO+9wnh4R7OnjSSxvbr32Jk
PimzID2oAEGAoEkBURHu6c29Rjv77L12cSgFmocuy2ZlySyFB0S3Jv7lesAt6VIqkbEssMLwqkTF
wt/9ww3tVZqZx6jiI+LwTDiQZvaMKl9KLdB0JBXA/mBuc3eeTsx7xN+b4L5Q/loEJF8yURCk9oyw
uIozQQPT0Pv4hox5m4wunTsCg9CKms2cuizX50cQWsehqawv9HxiFKItv+NwoFRvkMlR2pMBXiEk
jGSH7EzKMs3AZ1TZG8FwFuG0pIT3jtEH1Mh7+S2zij47idsdaVnENYvKT2OA4fRrDUrzrfBs8jwq
r860jJPE91V6UAhxBxqs8r3TN/WltMv20CbDWo1cJUe6KeglCmYk8tTa8w6znzTj2q02aP4s0fW3
SSHuUAvNlWVSzqKXgLhwT2N7mCQ/z64MCK50a2RkeS/KPkAu8dNnz8ydY53l+cVPWomFyXCP4ZDe
RrY3dKs/DfD/HhjNZqr+C1Pn72fhZdX6Jw6NYDBTg9RyTxNXSRSuxe3ZBgYrLGOqP1FnkO7MOHge
alfuPWMoVoUTasaJNDwKrybYT4b/gAArNpXQN10RFHun0Ol73mT+roJnIXCuZvVnrbm+Bi0sg3yY
omsDB+m9DGJjV3UlzQMWK8kvjlKSVnHr3/NNJ8M2NpVD3UJVOCs8G/GuN4rdFHRXFGflZ4BSFkss
Tx/rOTrSCeqg1JfmLlHBjdnRn6uIjL96UR18ZQY5CSbPKQQSEHY8dgANUTaWj18RnTDvnRt2J7rl
sFd7o95jhIkPcI6m/STMct+ONYZYkV9hrpY3dh4O24mCGagmpkVAs1viVA6rga6dbwfS7RjKxxja
i+1Ne7riyGHNYaKe+rmqfibcfK7ITNjk+LvHGZcRfSStvLV9Qjcr4fYJP9WKN5nkpgynWjcggsK4
RWSdirTfywmTFs1B2WvbTeaJy5Q+lZn4JKoNIIUMNf0IOFcSbg8POSPA0QZyBYtsNt1VlPnJj9gf
DR7iES3MSetcItmGP9SIoMhFyDW+ezwvVwXy/muFSnvFL5zvk9DcKqxLjLxMIQOr8XLj/xpQllGF
1slvkLGU1P2aY/K+55KWKRrp0RCJGsCHwWrVsWWljBjxx+EHZZSQwAVM2Zka0Fh25ivXDa5Jv0Yl
l5NQdZm1rKDbgxJkZwfch3sZCZ+tJr7nHtOUWkWDnWJ1D58l66aNi+f10TFzvepbFF09x/bbyD7y
0AlJQwZj7U3ya3ZrZDysMNdgz1qmOu692yHzxQY7V7OFGvCTfu6Qh0ap3GvL6tNjV8sVv3TIQNos
LsMyJbrKiZ7G3sIbTrHp8zSK/CRj4DZDSXvFahyDmu0vcLxBmZwAv0ZPIzCcBcneFCsHe+1X67Q3
gdMYawuEyA7Iq7ie7anYpcvkyvapw0q+zLPJMtnmv4bc0dPzzij4mQWpRWyxKbv3GQ/j2ZBS3bM/
YlamK3Q3DWazskdK1J2FxYvdVU2+/5ypEa5IwYKowRLuNlO6GZbJe1xmcEgJwXXMd8dIS7sgJSED
k3i9TO56meFRqAig/xrsp19Dfjk05h5ljJtJaOIeWxQBf9EGJB3cAYZKVAPDRT8gRym3RK1u5676
bK3xJCl5XBvmsBGmNnYN1JKit9VB1g12egxBdDozhKFbKHq+M0rNvD+IWP+bHT/AVuFv/cfi7emD
zO7f/umjUP/8t/NHS59O8xf99veP/0O/9X7zJQIt44/lOPC78Nf80bFg/+Z7Npg53zEXIdb9k/sH
cjof45hcj4OArjzobH+4f2zxmwCcaqH7Ynn1aAv9R+w/v3xEf3pmGSyafMcTHO9/fVaVAqYmBLd5
TwoO06PBS5SVOxwrBJT+WjmZV20D3MXACQxY61imnWzLqrY+T2MfHqsoqndTTN0PLYjxxpxGf4Nd
eDzkrIK2hg7ZVCsjsqpd51r9hjmSNW4IYqCu9HQsBMNizg7kZVyGIR8Na9vW5tL91tQ3Vieyl6gJ
eVri/N2DPcNiDCrlDKo5OJbzwIyyjF20jjYn1Fb4l1aQfMhlPPMTvCgbUmFMbe0ywMlllMuWoa6f
eihMvya9YRn6ql/zny8teSGvhzcB14H+Gf2aFXnbike9DJB6qpPpXNd9cp6I9YM0G41dCOFsPzF9
Ohi417RrMJFiLWFCz0Q2rEOhHFJMDK8Ew3o2nQy0IDXAj7Tl/MaGNd0iL9oHaxmBMz+eiJfhIDu3
UUuzNUDxZWjuCggfFvaoq7JxulUslpoZYwjPbuqrHw5mD1RRZUDnJieR/hrRl2G9SsvsBRlUvUQg
yA/mMtT7KAbEd1zIIMky/INKgcyhWMF9dnYXnuzO8sSeKTkzYbtQqj3AIqCECRP7o2EU/ng1Oz63
ibnLwYxZ83zIMWktI43RnD2amD8MBf2cCxw5AKPQmo633Fw4bXyWRMUqWnc2qV68FcahRMHdsgi0
NnPuTRsiNqDoPIHRMko6cc85XXzXA7+FjWhs9Zwl2K1WEqNy9MQJKfFq9wL/xOzBxMVuXbB4dDIZ
3RSEao9BUce3rmDytFQTxvy6iSLyY2sqjAodxJwwCsHGs17YOnxKcdvwJX506YiFxDUwgZVTTTLE
p4STcYvGa8iLeBcQAZtj7BjTroit8HtSHl8TGAUX34hF4ndt8VKJtyFG/Hvfa8OPwCT3yGEOd90d
LYHsn9AWHgdTwJxeQ4kNE70ExKrmzpVI+An6NmUYykp2HS0Da4Ev5D5x8ujbNjNxlxHr8Tcu33e/
tpm7g1Xuy/zseU1tn7hCyJ8VLW1kqkb60Z9ggrEliTIaW3eaux5ShUOIsvY88Cojr+LmgCCHapCJ
+lkQN905ZWKdPZv3R9yyFu8UsFvqRUS2NVyQcle6lVyaSHwyHekU+EiQSCxkFcsnnlbhbP/wrQic
XRADhFzTwDpctUHW2ZtWkoOAdzM/gEUL5jUoLMPDPUC97coBP79p9IxJts0RAKH4cNNz8DvZG2G5
44+wg/a0Vp3FPrMCGfLQoFuzTw6CbGOCdLC2rHumK8hD9XfY5sMN2O35MYmSfNjrfnHl8hML9gWl
AqyEa2FxARCJAGhYdTjcZCbR2yMoqiMa24RkadgtowV7V4MbKJW409ZH57sBtdpcOtsr7srKJ02S
VzJ6J7ra3vfY+YFXJFyOdqZtBJ+z4qGtw1q/RpGLOKt8KrqegiE171kiZWwTphmeO1uGkjp47C1V
ALM9rF3z2La2/DYrMJZr2rX8M8A9+2ku6Bauh4QDd7TALeluToxLxCmW7ZwwTD1kRKWtPfj9/hrR
Xz5MjVVfuoF6CDbxsuHf9hAcrA5RAWRPZz0VdjO80wyN06aNM/s2onMPabkf/LtitGHINLO3ye15
uPSN4WA2jH22EqkVnqIIvM5sRhT1EbrcRfFsH7XRR7gmLep0iE3l967fFtskCflNzipufqKrJvG1
oKnqw8BTxGUSZ6Kgtapy1ymlzJcY/so6mkJMPWztL7Ms+jeKJtId60NsA5x/e7Ap1XI6yFghFoQZ
lR9Oyb3YVtczqGqqe4Na/LT7qmSRzRsXOw8bJFPSlFl3sv0MZ0kjxFyKXQ/D4TTLuftZIIbvKqvt
H5qIA2yF6T3b26jhp4hNx4dIuE4ypIvoJiITxRqH0oFd7ZIVppLAJtZMEyBWeL87wyOwzn3BFSww
yM4qO032k1MRWjX4mCMcyOxS1eF4m4IvgH+BuNN6suanqeuncCibdcFBtI5KYv3ZWLX3g9twM5Wh
/9imQX8b9wMSaTFx0qPlnaXhXTMrlce2NxweIy37Dj/1/EvAifzj163mv/pqd5V8YnWqvvW/LJ/5
s8J3nkSx/j9//WP7+5+pRNl86I+//GH7i8B/1/1spvufbZfzoXyiP/7lf/Yv/5OLeWpoYLr+x3e7
q4+vePr427+3lv/9Q3+/1knxm3Sl4/l45UzX5Jbwr9c65zeTzbtpgnKmN2sBCP+xlReUavEBgQy4
2aHxBXwh/8/Tbf3GuCYojecp5Uo7+IeqcnBw/z2n1oPS6PHUFi57edNe7pZ/liISCxVvzuZ2tww/
zsZsonjP8BLfGEZqPuO0sV5kHUkkMx5wlwRkmXWSJdkdOSTo4Y5IbpqaQZK95uR8AZwNHudSB2he
FS0Yl7BEd3+miCekj8Ko5HMfpmIllBCb0bDNVWvm9zUGqSff5Y2u466/oRXzeU65AaxUOTwmrioe
o7ksvzqc6TeNWaQH4Sh58qiIhWFbdLdFNlJ0wY2WnT5ksALgbGzMkAQn0ADseQmx6nI+S9MaCLR0
croLIBzi90soxzmJpr4vR6+Y7ymFZH215P8fFIdCvwHa1z8UVoUBb3YGOIIBKhHQEEfE/ZF8U1+v
7D5UX4YhO3yvdYld1abqVl+6sQyCUx8KwOsTi7fmbpoy9eU0TpXso4D8DsCeKPiCWTL+mC0WsAfR
ECjfat9empUHwyOlHYA1MDzkuxtX+uXCinH7b70E96/HuKjfsWtaj5UnCjZSobwTzoRlIE2PMeVL
xkkZsTL3uNO9H7wPnf5oe7whaUFpaoK/sWdyhR8V43FPnJ6uFriKoYU5nzi7+QiWJ3nDBxh9dbBU
P0ez9a8L6LI+hmgSp2E8RM7aLdRwpqBA78soZO2Y4Uzd81MB7KZdDHc55vSAxI5a6nO57kaWji52
bhTZ+8yL4x6XvYF50CzNk4H+yPUrR3CdI6ClKqRojeY4Ejeq4+aGGQEHrQ3M3nXAUFGIMvgnQ6XR
hc7ZT7g+xmos6wwbQ0GL8JxE6QPOD1rJMWyszJzvuwPDsE6N2YqpGh6rDyLc4apNOvs7ygv5gkTA
i9wyEXrfY+WDuFQ5MP5u/GFbFbfdqDcO6UiOKSgRqWlp0/FGw5s6e7q4X85yHs9NfHHdCXgrDLW3
psmTq2hIWlJsS/FprX352RSYx1lrGPlr34wdw4Bw8UF4STRGa99ZOlU7ExTWL5lMrmnjTdWpLW1j
70vuauTYovaCS5v2tbK8Z9VlbpPKcuq9k+ql0Tx4zB2nf2uWJlhT9bzeWQe78RoafkZ9RhVK+2AC
JPggX9DFL51Zxck6GWNE1RJmDioKQ9xwNBm0MJZ0M4JdRRV4ebSE5ObFsBS/tkNC8TxObF3tKtzK
44XaJvp042xRsE3JRXHHVEiSMDYG66ZF1fdXymu8NxvTNwtNGflGSBt757zgUquNaxCr1P7iR4+7
HZdgQKMO0ua0ZhVvu7thGrmipb/KhVEG4dqtoBmVI3RlYthXOBZY2Ft1apKwCPhX9zHNzT0M69Aa
XjSvLrp0/Dwbd2FkoEolAwIn9fALahdsBDXCcaLp8s3dIx1lUf2QtdVEnJfUYvpz6KkK7VnW8sZ2
FcvjCbj5M9FWwmtOlWbAD3XQbO0wbBT5L2yMG8qWc/w45lwSToEmgCm8s8J+Q3fWdxOQ8kLzHqIt
k2fWHnllMhEqZlF4dY1z1/RJeV3Csv7yjLEUB9SCIDkRtG1+EG5scNLGWb0YIEcyFfwVh8RI/THD
/1PtFDNxh8xydnnmRAfXBHq8jiVbAN9FAV3PZHvEJnRRNGnSIvCw4oD023VHdIFS55a0tZUo7ld0
G2NXzMeMBUVaNsNb35cSuLNbvlS4bmEquMN03Q0iO5WNzb20UWrccg5FBoNrMBw8Sw9XfVAHt8w1
uL1lGgc7cEvjHZSDae3EpbgHjMgEMGiXWx0DSHUMaziTUGuAgFj1lJy1HuDRcmV/RJWyXwrtDTur
wXhI1bt37KiPIgDMI7LYjoaJTSDq87VtiDHdRqC5523E7W1vTl1wUZU21uzEbMrOqoIJ2SkVDN2q
+4A+PL4ng+U8t7GVHT32HTs8QOE9T8tE7mvLbx8rKx1/1BRZf4nAGh6HphjIW5cPwCUa1uu1H7Tb
uK8e0s4ZU2rkY3WqkWLNPWXs0QHLib0p2p7LKZuSZO06GjwT7Jsk3sm8JxsCneYtYvdWb7q2bM+Z
N8nvgOUVKLnKYfkdmIdUa1DjfkH+pHJNMRxMNMpt3lO/lbN6ORQgzPAlpcO1i+xZLdKJle4mEOIc
rpH1UxGlunRhagNBKXFaXKbChknSNnP1VOdDTr/zWPDsKntFLwUG8zM5L4y2jG0OhYwmiFmwmc5d
3032VVpnwU3JSJghOshPHs3NBf9R+5b2LhBNWlHUSY1ZdC6An/C1MC/du/bY3BcJ+j2G8T644WvR
71gQzGfKhClKAK8+3wsfcmWCIIHD1/N3ENt/elLkT6RF0+0QFom+5rdXvpmzOW9GV2OeIpS0r8i+
biAlfYEomW9jfGrX3FzgUwVl8TpZcDnqwEjgWlQOCyKrg3UXVD3vN5/x0TIT787E6h6vii6Y7hh/
ZvWAq8o4Cadq3oVV8gKLHKapVVjVhdywGCNZLD26MT3ogu+tVP3diK3CPiKbZK8Vlc7RzeTonDdj
6pQ/4Arqz9BeEqB0czbGqcVpTz2gmQbpDrSHTyJuakvOl9w/KQx+MSbjiv+dYpdoE5+Nw8w0fL/f
NFWCQwSzNFarULt3Tsr+ETgYJzO/XOt5NNpSY/Qi+gCD1C1YUEMLXiliNnvGSf3tVgE0haznz6Yd
d98uIIMjBiN1QYf3F66Musuqirbg1p+IrLh5nz7l+B/2cV205yQG3Gp6IRaSBosFJPsEF73Fhhb2
ScvDZuKHA1Uq6/kK+5i/XDbmwaFJizbdqcmeP2oKBxzGcbCyyWSEn7odfWfbtj2en0g69NyIEXzq
rYWKDQk5ZUEh+PCSDgGE6VXht+VNTcLhnospROOEDRGGHhkpQmH5zIsVU8BeBGn1jqxQ8H6zy2E3
GnNi4a9hf6GJ6S3gUC+CCdSUH9lEdzMDcvhhI3LSrgdqjgse+Jqoqi13pSw3O/p8SVvGuxmOM7bH
Fy2j+nM2K+CBdoWymcRub6yCjvbzuJrGS9Oq8rEKMC2umqZyrytJeJC1RNIeS9Zm9lY4ESWxiZg2
bJrArXLZqRRcxTB6IpiwnDt0aTitIHvI4h+8QRNyadpMaHZQc8appjA95VFDOnG+aYBvQl9nw/+h
deVu/ThFDSmoI7ih77xxVv5QWNk6nlCRMeoh0unG6vC34rx5ApsfPCJwZRJQfzBfA0oyDzRClbDK
/dF5NQO3jx8yMoS3tbNE/zlg5JfmbqnZuJhTuGt5Mt+WsKRPcV6FQL8KLQ82TG69RrEkWxTxMzuY
CcskV2t2I67V+HeAgwDqyHIQDx5PnY3yog5Emk4e7EnIW5aV3Ntit27vcvwA/c4MsEFwJTGQSda6
96ZV00feQ+9RQAJM0OOSRxf1jWvX2WeBMHRfKw7qg2dXrDkTAzij24NP5MSj7yJvAW1NMv3pTxAd
uQq5T8EYVNauNQ3v3mS9iYUj9ZN1ENsExGrRoElPOjjFcF7fMjSK28JsjB8VTr8HEzxKchatLs4I
Qf439cSJuuDJJYM9t27xRa+gfp6HcTrkM32/xP2yZOP4MTqLSbCw3HlxM02bpOQUOtR14R2mOjWe
vGjK+23OXm1valefC3b6a39KTHMNEN7eWlMHGb0UUBaAJwzQFfN+epllqLdwsdTEv/Vrnzx6Mu7g
d6iLrsAibWj+aLZDGSVnQinm0Sq619GEjBtGVULwZOr4QkT9Hlbg4Hg04WiNbXlMsGDz7Iqcu2Tw
KaLEN4WqO6FpmRxeK9uIn0VmUSbYEIXkVUgcqg2+EcEOrWc3xxFG8raWOt85ZDn3EuMsIZkp/Bka
qr1xRMX5N2EcWzUj0yFO8X1VYNwduCI4Gwh43jWlH9XtCOrpWKeq3VmTUR6sFttNHfnd55Bpdecb
UyjXJBipYceH8ujw7Nt5cmgPQx5E71xn2nUVxPdJydHcdnyh00xyaqgxzPl9FWJ5xtGtQDSDNuza
SycintSs5TZDMnwyPeijhcsb/h/OdWKAg/7K6pLe13TICQ6lJD5TtENIB7WnT2wDDZDlUwOyDM+F
U2W0wWEp/5hl/QUAjbsV/tflcco0puISU/jUNKfJEDPaTxTt+jhmqk0m27wKElhirFAW/pzBIjHq
BUCCJdlSmPAJ6nFEXa8zfSG7rI4TbRdAaNzGvHHJka0xiXsXuwofednfeeQv+7F7RrZzbh2qlleS
yMjaoux+1VpDsOLX2a+DLEoZ3OY0voqJ6mXrdOogcNtj/AI6JcBPV4D8Dsr6ifzS+JGobLz1ZiFQ
T4lbXk2z5x88MTjHKgSfsjfH1uF4S8f5jQ3TTaba5iYrFl9Mqw+dZTfcADtkVTO3u3duneEaK5L7
ijrX/1Bze1XEeX1u87TY1JaZwwOnquyHCELzR8R1A4j4WO0m+s1ISNPa2ldBe00soHsoYv7btoQo
FDEq7+o8wnvJ9tc9Fuil1xX+7kdIV/1majMcfl1u6Lc6JEqpLdFvy4JtsJ5suPaArnd54I9nNwiH
hzCCl2VKbe5wh/J0Y/e2sw3Le5FlvRS+wfzsN33Tz/SwEMXLeTXW26Kv8VlWnVVsa6NmHUzeocSP
TQiHRzjQbthdDu5kbdjqXRdcnjax0fXffh5qH/ftCKbEEmXJZKKhcmueJl+NMDC+ZyTQDumclO9j
1CBPdLagfwmRVUW3RarM5zDpK67fWXELAke8i9jwbkSaW8CHjMpaZU4OpU7xezh2TDc7D3eKufLB
LT1n9Ti4+MTwAzwo1ZblgfoBuVWE/dVW5vX82sfKxTha98eRrADzAgCYWyvLhXdYBJKPyDVgXWZQ
QzGsj1C1baq4ijXYPOPBaidzpYfeWfN8UQ9x7usPgVd9ZbRWcRBu8t6kVXy221ZD5u6onjUHdBbm
utzaeGHlPtb+pA+symxxFY0kRtd22RB7E62YfdrNC9vY2bSn4y0filI+p3UizL3iqWmDl8+XKyOg
jkHtEkiW/CB00EGjbOkUWqWgcb+VOXbXEoPcizkWUIdios3E67WfviZQP04oOCV+3LS2qSJWY34y
/NQuHodQzw+ltnoCByPGyXMVj5SqzfGE4j0Y4E5RJfba9t/YQhXBtmZ829uIc3CN5gRkpm258xVD
Z/MelDyxMDsTM88iTH2MZsajkuB1DW9u11whcdh0Vf/OWy5prjnyPedcd0V6Q7ee85mnnXxBmWFv
y/OIm7Ry92WWq2s3UPiMmoggRxJE9gWzDYm2IM6/gPsZYGMx0aOMx02G42y2qYnNggL+I1XtcbKy
lSDC4amBKEmTkLUgudcuY2EXoUfkdcseblTa2XCud8NK4RcnpNlWbC5Z/brFilUdb/eWGmI8oSaN
S4eWSSwlVjDJfA9nydw0mauBDTaqe6VeYrkqtxX7iQTe8WOGHOiuQxTLm5Lxhf+3wMC3jgtemCue
05kHu7BwPiKjxW1ItndcZwO1mJbBI2ryXYKIDnGh0xAo70eGj/8FlI98hZNXsuFpYuO2kkTc1q3j
yJYEaDvt6K7jCpuAnjxyE4eqPKssX9M31DLeYT+p1yrViiVezMrHqSe1L73Ou86XlhGGLrYIOyBn
rOYS6X7S8Rwam5TE8NlzcoqtE+48r2lrYBqxPKjYae3Zt4ULLz8vqNTiFWzn9yVstAOr8boBLsXs
gbkvIg9sUdpwsVIrEqu2LniTFFjxoVUVS+gzFAV7lxWw3EId06AJu21XWOk+633WEmEejm+9t+B4
wkm2z93kgw31ujHgu/a9GQtrpumTBI2PgNZn3JJpv7QepS/jfuto6XFPyCL77LU9wB8c8emHgE6A
bpGMhrUD/mQarGEx5p4Cv5tJ3HYLN6xIPQmhe4SDgvV2jF4Tlpz7ohTeCUHET3alBKGBWpt/lXUh
rkrWoekqZ0+Ij7n1aa5Jukg/1wHG83owCa53U+jxbbK/8daZgZ+Ol1hnYdPlpXLSUziXK8zBNf0d
fRQ8YtNgmh8Fx8/kWemPcBo0OoiAPHDhnAB8G5mW4gUKhcw6yrFuyn0kg95mIdl384YyKv+zcbvm
KfcEoc8swSS/ygSS3irRPnnJ2EN7ZBYw6K8m/s2+Hxdt9DFixT2PolkiGkEqr7HUL9Aozk8O7DSq
4Qhx/s8Uo1OrsnFLPfsL3gzBBptXTSt30qtr2iBGUO1TNr55YUomwa+7N95Jjbg0JoulCMxUd8ED
1bvcl3072Czryq/QStJ4N4ou5bIXllSj81jiXBnLMS+eKPtwTnNQzazcOl2DhecxSZ26R87Z8TK1
NcQCr+uVOV2mEhfrMkUa0QJspy0JNF6+9Igk850gK6D2kptRw8gUtJuaEt0OE7ATXg0j7pF1o9N5
W5vpki7PCuQvKq/Jo3OqUjgiCyquqsHsLtPgAlFc4hIzZUY046yTxkRMan2Pc2COA3ndzsRfVjlP
NkYwDzRCmKYVwzlJDo/AfeRxPR0ixKKp4guOjLENr+hvcsNdXljffWbI+0b6Fspj6sGmMCo9ArBL
dcbbOMdMZ+SqAdPLsQklRtfGXcSoIZ9FMk+ktMA3EYSGMCEHi8Yqxnon+XaccnrPuZC525Qd8n0+
SoeG75JGoHjwk/sMANqBbXjc7xavxbNKOnWepz56TouYm3QpVXqb1/mrMuxwWyW+nx0xNqK4L3mi
qNZ9uOnGsPxgoWN8VYmaHlNMGsYGT4rJ1ZRjdzrnPApZ4Mu8AHRN4PdA5gwtG/jiJ5e55oeZyuJp
piuCJiU1tFuGtfhkWCybcDku35EO8cDZ3hL6jnPnp2XUww7Vwt6NCApnJB2Hnazb3bbmJLqNUVQ2
W1x/mA82L9x7yPnqntgC74A0s5JNLCLx0FD1wIJnxuAPOccaz3Hdqd2MvhLt5sHvwZbC1kaWUa03
70KHjvWD5OWb8jbqbXRLDOXpNWJDNgFxtfr5omxwuod2xGR1Qs2k3TbBRX7UU/wQ1xQboCROH2aY
0DjkYG40MYYDhc6HTxYyNZNALV65k4102mVp7D2QX0K0qDLJ7rjxoscGa9Ujd9FoJsAW+8baZBVl
cG2r6xfPN6vvQHBzZvOCDrCWrVn8FC1s/LW003wD7gCxv8YQS8x6tFdLV0HOjbLxiv1/7+r1L4vY
/0m0Lc9ypGA9+v/b0Z7iD5z8H+XXX1x3//aRf6xo/d8CVrTwKwOGcwqjiSb/7ryT9m+klkEvQfD4
BdD61w2t+5vgKccHOLZ0/F+WvH/b0Aa49AJAWS69qVz+/xHfnW/9vVfcC2xJWlqafDrcN7+85H/y
ipvghaLQ4MJYWM7crHN2NiXLAtLC27ZzO25pbui9tNFk5ii6HiEexa6nxyrRRNambQXnT6jq/mEw
B+69vqvdHaGG4kqOnd5ZQ6zvKypYkEYrQiNuQamjmvLkwLWyPPMFFZvCqYbDEHTecDW5chgvHhm+
swJznFDF10W0QHp2nGwWp298bny/FduUmPa9U2oXvb6YQAhQmYGda6wBye4rH0cIITXIKqCeXc5m
gBJ4/gP643C1h+l937n1ASYKgoU1lq8uilSAf8jqvvjmrHWGWzhfeZHdPfr0Dw1rChyYedC5wj1q
po/TdaCCm/BbYVPg5/URfSm1X+0Sxt4K7m2YXCfa4gmUcVQUm8hXM404WYhiTtKBBwDv5NA/pD4L
/IND90sJActJ/IXxDMmE3KLxXnVhEFAtNyWXKqzSj7rokksrsKOsmqryEVjoypk3Mp90uS5sri2U
wjUgSSrqMV7xA3VvOSZASCydrn6K2bC/Y8c3UA20UvAtEyLCA101aJY4+PFVcgtbuUjrB8sQw60x
G/1dajfFp13EmBI5xKJ8Cz/LeG1rBxcIvG9wkw7Awlu2jKHaoDrmIDDbnotdWPX5Y4UqTWuENnWz
dggNLIqPtL49hft5jVswf5t9bYe7DoAFF/UFipIkTWKvY9XAxk79xVvYhUZwRsJTO65MPV68tr5V
aBD4UZrmQM61vo9RAK9rWFkGmNG0GDa560KhYn38YbZ6vDb7FPLHVINFrpSfsQzWYus5S+XdqAjO
JBLldp7Kaa+dmqWja027OMpoupzC6cqMyuDQshZ8Hll0vDgBAhEELDkAi5OSiBzTmFWNIyIl2T1H
j/06IyV7kxK+2eYZCChHEZKFAhLsOj7X3s9J17I8JITQagnmtkRqbfmShrmh7wHo+ZXRRdi5wiY8
AfupDqJgwVXaXrl3zbh4bkhI0kthP3m2UyCJIDW1AV1m/bkH72GvgiJBvxyG7D5gZwJkhO906Ey5
SWTSnlnQY4nUyfREgIieqq4bT7amMjL2cfXVpsftFq0oWFuFw8+fvE10a7nWfGeLXm6o0hhveK3b
e4pQfcW9wKU5dHD0HUktsUlx2T7M0TA/GzyMDrgD4cEPaU0CyB5V+UwOTbyw2cRPCQz6u4ub9Nmn
W8MbZHdwwP7epDxSB+AI2rudRFG/1RRJ3ZXguT6GgMXFuhZ+8CCSDtdFnCfmOoUNRAiNMyVbjTAH
tpSpzBAIPPExzABqyLy0zhN37+jG6fMMlkxfsM1L/RsJdeE9jQ32a4UbRpueMePeln54mBR9K2z6
8y+/DSG3k6wVaPuGO92kfsliNzBT9U2IwULoksMji+f5m4jUoDaSqeJprk3/birGW5/NWL/6v+yd
R3PzSpql/0vvcSORABLAojckQVIiJVHebBD6jOBdwuPX9wPVnZ5bFdU9UZuOmYjZXfMZiQLSvOec
53C+KjQqqTnyfVLbgKrmme+WRbaaggUObzs/z8Nba6WSzqwRDyHCw2+kWKz9apjm18wvyUC0LM1H
C79GtEmt0PrKNFNkfvIWqkabSVp48Q7Ibd8nhOdyJ3rQRVR+Mvbh7afRiOkQ+MQLitQgAa4zINSm
N50dGXXmNlrWMrC6A9dLlyOSB8VL0iNxsCieAa3nZh/ZWPupELP1NcETwLeaY7C5Q/LChjt7ThOU
c9xfPNPKR44xvCS1Ar+39TrZPqCj0PFcAVTbDGRqHlNmJYFSUObRqdSJHG/4EOEteA9pkLimdjn8
MMb2UdTFdIYzhtOam0F6j7M6K47VCJl+aBeMKaEV9VfZRGsm9vBZwsaarbPKvO4mbzJGCabyY1p+
Jv+W4xR+v3QxIKtXub3cj6qNxqNMOgLvIsmfYlpXP2RqjMEwRO4JzrwA656O14ntq3MuicAkaD6g
Q3o4alk2+XdFOc/HoZowT6fa0LxkA1H9XIyJEXTk8QzC1NyB4Lj5zQ2vgnxWWKrvicWAM0ZluJ79
sPicKDr6NJhNHhqffkzSJ5b+hZHR3U9VIp8GMwHXYZcAucmUAX/V9U/m3eOnX6eIGJHldEBHDJrH
KesZ9VFRf0ZFXJeT+TZLDKkV8sJ62jj2BkTbobGMeScd3NVdOFXndIRZUUE72gwzFknUHKfad/S3
XMXxkAFQsg211cIrGGNNGfutV/vNrR+zvGxQsArc+uMwfhqkaWDlQXl/iLu5/7IGKnXuzAwmO8+d
jcYIqqu8CRM73Zc91RAagB07u2716mYt/G3LXJUgf+oyr8NMCKu6p/tBDSq7bdsJdFRcVNcx0WQU
OSuVv0BzkZYEko4wSH45OfnOPPp7KQfBJCpPXtizs2TLAIkphosm+0FfmHPKc68++Mrxn33GHFsT
HExJJB5u8zaT/cpsJ1d1lQxt+QRreg0KMJk5AUMS9ikuZ+sVELCaEIj1Fd4bReSwLavroR2bU0eg
82HCoXJt+3G2Z9KHIduDpL3QBXhZypYPxGfRXeP63avjN9UXzK3lVYzcJ/OuwUu5eDnlC1754IeN
DarGQgafVateO6lj+FGjxXEIeJsTXqW6VjdJHCdMgZrstfJNdcOBrbEPxLrgnDStn5/9uffefahZ
8LHVm7Dz+jArhoXSsHmcIxsaDEn4JwhtGbYubv4b36qZapVu6z6nMFfLoKaSEJ9blr+XkRhfJEsn
RXFS1yfgXX4Q4yQVeJXldJR0T1xT0NVfzTPxIMk9/xCGxh4TVNwwZcKfUCUjw0SJAsVtar1EWW72
7qGUEpbuLe+oSZ7dWnMfE8I1xfA7dFo/6GF+aQ5GgagTWA9W+1mSiDqOI49/32XOyey8JxsW32Gk
JcB0h/pV27k+DLZmTOIOED8W3APigIDN/b1iTv+Y8Ji8NpNgohIOy5G56VAEpmUmD3Lxh+m6Nxw/
3VZA56OgtKT95rfd/KPmag3Wg1UdAmDOyJLtJ2z749LWIb4v2I9b+nMwvfBjRuahsQRQX1/n70mj
Rj5Ef8A4RN29e8CmaG6XuM8utP3xpvq0ae0Y6BgXVSVPuYjcy5pifEpEyt2wQvC86u2xB4O2+spq
URm/a6cQT12WWsc0n9l6q0jvI4HrBSqA9YQ6EvKR7xkvr2hn56YthDhjD7aDsdBgAnxiHW4ZF1eF
CUQFqTK6tF5X4wg0b90iMW8VR2XgSGK8D5sqOWdLbu4zIzFQB0z2WGI0kkI5l4zEbggruScmmt6a
zCbOUVOMWPZbPALHIou6G2pJORtprjMv6KQEGZauinHXM+pRJ0Kk3UuPndnbWZMdvTSsdexgs/NQ
u6NMd1bPKXFvNmVOYtGglWDj4EN9TvXi347zHOMc76gjg4Y0g1GYp+Xa00Pz1mJLfabpZya+7sKm
t8tBvbRUrt+z2Jn2piDn884LLPaYTkuO0Ab2Et6Z8hFtIrqpcRuyohLL3PkLflDJN/7lq6EAxzOC
BdllnDevSqKQCTUnJSNN2wUwf6yLTu6t1mpjWk5rq2TVnE0D8w2Jug06UcOVXRT8lLoI/c/uWzcJ
wAQ5EgesbXzig2kfsTsuEIc4s+9qoPh3WGP794qGYwoDh7m86T1320AO6bZILBxxZppU7rxW5e9t
NnFDi2loKO7aMhaoTg0dIzsntgHx+UYIxA2GIJUr2ABpEp5q0+akyaMMz1b6r6Hbc9EZ3NBn4Ojy
qG6LvmlB1+a2ke3qcibvqxbztW0NOzp0Sngnfx5xUqUySp4rg276eybDM0H6tLK/Wo0TAZx5oed9
KDqX5kGXRpldzug8vussmytHnlcwCD1AgGx6uT+yV80PvDN0F1sFuIwuxksEWLI4YRo8apqtThNk
0VeWJedBkVYFbhH6qzjePU5z1macppZXqFVEO/wYfgHLb9ptNQEf+E2NWtTf8tb/Y+70/3dHJEQG
/7vxyOkTh0v3mf09kpzMIL/rz1Ci94fjSNC1vvKltdrU/9doxMW97tsOsQywcg7OSHhvf9rXTe8P
2zH91djOH+XCC/9P+7pp/uG4hOx8/o/NP6h/yb7+j0Ry5XieixXPgomuPMZ9f+9dVy1KjtvRZ85h
6cj18E6F2Zfp0YfSYXQIu3vGeV8N6sPfHqi/RQn+SYDfc/8RZqcUhn0uVZ6g3ZjvhazmX13zoJQt
Dt55HyhaBH6Htis2BD1IgowOAeUrCZqGDZRAJQOXxFgephZ5ENZ/jMPGbOsv2/GJlGfwzRSFJ9xS
K2+GgSCxQuCXBtu6IxaE5iHa2bsAt+Yl6SkH2FtOKFF/rOqwqAEDdNSpfcTdctmQCiG5Tt/LZlL6
bozovMMF/jPldrwjYrZPfUC9mMuGjduUD3NRgFNCrVOGFLy3EHjtSacP1mQq7kPTYN2alWFe8sjM
bt0WSN2GTZ4aCy9doU/8feE8tQdowMX97FRBVqdn7nbtTUaQia0LJBn6HGFPThEJv3mcqZagonf4
aSnDfsZ2OrXbtjejO1ys+uyUhUNfMhg2qRKUpFpS7CjxhpIBT6MXHJr+g3KGCdJNXCPmV4hDsr+f
q8behVUHAwPUAz5SbRt7DN8WbL+VUT8abfcVTozAqQnyCTpHaedjXhoZUM2jos5c++IZEGjLP+Lu
VLuwtuKHlhQOZkh7pjw55zilN3B2V6yNF5+kJcbTSK/tWXKC2Vo4i26npLDvRLJQDC3xk10A9bhb
ZbfinHxjjgBXXKZojPClcwJhAtPQCgLYuGTSVoflobL76TykXrenNq3crrUy+zTpllM5DfVzU3pu
v23qFvenaznVi+SUtJOd4VHYmo01V1Rv8KtLJC10ptjOiobnoO+AQyOe4SKrfeL5VW8flcCZBIVX
LC9FLqmtZ6QTdXgQaEObcN568x2/bmw2IPnN347hOiKIuDEFg9P5l1iN1AaKAQ7jtte42B3ToLax
HdZERFmBSYjIgpJ2FNI62DFKBI0rtfPizBgzgyWdwWdBZqbPe+o8b6N0S+dn5dbzVYimRy9n5dQ3
hEW6D5A5PEhZI94i/Om/8T/UP/lkkoc2K/07Fx8yN5s5p64bkS9+s0s4Ypukx6MhU5C9GyXM4UI8
lL9lkTEcwjDzgbPAp/kYa7slOZKuOGymDRAHhhQKd2yZcyCTSe5prpkfZbVYDyXjISAIpBsA0HEW
WWOXw/SzKVyUxjQa6/shNH38n1X8yh0m9wLb0xWF8nCgaRyI1MvQERlx+96cAtSM6bOouvZ5JN1A
AIZ+yc8mSZtyU7ts3CYqrrNVNDHj7jIb87fRJuZj3NXFC/XB4b0icPdW9lxyN5jwEI/laImnKEwB
CtomLKEAWat4rFSDmRI4BjCwJqq5fpPlZ4Bm9cxBEzJvKZ97buCemMjqoVKqBdyH9A5mPKD80pxj
QrLBrjczahoOcRbrB+YxBA/8SOSnhUu1udbKsopkVNmOUKVG426uZxrdzMzLXtLZACcnBO2fW1W6
1U8hNNMzxUnhyBWNmYNppO7MSijdq77kkM/0c620r1MvvRhFHl9k5zo9ACDHzbYLhKz7hEnaCz9S
GsZrVVDf5tUqCG2lHyPuLTu7tsfAsZziHkZaGizoR4rJxtS8WS0B92+X4vvI2P+DxZyfKM3XCD1k
gpGjQCAb/pb4Uso9nekK1ZYIkIg6Yuw43018pQYly32EuMhIOF0DvEPJsjCEjLpAIS7D7Ygx/SUX
cAq3C1XaLcB6nxo/Aab1HVl7cLZR7ziUX5pGSXPYLGiX8GV/MRyvfvbmiR7ENhxcqII0fr6NlEX+
aqKF5A8JDZZ0SBRItdwu0aEoiMbiGpGoja7M0JB061pWdssJVMQXeBEjzfTICdfVoEhxtbmFZXE2
ekbIc2/ydumqSMBk4S6E9K+ncEsHkm6DUpbYOEsq+DZjC8TJthokrLFemHGG1oqX5sHRVJbRU0ZH
fYUVFQQlNeaUSGPgULPT8ktMhx7GSXv9an8t+C3ecu2TZd/W0gsB7Gv94RLwhRuu3Re6s4rrgSrM
E9FvFmLB2fiosKhqIEv9/Fpgnu+3kZeMt3aXeWVQZKzUS5lBMJyZ2RO8cmz3V1Uq9ThlkrwuYzEc
KHQAYVfoXf0190N8TwKzjrdJmUI2E/546xWjuecbxYYUVcVryY3sOsq8Ktmm7mpgUHkEKImsWCFL
mgjdvj25vHoBKRfjc+lSQg9xuOldscoahOp+RKGT39ph345BT13RSk1M8I3K2nHFMUSTQWEgePQp
IsyYm1512Xyu1JxTPqAGzHQWou2O4FEC9W+agJ3VJt/bFMbz29rh8MTyW1+YnqlDJKb5HQeeeSZn
MTG1w/n/XmDV4MLdLuSVIrEaNgZsq2JLLqyhanwmQrtVhtAfY+902P2M4TacQnkRbuv85lYFNCxM
lmeHF+mnDyCKSw8F3oy18oOkMbBm7kI5KlAZMEFLMkT11mla19n6NM9xVWiVvE9geD3ibuiveiGz
/NwMg/vu9HH8tWTA6bZm3EDkRrb1+ODSeNFU6E2TtK+WyR6QYSO0kNms1Se7S3KvTDOeWLbqwpw2
4HuXfFdhNu4E05LMvQNdhthKfZg90TxVUqxuWNpG9uqd3QSonZcAPADMNtQY/IG31VC9UkwP/lNz
r4KPRvyngOG/52CAraDvDHc4gWdQlIhZAHSbGXD9tgiZgdXxZNQ7RswHswhnHfQI8vjPpfcTO6d1
Ii3l4Z0gza7RUvz22BiGOve2+d6osHmGzWX/8DLwW0dX8JgFPpxyxn2k9WG0cl/+8pSRMgPq3aEP
4GN5D8JSEVILDRqM8Kgxb3fx1Ke8nRZG1M04WmtjxVDAHxAenN8NrkejOvWDbb+OXcMTBWS/5CAE
0X+7BuSPOhfYaikDYLtkgze/NAaeinU6x3CjS1pXDYbbdypJwEiJuRiCOJlpvHVjVK9zNhXzNcNR
40eY6B6/CqNi8jPaE1sMzN2H1QzoEHmfGB8k9bHd4JJKP6fRYhXwZcEYx1wM8xE/AxSAaKg5m4CB
H5/HbARDC5PVaq+YpVsoaGQHQ+SrdI5ucLtaD6LMF2+fo+BxdVxy/E4E/5qrTkn3VxFKio1B1tFM
n+90U/tbqzPV3hns+HWcJA4sg/AohnmC5VnRMs4Ws4aPPyGJQrpiIN+Zxs/ZjOp34RAMdTAJ2QaD
Z6yam6jzir2dYFpvQyZZ/ULtxFRH8q5PPUoAlBPjrgI3i9AAvHQqj5HvEPqZU8++T2vDYHJTws9t
dR64fmiz5Q5wnkMH54xLbePeQ60jfm0SmqisL7KBaUDiC/egrlz/gvlKn9N4Gom4p7n7sJhzAt+j
8+NHYzaLGyapfH68FC8gHFiucstayoPXpvNriFHtqQV2LCiQcaZ5Byi/NTfmXPdfVAz2P+2Ysk0G
vW1cMKwKRbuld8H7sryWOsGFuq8nu54rtlj0YnoqLQxUciWyRZKnEIMTVuyd2c/jV2JQP1svTfE4
LiwqZHTDerWAYNuicjKKOVR23SSPPaFe1Khsmq9tHkQOvYB6uQew0wJzRGZwbGr02MbKJr8tOM0X
u4whoLhykC2CyFQ4TsnTPVQUnQSLa2H5KdyFSGQDm2sEh42DI7UYNTXMl0HXK+M6y0PAFNOcFCMP
sfIhRA+obRbeNmBSVpY3u0gPObZEs8ECHtEXzRwe7a/dGfbMR+va1bOJ93ZfJyJTQU+K6zQtE163
rl0HSBHD7VcGtjRRFIgMvzMXs+CmcUNORaXxNwwL6V8gWbJ6Eb2VP43gjH/JIqqODMKmmtga72jJ
zbhCF9DpZ0qbsdhzjXXuMCjCOLSMMvc3Ev8ZEJuB46GP+U3zKXuetRvG0GZxsE0ERbuqmntN9BGS
XsFjSAnMwgG7N7jmtLYWF/A2jXmig6Ub9rO2xZNLWG8zGvlvBLLJpYTEA0yrTTdUm6EwUhKDKjKv
lR4JrKB9gPjtqBACBOOJa1QfHriQN/+qSx19aanrQ4XKbIZAtsM1b5hqxGH8GlejFzn11qjSX8pt
VySWCzKEW7Jzr9IS1QZv8dhUkH3kQoo5e4bwUuw6Ll/YkEaa5mz4uxW1uDjp5WaU6q7lBbhLjNAL
wKTVWzdHYMdK6hOHGlpiUm6XBT1E+LVHHnRKD/5mIvm6zyydHEoYKveonwXMY13tOpNTI2PEWYf8
NbOdnyvivIFBf+yGCSuHiylVd5bvtHtKM49UCYHM4XwZtdl4KZUWL6Is1ioMVLFdodtXgNn9tksI
Mw/4SgIkHyCs5XRH8mWCteX06ljZk39FdTZz3rGWEeguwxe0fzXJCTIl426deKC/dL5SKSq8TIMe
7W0V+nA5Wbx/e617aDzRftVrMCoaqCjsBiiGlTF4124srTcJzPgXQQdYYHxAvc4rfondU1RcA9hw
Av7EzLgsynJdCjprKnqHuK2fCt2JI349HE8jlUVPq4/ghGO13wy+UR9BZA/PtdtkH2EvgJFIMYOq
692y/bAyrkEcABKCCGVIjuig02z0WEnltCMqGSHQMCH8ZZidPs9mzMlyiH02sHRao3ZmPWfjPh84
TWap59/TeOele9NreiBQIyN4EroUVPR0jNOsZnJS2GXrnll7lHjgPvZYqLzRGrMdZ6T2Gl40y07H
l/beKSTx3dSDCt1NxL4YlUKNd464gWt7j/29BHdZQajaQuTATQqTUH10kDl+104iw50t/WzeeZR+
XfkDmaBj0VDRja085hBNFYz67UUUrCZMck7t2I63M6EGiEki5mDam6n6qQsbx64dNck9YwHSxb1l
PRBFQb2IPMGSGHqUtDM/juYtlnow0AmuZwdjBbjCbZqXg0RTk+Lc65oy8G7g9NR5JIT2lTF1Pyl+
8br/byH7/Q0K+T91b/xpBMPu9V9jPp677lN//pcmMn7vnyYywBw8HRxQpVDC+Wv9hsvM0+I/m6Zr
eu7/xnxYJiYyZbFyYxijovOvmA/vDzxknvI9F/8ZJJJ/qbtR2v84KTX/vnzDXueZfzGRzcg7Fpgh
uGktsIba3bVlPQdQWt1rIO3JXjopZbLlaDw3vpyePNP03+BR1ncyXqITwnjzjusjDeyh8oAW4Ek4
xP1cP00WJFYBdXBHtixhRfSNC20ZBFQaL0EaBVFJy55vr0DjUCZvfGyGwetTDrDPuvJQ40MPIDic
PPhPPzHsRjvLmKo7CEHtEYPKC+LGWiBcOwEhAPNN9j3AI9Pp4Lf61c7la//OCt1io8/2uWNpZ1c0
3nKlY9f96Lw5OjgSiK2Zjp/0O1/6rn+0acTgElmiQ/gkMGkUmUk2r6StbDknA7M7J/OgVwhT+8wU
yWGpfT5ptEwRaecXqil5W9SVbtoyRvXigFtt9YrZIZe7OmFoRAWxGs6UFyHRA4eCQQvs4r6q2uGu
zck97un9CW9YzOVvpxfJLxDfw662Dc41XSwfqiWb/Y2BIruEyhJBNQ/qZHe9cXRwqO3adOEOJD1c
JMFcien30E5vK8kL2d5J9nAs8r0zNUQUIihtqnY4AekluQlHx+MOz6LPLNcBeURspA04kyd3S1Y6
FDuX8jpMC3VJBLcl7EBD8uCGkQ9zfBqvZAVBZAFIATR2Zi+KOzpDinGcKF5hHrrtmS7huELZdpkF
GNUZbHB6N6xok21OGXy/liEbp3hyOROkjGBX+VnuBb1fOS7tOMa0ZFY/rQxfBpeWyryG+z0/+my0
ExdnX1xGw+uAF9n5JUOoXUstktueQRIRD8AOd23K3b7mKvYE2LI6acCljAI1p5xAgxncWsDdSJor
VbwUjhov9GoAvQ67bDqMGhNEoUYJQ3v2m8CCeRJg/mk3/gihZOeJDOEdJ0JZH7vGJXGGseYaj7cf
zHbNNU5nPLg+Q3COiKb7CcFGbnwPw7EsB+7dTNYPsze3dHa5wnpamuWx1jbwLKN+MCBkHbk6VGfL
qKsH7nfs/Xidt8ZMG8iGic1y7YI2OQ0xYytbhx0Jr7SvITtEZoQs1/nM7YT5KhuHwaxnWRffG92X
hp8B3j63MM9ZRut7NtncBrHBZECgO3quCezYZZpuaRome6wMCsmZ8tnyvoYbcGhwoRx7MZV7kH/R
uWmnc22CYCEBw489adwzX6Q4lwl3NE3q6AXmBEPXoszgCxO+cozIey/t5n1q0+yHqogg9QhNdwt2
NHwetMh6ceUyC6fy/choWQe+XSRw1hdnDmijRtfkurMZCFicOlgvrxNmdJhgDjc8bfHjJKRq/Fxc
z7gi4nbG5Mf/xc5dbHoYR1z9mJw8923jsvVP7lGgmO7mrnr8y1bwT4Qg5YL7/AsV07X/cWFldf/r
whqHJBMcvGyHCOtsjnVQjfjFye8f/NB1Pts5lPcmfScbItYC1B6dBFu+ZYUEbdNMNDruePapCmSd
YVYUpoDn4/qZItNdOXBDx/5PD4lq8itOdsOPOOm7K94YShjTLjIIKC8lU4nBc5YrY6bdhn77RDzQ
SmjtSyYcdxKzyCZHAjsSveGrUPRjbFISPoHIxqNR1vo3V6J527lZH66+RIrSfNO7FR0Gnwjha4Uu
JzsmYc2+AOwScJJOgrZLvRPAAYCzDHQYWKfGIU4t/xerB2F1p5nF3iQOcajmXqDWJwmZT9Uc2PJc
LtBTRi1sNy5EDhImD35L38niltTp5oSQAVjqT2yofKGoWClUPhy6m2jgyLilFUhuTKf37umBjHaq
qavL4Nn1D1HkDc80NboL5zlf3CwVBEKSjcdlzs+MpE48V/cEKpEt7P4CbuMGILzeTXgC9us9YVGR
5uqSTrRF0diz2l+L+qb2phE7QQZkuHOYBCLED5wsTTu5l1V60tyhNrVXIEKVzhoEYXPcx8WMNt/5
WgybspcVzitjviHbG374AISucA/Vl6U1+4pogKEA9qTNtU7n9jgxqruZiP02W9FZEejCnpe9C8MA
l8MjEBVjp9aHeVgf63x9wIfvZ72OnIy2vGXA9mqYZxR846paX492fVH673eGJw4JcX2RxvWVgurK
8H59zZAxeePC9eVL1tdQrC+k//1uVutrSlVP+UFpprpz15c4N0X6Q9fVO3sr+cX1VUfIyh6K9fVv
14UABxFgnb8tDiwT6bpgNOvSoVlDwmqKzsO6rACkNI6+GLNDuC467vf6g5LGWmRjYmEPZoEyQ/KX
4JBu8u/VK18XMnNd0uYFUCckgdR96eg5kVuwM/FVhXT6iDVzuiq4DF2kuTYLcBsdPuHEjNdhxoJv
QRw/EEjtPsYiHOGTMbvz11WZmzoLrDdW451lpPojZ45HMDld2mZL1MnBU/e9DYTfWwI9awS3sswI
MlijDcN7r6bkgM2k/N5XynWLIVpXvDAvZ9+hqC/cNiR+cO1/70ycC6hWioqGwRnORTeVYWAkwrtj
2cD8kq27W7ruc+RP88vYLd0Z2IG4TObgMRr93hvXXdL+3jDtde8UPhRCQf4FQr6ZAjEkcxMk3xuu
te69tAawDY/fW7K17s5ysXD8rVVWrabUCrthGXS5me+ACk9Hl/aq5tAZY33vrZVYqOT1OV5rsoa6
W9lZa3mW992j5a+VWjIN5d6tKEw0Ywq3xHf11lrCVYp6vImLvPhwcI3g8cB8bqE6Ptfh2uDlrGVe
JmSsH4xH4QKMjY8y3uhHp6ynHeAyCPlrJRhzBN6xeS0KC6N8vPcQ1hCfYZjw4pFHrf21nWpWgel2
R6MR+uhWQ3wGRiqO/lpK1rlGc8FwWlwSx3VeGgPhRqw1ZqO1usGWqZJHEJDGozv38g4ClfNihg1H
V7Me0xNFH9zVSKmdnLUurSkt66vM6PCuzLF+cSqw9EY96RfYUBTFfreu5WsBG9Ki2qdrKZtc69nE
WtSGA7/FIKTTgawzRW6A0sN9zAnK2FjeOF9VWWmdI7b+w7zWwHk+hXAmfioI3amJsbD330o0+X3T
yv6hIdZ54V/Dq7ob3TfE8uJQMJjad7JsbqVq+9thraRjUDLsmR0VH7JP/A/fozWhX0vsEJSTHRBA
ydOuOpLqmt4Pz3DllV4r8MxmbcNzqIi8ztaKvHqw0UXX2jzKxopLDVt1m9KpJzlrIfpxH1/r9lx2
tyKsPurvJr65dx+4EtNYS0mfF7vRExLT8LtsoWEqTVNMp8cSF2gvGzNQM6M+YAAx3X/aHse9MTMb
33baqs+opR06G4WBuq9gG3hELkMhy6OTUs8OPBfv6Zue9TWpEuPGrIZjQQ8nJozoZjLII7BkB+YM
T6ZA0z36daEDaCh6a070kcBQwna/MYVj5deZhVtsw8+kIMbWlx5IdMpKsi7Nr+IedzQ0u4g2uIlh
46ptCd9nZe4rlzDYaE3kFYQzPup2YRZLeXMgm5Eztl/gYDe0UwQECPzjxCQkADuLojxP/mZMH+it
7jZ50bcXGl7qH3VvZccQPfFH483F9VTz8ZQ8808MGy2e2Nq+YZJjQYYh32G25XzCGHHoLMjLGNOX
A3yV/M2cwl8Zm1dehJ+cv+FhFDnDiNI4dowfOjsCKFKFV0xhKkbrhvVAmKK/xh8mHu15aDlwGfj+
Y7ecQYZ5DtFAJxZwA8vJ3JN5oWBOCuNrCrW6NmWlX3g/aHH06v5oLURpiqivfhVdMRw9WbvXnayX
T41fdSPi8hJmJiAMAHlBNBSAe3VX8JlKr6BIRHufnpy7wG6b+BZscErCaLaIYkzmoRZLdcmtUpzb
JCnexkEMwRBHtdgKqm/rPb7E9ihVh7HFV8L/wjxobUPDIOyQZTYndkuD+IuAWAYYhpR9UOXKiLJL
48GNsigJYuSpYzlN5BigKqn8YJD1f+CckZQ3uOOMmJl3TvaXZWAbX4nWXLwd3sF0vPNxWBIt1/l9
2FnJ74IVZ8aXsZYtT7QatJZKnq2iSIPUpo3Sy0zzqV0j5ZMsF+qgMtc6FmGc7PFQ03pZJSKwfJFw
oZbJUQDRCnqXfGU7jncGwnlZYxWddHulq6kiGkoYmjET4C+OGNsWIuJWt+P0C2bf9MX48VebOAix
kBlUDWeY6W1U3flGpI790nfHxU24UDOIPbvWWuZSi+G02FLv4HfCkVvVgzFne2qZbl9bjfckl7E4
tRI3Kd5shlvk8GlDpAc6r9sIfpRT7mPM4icSVOMd114DLuhoPHZZ0R1Gx1Q0bZfqRtHA+MuzGmvP
OxodSuJh/Bj6AvpnhYfa8qILlszp0C5DtzfSwtyqOFePEfP3MxEAOi5SuaQ7B+pWvZGDHyF7uwMI
sS660sScfxChngLPqMML2e8+EGPlbjVLFHpH6tz2Fe4kIw+tIGpw2YRY/cE1efhz4oSKHOLNFo1r
2WBUdOWMbgAGK96nkEPAlWejQetwZZ9cTK2BqSf7WEzKfAyZWge6Fs5Nb8jw6FA1eMBFZL50Glm9
lng7MzWMV0keVhd3JLLL3XSBoBEJI3lzEt2R2s1qZEGr200yIR2T0ILquYv9wkaHiqG0xy0hUTKw
Ry+7TszCO7phR8I/qon8YCu7wSGXPw/MYA6qKwWha1cel8x2rvxmtikvCwXdprW5s7PQZ6tZ0dac
BqxdIsrp3Iru3hHtnvOqOGeEvyB+6FcjrHbNaMe3w2y8l8MYb5DSnWerzFdnhtag2Li81Mz+Ef7F
dF07hJd1SPR1M9m0y/RtBTqiLyi74cFQa+I9Hx8otlJPwl5oP4q6kO8AgUKHbXj939/XzH9+XWMl
k+tdg5Hb31/XSDNEsz3N3gGZ83F5s96aT+OteRhv23sqxss7I7/9/hv/x7ynfwdK/r+DjLxeeoVk
0ZQW4ycpiT395aewMpv/JCzffha///3fzp+/GJ/+NYD7T/+AP/2m/h/St/BUIrF8w5IxVv5ZguH8
YcnVmqoc01IMUpm8/uk3tZw/HGGyjLuObeFJtTCptlXfxf/+b5b8gy8PRYzXxLccPCH/ShiXee7f
Xff/swTD+4drvp0DzzKzLj7mo1usIxGfG3iNl4v6vgKshOVjGnGN0jv0lm6vAXa515X0SIQMAJFu
8dKwrZfeDJMvZXB3HBdSZmYMDbSZM5mvgRqBehwpM8jT0g8Gu45PQ+0n2wlaa3vkOph+YP6c7sIo
Ln45S93dyxAG69bQi0ekNEupCZ/SkCiRiRPlo6Fal0rJvKj2/oARH2g+bve9j2X9dcTwxITEBVS6
6UaE4n0LwR9RzChj6ltr6+Bqb0FDdUv/0SE8ezvVLiApwCEOXlFpsrGJ7iKHWvhPeCyr7DGy/cHc
dHhSpp1f3Vj/Qd2Z9EhuZFv6rxR6T4E0Go3kojdOd6cP4TGPuSEiIzI5zzN/fX+MV+9BlZJKqEUD
3UCVACEluXNws2v3nvOd2cILkzUTPAWVwLIMBnkjAlgp9rxYN05pt6eesL+9azCM2bh1YyZ7MgvS
7zkTeRjsEfNFtPNhck4qzF0FheJeUSGeDC1mPpSXQX0zyZXHDhbGfEBknz7xPYLlymJSWXst0SM0
GaIoDLdCtqpnjJ9HT4VW6OcQnEHqCxCXxRpnBG0qYMAibzJjkJcp7cpdNbpxvnFdTrEeeBJBqGDJ
odRjjq+/JHXfzujT8rXRwwxp3zX19Ar7M7pQKyG4SZF0oMetQ/BsErtMd3AHTTRXuMPGNx3SZnNs
RiI0rpFWLf6Akhjucuw8RW1dXFsiRl8AhGBu97kTVN8hgUeDn2VZN+6B/icnc2jh1xBrCWMrLKnW
UC/Mfons+KliNvSc4h6GORvm8jEXLmHzBE7InaiKbNpBasANMbLJxYjuGx48UqbrEvTBxdW18kcQ
4QV8WyxHoaepNMwPHkWe6rZxlAe9p2dFjz8Gjcz0DKe0s86aUEQvQSUkfy9nJ/HjTtNOXVoZ31rL
iS/s5Ah+kJHgAiDhr+4PaYxF3V+FaJAdjTE/DFIHIxWaVsNTA+azc0cRPfZVWV8yIxLHItXc6tAH
nEK2oZYiLMlTxv3wZVuBQMeN55OaMgorHoxl3hl0xz+7NiA5GqvGXHh0Q2tOm2lb3GI3K76NEgUQ
iAdh/XTcvJDoA1rl7iD/Qk1EKYAKFqtg6+xzd+rgBEfmXTEmljjgBxEvy5rE0TtUOQ3t4CujaB21
n79COyTo4p0boTVwvkI91Fe+x5r0oX+FfvRfASDNVxjIhEARq3mYaT+zPl/2NtjJI82U1XkzYHFG
B0xgK8p6MkvWtJHuK3gExnH5bn7FkSQDZu9goKqvKzGhe8og/hVfISb6V6AJGWYEla8pJ7js5NFc
k0/SrxAU7GprIMqwhqM0NC8gg/CfDJ8SqEysHpyyniveT8gtbpD9LOmz3zdmhq4qQxSxxcuG3AOO
9hY2tuDERFJLZ5LZogJO0V6gG7QZ5xALc1iQ79IvOhndX6EvFj/X92hNgkmnNRRmWvNhtM4gKeYr
NAbEJWxKY82SGb5iZZwID2T4FTYjWHLXcw0ZNOWaRjN/BdMs0gjv0diBZzEJYjg7a4pt1a0awGnN
ttW1tveG2gb5aBKAGzai3gHsIRW3SAjIlUmUbDSd0FyXWToMoba/8KXlSZpCf7XXmF0XZy/0xJhs
UqvLUPGMATNll0YzisGQU3OS9vfotxkV5F+ZvsFXvO8a9Iv3P9sZ1Zr+azmuddZzIoE5WQU7QUrw
pBzXRzNOKnBPhLB0IRSKhljhGbeFudFiI9iGa+ww3C77Dl1ui5Re5slpBJLuL1pO0gQTqMdpQmAU
dcYbYLzojrLR3Q5iorEeKIvQr3oYD7LKwjM+qpT7TjCyE2VuBPsnBp2b6uKlBuxfE01SKtidGjrh
CJk4rjwp0Q93EG8+3DWG2RoIZI61NgSfSyjMhcWYwObBTIjoHnImHV+JzqG5ZMfyK+eZo0r5CH0T
JdeaBa3UJB/k8pUP3QLYasmMHlXJTzFck6TRBiMnjtd8abUmTdtr5jQpN8FbpMQSoVPs8W67RLbg
11sjq7NCz6+LNcfaDCJ1O0jBBL7m1wueTOnpxVrTr6OYHGzCz2nTBsw6bpqsDpn46Tm8HL23UZ6H
M1b/NVN7hjz3hHZkuOU0BKKrDYxb4yuFe83jBtxNNLcSM4ohbZRMW7oSC7ORJkerVsnF1nUk9Pqa
9A3+lAK6X3E9/ZoEzpoJuZ5gID9wakxba2K4qFTFMUNOZ23NE2crrhXWOUC73PESViknkJem1gkm
0kZGeTpBEhTlXfYQiMx5JCZBw3bac4oAHTmqPQhLBkKmmC4lrg34GBmCT/xuUfFosGvvlRyS21KK
nzaOVbJ5wzldXb9p8zjhOb6iJLafSWNUznFebAlkBIHZM4e38gfS09U92mD635aMtLx+KOFeUkN7
/1cK5f+fCDW6wRlDUoz+tbpg+56/F/8AUPMPXonf18jG//zL/yyMxW8ujiPdIF/mF3mB/hsiASxa
xldCG6as/ymMhf4bf2KjIwCUDaF/zW77Z2HMH1G9kxln6YzDLIFH67+zVP459+Kw8ZeGKHf1O0E2
AfFy/Pzf/4vvhIiBX5jB/6ThUI3/67mqImZ+lIUh6VLGP3tbXduN5VdI8JIAnZieUNbONioxDcNs
yIhxUW82B/3e/RYR2IYpIDwH0fKc9spH4rM3kFImV+g4Tx3kwMmmXRUMl2jUn2vMJWkX7qvF8pOl
OYDyL6Ngh2/6TBeP8RZlIv9uXVzhpThIBmepMu9UY11jI/PHWt7JwLjGUilUCGUi2s+Vu5IsH2gO
PCxTsGPkDqC+9NKcYUf3fcke5rDeJWQwWZPa23K82JVz7MP8yqjkdSGn58qUXtUVtwq7TDXPfoZH
ATL5dhbBI9MnZ+sE8rFV4aEZkxu0xXQjIyZErdUcloAkxyTM7rrQPjCqS7zYGr51jfuoO81rIrll
oS59M1BHTEU7J+8+QARs6yq/kiST/e7N+5NhprE+pD88RFu3AQ7xngnnV5FI3og20gkLymqUkshF
czu/Csf6xprnG5IbWsJcUw+W505jdRl4Mv/+C3AY++ULuEhnbIWnTv1pFk3ton8TMYMQBsNVFV85
fbNHIY8phZ7nLo3EjWSI4xMkdpvUy/NQxOaVZWDzzRUiWnvzYza7Zr8ouAEDSvy9bQT5LiiXqylr
Dj1EbE+RgnfU164kMbCetAg9oEmK3iJtyJxyxmw3mrTrJroZJfBaeq/muWZ+D3wl0GleCOhhRNmM
03KHdMNfsOl4/PZezFqcA8oXJ+nPRR3Vp5KS6vyfL5F/GaHEb/Wj/O9Apb/8p/4fbCeYSKY4Tv/1
Gvnyo+3+sflRhO/Z71fIf/57/7U8uvpvupLAu3TbRiwoTboD/0R4Wb85a0sBhyptC/76u+XR/g27
HkpRGgeusH/vUxX4VCVLMHoM2yH0Wor/ZHn8I8ILiZfAeWPRv7BZjP91dYTQAdrRUY4PIiLdgz7k
OB6qGBho6pADPh9/d3v+7If8a5cL2ZhEhyZtmzviciH/+nmJmAJaxq7tG2kb+qFIkx/SlPXdYDDj
mOZh3OYBY02kEu6qzJ4Hx90wa+yfF2Sx3jgI8wm0AGqhv/levy4w6/cCSuNI3QKQhhH4X78Xg37o
IsgUfKYS3zqah1sDUQ+oYesgKLuZJpfkFZnNPojpI0TzxWp6/W9agOsi9vtFbv0O8HOFTgvLMIX1
y3dIHfwZE1hc9pkJPmpKj9ExqFT//aX+yROXXCqxTGj7iGb9JVWLwAB8hUvi+GaJ+DQdXxxpx4cx
pj2NoHT8mxv7J9dkmZSAPHFLgBX45f1qRGMQjM6Bwi1stYcUnW1QCIm/+ZS1x/XLnaMEcVw6Dvpa
UPzyVglGNcywArQ9gHYZz8zjhjPA/ZDHH//xzaNDq8g943qoXX75IAwc3NH19Q1iak+k6Tgllhpr
VXFrJul/NWj/snT5kyeFtvyL77e62fVfPmzqEdLbrbT90pQ680SGG9EgoOguKvMQgx/+/bWJ9Vn8
eheFgQxLsiKwTv3yrGJG60tjh0i6NZlumqF0r0a2lnt6HepYwpQC4lCrPdp7WvVlQjKXngffFaOu
zVhM9X1CGKVvFvmwNVMVGJuV9OQhMs22FqK+W6ZrOQelqHDrY58Uscekyek2TbXg2SxHApoqgjS3
PcRTUkUSBeYnb+7+/TX+oZDgN+ZarsLhqLMW/+F9HPF1jqhNbT8saOAkxJgc58HSPXuwnrS52FdJ
QBJGE/60TUhN9B7FI3Fizt/c6j97X11WbkbrdLFM+cudRlIjQb1mLs2zXh4ZPlwXunKZ7kbqbwqX
P36Sq7PxmAIGAWXkr8+UOXU7uonr+HYQ5960Go+bMv9GMSV2f3Nr0eT/4QVydUEXhZJdmjbsA/78
d1LeOjdMRvN4Ami5ih1DqfjQsOLfIkue7hV5S4whu0foePku6bs53eLnrb1AFRVexHIaD25bZf5s
21iH295SD8Q4W+/WUAPsUUlHiFLdo7tsO3nVdUN5TkmQ8Ik2mzHpGgTg7jMevlfTXvb03O6Pujs7
h4r55t5tIPRpdVuTalKLHR091+AfXOs3ixkRaMaOULAQSOOljxLrprAMwEEcrxXD30lsB9uJb8CB
J+/gh/IjQUHjTs+IR5ldyIEljZxjWncoHMxF3ow0HMD6yBZhMeBbC/LYydFFQANpRorZkY8UVPkx
oiXitWT4bcqprx4ZZVaIiIvq3Ql1/F7ocwVY9xo9ITk9OxtICUP6Ijtw2E4eNL2qbxwdBRpOv2oE
3zgR2ITHrX6taDBfmiEKniPoTf6A6PgDgzxAuEA331IteSky4eJv0Ep1TroGT0ljgu2J4CHHB1Nq
+aEYDLNiBQjFvWE4TOLNSDlnXZrtzUIoLWY08Ext3aQ+l4MVc4AHEWR1vG0Xsm5OA2myOvi3bL5y
e5eHucLP+m0vAhS4vVbHflaPww9KJu7JaBZXUbQi5rLeuK7RlHHLTNEf61K2LwgHhmcLD0a9za2q
pRXR6O4zZRsDf6twOyg9uTz2vT54Y11rsJ4sidFT5TvAewGqmNCpUDctbP0IL/FLbpJMlv02HZyY
GAC3AejN8xaQJ8GIa631HqgUEwTPlkUIftpOVpb1FlViPtuukG/gqFDPIbuNbgAO67g9gI9Tnvd6
63gsHvQpGzkzwSf4xH0eW3pzz6YJ3HJAT/xRWwnXYAcWb7w7JO1DJimE8FOPFXnSMBvzlhYHp+mf
ZPHMQDZwZaG2g3SZ+EgUkmVDV2++YiRSnxbVqRL9EXk8EMbRgxC74Qu0HQLvtci/I6sfXNgFWPJd
2dRH5gI2E9G0PyAUnC5qWVvtiQyBnpYaWkmiWnLyWYPrtJ9wXJkolKBDG3zfaGyI7kJvomK0rypC
Ag5p8kqMDaZQoz5FLolIIeEJD0Qaka0Tz/AA7eiRyPaJIN2q27d8t8OoleHerUld4pie83wn2uZq
4v3IFgDQmyjrOcaWofE8gFI8m3P9ozRgA8Y9KsgGZ/U3N8DlQIEK+08zmgZpcIIyCEIhtL7FGn3N
UXJbZyl3n8ydi9MXKJBJSDpGRUMXXuIMNts4f9ebEGAzDv6Dw5DlMzUXK0CAPI53Q6JX24xH/BBg
fzjQ8eXYNQ+Rj/QffkMSNR/Q6ZhwuS1axFHL/abtnV0tQmPvEJ+MDdcFRU2BOC2GPAcCZ8Jko2hs
+kRuhuoUgtk/k1Zcd0QkjxwU2pBkmCR4CueBfIQG7oiWzuKM3MR9j/FoPGES6tAdM4Zg7gxXqsMx
fBAIeQ9R3sW7yYr5KThaCGKQlHpVURzTz43OYTW8Og4jP6fUU49dj7Nh3/dw0pbi0mXWaumW47KF
lSsxkJInTjJHlsCVwnAx5RTeprVctyAid1i3lwdR2+2lWtL4+xSz4uqaSDy2+divEQ/etkM5HhNg
t68VYcSbPl3cJ5APy25qAL4WUBsuoZu8IpeHf97m0+p4xbaomAHk9yg7s2Me5eo4oioiDivZhguU
h6wnnKA01fijGItOkAZN4jS/Nc14ndzavMiMbm8QtZATyOqbRn32hJyNq6wzJVx0+sn7JgPUa2Xl
uC8loNPW6DhQGLD3lqYZ7gPisOJ9I1FMZh2A+aRALQRuLB9t65EiafF7TswbwsmeR2XovmEoazdi
HLgAEL6rYjQeSQFJw9AqpF+igVlXvBtlCbCCKzcZecYEzG5QOcNZtdGfxIvcTWLE5d+P5nU99sF9
QerlDsHGfMare5ElokLX0UDAmWraj2NP4pFLepA9YxFHf0Yzp4aZMxbYINU0qtfCjhCOZeG8twHc
m6BlwwBwLNHvlFVzUT1Rl013gobEIVNm4DeoYD2DxeY6zkFyGbXmPgCAt94adxyaLYm1DXcDnMXE
cl4nuAsytGNbcstpM1gzwrsdJLQSEz9ToVtkNCglyNFuXoaoab8LJCWAQkDn9McwmSe6XgWatq5d
fs4iZqwZwwgd7f6d0MnyyH8O0aUztcgQG+kZgA237Zzds/ZvkeJCkzP12l+SNvCE6aZvQjfrkwiD
kFEyPhFjHrH3oMnfx3GKOk7h5E9Hco0WxtEIUZ4HETPtcbUnwKIVdmxR3yqifvftEiT0iyID3Uqg
iBVN0jbzaDDXD3SVH+y4rQ9lBQvTBVF46FoSkqa5RT9T99AEgiRile+L2kcRoPtDTeprWGaK6FdD
g8aMOA89U3Y1d7m4xWwYbwsEZW+wLNtdLfELYeo8Y3klGLZ1y59sSPEOhxOKcKUPTyGt1sJD3DP+
aMiNk5sSY+c2Qa+3WRZXp2a05j25vuXBycr8iFX7ZylEeYLMZjygfK/3jT7fxs2QnphoW5iRTXzS
hqENz0Oahj+tJW12Ec/mBuGefqTBH+y1wm3uFysL920efBL3218bhUayUOwWJ0XiCv76pE8PEwJp
cnzLGeJ1ney6XL+rF+l4rRkJ1DjDtF8C3PibUIbFKUHeCjtCoLg3ezLZRLLsyylOz3KOydHtEOiN
HlPt0eutoPwQk8jOQUGuBwYB7oirkswPCtc40vREzB6pcyr717mZystUTtcTMTSfgJr7q7oyQS8Z
2UQPTVz3Ztnu3KBt380WhWqukwCUW7OfltpzEazjBczzZH4VQXEqA8RuUTWF27BX+dPUTt21a4+l
r7MJHvDXn4o5b56QPDik0DqQJZEsfNbFuLBzUxRsRAyhg6HSuK0Ea3NaqvDaxvV5B4yl8Fq9gkCU
C0Yipp6VWxoZw+0UNS/VDLWy1PqrSJANms8jwWis22gSq13GfBjFnIMxtWQI73YDqKdh0y6VfRHI
WvnMOL6jsLdQZBGygb+YKWMBIm2TT8UzWL94X9mgkVL9o1DxoR+N7pj1WLXtqBXk39nhzjEGdmET
RVgXW4uf0dXsXYItS8vez2pmUlVVmnNyS5SNAm7IAcM4SnNSrnoQQhyhSBILK59SntZv6IY7FSWB
HzH98k0+f9Pk1kdXW8GrnSuM+Egy9RH585Ish66qn+YO6WY7zKdO65+dRKwJ8eBEh+bN7TT26Ej7
cOLyWZjpBRXZQ0hEB15U4wZz+I8w/dEwGfbrOO6x+YaPnSIMi/x59Fz2VWyBcREL8z8IKVfE0l41
vEFXUndR84+m81FOzFxDkXvsUh4IiME3VZ2/LOYnrbhs76Dy9Ywxyb2sJmajt2aNB9jGjwjxWlax
4glRy7OqE/5fv6dV8G0qravIyN6kIAmvzRlR9VkDqBZNRyRcPD6kLjnJG6Yg5r8y82C+XkNi5ruL
AddLNSA8G2ZQ6ms+iMAGssW1jnC3Rl9QjPV+VNl9wq9qjXEDeKEf1ThvNZLD4NeiawFqsq2TKDgw
ARluCje0gB7Z7Y8uy1yaZtYxZXh9gneo9kMwguofg++paXMw57j/2JGcyGoMxJgMEkt9RItR7XOY
OWGQW4wW9ew0pxnUlmCM1lJK1TtpIreMMqeHVV8Q5kY4MCSA4iJkM3ltMVGrVAHoi3yUvhZyRCCU
OeVUr1HDcMEJUnOWAiw9DoEk26XkeXNuBYiv2Q+ojW+kORJsKJpvA+KDtqPOLxTVZw5hd2MFrPlV
SEFvuvcoMS9mErx0c3GdqwDw7MRzD7UK1YedNTCIl4pNv3jSOzl5DWZHEnir18QYyq1hJ/CLyu+2
Jl9UBvUD00bjzVXLQ2vS50qY/e2cDfnzRDMUWYmVMSIJDXj7Ag0ODJxNVbfJezz05LgT2MSSUiYn
u8BACE1Hw8s4ruj+5huI68GXSnGleoI+JBluLINwzig3y91iZv1PGxnHTQwIetMoM9szZEdjgb4D
QIV+KTiz7BPOP6eRGL6xV4Sqiua26ThgWJVTv0aVRm5WFPQ+LZaHGun2Pqhqz0IZ5VAe3rS11u8m
1g7m+IG6MMOA1pxMnJtjo6mvF1KrwTNM6V5XHI6donkx8ZXsMOvpe0GqDdMtXHz2qKZHoTF3sYuK
WrKBYRCWMLQmLupkN3YGtotHKoy+OhDi1vvst/p1VUf6McQxcELQXszINFVRios+10zN2j65pCRY
PLdGqZ6dyfoBq0JsBb5EP8pM/YUQ4e5AwpD2UFVD833k3b4lKUld5tjEjm6SPF6B9fQnksyQ/pKs
Z/VtvpO0cbZ2FCHTr2PieEaqefKSjNZ+ggEHWCaECKvD44IHR4/Py8yWeRpc7v7Y5rA3GOq8zTWl
YkjH6wNNGyy32phBG1IKdRyRfTdBIDDNCbVSovcHVUNhT8A9naqmm996ZPUcmIhW5+e7R33dH4H2
oChIrHELVn3CxAodaJFpdbLtaNgWrbqLaER5Q84TX2bXPYjBMoiGtbEpJ2NPjnAbX7BqNsdEJ6rF
Hac9ogyLs1TenMmqGAj0aagrLTO/uGNPgVuQe2ulxrgdliA6VlAWfCQxys8zlFF8zrzr4zTyF0sM
hwA8wilwXGwzfVlvzZhqngPYw9gKk8jDBEXz1H1CcxpfjTT8BmA3u9RTFLxk8fLJcby5dxECRBAL
td6LYXrtjbQZzpregs63XvjYljBuF0Y0lqc2ohxuYbd6TUDLTUxt3PKgmugaoT69oaJpzV3e6/SC
cs2g6xgrWFsFr09ZVnsrKoMQlbWQL0B/DVKgy+plSNimAzIBNs6qAaujkrPVnKjijl5F8VRpo4sm
Lqre8biY98Td6reo4c1dNHM0hEgbN7fQkL5j0HTv6ccpr9JM8rslmRNIahKvc22wHFVvXyHUaq4K
gOc75U7pcZgwald1oHY1cncf4X3hVS2WDtM24tMczQsHs6ZEGW2s+SXF8m1spX4I4Su8RiXukCxJ
Gjoc6rs9leBBAG96DAjCXZub1U1mQkRKByI8YC7A4HLN5Mjrd+dKVRmbpghrEg/N6CocCtByZRmf
xTCgQQFiVi3nbOpJLJK9OdzNiS4/mRTzeyGsKj5omLj9YUR35JlqsV+NYtJThNo2cnIS6eKfJW+a
7ZnVnGCqCrv5ccmRdXuZjpEHpfpEep5Mm+x1VFYPn2TkuLd0y6MuQulXQ8YWOadyy+jkATsnC6fb
EHwb1OjSHWPaAhMLd3qhWpSllfUUpMU57Qb4Z0ZzgoMI54cUQN5FI1suBZK0XYKZi0uxl5Z8dAaY
xHFl5TMf1DzlWVG+pusCapT5NYHO6T4BIXBlRa6xzwiQYa1zuuKtKivz1Fm5AIaPDWwrwWgeDCsY
nsZ6Xh7SYKgf49SUFz139d2ogXFBGAccmXzSjOSRKjsgl4LB0tlxv62XABBwN2MytXOdTVgrM1wh
Cw4aL7SZ8cc29E8knkSfZF0f7Gs7pKE+11jk05QdATNRj1BS1W2GnG6s3lVKxMD6TNJHm0Xous+d
/kdTWBpgG06Ufs+tdq7YxEHDk5t8HwCB0Y30HqVW7rtDRBo9TcxN5erhZST8SoaGtaWdM6z8PoVu
T7um627DKyceYwhWi40h95o1QqNKKxxRQwgfAKFOjw0RDALUIXj9KFhd0kesEBt5WrfPZLIlEZZT
oivbHCya4jyFgNQBP433eze6QArtpevvOVcGLAI5DlkCPUnWqfhWoFBBLFHiWFh8NSPVffofn0sL
bw2Y6LKBc//cz8QMj93o0641sKkH+m0rinY352I+ZEBrD0VXZASIp/XJdOJ7rAP9rhyGUyD1SfN4
UeBH0hXe0dXpL3abiO8TcTfBFksVaQOmPpO92ejwGgO96s6Emva+bVsI/lEFOp8qGVy/n0X1Qvuj
uiuctrsPR6d7dZAX3XDTORfTutsbQ2PfUMuNBDCHqDH59W31QfzoorA5AJidSLcNEeORVRN8pwdL
hU+/vDoXJg6CjWTN0xEHgyfe92mBeGIMa/z5ael23c9U6kA5dYMkga1ill/6uVXApGrNyn1iL+2t
FbNJN6t1NMyDplTHlLSX5di5c1VSeOuMVR1iC5bSzi+dlSZPmDmCnRE59VUbAnhZdb90kqCjzVXl
TRls2Cwq+YR+bO8tMKR+Xhn6Da0RSExl69LCaOnqWbaNysSlngVLOdUiu6lSlupIoMFibukVTbG1
KjncBFm27VociSOJKpyCAq9qqp/90jwV3eQ+FdMI9Q2zQ2JvwqLNt7axvObF9IJgAYpAl4p9NODr
bleQXNWFXjnH8Sks6Qsx1DmGWaw9tyO2QDemf0nrPfXiaIlPFRi9HDj6vis5edWhlRxgR3OgHaRG
8wUy8ZEqlqj7uMmJcdM7dkY8Ng4udKsc3cJrVgapbMcedIEWoZNmsqJdl605l3udSBrIrja8M9M2
rTOFX3kUiSp3XRxVD2qYcxSYnUKoATCfSTVND0XINlK725bkOcIkkUM9IjOt8fmFHCQbTizl1lwj
UTQ0nd1mBkm8Tx3S8ZBnNxt9tNUr17XsuznHL4WCuCQxZgD+yakluw30ED+ysdTmJwgUCl/CUd0t
2SzEuNBdrOB3rmtlCrQPt/ma+UJW4krrcxzNT75CYXJ6Ji8WlvdXjLn2FVOp8pIhE7hn+GkflTDN
J90Kya9X1hdvTZMjnrysdd+G2SkpZrS8OBJ63um83/B76fjTuOutnN9XMpRFvdWQZP2QhTSfeuLN
noM1+ib9SsHp3Da/IZxUMGZAO7xsalemn7Vm6cdgmqeDznTkIf7K1kmhXbDtlOrbbEv7xqqS7Htm
L2jjkzC8IWBZvvaaifS+Rfr0nljucqpyyd8Xo0srIgPPq3tI24HsVaX14JbQTb0yJxWohZ93GJtu
QPLkoNRMv/KDnLoNibCSq9dc24soiJ/11u1+lgXoNAZJwUse5uWbxu9/p7Xc+YTbmR4V1SSk73h5
CeYyei1Cwo82cxx0b6LR1DudYPkta+cWi/KCjMBEyCpbyvjFHOxdwStyQtUu2VHKZAd2afopFgfU
Br0br9AlvrbWAZ84Y+591qw8OpowrC/NOLpviSFS8toBChK5HZ8UrWa4aZBpYI40AXBQWJybtszq
N6fogtNCvU1hvZBykVIEbro2b6N9OFiP7F3Fj6Hoy1tVNLrPwEHDUGk14Y5SLwHPqH2LaflggkBK
Qf9GB+RshKTihmlyjZYDgDSrPpCSsspvGZmhZZpCel5WnFGYFCKvHuZ2bFA0oT3j5lg0IqVok4vo
xuwox9k5whftSM0pq8+EQg0Ip9GZtZcY2JUxeBK1g5teR3Se5uWFBcOptjLmyQnkR6XPUXkS3iBq
TtJlbiX5roizlFobIeIHJuXxjqb1eKvrQf1gDXb5w6r77FLoxAYtfaB+YuBxLgEmhatQrmlnwhjM
n9YagZZ+paFpMKgxloEFTZqmtaEc2iSnkdNDDAzJjVDU5sJUB15Vdwv8DGmdBYACC7i1xKQftfo9
8WHyObTz/LMIm2cDkb9XtBQkw1yBf7RhmkO3ser0dunH+T1v3QgzIP3TnnKKyFCy4NLl0Ha09sgD
afM9RwFucl8N1BeaqkiKSyKYFFtk1zozhzVMbp6wrWwtJq+sESHGFrKjunOUsIdtU3oWeww/vDp5
MeQZ7B42HNGmDKMr9pfLUJMxteGVENeIkmna2V1HYJ6yw/e+qYIUamH7KmE5JtvcrqMjRNPyPuJB
OXuwj/KpZUg47/S8tj+pjOSwwb0yfxCYM9JgyUjDO1R2Dk+NqfE873mbk9YPDPbNTQeTQSH/L9S3
vsRosqko+89hYI5Pqlt3NpdUlHAhUHejFYZ7Cu35e9Oky4bp8ThtOF7zO6FE4goYKBhCeSAY9LWX
PTHLsd/CbMk+m3AMaFt2lhepGbmIYVxZHW1M9gLZKJ/NVUZbmy62ADLaMPQw+YNHoxuGflPN0iDh
JjRzph2GXWIGjjDv71sj+QhABR5t2KnCy8IO+z0i7HiXY1D4aGYbeO0kDUoAxjfzGVADke1jp16/
gk4YZHCAy5sgT8GkpuZnknX6eW5kwSF3mQ1/RtLum+lAAA4RZXuFFJqBnlMcobgzLLMZqN0ql5Ym
c8ie3aQN2o8lqQwqPKE1L+Qg5ttxoKIoo+qnORju2dKke0pQXN2Oi6llGy67Pc1N21zmmfhW5rWc
8+d0L5WOxJyJn8/5poy2nJyrn7UzmGBVsyS+jRzrJmP26wsI37CXctgxotVIgM+BeO+Z3UcQjuU7
VqX5XlOJ/NBw6hA0pV/Nwig/8cgkT6YdZfphGUt8L0rWry67+ZUWlsZ1VpXafaiJvxNj/FH24uoS
JRQbt5CWlKuE4neqhSjV7aqKamc91zNA5dR8a6syusk6otwgw6Y6rCgtedKHga3034sm5B81Pny4
o5iErrZPw/lF47OAWXFid3L8WYXdjauq5jA0LZMEndG9OU7kU3EkYziuJ8PnuLClNH0PBXRIMeXy
ZNOqtTzHyWl4VjixM8KXtsWkzP1IFb8SBg2yBUeT1kyubFjUubUcGiXL0yiT5dK1MTG8uLpGi/6g
iVor8/oxXVhXqILZ6zPyg/pU+PmUwiNFIUS4PWtZ3/SSCsVCo8/ZwBpn47aO1UdSlNLT7AF/sMaC
n5Rg1jHkr3KpyTH/5taJP0oJiThFU26auC8ZCP+iNsl5lbh9koodHSXHBv1Wov0vvT6Zj4WBbGmc
0WeYpPIwJ+rnc9z2897NAGHyMtWImAjuDV3by+HPOps+VzuCKIajXraRV07aedJ7jrtZSgFsJsmh
SMCv/funv4pJf1FcoXJnqCUd/opG5/+wdya7kRxrln6VfgETfB62ER4zg2QE59w4yGSmmc+z+fD0
/YVuVUFXjbpVtWmggdZCkAQxkxl0t+H853zn5p77y6OXsJfUOmyJ27R1aqzKUC/5OgDrelpEfzUn
7UWazXk9z506UnYy/GLqNRxa4+bYQ3RzzTLjFYMyG5R4N/71d/d/Wvf45m6AP6ICIe7Uv32+4HWF
Z3pFuMtMxCrGkTK8M+Ky/S9+G/Ofg6s+XD3+cnA98gqwtP/ZMvuXD6FmaOx0cR1C25nnjO3bF/Rz
tUM0YXX+sri/s0ZSQ1kC5CUQo70rBXXdFCGOZyd8O+EDFYIZ1hlelpq6jgeyWMa8InEpwFcbz3Wf
da//+qMx//7ZsF4bJjFg7JNOgP7zN6vmrfkbPYJnDxQLi8JiQez3DQTCNCbhhfbvvIbZQ2Uk1QdY
PXzYhWWslabjbHZmL8LQMH+74OPu/vy+/q9Fuv/Jqf3/UJ7lthGzrP/nRu2XGyrzfz22n9+/OvVP
Vu1/fOU/rNqB8wfxAp5EnJ08lZQB/btV2/epFLKp1eFBZZAW3Fp1/j3ibfzhmK7Hy8s6BNzI5ou6
f0S8LfsPhhg82IRZHBPM///Iqv13d52JBoTzB4OrwV6BpfafF4u+5MjTDq7e1WkfPo1DOz/QbeIx
1g6T9kuEC28DeJP6v1qkvD93wL8aQ83QwfNKeMbnD45d/W+/89BR5za5+DE8BzUraW23/iws+iLo
KDEhoA21mdFl0I7De16nNc4HDvA34BtZsTXysuHtCIFyMe1Ia37ETYxjZUZ2ZHMlKQiykCO+8WcN
XvZnJd5omSXstsEkmW6OkEpWNSVEX/bYrOx+bssdV1P/o3CK6XOurPCVHupCbZinIXYC+qqjDKfS
KVGEapEQYrQVbVrDDW6dbFmIdQRf6OQwud2NcjuPi7fulvIrxT6mepspbGVSxMxEGonRvIM/RXno
kPlv4QIozqYZ765FISnXitWz4kztxS9C05OwWaSoDnMACYw58y+/crMdLJxtrFPr0DN8isZRPZK8
97d6wsfC7sg8wixfkwSlboTQxJ/WetLwjVZJaNGE1JRrF+7umqw8VzjEngeskiiobLPEBxhajwNf
2Dbge2qESuK4JRPFlsrDyfqsBTufDJ2T4dKzoog5S7vdlXG+Hdsanfy2kTNH23leS+GRS59Bp9Cp
ycKPDyy/zZ1Bg+FhiREj4rwjTF4BQq84VK5NJirrQaJK9GPibzIsxQwD437XU9dwsJh5QKq33YND
omYluI9tTE4tR9DutzMNSLQFNDFD/9LaZ3AFmVjJ4qgK4jOhm8dRu8zEV8ZWbCBoVhIpWObMQoXz
XZta7gfHEJEvPHEPlL08mJzrr/OSU95WOrBHGCwl3LluF8lVmho2WD0mYTJyAt8Joywgs74Zbaf7
hAiXVet6sfm5oyBxJRic4OzPifkF6bj47n0kKqA3NaFXiyzYFfXtDpmxooCkNUCgWRiZ+7k5kYMS
RyT7+qiWonorMKHxWadtTXnIQgXdpnVxia+5zFE1yHjP89YJPNnHggmXtTJiF1imw5QssvBt3Tvd
rRpjogr3LscdugPElBe7TKjgqXBFi6iC2BI1VIFYG1eY9E8svhecjdZWsNyaWV8swb3AkWqWR9Qb
Kocbo/E/OrB43ISsbLmngpk+kMYX8XUeA4PQEYUBNy2zuFt4oQ4cgeN6pYxA7p0wd54rzGjMazmp
cvcLhpR70OzQq4uNKn+wi0q/ElGnXIGdcnwC52TZJymcdtwELtLmcR578xehI+wydmG+Zlgoh11f
mM5vPExxSKmLhTnB7hqQHkQ+XHENPJACXtgsp6yjUQLN2GrRvRpsYrfaLTL4WImwlTbi1NYGbFX+
steuTPzrsLjlyPdXdNt8EQ+xM397MvvqCnVn6nRXEyLbIvHaq0Jb+V6r0H7wHDiSjTPcJT3mkICS
0zvgBNlqgegAP4qab4CsYCrr5r70lu4RvepbZaaHk7otIDTkck/TZn0uQWJuMSeFW3+m8lYWPnei
WPS7SXTBaVjIpPfjVH0RAoN7Xwjvnl5iktrFfKP9Ub/4uyggDq6S0aKRFrcJPMw0gCC0lDOT83Z2
zS8/HZNjbg35iZHMw+Tj+Fi5mNrsyCTw7/1qqtnMyZtVM703gP95L8U7FP5N2XcQE8hbvmRq5pZK
Re6F3jVA7CqBFNe7iUYEWX7VdsP60VWOs1Xc8CM4xP5ZkyN0nYzGgnAScjMWMjnQbVY8CoRqps32
YK+NaoyveK4ym4z80vaIUVl/yCTFar0ohnuE1S7bMJyr6JPtZyq0NQfbvmJ+ktqTz5MVt1wvtfwK
MMZGonSDPdF4/mAU1tBLCs4nnSwLw2+lTi4/R9wuI7/CxAMsx+xexxiuRxnvqaKiSKJwj32u/HON
X/U4eO5vdids9lVY7/K2kbRN8aR0B8prp3VNCa7ctMvCsTHppFlGYm7ab8o2UiYDWWvc+cDjuEPF
KYF4dWOOrQJG7BAx9ZVikuyN4D+F7YzUflFvMuyYUE/NOuSF2bmNDvS+rrnubrTWATePrGCUgoVK
T2a7n6Haf3OodR67qYm/5hz371PXFCyz/VKqnpIZ2yBg32LQjGpOB9VK0OxCrV2LozKh6zMdjK9a
0bzsFh1WHkSrkw8sdWrLd4GxvMC20cG+p93S9rn5ezYojGIgY+XUQWCurCbpn8fMwggSm6lDpZ4/
TvQZtNYq12PzOAflJabNg5LdpI3oTxKPee/E9xPxb37ReJ0EDmPuNolMRMyIsvR5I+WhwGKxGZFR
TilEAuG2kGiyBBHCV+dQG9+NP/2cWd8PY0ebFvb4+ZAspP8Fo4W9EDQ/JBLnsoWNrg7ggywDsd1A
U7Uco6xGi5L8kCGhnVJXvkobCxJXOh6AeGR5lgxwx97p9LoQi7oWEyw75uRbMcabBBAsmvpg3akp
KQEd9yZeVj/5hqbSc9vWhOc7bquJMC2c+VO2nruGRrKOjuAa7QbSmzluOAva6w7pIoJl9xLnIGZo
lqk3BTYKqLZlfK4CDTGyq19GV4lnZIx234fUh3HU8OHctpBGaHLcsQIFJ0CgeLIyTAPGQMDHLR1v
76X4jVUaPnZi5vUtLOdh4udujHlHL16rJ+w1mQfPcfLlrg2wP9L9bfPCJ4574rjQfYAs4IeKOdvd
DozZH72EQHFq4r3aVGU8fsAWza8+BscTglv2u5tc7yDYcg6Yw8a3tKancbCmSoMCNnDHONNQ4mkx
4t+GWrA9uDOGd7g6dcQ2G++ofHCZxyQmpboiZOfMpDaOnnSmHc4/+zPEbwJf1ZoeirCnW0LUJQyh
eLC8owwLOim1ToujBAD5JEMTKEWgzWfSFvGvvIsx49MzUuyCViYZC5NJh3VvuEfJR22slykNN9IW
yZFXpaPkDS+13FVYwHH/WeYrAZxwhfSjGesDM1wrK5ffjN4IDeRe6Ff8EMriMWMy8gyZK90nqsOM
O6VACo1ZvztuX5yGhsLh1cLx4R4WGVjgbsAa2eNcDjeuspdnMEfzL5T3gtc0yLJr64f6Cq0WNw5g
GcU4FkzNyNF+yx2xew0ApN/HqiyPCsFzN1uAO9j8/JFgRutRg+RQIFkUVNu5k5ie9Vg4e0LF+iJC
u+c06cWPNjZyQA+BCYY68N9FPmbMvZrq3XbiQ4d1fuX18r4NUu/OIlu8YFNwtcdz5mB4SRRFO6x4
JuiIJcEgZ+M49tt2VwmLA88YJ9Pab7hZrIYOS8wqN9FCVxBLi/s49NUOWYU2Rl1yYCzmnkmsWA4E
UTKmU6X5Ynsa2h/oU/s5jkePmhzc4uYjWwT72yB9PbOAUWpZdFDy87zrKEouw61nl2hPyH73Q+ak
9KmEn2lSmxucbkz5AjI8EPNhSjS1+ubQkm/QvHtwlwtdmKthmkuGpWN7qBvdffDSLlcBiWe9uFO5
y1p+EyRt6+YnyDYuuKG1V9jyEbeDdT92hp4+KzAVzQUpxp6fb2etMuqR5XGboY2CijEl42vc97TT
OYhm7LK0dFEXGWixc2mRuhbOKJ+pRU5+LwLRLETTw+Q10nY8tEZ3qVE5PxCznedhImZK04sVvg+L
DBf8O0n5JAuhvnF0p0fw7/Zn41i3CnJ8jvw4ahJUBgfUXyQxlqMcK/uGFCV0N7cma8XSWCzQHLxZ
1dy+kbtmgue9wkwzvHn8uD+z2HdewDd47TNQaK+/j7Eo2BgyR6vcmJSKbGSRtpvbtBC1gj7sIQoL
DGyUV1L1dKhNHsJokCIGs+F2kEmLmSQG1GPv6NAxhRWH/fBUmSn0scxu6nvZ4sGKRmabZwAqUBf5
mzUzr60lyY/BRhcZ1Q7lvn6t6Rz8tLgSwZ2tm2vrOpdE6EhOeRfhpwlO/Sxha/IcrnICoJ9I2OMP
WYbpwUvc5DXF3vBuMtoLsOXMzoeXzNNR9+O81YT2byRh70KEj4EToM54f6MTNHOdHThRqzvq3sZ9
0w0LGXyr/NS+1Hc9mO1H3L3tthAElfvKpwo2xazqWcQT9ZBeS0c45xCdCUpliL6/buqEZH7Q4Kf3
8zk+VS1xIsf14zOUmR+DVN90xE+XoUZAW01NW7BaW5216jwd/h6CGkflUNCQAPoh0kCmXtsgHN7G
lDcHb27/lpL/iMjQ2OdyyKpjQpPaJaMkWzoKc2bdh9eG4+wjPVbkwUjc/CJUvbCDjta+ZJrzvGAj
Pi7SMDbm0o+vmQmavROZuu9iF/zK0tqbuW06ygzNur+bYuc23ZX1wcMEd9EIAJFdJ8yb23SsH0lo
5l/NbDkXBRONVttbXC+o2gftjtmh8pu3wZgSMiQgUjkeFDYORAAt6xZReZsN/fKpiIatzBvANCNT
vZ/71HpnJGGdActnpxw7zHtCmOFHnLDmu5JzGtuqvgL9mH8knMXuy15S3NrF/Xnws+yp55RHqiA3
nO3CHPxIPrE+xx2PvO5Y7/26Gn4kSVtS0tsnnzMucSbUIVdqs9T+OfBvRbp65u1K2FUi7AfUs5Ka
3ASjq9fpzB2LotbtUqv0XNo6fs0Dtzu6dZy+Eibggqq8gpsgwY2A+iDSXLb56BOVPMY+QXKhh/x5
mmvrrBiY/3bGiUQJGEvrOeA8eW8U7HkMDmP7O5BEpyhJwtVnyC5EV2TEvRc8aObGzunyWPV9NrxB
i+hlVAmnfuvB7sLhDifzKXMpPfHhZHymGNEmCOBDU0bEZMr3rsvjz5H+vYYaBdYX8ket97iw+uEQ
prjyDr8g48fCw728JS0Sf8p+5H4FqNj+0l7pvVZWsUCP8ytq9Mw6IuLhv1UMiddkoao7yUkNdhtr
B99QSltaGeTbhP6UK2VN5saEcbLnk+weWrPTZ7Je/Sd5QH0ydQPakg7OTVcl+X4e7Hm7qK666wIW
DHhw9XvrG8lWZoW4Qnl21ykz55XprzGR64pgZFVStNl40z1kJOXuhbfQ+kUt2bwasOu+4tWrmBxS
bP9bM4bZhq0xb2bmeeQIl1Hi/yjn+S3jDkntUeLuOxqxMTL2I83z2om5UFuqc4otpwDKomi5/rDC
xHz205IHKDEXvgcYg9eZ8roJIUiWr07R/O6ypCES5s/lJymb+TfpOhJormAZioGTqaJhHquF2HlT
8pVJhC2TcuLBnz/zifY+HCXGeuwxeowqNW6HsVcWmeo2kXsyYhjKEn70ib7ogJ9mJTDu525Ez+Fd
NuCbU0Nw7ZPOeYjtuLgzANgD7nYI21DdmR3cvixP4HC8QzLNPA4C0e+4FACro1zZt22q2OKkbKIQ
ACNbVcebJpbTNMzBOZFwHBE92p0ZxsYXDmb5hVGIwXxWVgVfnzcnTxnuWXODYi5p99d09h/nRZmY
T+fxihMdimtv2ljk8Z6ROgihySNKPbiW8XDThD4MfNz1qqhHoFKZgAPPyY75qsF6dVZ+4KF2da6S
q1CBhh7w4eKlmxYH/W3pI3tS+asB2dyjHKX1LhwNcoeQTxY/0BSBYWEEMN07ZKzT3E4iuyPCH8Qz
72Uehwy7SIdugdlnWISGqj05LVoiaTgrfmuktrZdW3cfKTWQZ7CRWbfyFN2MnaPdi50Mzbnhd2PG
3MSPCuTn2ahFiXAWVv6JCCwBCjiYR4t+mhMUuPqUOElw9Uy4l+XooeRZALbe5073D4hrHbXxNvB1
kLpFtmk0HsvVQpvLRjrzz5COlqi3JP0I0jK+xSJxooJ+e/JYmVYenHKH7Ygsm7cE2Vamg9y2rrE8
3BAXO2VhTVyZaRHccJL1ZRF4P1fDzdWshF3uvWpcPied+4Qp6vSFqBmr4FR1tPrYQMxqxCt8eaLu
HrgTWK+3Wlysb4bmzIU5z+7YzPpKrxjG42PITMLmlngJeuof0nnENzJDY1wZFJhu0imfLj7MsHUz
UwrR5159FJUB5xDW2A8j4QDC1JdEcZEChKQJges6k6iieaDKu9+20DLYyyY2Uv7VPfROUNwRDxm3
ds52GpUqhTo4B/gSHVvxjuMSVMSD5ng3ZE1745BZ+t7ENf5K07T5GozkbAnJpGDNnPbWVuulycbP
y4x78pjUz3Q+FMY2cTsaLBdfp+WWWgijOtHBZCHJ1hXz0gLxA49qJsVbmdLmHRiKFhtCMW22Vjgu
rsus2uRU+TRIKn/BoZFjtvRXi+vhDU+bZPid+uCcMH94PzJr8a7BFFbm1i9zAegp9Tz6k2zAdQAl
6awDTu5ZwxprlX3FHMQRGTgoSaEsCOu3wbHTLy2wZ90wkwaUga6NveOC1P+cOEv53tgxgdm0hFZK
BTgVovTnXgiiUCZlzVbwWI8IcbZ2ige2mw/XTMDCBR0URjMMf4jKVtt6nig3Z6x+7AKreE27FANo
GUzNdvAUNfYldQ1iphVGkSggCjXdewnNDLc0ZfVEgB8Cazwvz8iXLjhAy3+0Zw+JIaWv4k4OC/Pr
vrGDb1QDj6bqkv67ldEyOhDU5zmR8EfASW5JWS7Y6umdrCwbBBLqfO4Lx98M6pLUGG1vuKjwOevj
8k62uC8zr80iKweIFFvsBPuObaagzFX1X4FKAW2qeRq61VQVNwtZKVwqJmx7WtUjZMco8edb57WN
UhvpCpJ1ZNNtv2UbsR5zJ+wv9mwtbwjn40V4A9HQ0Mx3Sel0u76r7RebmvIHu+6dTRIIQhRVQs1X
l7vpQzcwxdxUY0BJTJ2pj2Ty8lMvTP3YCotu8GIxFfngYGLqYpo5f1f0Wt/PCaesde8L/Y4Rz0P+
53C9VVS/7gyVTA9T2ALq9B1gkeuMD+JS0dUg1rK25HdsKh/HvmOaTzJG6MUdYBRPaeJbm0nEXKBD
CljYTnEYeCHRMUx0tnvfVmZ3bWRlXC2i+w+zcEtqZuOk+YBlmNzTYN9wl28C72x0wkDGKbu03EOs
NF9IjlunpAlpTCgw4ygce+ifqyAt/CP17PHPhHjvJx5GtDK829w9tdGMmMwWVUbebHONW1qdv/G0
ab0uca5ypi+76aEz7PjnKPrbAsdL5Jr8Tz5T24Nt9suZDgb/qCCj72RTdCfWdjagLjS+O2eggDms
2PnGWogXTyT1ZfJamufwPN85Y0+vmK2G393gJDuPx7bBP3kzUjf9NP3yAC9GbT5E3CHITfe4kfel
s/hH2DsFyIgqf3Im7R6FVVKIkM3Dd5k2RFcWb8Yonxvl/oZR44wmi+bTrI1ObeTgV1euSKjfddmB
OrKDC2Vd+U/Cf1DBrZa/YfHddlI377I3Z654MQPoIPG7G9zWIEzGZ/hUjl3/kx2oCMhCjeGzWEwb
kAQYtWSDv+FxKPzuWlWZy/SAtaUkKeA4p9Do+8fC9vNTbfJFZkzlkcQ89+gRxXVXxlwMPxZktduG
rC3i9dQjQRbzbIy8Y36l/ByznQpTq36iznm5TBkjNsXh5g77k3dhuFUecsNU186ih9XKJlBtuuGq
4VQtuFZTrRZFm0uhZ+/Il8kH3m7xNZk5cWqzelexzjY4j6ZPrszB/eADlZmn4rvB7F5kA10R5ETX
VhrOZw/T7FMy0tpK/oIOEBU+zUkHkwS7FDsj0uWBCg03XWGxIXtrGd6zTZsmhQw+L89c95GT816v
IMuNW831lQnNgMIhkiI+9Bzbf/gKcmiMS4CuMntqrw4Hem4CuQuuNRjY5fQ01Uf4JbdK11B2H2Ql
2zumqz+rFjfhqu4790HRt3Mevcq5TMgZRGsC8g+ZGcue6y7jG1zI/pF8xZ5VNX6sEqo+JL7fTdYO
1m/qjbVYdcbNfQirmmIiZHdCMRl+nGLtckQ4DcIv32zJlqWKkCOLQuHMTGvEjci0pcK3Vr8yT+3J
3pvVRjV9tSedGkSGb9gbwsEBQVjbddhNJWa8pO+LHyTIuzOzw2GTe3PwW3dldxrFrcCY7f7D8NUt
AjfkgVhnhg6PQ+xykPVT5lb2MnCDAbU8njrsfjuraOwoYJqD3Fu7n7WLUZhgYS8OMbUWKweNJFlh
T8amNLkscqHf1CSwOkX7DjMfOzTH58SfnO9qnKevhGPrczMNA1SIbLqt/7TF3nlhSrRwsafpR5Mx
v8QdyKUHiZSjyVJwx1vplMVYD4HPHAY0CxtN1qvzKAzjK7fdoNiMdYyvFdtewCUt9A5x5Rsn/lBi
4VEn8qhqTEOz20t2rlJWh7bDBR/hLAZpksb5/NZQts7cRoVby6rZ87Fl97AcDQpkqxhgQkSoZDnT
C8vqjSspO/oh/js5kQJaudns/wypVUPLM5j4rbIJby0J4DoWKzOc3fu6SBQpjt7OKJ5U7GI4Ockx
rDxvsJu7ENgwBeaZI/dxV9FoVHiO+ZLrljmKRbflpIke0XokxAGRvfAjF9sl/2HkpVvFFKi8MLO1
89XIQBSnVOm6341OyvuaCeqFzYuzS852uYpdtvZDbxRmFvlAbd/RmyEwZ6l4lrfbFaCnZTvIG7ba
YT64GWmxjqYkN84BqCCgrdVtE8tD4jBZq9YOqcl46+IiWIeIw6elMCg1LJvpfjaYeNNoikhe4GFk
TGNtKKkxebNADol0vDgCZRTqEbfrDmN42R7nuMwPgSjFps/MLhrnRv8yazc9Dxwn7gkcsn4tcxD5
voHVUNfAqTX/tKRkVlbm0BnvBh7I+06q7Jy1o7WpekMFhCB0B8TK7d/VUC+XVuvyrsqagDE6FAAH
Bv4hB//0M68xeMs6aO+KAVthDFOhXdfJmEQDlVM/O0Jce2mG/qFdqnHPeR2ZmES5u/3/3qD/TpUu
r7KFde0/9wadPxU1up3q28+/OoP+7ev+zRlk/IFeQ+DDC90AoFYAP3AE/ghg1vrDc028d6ZLJ+7N
5PMfziDL+sOw+A8AaC1Ye1ho/sMZZLp/MGp14dXhGWLihvPvb0zbf8W4NY0/LTh/tejgf3Icn8pH
O/AMXEJ8F391Elpc0KfeEgzu0ML03kMYjXg+Cd8vCpkw60PmiQUuWBQhjTYZcIDAF/lnmbvwRbIJ
/BRCEme96r2YYX7fa0q6+T9KuKJ245lGxKzxwHJrFKv2z1r5/M+KeewweX1x2yR5E46byCcDa0B1
QUxFvU1SRuprMtigSNrSiy221ZEillTVYUAPkMe83dNdTL1nYdFWFTJDG1czYpu/ptxPPqLzmb/N
tHK4LwJ1o6ZuCA9N1oirRSwE1kO26IK2itEhrZaYTYZzpR7vDMKclJnnICRxEo3HnllRELVupeP7
uJj9hGsKK9CVlfk91TdXNQs+y1jjWwm1o7GHmJsozp/L1DrpnaNtk+F50NExxKmFlb7SHfMJxsjq
2QlE4W1xSCgDrm7rL1Aq04QDvY3aKpPJeiHnZ98Jw57ldukCne9FwMD62E414AI6Lhjp3qCz9Wru
wpybBxiYi9WbGS3chnOrNHYVlH10RmjyFlgTBDKzDdRlMmX90Znip9v2yHcdxy3AVmHhooNz/ltV
g4dE5OTJG7+aR8JDto8xQWOwK3lNE+KC6geeBY3oSjfdIs+ljMd47cGkC1d4FuzuQGhbAKGpPM5C
bFnucnZ6vxW47c3aw7W+OGLfumH6dmvlGHYD2Xx9jttppjsvYQuIgtFyH+mqMkfmN3FX3gUGfSUE
C3M2VYYB5t7tQ3It3Zxk4cFwMlXDgieZhN3EHvQGM0e5t6ag7yPTrgjfy8Xin3sGFfMK6kgSbyF6
6JwcEsD2DcccikGVX3vWypH19NwpJfJ9OtnOV01r4gubhrH2ZNt+V2DUpyNPHaNHOIYzw4+27yc8
tRUoqtYAX8OkVa5uTk/gWCIgJSQCrtA3U9FXHZoAQpj1c0JQk+yAMBCtR3HgLnq0xx6DVVK32V3f
JurSJv4jvZ7eS9cNGG16mvsOks6FYzCOvoG/qajfAoLWVzGo7sfC3OgUutleV/QQQ7ISgfUUtxqD
DY0HvfVMqh1flWlklC0PRj0/JaW9fINPWs6gDFvKvNhnzIeWORvTgCqzxg39XbXeL4YkIJ6GFDjh
0ONSiam8+EDgax4Y2BrA8cKaAXcMLANhE27hczOrGqc35nEqREVg9xsCrO6d05fK5YwDSBFhR0jz
NNisCaT6CufcwuJzolFVM2adtEh+9GFlTRt/Zn7omcwhKS1EYIiqRokV4Nz4VSx5vENUydbFhKKb
1wIkWEvPGNfS6Y18K5OhLg2YxTA5+ZjpF0XUBQP4ALqPubRTVKfSyPUz8Ub0m3wGZZrk4USOyLEf
29DFWOcQn94PurpFgkyqeFPymsUeY5TzYhZZd+rmUf5wM0uFm6Xv8/iCZuzTM2MrHTPIa8btYEn1
RfMI8IYUb46mRc8kKogV+DnxDPswQQ/iXE0iWayUhzvKiX0v/6Zkqj3Sch3S8TYFy+tANd9PxGsd
bnVuT5SVs+NQFpL5knnnqDeOluO9aiqOwXhROaBCFhqf6jGJuQW58+REio7yjkh70ZhHz4rro8aH
NeymmXMRmBiDMA5ZZi9bMz5IjbVrNB0h+dl/wNZWcYwm+WnK2C9fgpQbejROvCgr6iSMKBaV697C
KlxTCqoNabJe7J3bAokt1duSCOOrH3JzE1Axi7c6a7fhoBpa1QIPVBKBDxonE35LRybN3nM6l3cU
cyzLfib7YzPPYflcITdBenKwiWqnia/FLIxnqP98op41+noDe5EyLrpn0wsOfJqyB8MCRUcRvSNO
WP7TT/KstCfKhC6Ts2PHyzqQLDmkxOxiU0N8IlRHQuGR1nT5bAYsc5GWk9mzXiQ0s4OU40kM3VKk
1PiG40s4I6myXlHpwCinAT201I53oRJPkN+ZS4pQE7iM5CBnRETMaKq+Jo1Fupu1ASOdqhOPbmTB
CeJw81zkfBSJtyG1l4V0wiYTAfeE3H/sLOIwlKY8cCqvk7XmfEAToEhadOfGDfclKZpv8jvNWzm0
1UXoPqE8t0mWn5kj8nZV+S5zhxsiuGI6SxRvzTByOeC7ybI9fWo30mIyNzOn/IXuceBvfAj06RLV
IIz9iLFw5oDQ2vZn0CxsdEFZ1s+34cW5MuqR2jZwPh0KGUtrCAEEFLQvi/vJq5KrHSj9Os5VSNGm
DAFoCLFcmcYE40qiA+hzFi7zs16Aw0djmrEd4ZtqaoqDh+AXya95z7jAvAcjQ4dSJcYqJ/CdYegt
R7lUUUBakPZ2qBIPjJOneQ+Erg7xHuEjoGcCz5Cw2/ADz4l7IS9wauw0YcTVF9eBmp2TmeKzpOkY
GJ3NIhfFUgvYfdA8gmH6wsmi12iBHmY+TFA/3LYIaFEmX4lva7B/dzXCuXKm6jNDJyH80ejsYEwj
gePbBgBjKH2anZSIzYheFc1tgahL790V4cQ/mo1vWDtt36D0Ep9HDt1/RdxK0osYzwoyjERacxpl
4aegWnLy4+UoYAiQ8ZWWd3VyUWQ/lNlLQA8ZkfJKLfupMEiBUbKFf4e7Fp04fNO7VKIPQpOwcNoq
OZ6Egk27Nryx35R+Mvu3igP/XjcCSGHuyG9n9NQHXpZncrgEPa1UOgmk27baJtRzMqf0CN56vg8+
qmUt4uJuL5Y+gLbzvhqhanh3oELFUafpwXRmd2e1cXChMpQi7Yw5GDi5+odLpW51b6eN/k2WpBw5
G2RW8eD1qs0jlY7C27rWQkxlDuqCYDvwvD2VVdOXBL/5zSwq0a9VDJgXgY0QWOPaRnsZY8v3N1hG
/PCIfUH2d0lo8jFKGQ7zyiE2823LnGE3fn2lD2BWHZzGHOdmjCpVER5L5rRPjREsOkoyUTyNIWVc
h2ryiuVqt81VdzVzdLdtNJN40k6X2bdxEtmLOpv9lOwTyoNJbEzYtFrFltXnfVGvfUfRKGuB2QOJ
Gnj9Y7K06lAEMjiWYK9A8o/2A2FdBodFPxIOp6RzHVc1oSMjl+zlnEG+W8eeXlyofRvaMq0I4KVF
wUoVvAqBbXyFrT7oDwGlheUnlDD8iiy04fOcpA4+QfRD4Gpt+TCEXfM6kJCBhEN349EmU3vXWZWf
Q66S5hv8Y/PV46x23+HKxq6jpRNVResxUEcEyDc4sajnnGv8SXZWOz/ZIPOILYumdhEI+62Pu0+r
bWIKeXTOkE9aWf27zprmzUxcrM0m2VR6x+KBA4f43+ydx3LkSJqtX2VeAGUQ7oBjeUMLBhkMyswN
jExmQguHBp5+PlRV36lpuzNWvbmr7t50WxVThID//p9zvhNPxasOu/B5KCkIW6zC0cpkXnyCDMPy
hk+ytt9xwmCK1HM2/GgFvTyYKHgaByAsmck/rBEfPhHBpyS1raNhOzz5Wfw4/gkRwHcP5mz1811q
Zem0g/vRJfcxXc32BginR1eSQMQ42FVDtJ//lXs88zwUH1B6KtyR0K12jaedERuuap8brA5yHduh
/QQHyIrZ4HKUR1Na3eqpCW989ufD3M94U1MSI92mmLvuGqsYOkbjVGcza5ydTbHIDoXxJ3gnm0pJ
gH7MjdBkj8APpuiNgH9E5twGF4WiuVjuZ8e0LhhsAXQMdIDlMKhYWMVb7UbjCfRIuXVMl4B4039P
uyFGR2nmNGAn5pGZ5v6qH0qQi4+DEcyg8+34veK1xRk/oi85bpGWtCD5hovVTMTx1nQjJ10LhOZv
Uet2xilZLHerzsm9l8HpXXPDnt1y1iTjKejOlEddMQftfSiWyxnk8RQmhO+PT/hpCA2UMfjOeZDz
NyfGf2Pzp3DRaiLcL4rXmyC2UzV74dSs2mxCr1zHUvFAy5H5zIDLExafDsM6G/dT4JTjT4gwpFcn
Lzvi5pvjQ0+R3YVLgwpOOqnszwRmyyYjIi03DBkzDhl8JvV6TtnljRhLaFMtAN3zLgYka3XMqoh3
rMX3AMFqy5eZksEBr8EnX1/3rkmJc65QZjnde1GwDouirNr0EEIH3PEOCobMH2yTYWgbIIdaJ+z6
gbvjRmziPYqNhFsV1xtaYSXd18AK7O8SG6NeAzzh/ipCE+Ioi098KAGM0+mFjlBLUCLm+Mkuboro
q9e1PPZRZ33DtL1siWR9SCse87Pt0EQnJ5dnzdLxx0IWE4lUmJQROsiAsGHDiAx5t/kuDB084J+T
e9eqo9c6VrS4hHRNpbsgydxHjNdlc9IlDo1NA/EroMmtwPOXj+w68UQkDJQ2Idq1xCPyoCqF5TZs
Y/8rpnrlyWnCl8inH3glEyLgJbo+H93Z2zleDA8gNdVpaqxhpYSmzWyMq6vXa3NT1WRItpzNWbad
4q651cEAbaXG0rCJi7j5kbSR29Lw6Lc0n0NwWa7s7Re49/5hrJPS4u9menipyjDkkEbi+hDtYG4y
3odfIhXzrY844JlG3TvRRe4jxCexyqNguJT9fA49X9JMLekgWWu6nFPh/mg6Bp7UDUnS2MVwHiJu
SbY2902SMfH2rvM2z9EXHzcK65dq7s6Nv7I+zo9NgIc2i9ka5wkTMhWD9yI3qlMuG/5AfVldFcfw
Lm7r8DszBdgPHn7uk0g/TJsimJjPEYN+QSfWJHHWiVIeMZoiiCD772vV0+ftR5sSrMjeojX3q8sM
6xCYNT14VXqYC4WK4HZwNKqxKnZJXjtPtWUBnwZh/YmYV5xZdA4f3eLNp3EmhwHQTuZ4yBb05JaH
5PBj7lyAwwWdCOB/pEIWokR7pQEtZOt+MPSHTBHCt6SZ5B2em/pQjsz0lBF5+4Tm0EMFwIKPSZVe
B+VM9xC1IU3CapjuhrFnKlRDO/+cEqCoLIyKai1Frp4n6brEuMlauU0huBNnikhTaiK1iuRnZoz1
vm7174fJu/abzgJQI7tL4/IQbSniTNaVIwGx56UfHhC29jrDvlu0ESYtp2L5kWL1fGHc1SwopoYI
/e93DhCdG0113S/lRP4R2tZ8G6Zk/mZloXsryqmj+gxVd63hAjerwuwseox4XLK52csyOw52WIGb
s9wHHKewGtIR5cKWZcGwQ9Bm53Tsz0OvlXd9xv2084ikk/45e9YExcaUnrxlviDwnNfjI/4zFkdm
lCu01vRdQ7F7BxqPZbyr63vUKGsrCjxwlRzxTtK1UeGYXzPRyGukpbuVVFyfKkIw2ploKB89GH7h
sBbaE+dJ2haDlD9vsOfqbWG3kjtyH9/VTUhQisOYwAwJcA/L3h0PKrCmc6veCgNrInQjrdcFRYTI
L+HzlGFN3sc4Xp9dF/Tu0JQtnw+/o/40xGSz1N5NlyEzhi1PXDybNCjvppYkzzyHlX0eraSiOFmS
dYO9/M1IlPksXd2Cs9Vz84LXkGkvTJ03PSbmHgsLqKcSjG7l8v4DLmu3XpMl4UmPdBqZQzRseikl
c86cep9jkX24Bn+RsUQPdNs5/9lPXrDn+VDeNMRsxqHAuKf2Wm1FMLy1CQdrZ+VY07OoKveSoCL+
nvEWlZl3X+FXxjXHdaDFM8T1ZhUMMj6baV0cPbMmrtE6VzQHsFgjBunOC6arS0IXARzOhdVkWL5Z
nCSkvvbRmLRHd5zZTU3l7L66di6/SbpXEW45SXBlnT3dVvuJ+wZYNAbb+wA/1yf8J0pr0tH8RaoO
u9bsy2tHuj9x5dzeV8aUDpeoryJmaiM64NT6oaVlN1vDacYDo/f0K0Ihv6YNRZ8avXRbm3k7PZop
ZoaOyopeUV6+WiLiTFKzDG3GYQ+TQprE87BWXFoeTSd3JpR8i0Nv9W9Z4e/ICn+04C0VGP+bslDE
VVf/VVX4rx/7sx1K/OYJNsEOyq5tLUv8fwgLPrV6yM0+3h9hExXygAf8GTm2UQ9807ORGyzbkY4k
kPuXyDElkpJf0ZHUOtHB8S8IC2L5+/yFUEBDCkB95ldC0Y6nIJKRsv6rroAnqKgMMg6HMktpU00D
tLKYO1lLFgw4lx2SuhufUzwKe9FnqKfRPL7kTWs8cRl/CyHFIHX5oNW4RZ9sJxffml48WuxUVkgZ
DwGjLwdwkLDjLc0lwcQtKaqDV2ErGC+pcaQMim7ovgk54ZqbwakWQO3qxVbiwVpDT74mKlEKlmLO
edQsQJE5LYjcMZ2S6uF5WUm3f8YSqiisJsY4D1N1qRMxRpve6keWonQrxFXqHYBgC0kHCSMvzbfR
e1xVP9PZKLxN2JKKW49x8j22k88U79aWQO2F/SItAqzvpzL7iHEM7QaVt5uGdClZ1OnXAMGA+YsC
waVeE3iQPIxycHFeB/mNbj198VOYURg4VwPK6bqO5QiJdrAQSbGoBSJuNniqlmCI23jbQTrHio0I
wuxoLFcqb5N4PgYEE49fxGOR2bRmwBu4qt7QwOujAT1wjf0ta9Y+m94htx9UY37PrTHntQogrU42
OQjli/CpS+r4te+87LHPXFCR9CkVm4qW6Ec5eNzpRDhEINILq8e1Tc0OpJ2Zq8RKZYJwReqs0izC
0hJw4uCFSYwJPpI2UTU12+6aDMgPVpWUGy4NiZHb3dUD1Ha+Fbue+CMCMqoN9+azNIsziODoTOVF
gjODpgDonBFRGBrNbQT4Vd85tzlnnZdot7lzi0DSQGADze/h+Fhgmjf5GOydorBPTue1PykwAUnJ
GnWrHdgy25R0XbFvUhb4ezBlCGMwQKc9IaMo3rhmwokHsEOVa1FZScrth4n3vNS+ANwZoO9J9OuR
KP7a1OQrAbEWr5H256sbuFC6qH6Nyzo5T6Elrp0oZqKCjODfJot4Yqa9eSfLoeTWv7RPs1ZPHvqq
U19hC0szLpLHOivtE9+WYlOSyLAuXOPTe3ZcHoToujUXomROXidH9DxHo8FSV+XGnquu+KHwg+wt
I2uvARB+bnBh+CPQAJcQs3T3fZImcCzV25AMO/Mx7t2Mda31KbLAOpCbynFhSx3ydayvGR8nkEf2
nuT5xNrdOpkDLCGvM/qzCtG43bHWeLRoK0HkiWvsFLqd7qpWvkfhPG555d6yEKigSKEvlqE/bQ02
iCu7sp6JfwE2RT3B9sPAlVV7f3S+UCIxPWnjB6u9IloxGO0rUGCOBxjVSu6INQLXDt4CkiAK0FTZ
D58xEdyw9O8B8xCm6Tq5AwCNDjJa96l2fpZUm1zwRAtoz2a9U6OhDuDEPqRqmhPmOeCYsCK/4O0O
bNBV85iXhBAbkvCrpCIBkOep2vd9g//Ck+tCOl+9WBwK7FDQIUO1ya04PovE+DaTL9/nk2ndF9q/
YLCbWKl0NlQ3Y9oAgy13Tru00HTYWnpZz2u3wpdYQH5HGTmlgo6QFg2A792urJr2MldWDdadwk5P
VA2iiP1Uh8FI1suKjzgccSlYk7tWDZeTcPSsxxST3hW9dOv4fXw02mW9OZhAIAP2gic0bRsnu8Gq
AjRhv7U7CwxfH6L3pm65E7CrCWLhi8LVyD+NZbghFpvs9TDSqpF19vRtlB4eXnec7Ddv6rhJ97jQ
3hGZ21fdCohwRZwkvxoWHPvGyXkAoJtEL4NVS/JhMuPGmLKV54LaromshNteOZCW4ViutMYaBKx2
xs3qyVUf41Pz/TtAANZKD+RJrFzd+sF/10XaHCq8TkYcBXdFV3yGs/9UGQ9jNLgH29+je4frenKj
dt2Yon3ssGrpMfzFc3aDU5O+HfNqtzFlJKN6NE2OlXIBhXGW7lJJQHYwq09nfszbftMofsayqvec
2NojPvFj5fJwGACMZfxE+VLVfcIqK6g+/crAdW00V+VOGztU/bHn5n7I4Cmwaomemwy3IxvZmBeb
PdWQOeEBHiy6t8sX058QIay8bNYTWbwlWgzyVXv7sSgj8OCI4bkXniawrHtdOhtPJAzyYIrKTWAV
5UWxJH+HwfFgtHLeSM/t9/5QFU/IArtUsBmwHK9dm4XPWdr28kqdxM2bhuhk20SYnUAdIS+Q6xLO
/VjyMkuP6DFEw8YYEsIU7MRa1OQpybKdTfL9gGlsM2LCV5mRLDiwLzwADZt+60na4jsAgnLdz9Rt
iUZhOeytn0PrvXOmqCe24L/+PXj+zcFzGf3+d0tLPJf1R/5Pg+efP/bn4On8xrTHSgKyk7PMln/Y
WZg6bQ8/iuS3AMkpXGg2/5g6BT9BmTP/cUxpwUb/r6nT+g3stCt9k8S4g/vkX5o6GXz/aeqkZZeZ
WJou5kIFE+qfqGikuQ20gKA/EFOPLlgG/XVVNtYtS68gdu/nNoDh4XrYVJEuiDBV1IK5eysge21J
KyfWmHYkJigUsNqL7VTdqq777/0M71slFxwQaGkFaLspR/1he/rAiDhCU4396tqpeQLePGffvSb+
aBzDgskvONdcBKHCC9lD5dDVWeltIHV9ap9VV4fKxHSD65NVi3vTicZGPgQlPQDvTdheCxdHue1F
RE59ez11cBDaBfeCJ+AXV/rgaM559lb7nblt2yG/VyyFl9oqUk7UqojhqWmcC/03VMtPW4vRga2W
w/OxGH+5uOwpLjBZEA/VO0a+/l6kA1CI1qwXx098F4ADH+30jH8l2A4tzTs8rDflSFTKaiHZe9jc
WIC388ocs/cKX/21bBKmyljneAGC5VFl4uVpTNTjzOzLz7SDcTD26R2S/dkrfPJgZEtGx9W7bEBi
T0Q8nxHbN2WMR08ncYTn2btFAswNDU7Gsn5pDw7IpFWvZf2qoqtrp8DkMDRIt1rR4XgV5fCoi4lc
1vjWKvyLKY1flyTz45MZ1ZAy2CGWYpeZ86up8gPpR0yQCwGlt9Jq5ZQA6nAbBlg7DQ5POfzIhGIQ
0lTY1dlHqKMfbi+uFvgZJlv7IelHbylufuS9xutrM8tXqNF3meZJV3ojj1IxDJs5MB9ClqHb2KqP
KneOtcLtHtdCHY2E99uZ4n7TlhGWkhnlkhI+wb4pski5kaHMmdXDCItBxsZqg6rJeUDWErKelo8d
bP2KCqZ1baf8qc2TOXXf9JS+YQHN923Fb4zInicMv14MHEgYN18hJeeWxrxVnHSgBFzJOKFtqrQX
uKQ8ZQVsXm4huwCSNMglO9skvbdjXxscosSj4HumCcSIDUocijEi2c2JONlecJeR5MJKbbzYpXM3
gq3dqp7B357oH6/C+lPki+vYKV964I5oE8M3D2vkz4nimdUcip9mHdzpxmYjorongpq89P6IQ9mg
LIi1FWabEQu21RXbThjXuG/TOyLL98KUVB+F8VchbbVvcDVYne5WpWn+QpR9BF3vnDUkDxopYDyX
fDYTKnsodqrBECosHoCKoB+V5aZapvvK22Wl+7WIVrmMbiMwPZarBEsaPoC7qY6sS61t6uxqOz8p
QNg9v87i3chpbbC8u3Fmj6vqbNsMfn4N8XFi/n0YJ1Tvph5jLr+1/66ScTOVHTmmiEwlpT9gqw4C
4++A7BbnxifBVhtZ3a+ta15M6d6beeMj41Io/BJVVz6wAThF2S/JNU20HQaUyHwwiDWxZy/tHaly
EAM80LzCJsaZXCF9HzvLBCTtORdyMXRYVt4NcwYR27H+zAFb38UudZGtkKw0XSuPT9qMeFSqOY5/
MjGCi6+3LM1ILDn2uqqG18mSW69n9RlenMjQu7z3sJLUwLe9Na0mD3wInVXPK2fI+XUeZ3XTSEdp
FPF1iLeG2d2EHHNALOaN+I5DMVz8lFelWBnEPEZtETIj3tCWLawtI931plev68ZTO6MVv2Af0qMo
2g8n941zrkiK5fmwdprh2JW3uUuPYQGme8R8VdbdOylgwVZ0mTAJ4iy3zWXuLJcJVNPlsay6reZ1
WCZU9fuwOsWZ/Tb9PsLmyzQbZ2UarhedaO8s0+6cq2Xu9W0Sr8zC9AeWO660auUsk3LFV+0wGag8
e5HLrjyUyiQXw/tj7RrJX2QTt8t0nDt1mcNvVpCBxwDn/ZqLZxSt8V1nV7O222LNt9cmmBP6obXN
WwNQkZ3liyTjZH6wYfMr0fysGMJ6pw2q3PocB1+r+uCaUKF7aHBlbKVvlGBi8LITqqwhBOlnpyjP
UkfqMOeeeyNoSPoucIo3Q5HGdIgfbgGtWRwaOsxuanCNOyT+kPRCGj+TbPQ+HGjreCI9xEcrbP09
F7q82xNIEi801Ml9T7L0nkQCS0uvf/d7mE9obk12jkzYY5zWGTa1+oNmEnmlIHBq7zy/hfbbThPF
M1hA3hVhDdbvsXsYbY2JZbLS+L0vAuPZMiaKlkRHALiDM/mAjqqOTTrg0yAZuHFQ7Mi+oUEcQ0cS
7cRrK14AYDbY4Ck8OFTpFF8yv/wSaUJMz2aNi3Lp3YvEFIt/0ziWQTd/oI7Q1kWtHa0eGWtb8QZf
hAy5Vdo07RS/RjicW1qNihUX6MzBTEAMKspC44vXO3satBW0iLlWs02M/kDs0d+6ncBfp/Ui7Nq0
dhg6ffEHb2UFEezUoo92pYG2LKIsMTbkJopPPReUG4wo0fPaKSpiGoJ97YPHEvsjiSbnCMaseWav
HGzNWvKRBxriXi07zB6UcRptEUAvqmYILU4k3xy4AutxTPLvGt4wYUW+XLUzGtGG87l7cmlfm7I4
ZT3um/1DaAY3S2lsoU5W1XxOnfmKOdCyHty+yPBGFWD26jKFDcNkFE0TTIesR6RrPvUYj3sVh/0x
qUf9WqkGlohngH/AgTHYnABrPwnf/z3f/535nk0rM/f/vFT+PxQLfvyIPrL/+H/gLP/44T8nfO83
QZs8M7kDONKXzv/1rPvWb1L4mLgxrnvWf9ss+78JSK/82zZIYuHZ7IP/sVl2f1MKgpvCj2jZPqb2
f2Wz/Pvv/pfNMsQWgSMeWXeZ/f+Ce6UbU0dJZEZHZRN35h475C6Z93J6aIrceRlK8jgVPAAGJEfj
NCrqvngmBzZta3S6ry7UfnI3lYOFZMmt92CAwjFXtTWwWygVUInVgPWjWkceW1d2HYQacXtb0VHS
qjI8jCIDaFim8/DauE56mwh9EHBJfbeX5yqe1QXCLtcMBaRB6IpqX5OqqRZ4a1v6OzmzYVmzOzIf
EFxRhDHMDBcfP9ARK++071iEn8FAUkUdwfaD7T8e5IiJyZ96liA2rRJOxsY19IP21ceQQccHG4C6
IyOMHZqgW8tburIMmey8cXHAKKoPSzHT1zbgsDsot6ZraNVbQ5/ROUn/w7o2J5nfYT5V28pbrjbs
8adTsxSrsIJb4rEAE2+seiqS3K18yKfGuWKdDp/0gApMSSntmZXEKT93HEWJVUJoyqFKd4Z6kK0r
ERGxYhBFJPhKK94uagsu/ebUbsnNTVc1kJgxtDtTfNrK75IU2mbMEsALVsAfYcaZMRBJxkBvdlyo
esI6VIwGxPlybJim415bkF43s3Wz1xpUByZMFM7j7HUUi9ba7C5V47vMiLnNfKXsi5z94mDxkXnQ
nrae4lD+8Eox3spI17+coevuMb2nNDABoEuvbFKa5KrCqe5fsklU71jFyo6FlOcLfBw9ESokPnxY
mQXcDHN2LuYnGjWs8pKAKzoNlg1/m4x7/r2SnUUOiTcLd5OnwmjjxBXBuGgu+O1Y6syg5cP5Q+OC
9baVUVcAz+cM5AWWHnftJGm842poeVsvHGmTw3mSneJhsZlKw4pwgmdGehsK9l4wvSsGK7NOKa9I
s7yll9dK6AEXtCw1+2LphSYLlwIVZbgO7/M29E8sbHLSXkIFjwV4uHdBUuRnV7odw35Dfe7kAA51
Ko2ZJGWzvho57g7V5M/2ieiuGrdDB43UlUl6gSog7jHAdLcw8aEUNY71HOfC2Ok6CG/gjUBCYdQr
nmZoJM/WTKZY6ThA1RcZ1C819GeKCCR1dYxDd1Ga9RSs+Fpu28wtz1a+BDCFm9ibrI29dxSAX6zB
Df6qXWPDSZUJYf90Gr/XDlP6Khip4V01rLo/GjPqn0Biivdg9IDf4pDBCjRZ1LGx3M6d74BpLbpA
YiyE66rR47NFhcFd4joO3suCbgNyD5YEA2T22VaYCzmKhGq3o7rd/cGijUoCo2spsRhnXOsuKQZx
EGM7fcfaatyzJCSWh1FP9iwC2+hmsJK7CJx8GxPv5JeZ13O8NttGvQGHg4I4V5Hyn2PbDN/tbpiC
VYZvJqdjrK7pkMI6+k3Vdf5UjWb9ggtERrtGBNRWT1yCz0ZF+SL1UnnTbWCQjCzsA83akJ6ZybmM
Yog+QRRCiCwqpd80kTOgAKnXzHCxQWGfJ9TqinJXj5x3ELvdKUpsGhnnGkj7oQJEywbAag5IeMYL
0Z/oSoJcfZaj1T6pXiJjlx51wLxxYT+sKSahcZPluxbrGlPR3Ux845hTdMRNow1zCCPAAdN1a8bG
AyZenmOeuegIIxHjXy1aCJoT9djMGo0p+cR2g0+XVtGxP3ecz9DglrmzRY+D0dJuQG6IefW94Jrl
75DcwmPa+IQR2LVnmuk5LqyNjr2RNt2eGadOUv1q5QmSt1GMOdgk0qs0rStMDKnCh9saBGQ2Ka6I
c1Mn/kOiAv9WR3ZxP7TWgA+2qSnpdFwHfT2wwY3TB0dng2oX01ngJx+1MIY9ANMEVIPkYkXFcub/
YAeTPWJ5wfCIs66rNnURS5QeL+vZsCZpa6+jWHgYtnlFkUpU330CUSJ8m4zoh+xwJhfDdhDX9/U0
TtZ6igkQUOU7PRYET7+nupQ5TEtYE9c+HaMDrkT54VJ8EW+7KWvvFbUf36rRJuzIcuPXGLIO2RiE
KbGmiSR8nYaM52zaexhVa1j3IPcMadwhnNhwAcmIH6MwMdZW7ESoZK59mgqu06cU93Sy9xF8NPYR
NVAgFtUPnhr7VRbp+ebG+bga4DEGK6ju41NtC2/cgAkLjpBJ3XBnsd4/0jcF2H3u+ACtbXuCpNXN
TsvYrfppT7bf+aCirz4CICnvKTTjV/Rhp65EzZ13VQvMEVs0piWYrY3xatQDpIaMZQ4p3vYrrDID
0E+icq5gcBvRYfl6fgws4WHXFK2H9ODqTV8Y2IIRXj1O5mR6DYcEbYFX0Cd25lcsgJwqGlAN+5Ts
tub7Na3Dnpu/4Sl9TOaufRYySyzsVmPJOJA5BRVbxgDByhL6ogwIh5kmBN9hNn+vStJrDzmZMD54
9fJsqmJzcjY8IVldtGObXytYdP22twzS8aMW06EwkQMXtlm1xclHyIljhVS8mfnzqtJt+GOuZ+cM
CS01t0qPSIpAcdJwk9eqPuPq0vCphmCaTgOQqPCoPL+OtoEAllX5TA4mxN6XUfv6p0wHdTQNv3iT
Mo1efSCwE35Ac9gP5tK2aIl2jyWoO06UHa+RvrtfqbVQuwKHOAa3iYDm8na2rCO0IEhKKf9WQn3I
lVGqRBNUeGYAnZZr0HHyh0Ac6FZ0kchnTOfzaQYyeBzbIdGE4yfzPsO9vqEbmbwxykHJzbeH9VvO
FQYoz6lvjiHjke94zZ1rqH7Xzlz9ObO73qUOndjrLBXjc8nK6Tiac8PTxZu9S8xjl36xDDokz1H9
Zrv0YvUqRuuWmu95ybIMH+3iN4SFlR1GLnagFHpxBgw6nwNb9Y9j48h9pYfqAEwBvyNFU+Iu6pzy
AHHT/Rbm7IN4yUG1BLOV3nFbLn9GAGLCFY5Ap6aKR0aXqVb2SzksvNxgBD2p02bY92nmPzCnlJ8t
YuUSVgI4BGUqiA9CCP+uc8PpRAtQ9n0K++TJRyJb88hsDgYwhp1dyfLkwx+mcrfkkPj/e+Naagp+
YLKsYxqEyK/+WVuw+Wg//tv/gTUcY1CiwXC6/YRr0v7DobL8m3/3H/7Hz791meI2Q2/I/3ybeviK
m+jjr0KJ/ceP/HGHUtyhXBPHPqlaAi9/seco6zdh8l8K3sU/CyX2b/j+lnCvhzpPMBit5s9LlOX9
xuXJcvkZoPpYdPx/5RLlLQniv1yiuEApLmMKw4+jHJLGSy3BXy9TaPiaHSHZ+iorwZhDPYb5Xo80
N0Uez4Daa3ye8VawZaCP8i3bpuDOcrHzBaSbzmmSWNtgJP3IdI/2sULC6Fa23Xqc88Hg1Xt6LerL
aMWRxweuHbdh2yprXcRDfYKypt/nWGabzsZICSUA81qawOTJ+3bbNx1VjjosHjj8BB9+vmH+hkgh
pylVzsSoWOLhUrVFjRXPxkRyjsc4wJ5eURgWdI5xGZIa+BJWPeBEOdzpn0HT1TnuU8v/jP1arU1z
UJdSJvGpZMOBLJPO5Z2SjvvWmIrZzTIjHhpp5bESrOO6b6gy78INvqHkFXDtt2E240tcx8/UJ5L/
CvP+iO25/gAIFZ2FraNbULfuk8tIezHjxEbyoImO1RPUIx6Qx34yCDD25rE16mwXlsW89XnptnBC
4RgzKFMiGg23Gq/mOvXVReGzPWONB1japF8YTxfbMdmqQMmExhrGLVaU03c6H10onjPZnNk0qLuM
qV+gTQfK/gmgSgJJHlgr4LwOjhaRUKnORgvEiPnDWPrucAnoVTXSYY5F2lMvVjibV3dqxptPkMMn
WhKzjjaTUD+kzrJCVDnQwBKopj4OmJTObhjahJOAtT6UKl/c2Zrl/yqvEzosh8rKWPxyTrHb9USH
N6kKgRT3IUBkmrmg7BV4H0/N2CTrAHT9QrjnagDQJI/jnSsaZ2MPS1+c39j3cW8k342+44RphmJP
iKZc/kp9BmHIVy8sn+RWtmqkejfvH1pq4HgrcYORARoVpm97qHtEvkVwyWPHfuuwV72W2CeGdTXU
1qPPsuPBZajMN7IOSnhRXnbIfTFwJ6V1/a2ltPZTyxiRn6TC1jGikGVjPE3h3cBfqd+RdixxtnNf
BZ7uxjeISerQeql5cNNw3OXUYWZUXPTlQVfeUp+YtQStn+w67tZy6HeeEb2Wgx7XZTr1913La2w1
XvJt9HR3ZQvf455m06BI9LT4Vkg1A3DpxvkxxT18oZKCl8yoyzVHDG6xDJrMPpNEpmHYj9EeQ0JM
Xr4waK6saG/CwepjP6ELcpQbYZjDTy8JvrUcIneJdorLoP3xGFYDK2eUH428mou7chrLU0EyvWFB
YQUPSdMYSJN9UJwBDZJN5EIVU0Nnxt4jfXrNK/XOeCyA7XmXxrfqd/aSBWpcTdHOigWEC50dh9px
YMHTHQtNg/rWZHswfRcmb9JTo0D+NLIovzJ/YC27TPtudaf47Ps0YOgutt6gOY7jEYlKQocPexY5
pSNS84fjBoF/B9YRg7ycSPy0dGj4qwGLQX6KDX55Ej/99BKR2tnQ3Je/WfYoKJfgLoHjOV3KAHFa
kcjoeEzj83KoPvZkl72RBBj2nV8bco0q/tqh695ZTtvcg+kqXrIaIZ3IoMvUACjF/PK8xNvTeZFd
artEz4iMYNe3CdhyIvPOQ2mN0yfIeOtbVnOB8uoW6x/fIp6wVbhTmPqeh5hlMnrqTKZ3nQldfoWM
sI/YJ4KfCXehQ+p181eN5R6zt8kvTFKKbujMmReiNrvw5hlEOXKa8BoVrtuoVONtajQJWq+hO29H
3GkWxzChExdocTBsY0BS7iGwR3qI827IqT4kt2Mf887p8q2046Fb0fA9Pzt+x+It6ZeEmKBAJ9qA
l0Ngt7EYsf1q/PQyytLgeAmdXUW3G5pfh5hL1KncT345r02fPRQe/AcqLLI7xtRwzZg8jitDhKzA
OHhW+dBUgPmTuWE/TZffNI75JUREfJHc+4Dw+lhDZ2FX37vfqwDrlK/EqhnGioQyVx0qJgw17/Tv
/YH5712C6e+9gsFSMWgKnTDappP/GWkDpatKYlRx6PMYVyf6S+g9wb9o0004Me9T1Yd1P8UzfqOX
F3RNnkEZPgcuhIGN20Gu4QQri/jBK836POTMq9wMKuj1lS2GS4ZafcCPy7egMfIzyff4QLMF1HGq
AsY1vMhshdG9vXlj1+6arDY/dDvfuOsCmg/S4D/ZO48dybFzW7/KwZ2zsenJwZ1EMHxkpHc1IdIV
vd3cdE9/P3aXpOq6Uh9ocIAzECAIErozIzMyuM361/qWuhdjZtHWoi2B7C5tXcj1oGkxDcyZ89ZG
k8iDDKnpuVW28rGHUhO4z8jPECJEecNSGi8gTlGl2H2mYfoCKCMebb0b7js/Ik5U9VN3j+nCPzU8
w6tRM6w7XTbWsybh67BgW0dp04Nsp20UDMN0Nfu5Na4B+SFb2tl5plXV6HhgV0sx92eRV2ATlEmR
Oz+idOxLEhdSWxf8KcnEk4aY4GVSJ7qjksX8jsNkUtta84rp1oxE/AgxvV++u/BOMB2daJfQ1/gI
cp31zhVOVx8b2pDbTVs03bXmqjykGcLwn+vcL/Y6uTUULEs05h7drKcJFqPrGDgx5zUmh21mBzLD
jLZKuLUU13LsIS55vcxfSW6K6zbF3M+4TuFkarl/cobwxxroVc7AvaBATBmzhmkxpFwhAj58L2dL
e0MQp87RVjBiN/C9WGgENV+E8wwsWYRc4CQWbXMMY03IvVOLAeNqrOSXxBZrBkXEtXQV4rR199UE
rx3Nl6rDtQdZSK6Rw1mw4VBqEqR+MVy5o6jnNXdYh3y1rdefQG7sbO2WfXUkog5EzhqaD7w6+b4m
hP6hrB7ZCUgY6ZXO0BAg2JnmTV01KSeHVESvdhi1ZxvgwzPVfKDBxUTvaq9Xj97QoNTkMmEm6bqu
fSpaifG26FMFNaz8FJCM2MrC9mWGt4udd4mH98pRlzEjoAx1vOhWYZXRvkxKLV3lJEinbQl9+IYA
AndVLQRjSFdqCqcK+5p6TRT8MgRkX9e3EdbElykusG9kmZ5G2ESt6IRLIHpUoxN/cXsw6Vjph7za
VKqaie/MJR+9hZkXzF1bN6zKaIYrRmDUheom1atwHZdkvAqfiNyVhGliskcO+idOatwOxYT+MMU7
DqT7TGSORDsC50nqo6aHYgaZk43gds1lDD0UZJmEJPcbJGAinofEzzZW1I1r9n3WExQD4xh5Zrjv
orw+V7AbHjBigOBARw5MpMdXv3FyOuRb0bxHBM+T9RzH5se4zCFxMYVZNb+is3718B24N8J6k6Qw
9aWGZsaIMnk2WXz4K7uQkCxV2zQV7aYpNjDUdq140S12o2egBfgG59G0b0ysrIc5kcDczTbPm33U
1cgdg6+MhoW2zN7ryKacZGaBCAarYo7seLHWkzv3633LdrHu2AMOwLnqu8pPhqewG5eOx9wYSM9x
yoQufWJoHGtYfhla7qmM8EbwPiWkOyCdw4OX5aBv7YYf2nSz4t3VOSQYSWaB6UNj+UJIQ6fEwMz3
Hr32lhUIZ7ISKNN8CCp5I+rBp5EAVkiAWc2/ydKyvRe6Q59W6GAYXg0TjFgncYniyDpFCOSANr16
3lh/AD3h6SBk2PhMp00Ohgn16W8+DqwHW+/NM2ZH46YYdfnomV5Wb3CHMVAxI2din40mkISEaHc4
gMY9nx5M6kUs1KfVTX6yr+bEP5GTW5DElVuXq7SFB8mKa5Z9gMSuQRgw4n2eF5iINOmi+bo0z058
VJpVDuETCHFldt2aI5v+5ntSHXVniK4GuEdYmL3lCNZ3EeeBYjZaDgf0dq84E8oVUBh5nkKnpSmb
smBiSSQ8/V1cWsUXi0T6ljJ/uso9hlXBNDblhvcMmC66x7juOz1eaGtlGBK3rph7pf2JhxVrUjJo
67429aNukoT0zAx91VbDhlW1DMh3A7xPXD+0Vsg6JknReYoeCS74n5Ff82i3sZO9j/Dgz21tY59w
GSIwnJKt/m4qgLGjwPKWaFS61xP3RsL+9QYWzAkqNm3qMzldH0v+tZnO5U3lMg5Yo185ZKyxea1o
VDgMLQ5zm0Xyzc+Fi3aj7G90Vs/vY94gONfeFF0BFUnfa6Mqg3nMo3tFkuIFJVzAf4y4/7nsIZe+
rqHdGtCsurXjGkCpeLCEsYULBY8naduTwWOxGYsBqragf9LjUFCW9wARGONhaZ9ufSapoKxqCuKU
67sY/FGI12rs8icZg3AbZw4XQevk8xJyk/EncAQOi1UICtzGwUU8fI5IuJTxCYuFunGwCRyoNaIb
xu7ze9aL5hyZ/BqcjLDL9NQ0weFjw8UI3j8QtyYVUHGj0vNXN2W1HZfQRlPNjz/JHzdVDiO//K9S
FQstspPwy35VFHxSQz5WYWBnPkZOZtE/KwqeyRsLoHbeZa2e3tYDETWI2XrA0MQ9JnMOhAenWPDX
L7qkiP74UQ6f/Ai4TF3ySiSMfI93XzeRbH5+USPB0xgyatgNcUTtmT90N6CosNMJAFv13DKdmSbn
IIeh+frrV164aL++MrKJLsAJuEuf7J9fubaRhfOlN6lh3sZRx8W1MlYOvWKTSZk0tpzy8/dX/E9H
58NUf/3f//P2WZBNSSRgq4/uT7oamDvkq38txd2oT/URf7Xt9E++7IcchzuZDNYivNms/JbJB+kH
hs/G0mASxLAdBuR//JMfvmXdIWIHgA9zDok4z7D+kZbTxW9LmScaoWkYS3Wn/u/Iccuj8afPEiu/
h1zIloSSzdH9z58lu/ahU9aq4QxjvzKyXEuo4iBLlAs5hjtS1qhxS+PwuS7Nj5/eqX/y1P5/H+Nf
XpoU4Z8eIEApWSZkswFMwNEqZsoJdBtvVPg+NIRz/vrVjOU3+fk3dRffhrmceIUDY8FYnuefPBwp
jZZOR5R5i2BvHaNmsUYhDi2NH9mWcPaLADSw4y/dbPIcz5rv9vRB1QJmtqNeeiobMFhHT0T2bqbO
vbLTcW2q3F51AtZ+E4I5haa/Sqr0pJul3Pz1T6//kx/f93WPOcHij+ED9csaZ7SFdJ2+IUMIbmHv
mmYqVxUiHlurtZyrZpvoOt4z3Kbjja/S5N4K7WtjBHXQG+zRQjUv2YxyQfL5VbPKc2xaO2SA9wgw
AwPK5NBxNFqNA/+uUQwp/hPcb9HggbiJy2btTc0hagzxoMGIWto1ieBreUBpFZm6W4qhILmCqcCx
atnpPpqGd5nBBR7wp1LBOYY9KZoku3Xj7K7Op3ur+ZzaBRQ4rr7h1Jp3LiPFgHOze1W1PkdynbYb
31NUc8YOyTdJ8Mv2+GXAFDxZrW7uDKbgD04mbkuN8sDc55XNps/PBujgt7To3F3lp6gOMEgI5+UU
t1K75TKG9tsAVmtyPbXA0mA7NnvmKuxywOACWwsJilK5dmZwNeN/TeXNQEsfLkVJc5asvG+mMFzI
7jg5KFQpOZ4u+jM62zckCjyvQ2y81/bcf9WqE8deP9GMMzCCnyHgCw/4NDElau8osDpSi8P115nh
nZT6MvGuP5Mk/UyiyjkMXMSZPgIaANF5q8kaq80EhSTLXxMvPjaW/xgx+MRfi/1cTu1epw9pXafM
ZAaiqQH7Q3PFBWyDQf2BhsPyj9ZmpiHRV/VPHl5jUel/fpw4aiCjONSQEbtgAySN8fPjRIuH3tTd
pG9UnlNDkNhzVa4Z/MVLmxZ8Aoel6yFJjPE8x0r7Fof2ovB6GA/DpEHyds3H0ejX8FUo91AAt+CL
TPcmHo2dtENJ6ECKu5gGimfZKMXlMhTff3+m/rOp/bebGgaln5afZYL1YzJ1eSvYDm9Umb69/3lD
+/1L/tjQXOc3TltsXBgLPN35nR77Y0MzsduxI3mesxjlMOP9PYhjMl/CuMchc6mNd5aPy4/xkuGz
C3KY4Qs5wRHL+LcKp3331x2N/dRhNzV8hmL8Z+nY/vmDGUUR887SKHdK9XLf6pl6KxMCGsuN98bM
NdDfjZjoULQgMPZYIDjeRod29NKTL0p9rVBNn6htsz9p3sGwb7naFrcAU98hHU9aVhJysyjFRV0N
4XwtLRTj/Iav9gavSWDi1SZzWJw0oosBT7FLr2lIlsdPEMq5GKB5PBmV9RlSlmn2dnHMZN3sjCLX
0RhFNm6bmr13MjzyGqkL99pO6Gtrsjg/Io2WV1iH52vOtcUHpVpgQakFf58SLnC83nDNdq7hR9FI
pNeOFT0ZorfXLXzotTWpBFZmmH2zC5UH0cyrhvDtCq7nef3ZC4jgCLrRs8Wg+KCVS3LP0UGElsVt
Daj8LZuItqa0oXDB8cZrjHberiJYbGKNQTpeZUASb+J8HPdUPJanip5n2qAl6XCnpBU2pi/rcVrC
JO0Inik1o4uMLYZpIZWTWuHeIMj3j50voq8mT9qXxBms24JxGUEKojWJ15jrsf29rRKbPgkO40DN
6xPe7uYmhoPI0tHYWO9Ddepwppz72CufGGILJHQBNIzKjICPxrptmvRtADByifFLDqsm0XWoQYPb
37PaFxe3jr9CK8RJkGSchpTTvDgAcpCCp/rDmcPvVDF5c+D643NsMGuP7aOi/3KT1Lp+2y9uh4T2
35ulweDFcsb6rE+1dTJh4hyUmnMc3wKnV4btfiXT2KaY0dQukE6XLdry7Q/8es2u9iKoPiO3qSwG
BVwIuksHygv3rOTY/ahPBKCoGVfN5H6F7Uk3XnDtiI2g5uQeMbc65jbNgTNJWhuCnqpp+Z4iCiyA
aS2RmoJciFNlFz+e5c7X5unRmHP9ugT5QtS1ap51OU+XfMLfH4legMhpqLZDKlybSzmYoq0Xpdwx
/KtiAPq4ojBS7kUcmoEqMQ3kmvNdDZZ36Yiybxqj8bdOxziJTMl46NhlLtytHiMrobIpszucnGQq
2MPcBx9tirFwAU6FQAf2psRMSFeRVg0zpL60RfhqyBhv51LT1uOkQL5OMGAdVYmNNWP1imBJXhVO
Ne2NRrm7PBXFoZhJnI/trjAJ3bneTM2aF1qBnXpru3NW7jTWuzmirRPAQ0t14oS+uh6M6t2OyZHD
IqbrdIQHp0R2i56dIArLdpch4JFzt7ZArRgzhEl58gzhvWa0VNEmJMr+Vk+a4c4p61fLKd7LOdrY
szzL0v2gA5wuszDz8O211pZBWcjis3xH7DF0aOlDTsn33SCtO09P0H3ztgs4ZE7UjFImYw70PTEy
aMA7FJ+mXV3ahAA7ciH5JuVodxVh7WeK0Zlj6hg828wRTAHQ2SsKbk6MUbsjMCdrQyra/eq8LNw6
lWNeIe/yMHGM3oQoKPdEMXlXR8tg8fDHtez7BsJ1BaxuzsuNp0/cFBgojM84OL0Dqfd4A+8CPxzW
oOMIoHvtZr3c9VU6HbLKHjEtco47yDnCg6LC+caLZnuL9iVJfkC9msJpDKKWv/aU2fHapl0TV3Hc
7TK/gU4TutWqnhSnVgXvfGU5EI1TnUHklFUT0GKgbrgbgdJlVfiMWDWv+yqrz50/9EfRjOWxzAdv
Hxd++T7YZQdfyxBgJDJxx0MOygbDAE7HoXHg+FAT8+gklQvhf8rrTVaOioOLFXsQ9Vn4NnHimdu0
R6gm4BN9jn7xaA5Ns6mJm2g5FSe8EXsmLG7AhmETGtFulRxovuE3p46Stj6spf1kkwT1nPSljRC+
i9xL1xT3dduqSr0gbHMfbC9pWETRmPiXr3j+O8Q+CfV115W2uJFuvskEg5oY0AQGT8JxXNXoGKNh
CbM0cSG6hmcMYNhB7su5H092xd4NVcfq7ml2pz9CDZ8ZGtp+qCI9CCFhx2Vym5qOFVCEMG4xvbXk
Rikp7KjZ2pmKNIdps4JjJpyBk4B1UgWnXQY2t3HvPqYQr2Cw8g3WZBqnlzpl2VhFYZHa+56iNKqE
rRCvKaS3PGx3nZCLYyCcvgE/tu+Ek/d0x6Il0j8d9tFrR6BozJMHdJiLQSN4pUlMnXkE96HTBLT0
UFuqouNzq4n0SDTEOrgpYNuQ3/zZLnzzVZp4HxP6LGizS/ZlF9b3Ua61u6khJLTW+37AqRGX9Qss
5OjUwGK5doupPlUaGA6m7tqKT+6yDU5cMrKiJD6FXO/O0r+TToLPYFQbR6gXZfSXMKVzd0jni15E
XGNig202p/yZmQic+Cap8N6nLKqjLqCpgq0YTHnGzrCGlgBnIu70lZWauyrnHqrr6K5NCjpTy4os
oALz0EKbH0eKpgxGDTgO0i8stb69haLIu5hLo703o6Ghe/rLHc3he+JO4YWEooc10zZOdtd65a4f
ks6B5TZ0bzPb0Fc6Cy/AyZvf6HDM+9XkAMQKXAjzD0UJdjITvqkF/pQVBiGkpLmdetEFU43HRgPf
FNhd0dIraEziiaUnDYgfjDvZ4LYfjGnYCQOle16Af2qgo33SY+eeDs8RAOk0FzucYyGO9Fg+1Gjz
o2w8QkO2opbM054gdc9kqDmiRKL+woM8PtQFTltEamerrJzd2yR9d4ub6Gl0+5uq7EFll/EFcXRL
gItAk6le9K59bLm+rcwyM2/RVapt6SMDsO35VyV+/mTDpNJ9SW0J35djRWRnH2ls7Sgt288yOWH2
3g/doBgxAmEMZqugxjszyQxHECJzBk9VSpO5Lpo9dLgb0NB3mYg/2NDI8/Wf0oaDMA5Y9qOo2UJY
8ddOWvPZnWadfZdTWBiDjHcA4zjzRG7AEusQjwO5XKu5hJirc+Zg1NKOLo3DsaUukaAn1cXqR0Et
0w2cvcJ8YPn1ztMsVbLqes1CpPbLA+yNi2nFF1FlyUkbpRYk/WDuIZ6JW05x032V5vPW6onA6R6A
3CL9JFjMfjNaijC06NZNrq4cGsaOWozFV9o2mEVywYGogZyGRrIg7vVxb2oEbatWe0uZSO2nJs/P
yNFs0cCSNvgdkCmkMwbVHNtniVH4huN3c8Q+YezragCrFqanQhubV5WO7lMfsv4ZPe6WVTZpEM1x
cN21qJ3XfqjTe5BWb15e8vP6bb0Z2H0AFDsHfCfTWjbdS4MfClq5HSRGZ62motk5HUWGodC1Zzsp
vJeyGLRNAsr9sbTaoHCWG7w94X7Jeeu+sAPjLADUcjvgqVmPDCWYZzFhPDpNlu+7Bg+K6p09xHyH
N7WIzmGk1TcYb/MN3PPA7Er1DAemOdvkcF+rpFr6jZplfOo0GgsPQwncRHKrh027VLxDS53IQMD1
1raYNXzKny2snL0KH8spbm5BLnsBFvYQCnBtUkgX1WRp8+GuMvLyuY1auTapBCDmak93EAAFRJIu
/6yos981iVN+95kk7Mahtsg7cIKu3dQ6k3WC9oFdtnibCpdUqd5H4g6Es7cVg2gvmtMkTxJGMYts
jQtNhRHVg4I+MrMQF91FalJ9ZNIoKeUhhG2EilJG3+gS00GyukYwaEPxaTXKv2hebRPW1eHIdZCk
HFPJV0jA0V3GpPceoIlxHDxvYdTrSc+bzvSJqWey4VlJ11Iu22oZ38qUotzWjjmqSfmkSKkzxRuH
i0uFJEGjprxYspMn2CjuZg7Dr6HETLVEGZxtmU8c2kYz3KKAea/62OLEILh1N8Co2oyd3pwiSUc3
7fGgrTrb/sZltdnM4Ju+6o4GEJ+r3yGeaGZ2oiS59Hqc7G0LljmCYnOsTF+wX1j+diwbRkZGcpNp
AynxaPE+A4HG5aMzszH89GLM7XUhYmPBBEtY5R0Z7hnU+qo2/EOHgHm2hzb7zi/abEK/dk+ZGyO3
5R0RI2iW3+1w/uiKDCaEwJ9SD16EiQkyI68C0LWPWDnzMjyFcXTps4wzo+5fGUvBL65M4EGZnTzD
hZ2CYc5fK6+fCa6n7lVNiKqwZzoBsZasK0MOp+V6TwCh/MJRvKNTyj9VZLg3YRv7QQ1Z6okOSc1c
uRR6BDFPG5xRptDQEsuAPiud/pGKZneKih5xfS/8M9E/RcKGeN2I+3SKwq0Vbr0h3OlZkx3Dor9N
Bydwo4FlBRsx4aUtHQ3TZaJ7aAu0jWDCNF6nlnyPdMS8FBrYRUFSxVLVyqDpAIsNtLDv2hn5lWTv
wvg0+aDmYQGEKoWVmceENsQlYuXc5MKgHKbxki0WVFCUtUYRkzWFe6iFuFaspL3t6zwJcGM2+17S
dk66rdizR6RHvWeI2vSFRy5gsnYSUxqkpeiqd02xAK9EdExGhQM7RzcLYlJLBtiHUIJx841nw+DY
tDigmpzgWl7l0bqqSaBw5N3H9OF65PQV0ZUzKp7HLE4b+3tpp+VrERo8PGashx9tWM7aKoxdUG0i
bkaxFn16W7S6djdadtEVh9bqga6TySfMwx/+UhVZeUm7VP/G3tcCcIR0OsctPzgRFGrFEn3E06YR
mjLn8MnQlUWFKzeWVZdM3EyLcpwOZZvpOwcS1g74uoNFdMyOU+eogz1V9p05WtZO9Ub74ZBUERhb
VPJaYYjBNlDMjLxrHsaeZZO3xj+FjV4Rpuq9vW8QSugdK1snlezQqlvrhVv08NSTgrzvmsG6ZK4B
yRJ2EIEX0V6b/E1vIUrxw8DFfoqM4avOU2PDHSg5xgKy0KTzv9QYYjoyzX5TUAmLC4vxNeV8Dil2
qweHGcaU3E3aWUtpk81Az29djhR0XzaEhGE4AzKGFcUBPeWxFbXv3rv5qGFKNpa0TlVciUJssC/i
6Y1sVqw+SvaULWRHv6UsGF7Yw+hkb209XM1Toq3SIfmk0yw9uE17VfQtXhxm3lA/xmfJtQdo7wrG
zXSl/Olb1ZTaMUnj+PZ/RPHcfVWLECh/N8P/3Rz/hx3+7//3f4dX3jQg+PyVlvnwViT5f13ePtXP
euaPL/sxoBO/waM0Xc8gJYxd/qcBnfMbwiTcIkxmf0MO/W1AB4rIB/KDdoRl3vB+wll6vyFBMqJh
yoT1iLX/3wIL/SpnUm9leD7/ZfNqODEWN/1PY6u2MT3l0O+5YdcH/UJFVKY132BgwA2DHK512dGS
44wtlraEn96pf6LxM+z8VeQXgiJblFSs+uSnnWXw/tOLj5ouUnLJ+UbPtXkfdoyPtC6eQHbIcbWo
O1TppcY5kX28U7VIcEDq4qOc/Gjj1yPm/ZjmTa4+WKouIMbAYcyjfSrbxYZhJ+axaX2Kq1vpX5mJ
5EDRTpiSQ0xEE3hpSn3a2r3tfWFnV/XiQsJz+2DGpr922Q8uvTtXNQaiQb+2Ko4mgXLkVYTliSkc
xYKVTcRgaXvoOMFI8+LSZPLAIR0fNnHI+badIuPMZEx7cHGnIqRW/vVg4vR0GeJi6hTlLtG06TFN
GLo1bphTQQ2QJs4dteO2Y5/8rPd3C437MBODWdRJjUb5xWSU7S23Mc4udiIZtFqiEFTBWZunJgRt
vLNcM9xFCXYRtA4qbypOFt9QpLAxZUZt3DHyjeq1ZKVdEoC8a9Kc9lOfyjOFjfg8siYubpFue3j0
k3ilqJcckbC1clqLueRLWVOHlyGi+w8kxFDcl6Z8Vo1mb/oQJdY3upNX0pwKB3sfpa3c960HJaPR
vjlK+FdCWaMD/hkHVa6kYrCZpXCCMdOMHXOwcbwo/Hv8sbLs1OOd2eU4anaGR6fKOm286lxy/Dug
BBd7s4+Hh4hS0p0fDgyJWjVvpfS0zaz4c0s9E2956YgNGpkEoecW4y7T/OuC7qKzT4fyNqvb+srU
sl3FKBxAFEz0latJb6933Lt8nhw7GDuln6dkiOvFQIjpmwh0jUbHzSZvi5m6HzyvkYvfC8nU3/aW
MQdOp+SzE+ne8zKDvqrTms90ZJ88vUHPXj7npBOo+WbEcWVOrf/QE3pgSqq6APK03JiwJwP0BeIQ
YJlGahg8+eCiovorG1T3vRfhMg96JhU67eC+xkWZ5itdoZUnw7fUU6a+rR30Qt5iUdJDKvuEp0Uf
7GxrzXPBRj8YVr8lfjBfvNI130sr7O4EwIt45RIE2U3LuGwwQ/eLSvX23h2k/9h1EsPctMzb0mXy
lqjCejAR//RgrMYGvkhM1dqmHPuqDcLeDoetrmlcj3ybpNwA7jZajRmm4QN2uuGdrmwU1Z7zyzlt
9Vb/htdrovPKntZQGjyKTGYnfYdFlt8MRcphM1L5g0wMe4/Z/SDJlO4hOX+fO41TaTsOFBOY5vcI
E9pnQtJiP0V2ckU7XnygAQCJA+gX1oPG7NGHqVQTdkILpxr17tEZDP8jDc3woFXOHGh2rq1LnDW4
u2Rh44iEXhYkqItXMw0DG6xt7bMZErnN1aBz+53tt3Duy60aquS74YBh4HZQ3pVa73H/8PU3EsEw
S9SsdmEc8haOnnwM07ja5b0U5w7n5kuc2s1TBVfhEUuQdYiXOF1dT10Y2NnSgaNUNuxqKQkzZWU+
ynWC9739yGH5R6fYbIEOFmkOncbgRjhsbL7ypZ3DXZhO8fcwNB13b+HFmDc6dUPzHvPUDEohSacN
TsotaWBo2L4NTCBIVcuRLxINcXp7nDBSc3KDX5D2yRuftHFalSFgljUMh0QEWsJqTPSF60KMMgqj
ocaKGJiLf165jeufO6Aux9mcdLltrIzaYE8zvEPIVeabrdn+jWrn/gAWN3yWJm06ATCZQaM4dki0
DYohjw32w/AtdoC0r0L01hOWxOFJpcRZDyGxkjBoqFe61bnuAesBs7kJKRl8K9OxvnRom8YR/Ly/
6bXpdcJ/DdyGgPYO1ihEZmXWXwjfPbIxeMnBNXq1EUpxm0am75D+p6J84cOPuo4OySl2mDLf3GVh
h4lAgeMRq2boHVRDt+nkmpQ8iQ+yNPrrWPcQIhhY64tdsrRWjmq6VwBH0tq4WW09F1YtXhrIXlBz
Z+MjUeSiTWv2A7+b2y3lOPJ6GB3/U5ozSeCGtgqk0U5QQMmcaF7n85IsiEYmcPxrCUHaZq5oMXfN
B4RuggKDxUMPKKNr9pAA+AEIg2WLGjkPXPZ0AhdgKtNCW2Uyq5nhKIv1IuY0me9I5pQ4mCP4IGvD
Medx62XUge+YfHgYOpd9ByNM9cTWE9L+lKaE6auxrx+zpJtPGSf0LX8yphyp122tLB/P6HZseJGP
5i4atzvS9oa7gcis1pGiL8qbhigbwR8eB64rLuouDQBgHOKYI7FrAqPrnQvDEiZIgI3PxdQOrKaE
0gq/GXZxphgZwemHf40ATZ7er01ABLqvOwHmCLmE0gaxPOjIgHikjU0kQHCnU8HnVk2JT8Qq8+X3
dhLe9YzJpUJEHrWtFBEnIXJ+8QvHeivwQFzdEs/dmZ0z3sTk7u6o7IqeoAamK1i57jpsBf5hIsug
6EuQITHJ47OMo/haugTAeDs165FkYv/R0+/IM5O0LhbZCD4V4qWguA3U5Mq0EEC9OT4TQ9gAh2ND
Vg1VMqKqOUEY8UM/psOln2u+OLaa7GLAVbrJwepfrFF3+tXAfORupORzNVmdOMUhWBMAgRC38zvs
yjSILcZxzmTbREQlKUTzw+o1OxicBWwWiVWx1MlYac3r8YXOtg9ppEekr3bEL4x1UQPywPk5YM9N
S++GbkOuNI7UqQrJ8JvRaObU1YnqI++FXY6rJdXqpHocDkLfC7pLLniiRjqIE0rTHAMWBdEJsgmr
oecHwpVTIEsYBBpWiVTtl5q4i+0sL+k+lBeTpABJS2Cyb+t6j8onzvirexzvXg5aJS1cirnyHgIw
960iHA7LhJ5vzVQaJzuYvnvLmhoKDjvArtSCSY8jn81+WKtEPXcokM8M8cFHRR6hn+WoApfCUTYA
SM+zKEdvhEP9fObeWoSInvSZI+WaEuhs8b1DeusApyWbVkLFbQhGE7vE60YLNVzlm0bW8wUyWL9v
S9d6SHEE7QXs2Wvs1t7LiGYu1qOu8irIPOa7hxAkAhdI6uv44y1mOkA5Oa0V9Ka1X35mJPEW/AEA
DnNIp3tMEHRicmI3rHU5wZCDYl21Z6X5sdzgg63OcVrU3zt6alniU33sl7+Lxboq6SYjqW6xiCHi
2vLcNkM+XJeFtSBnIg22IQWy/YzVX5vo2xGjVwYpmRpidpQFQjLO/ARtgwOxvbVx49/3bUgtKnWF
kdikvWH0R99pem+rMzO8eFXuHxVgC49jjxg5AS/IIn2ysmPNEAM4O7cifK4DdOVYOM881Gl/1C2k
tUKPcf2w6MCEZKl4nOqwL0/chpnViWRoBsIKoJ8CpLGWIyulMSf6DkmrkCsZ6XOcXRzQgmPUZjBK
6qoNbg49tmeH8TR/E789xlMYPud5nz61Ew04WIw6EgR2N0SHHNreFmVD+xJ6Gh6zUId1L9hVDtM4
sBRXXpy+mINF9jbJtO6Zv3Z9ZekzPTNzYXYHm8Wc3vHcOM1WxD3eDrszFJGcOXTI1IQBG38nfgi1
Hh1rvNS9nccBlNRQknaVkwpg3NsPZDQb2IV/fR/TF2Pvnz1XkLF0B3PfwrOyrF88V7QidipPLJrY
dZEfqi56L5PyvoH5bPrFPUk3NlYXfY5D5jfJBOcP+eBfer4WQ+avL0+w3MOGgN+FhPmfb4NZKI0i
G7RuQ01Us9Lmujzz5uenv/4tfwHpuhjKwPgay40TYq+w/V8unZOce4OSXrXpo24RmSmGWbuaqXl7
K2Ycuc76moCu4VNPVbI9GRhzGtpR9T4fXogw2ocJBsTZqYvuLmOMfbW8ZWtsTAaxSCaShsFFIaFm
qVwr9sXuhv6yKtz+/kv8x1v233jLflSFIGL8a8/01VcECe5tevtZkfnHF/4hysB0dgkzmFyQ8ML+
wXT+w2Tm+eAIbIxiOuapH//kb7Rn5zfB0+H7uMwwF3Nt+YfLzKbXnM+TDz7F9nV8aP+Oa9r4pWPE
9SgCtBYrMSUnePD50P75WVBh3HlcNp1967eAfo0mc5YsCuzGlQ5q63PM8vzIEYQNgnC/ugdm6UUb
h1PdjJ06NB8bUn4HsnJOFtRk5YG6Q7RdQmskl3aFFpuPvnTNq3AYBGQWzeZzinhprt0RVywJVyv1
91A66ZsSk9fUZ0EK/TBJWK62HUGr98IuepCYWpkGQYfkeqKT2oBMe/KUq15qC+24TDl1s5Qg1Jfe
naDdIejRzKep6unWralS517aflAXXA9UNkoMJ/yy0Vmk8v+xdx7NbStfFv8qXs1qwEIONVX/qmFW
piTKkr1hUZaEQAQSgQiffn5NUjap4Pee8RZcDJak1ACa3bdvOPccJ++mWM1zw8uWIT1ZHlRXRWij
hxRGY6tI6SxUfXWMlBeQDqPRxrVfo3Wor5weAgO46VFYm9clyZwpiRd7RPtIebG0QwcEBDkuzdFk
YA/RksPdoXLimcim0Ff7dZ3Y4MpmSbW0KCkmN4ojLYVol19HdOnA0H+uAsWBAQ359mvgwPAUuXGi
u+crPw/K0QxSAMBgZQiZvRPDtE8SYkYfpStpIqIAIrOmRFuTIwrXjqRcN9SL66vUtc34WtFliXSw
vJqhgRfQZH7iLfFwTwpY4KgurkuE6pNgpqwHRYFM0pDkR/iwptXSuIbtJ1eHSgNZIS61SrJbBTOG
imeTrYvhzMzWIyuXvSe8R9fCdYscWm8K5SsROoGdK7vuMAmyF8dBC1IqVxMVybVz+lNp1tHo/JEq
e/1gmSl5CHk2KStkXc1ViQxsXkWk1tKyT0bFB460kIemjK1MwllQ4aFAopPpcfakQZ07TlTJ80c+
AEWlHyagqmDfs6cG3fhSt7YS4NnI99q3IeSn5+XMB7Zc+dRYs5xGoEW96heacOuhjx0tSPmcUg6E
0ykj+JR9+5TUnjOg4t1MZ4hZD9cwRJ2apJSA/EsjaLFgiiZ9RCNdJmRr/Z6nmNkVBaDZsMR9p4Sj
QY5NdEEPVpJ4FoIDHEXuCFXe8ByAMuIegYb+RBRG+EXAskjW6f6U1VqcJbIG8RVE4DV9SY4fnNQu
sVIXpCDoF+Q4Qsq/J1RcFlcOaiRATnD50OiY0elOmrF2YWiqKplSKVzaaerR6xRZXyvfj65XdTJK
YGYarBy5+RoRfz8ZKgpkqW0tb6PCzUaWVwTMe1CPTLgrvgmG2RNSqdAD5vVzUhRLIpFajQZ0webj
hRQEQzO1pMXDUirN2zKBcbZHH5z1nTwDLK4yIqgngi9pSFt6QXl7qQ1MSS0GxnpVDOVVuho1jgUb
d2WEvUjRFsMQNbOenrrhOHSkU7peTSxMVF2YBpCVmZxBG5254cR1tNWp6Eo8hRDagR55NZvr4N7z
3v8fi3+H0seCn0cGLK2qontDMxTh9Hx+QvbnT+n8yzx+onDhztMv4/n6OfS//C8f9OfRPN58BT3Y
/gH64S12gG2tQ6eQCn2PbhhwPArGnR1gm14iSzEoiWubo9TmGHs9S2Uh8kXSny94bKq9v85SuSOw
/4zH64gh7X9yliqacFv3/UqDphxSFwBFTF01LOfNWQr2owxcGGsGs/KuqJMLZ0qP9dDT0JbqAo4A
FecbQzm70e5iWMSKXhPcZSt/6Ef3syrvo6zXs9dISi+i785sDVseGD/4GUBt2+lovaSDPYtOPPtx
I0OPyGC38O8LxGD9fCDVqdmVm1uN5tRSra/ouh5q0unSfknBoFGJmK7VS/fJg2s4RneSzFGMfGcK
MaH5EsVmb5HSaAkVvmLCwpNHMIMql2tk/chi9ULAo5GJvhfcZFR8g6EhjWQzSIcBstk92BUuK49q
LDXNuHyUnfguy+XraNXQtU2yumto9XIA6wqMfT/y8Mq0AdYW60WOYQPK5FJdJppKkV621IkSBIDa
mhNNIy1Vq2MJ9pAFWLqeGQEvw/hRfb0iSqd/1U37BQVvM5AnoSLYD2G1kLTk2YDqsBev9G8y9pif
abBOQNs5bjcgSaxndEjplH3yCpBSCtl4RsEmn+SmdqnMtB8Ly4SWmWcFMGN0l4qKeazvEqkZqpEz
cPFViI10KPdNDLe5ZlTX8yduhMYFspqgE23/cgWwL6gu9rbNZLuG9htDFeVt15fYd7JFGYvmA6Hx
8WZtLdZyVkFO6KAyGN2luYRClp5NyMmNUeCBP4RjLrRM5EZjSKqvDAoQhqKDILeLfg0kvhtlNMHB
33JiwvW9kGRIWMohvI2zbjHTJto6wRQbtyIbBGUBOASNPF98RglllC7jM6UmwW4P4low6jXXhIpj
2+J8UJzLnJ8QtOiLnho3xuKbxDTPCvSd02joBgucEDpyBei3FE5Fdg7JcR+5OQGPHS8beZIa6XCt
6ZNads4B+l+AhUY7IhpFXj4N0G1iSXIWnOrKd9MQkgnFKZQbZMKB7EoJ3QGWVVEJYlWSSBwuCaHt
+MJahSOJjn4jsh9Ra6QlXB67JUSGqA8IltPmvKngpLBnc+B/Qyi3YRMlIi5kH4p9pT7FXABvcJGX
m6ppepGC0MmUchpX35vAqM6WcCn2aHy3YLTQ6PzCO5ICbeAtKeQHIrFk6kPFdMYrLX2SK55xHdVX
bl3M4PUCzOXgApytStHY0Hz//TJR30a2YpVoVFrJDqky2a43IWeTyPYiLePZAFT8M6mUe7IGoxkV
j1Xq0aKUnipWegMPx2VTQEqepSdBWV36Pi3miwx0yso6XxhOQDf98iRt4MpTI2xXfkNLFh3pOd0A
3voFbtO/WN2AFd5YTkQTYRZBdAZAmEMLzZtO4EyQQ6xJc5CdIc8YqBoNYjwwFLYVGO1uSnviLPTs
EdozfTAbYwlsSJcy1Fy1hkj1jlZeKOppKAOQTAJraVmsWVfFk/Zx4gOibDMEtLy+xbCOtLCa+EFx
u5SUu0YTTI7qE8D420gX+G077yce3LEzH7kpmCuSQWWTivbX6otceADz81w6B6aGBJ5I8oXL8sZb
ryelXZwhMO92wamhKEp5gvbu70jOKTDurKemEl6R/2vI5C9fYgmEuaEtp2UuvTieFiLibb6YUngL
O8ADCnOjFL6UoaG8AN0ZeQQZTswTuKuTNINWn/643DO+lpEygifDocn+sfSkkxrZtCQqB5kCzLTs
yQiw+wv4o2F0LH1vDIHmIDLyC1nyJ1nO6bGU1T5x01hSENP1iuI+SPO7laxix/WHZrG6o7QBG0vc
9NdF3mskRGOCVW/lymMwgLeGV45lisxxHvygxH0b0lRTqFrfVNnvAXwqgT1xY/kkWZaTUgcFGdq3
kQI6uIBxnOrsAI4+MFvA5j15yE9/LivhoISn26z8e/jxxmvI3HIL8FN9ISfn+QxlgdoY5k4Ivavf
VbKHoLmFIqi38O2+V5w5tFkG8ew+ZQpHtUWtgwhmSNMPytnNwCtBWaZa/oJoRq/KzUlBH9QqDaCc
AXvgZEE8VtVQ7jUaqgKBaeX3pHavE1fQSa5W/TgtKf4v1xPfCIgiaVOX1Bffjk5mknOvA7edScmT
7Uqkdan8JQkSaWxDRM+SSb5ajFW6A4IET7o0bxZuAL1dLdRsTFpAKEECs+f/876TFMMMjPcM4gRO
podAhdaILqSo8BwqcVRYZjnofC9+cDPjHOjf1xCC8q5hPhjNalpR0qXRqjhZzayXRtXOZmh1D0r6
frqh4p5Rp7FALdZ1nxgQrju9OV8AFoUm5AqCuXRkwYqkZ004gNTtJtHqObV5ouYif4ByFTJxhDZ7
vlNPUj2/Wzf26Zr2IkI2fyAtThaq8dW0FLgclIoIN5gqmQmMvDiTq+oxqhqImOKwD3PdWCqhTpDl
SWS6IElnXyPg5DaC0Knu3CANA1jhW7MSLKFFz5l5l9SSrzUaCmpWOwWCl8aHRpsZqyrntqq1e3Xl
j+BfPEmV1c1Melwv7Benkb9XbtUl4BkqBbVWHdrfCEYn1zBuZs4zxbOuhSSHdJnal0vl0tCu4uKG
gGeSoidZgFI3tZt1DawxsO8iqijw4vSSJoeADgmWZdVXg2c0NkZxaaNl+WA505I0uF/pUMu/kC/p
K+q3wr21XCDhNjwr+rWgW3EzMK4F2sCSdBHIN5UgNfeacxkshlVTHOWM8omIUmto6NFgAbOKE5ic
D1cIijsGcABLe8gLu2vW7OuF+mA7kKiUPSsEUgtOGlt5T+M2CtnEsa7/WNK7EhUvVQAX7NJ5rDQt
FCquj9LSHPsp3FW+8rQu6aIpHLBji8Tp12gqgkIu+2q96uZOYp8ERGvQPjnU39zoq1/DpFqptf4k
pVC32ZLdTwAiDcukOTPSeApzn9VvAkU0Pn1L6voejv9pUwX0BsEEvF6mPpIbGuiFfBEO4tCOB5YZ
F/11Gf9IimZkN9YYiuiuGfkoe9q4U65X3YKsdrupDDJaMEsF5Tyna6pA+8kEeE0BFOIz03qkVHDq
lN4zajNTJ14ue6tAHSPc7PaTDNfEmUULkskyKDiJiu86n0LihmsXDXDUz5Ol9kKnbi9QRm5unup6
AsIxvSCsxvrqF96KvrY6H9naSoWBWHOHqQ6btV4aUr9cOX4/N1Kpl+lOTsMQdMj/7TUzNUSo0xks
qTcv1IDyll1MfTmiRO4ScSdAWdwMALSnnDI3PthYmqzgbkPp20Iu0IqLAg4Uujn1yLz9t4JWkQ7+
Q0DcLpP8IXss0LptTl58u+E8mSbvKGb/1h/9fqADOloWTJwLclvXT+L9wHLjUx/EqptH2lDh/m6E
cA5jbvFEP7GqArADv2aSZN9cBL9hEru7ry2no5nAGwj8tl9DFMH99mboszn4/eu95+l9P87BC3xK
A7JNTguelb8zD2+G2ZsHu2Piw+FrUkUR15t5sDqKYuiiQZoMNtcxzgPlJxFDtZsHqyPYS8BmKdt5
IB+xtx4cs6PAR2KRcthexzcPpqoQIrSaBEXviK5xFSqS7SS8WQxMgokQNnX97STg+h/XpuDhFEXf
PtYbc/XeNny6JxS1IzaDimzn4SJQOwJyapKx362CY3t/alBvy1yfGMbPX96gyGUAlQNJvL0O5gDD
6JgGGUMheySuo1sDOxx1u42gdDAqWAKRfNwzA5YNWbklinbbrXZM54EJR63K07W0AarSAb8u6ukf
2gBbJc+qAGyFEuPINr9Qwmr78iZeAcByWI22q5vdtPfzUwC2eXV2xrEaQI0UeOujEC4V6gEgTreH
wBuXwJY7VLpxnuyjnQRHMAO1MgCq0eGkE7Qw2kcnoc3XlNkpNxzdLtj5hW3PQI1Si+qwGRBs2Fzv
XAHwBgbi1ZD9iYuT8rhcAcy30OsT6clWK0EoTciywGe8OQqcDllZYSd3B+F22x3TiSBvXNa2E6DK
HSpuVNXEb7xnDC0NlxhnkUr2doUc3RLQMGHU9Vr9/Cr0UcLdkS3Olr23R9AEMKEJ5dR2/QtYz3Ft
AAt6LFNtGx8qhgiEVU20rWyvg2mw9A4MkqZj0lu2uY5yGmDearsMCAkc3hOQ1u46nAaEQAX1KlzL
P78+rtXAQbZz1f88LtI0Tn7Lobi+SwYcekeWIWJkQHCvXx9fjKwZ9vah/nwSoIYD5IcxZKXv2QMI
6BAOwv/WjzVhJNAWrc8Cs2PQjAoQ9nUfHE6CMJayAhMs1W1xHZ01AA+ntTWJmrL1j0Ur3OZ64xpZ
HSCikC+bx7oScI02oWLbVAFno0mYgIbx7hA89JBwkg1TV4jHd0fH0TkIYHt2juuf2wOoj9GTE3mn
j42iScaAY0FHq2xzHV3AAHkvaCrCGVatgFXRdd7ysOScoPAPketrjujNOUGqlchKF+zTm2trlY7I
c1Y/ULv7p3k03GaDiaXJGgG7zXVgKm29o9Ohr5NK3E7C8ZlKYORtVwIWwtA4DaAn3b7lG1Npd1Sk
0E1N2+2d41sJ8A/wzK1CCEXp2HCmm3ihH06C07E4Sjidt9+KdMtx+Y46W7mt26Q4Hahv0X4ke7a5
3qwEUV+xYZTYBdPHF07h2b9jKP6nNoGkig2tMNaFU2DfeTQ6nA9kb3EhN9fxGQO8OoQCWtsDCkyk
KMVB85FRdPAfybohRvfLvTyurcCxJpMXa7sbsItCYwG1jEOXSSSYESGlo+5YqyuvvuM22/XnbhNb
Ac8QvwPo3OY6nAjKTBRZcEWMo/OXdkug9VbQwLLTq0Vq5cAWOAqfs9V+Rhf/wBb8DRfqJ0QDtfTw
aYPg8J+zTXF0i034yz94BTi8H2AHXBBSNAKgcfCHokdvO/Tzz+aE/xwUITfgir0vX8EWm/vs/n33
gu9vfXCv17d6/XDsP6fz9IeH8JQQTN495pZXnv4Fj76GSTp/es68A4zJppb664HeSbL8dAp+O35a
xPMf9BZ+dAsVoqbXW37YxPj3bpFl8+h1GDH520JY2yeHW3ie7g9LDpDN2HbY8Tyt5/H8daDNYtmm
ZVqP7EefzvQu7m97i9N5FBVf/mseLf/ny9k8Q4HkYIZ2Sba2dzmbpzEoq8XhJG3xHa3HZiuEbwbe
BMFtBz6fLxAAfyqfn5cHv61FGPH6wZ+v8Yv5k1d/vE23YUrbx/9cv/ynufozA/B7NabWg3+mitFy
4Jt5MM9yb36AuttlENtO9a2/WPgHBoseBwGoaDvw73n1Ws4IRFV0vX1wTuxK7m0f/v45y790n2N3
Hr7OhLCNuxpW29Ev5hhzDFaeHuz9XWTXdvRRETB6vv/covq0Kbu0Hjs5eOKfVa2243Lw/2xbvPR/
JI/8uidZSINjdvgeO0RZ6/v9zhEQPuUWxNj2Nhd+k6SH7sCvmKXt4NPUXxaHK+iXN9x28I8bTPd/
i829aAp9/ezPjxPRwip+6teRNl7INsQltGv7JheI9zBPrwPtDf4vGLm/Yqpoaeb6z6Hnv39ygTNu
Oy2ftgnzu5Jc0JX2t+hxYqFFNk8PPfnt+P/Cuul53jzP/ezdHX6B79rO0uacmS/Ei7zOx2YB7e7w
L/hSpxwFn47/L8Qj02e2lvvWx/8Fx2k7Q+fzJ+Znf3I+LGG0vc3H9uhPGt5/uyU/Cml/Nhq8D3Rf
Gwg++rfDKF78xY/weZ7+5/8AAAD//w==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title pos="t" align="ctr" overlay="0"/>
    <cx:plotArea>
      <cx:plotAreaRegion>
        <cx:series layoutId="funnel" uniqueId="{28C276DE-B760-4E0F-BADB-62E551299104}">
          <cx:tx>
            <cx:txData>
              <cx:f>_xlchart.v2.5</cx:f>
              <cx:v>Leads Remaining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L$1" lockText="1" noThreeD="1"/>
</file>

<file path=xl/ctrlProps/ctrlProp2.xml><?xml version="1.0" encoding="utf-8"?>
<formControlPr xmlns="http://schemas.microsoft.com/office/spreadsheetml/2009/9/main" objectType="CheckBox" fmlaLink="$L$2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180975</xdr:rowOff>
    </xdr:from>
    <xdr:to>
      <xdr:col>11</xdr:col>
      <xdr:colOff>581025</xdr:colOff>
      <xdr:row>4</xdr:row>
      <xdr:rowOff>152400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884208" y="180975"/>
          <a:ext cx="3888317" cy="839258"/>
          <a:chOff x="5229225" y="190500"/>
          <a:chExt cx="3810000" cy="8572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6048375" y="190500"/>
            <a:ext cx="2990850" cy="8572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Typing in =A6:C20 in G5 and</a:t>
            </a:r>
            <a:r>
              <a:rPr lang="en-US" sz="1100" baseline="0">
                <a:solidFill>
                  <a:sysClr val="windowText" lastClr="000000"/>
                </a:solidFill>
              </a:rPr>
              <a:t> pressing Enter gives us a spilled array of all source cells. 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Click anywhere inside the range and you see the blue border where the "spill" has occurred.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Freeform: 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229225" y="762000"/>
            <a:ext cx="781050" cy="20002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360711</xdr:colOff>
      <xdr:row>21</xdr:row>
      <xdr:rowOff>83127</xdr:rowOff>
    </xdr:from>
    <xdr:to>
      <xdr:col>7</xdr:col>
      <xdr:colOff>923924</xdr:colOff>
      <xdr:row>23</xdr:row>
      <xdr:rowOff>352425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41566" y="4010891"/>
          <a:ext cx="3216358" cy="6295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The advantage</a:t>
          </a:r>
          <a:r>
            <a:rPr lang="en-US" sz="1100" baseline="0">
              <a:solidFill>
                <a:sysClr val="windowText" lastClr="000000"/>
              </a:solidFill>
            </a:rPr>
            <a:t> to using an Excel Table as the source data is that the spilled array automatically expands as new data rows are added to the table.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302761</xdr:colOff>
      <xdr:row>15</xdr:row>
      <xdr:rowOff>114300</xdr:rowOff>
    </xdr:from>
    <xdr:to>
      <xdr:col>4</xdr:col>
      <xdr:colOff>300560</xdr:colOff>
      <xdr:row>22</xdr:row>
      <xdr:rowOff>70374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600370" y="2985604"/>
          <a:ext cx="2432886" cy="1231596"/>
          <a:chOff x="4891411" y="-245628"/>
          <a:chExt cx="4353527" cy="151451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5874285" y="-169875"/>
            <a:ext cx="3370653" cy="143875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Use XLOOKUP to find the ID &amp; Sales of each employee</a:t>
            </a:r>
            <a:r>
              <a:rPr lang="en-US" sz="1100" baseline="0">
                <a:solidFill>
                  <a:sysClr val="windowText" lastClr="000000"/>
                </a:solidFill>
              </a:rPr>
              <a:t> from the </a:t>
            </a:r>
            <a:r>
              <a:rPr lang="en-US" sz="1100" b="1" baseline="0">
                <a:solidFill>
                  <a:sysClr val="windowText" lastClr="000000"/>
                </a:solidFill>
              </a:rPr>
              <a:t>Data</a:t>
            </a:r>
            <a:r>
              <a:rPr lang="en-US" sz="1100" baseline="0">
                <a:solidFill>
                  <a:sysClr val="windowText" lastClr="000000"/>
                </a:solidFill>
              </a:rPr>
              <a:t> sheet.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 rot="360361" flipV="1">
            <a:off x="4891411" y="-245628"/>
            <a:ext cx="781050" cy="42059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112644</xdr:colOff>
      <xdr:row>37</xdr:row>
      <xdr:rowOff>106018</xdr:rowOff>
    </xdr:from>
    <xdr:to>
      <xdr:col>7</xdr:col>
      <xdr:colOff>549966</xdr:colOff>
      <xdr:row>37</xdr:row>
      <xdr:rowOff>106018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6082748" y="7030279"/>
          <a:ext cx="4373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92765</xdr:colOff>
      <xdr:row>36</xdr:row>
      <xdr:rowOff>106019</xdr:rowOff>
    </xdr:from>
    <xdr:to>
      <xdr:col>14</xdr:col>
      <xdr:colOff>530087</xdr:colOff>
      <xdr:row>36</xdr:row>
      <xdr:rowOff>106019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10886661" y="6844749"/>
          <a:ext cx="4373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</xdr:colOff>
      <xdr:row>5</xdr:row>
      <xdr:rowOff>97155</xdr:rowOff>
    </xdr:from>
    <xdr:to>
      <xdr:col>9</xdr:col>
      <xdr:colOff>325756</xdr:colOff>
      <xdr:row>9</xdr:row>
      <xdr:rowOff>15240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6179419" y="1085546"/>
          <a:ext cx="1495772" cy="646955"/>
          <a:chOff x="5493596" y="190500"/>
          <a:chExt cx="4465441" cy="8572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6048374" y="190500"/>
            <a:ext cx="3910663" cy="8572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Get the total revenue by Department.</a:t>
            </a: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 flipV="1">
            <a:off x="5493596" y="343229"/>
            <a:ext cx="489698" cy="206922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</xdr:row>
          <xdr:rowOff>177800</xdr:rowOff>
        </xdr:from>
        <xdr:to>
          <xdr:col>8</xdr:col>
          <xdr:colOff>228600</xdr:colOff>
          <xdr:row>3</xdr:row>
          <xdr:rowOff>31750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8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3</xdr:row>
          <xdr:rowOff>12700</xdr:rowOff>
        </xdr:from>
        <xdr:to>
          <xdr:col>8</xdr:col>
          <xdr:colOff>228600</xdr:colOff>
          <xdr:row>4</xdr:row>
          <xdr:rowOff>50800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8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4</xdr:row>
          <xdr:rowOff>25400</xdr:rowOff>
        </xdr:from>
        <xdr:to>
          <xdr:col>8</xdr:col>
          <xdr:colOff>228600</xdr:colOff>
          <xdr:row>5</xdr:row>
          <xdr:rowOff>69850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8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16</xdr:row>
      <xdr:rowOff>161924</xdr:rowOff>
    </xdr:from>
    <xdr:to>
      <xdr:col>8</xdr:col>
      <xdr:colOff>501649</xdr:colOff>
      <xdr:row>32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367007</xdr:colOff>
      <xdr:row>1</xdr:row>
      <xdr:rowOff>151323</xdr:rowOff>
    </xdr:from>
    <xdr:to>
      <xdr:col>11</xdr:col>
      <xdr:colOff>96863</xdr:colOff>
      <xdr:row>16</xdr:row>
      <xdr:rowOff>85456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345482</xdr:colOff>
      <xdr:row>6</xdr:row>
      <xdr:rowOff>139916</xdr:rowOff>
    </xdr:from>
    <xdr:to>
      <xdr:col>29</xdr:col>
      <xdr:colOff>419745</xdr:colOff>
      <xdr:row>33</xdr:row>
      <xdr:rowOff>43050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18482" y="1352766"/>
              <a:ext cx="6779863" cy="48751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269875</xdr:colOff>
      <xdr:row>2</xdr:row>
      <xdr:rowOff>136525</xdr:rowOff>
    </xdr:from>
    <xdr:to>
      <xdr:col>10</xdr:col>
      <xdr:colOff>574675</xdr:colOff>
      <xdr:row>17</xdr:row>
      <xdr:rowOff>117475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B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555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261938</xdr:colOff>
      <xdr:row>0</xdr:row>
      <xdr:rowOff>66676</xdr:rowOff>
    </xdr:from>
    <xdr:to>
      <xdr:col>7</xdr:col>
      <xdr:colOff>495300</xdr:colOff>
      <xdr:row>10</xdr:row>
      <xdr:rowOff>138114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190499</xdr:colOff>
      <xdr:row>0</xdr:row>
      <xdr:rowOff>47625</xdr:rowOff>
    </xdr:from>
    <xdr:to>
      <xdr:col>14</xdr:col>
      <xdr:colOff>9525</xdr:colOff>
      <xdr:row>10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11</xdr:row>
      <xdr:rowOff>14288</xdr:rowOff>
    </xdr:from>
    <xdr:to>
      <xdr:col>11</xdr:col>
      <xdr:colOff>390525</xdr:colOff>
      <xdr:row>14</xdr:row>
      <xdr:rowOff>128588</xdr:rowOff>
    </xdr:to>
    <xdr:sp macro="" textlink="">
      <xdr:nvSpPr>
        <xdr:cNvPr id="10" name="Arrow: Curved Up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581400" y="2005013"/>
          <a:ext cx="3514725" cy="657225"/>
        </a:xfrm>
        <a:prstGeom prst="curvedUp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381000</xdr:colOff>
      <xdr:row>12</xdr:row>
      <xdr:rowOff>80962</xdr:rowOff>
    </xdr:from>
    <xdr:ext cx="1252459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4648200" y="2252662"/>
          <a:ext cx="125245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/>
            <a:t>NOT POSSIBLE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21</xdr:row>
      <xdr:rowOff>142875</xdr:rowOff>
    </xdr:from>
    <xdr:to>
      <xdr:col>2</xdr:col>
      <xdr:colOff>581025</xdr:colOff>
      <xdr:row>26</xdr:row>
      <xdr:rowOff>52388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>
        <a:xfrm>
          <a:off x="257175" y="3990975"/>
          <a:ext cx="1619250" cy="8143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Randarray comes in handy for modeling and simulations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08536-B2D2-48C9-9B51-88A518EED496}" name="TableDiv" displayName="TableDiv" ref="A27:C43" totalsRowShown="0" headerRowDxfId="5">
  <tableColumns count="3">
    <tableColumn id="1" xr3:uid="{BC2BB3F4-8314-4B80-ADC8-42D6D856BE3B}" name="Department"/>
    <tableColumn id="2" xr3:uid="{D8F79BEA-57BE-4126-AF3A-D1444159C184}" name="Indian State"/>
    <tableColumn id="3" xr3:uid="{991F0E50-D32F-4531-AF13-539BE2695CF2}" name="Revenu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91529-3799-4EF9-88A0-193D6A53F645}" name="TableDiv6" displayName="TableDiv6" ref="A29:C44" totalsRowShown="0" headerRowDxfId="3">
  <tableColumns count="3">
    <tableColumn id="1" xr3:uid="{99D61237-DC7B-44F4-9B8C-C0E39DE11709}" name="Department"/>
    <tableColumn id="2" xr3:uid="{7C5CB11E-0FCB-46D9-9F7A-463D49EB54FE}" name="Indian State"/>
    <tableColumn id="3" xr3:uid="{64F90AFC-14EC-468F-99F8-16A6E442364C}" name="Revenu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DB646F-6EFA-49F1-856F-C1CB51BEECFA}" name="TableDiv4" displayName="TableDiv4" ref="A27:B47" totalsRowShown="0" headerRowDxfId="1">
  <autoFilter ref="A27:B47" xr:uid="{19919A82-9F17-4B3F-9ECC-0C92E6675930}"/>
  <tableColumns count="2">
    <tableColumn id="1" xr3:uid="{48235A09-8D97-43D3-A494-AFDE1EAF35F4}" name="Department"/>
    <tableColumn id="2" xr3:uid="{CD943698-7E79-420F-99E0-C7163CFD9BE9}" name="Indian St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249977111117893"/>
  </sheetPr>
  <dimension ref="A1:Q43"/>
  <sheetViews>
    <sheetView topLeftCell="A27" zoomScale="120" zoomScaleNormal="120" workbookViewId="0">
      <selection activeCell="D43" sqref="D43"/>
    </sheetView>
  </sheetViews>
  <sheetFormatPr defaultRowHeight="14.5" x14ac:dyDescent="0.35"/>
  <cols>
    <col min="1" max="1" width="14" customWidth="1"/>
    <col min="2" max="2" width="14" bestFit="1" customWidth="1"/>
    <col min="3" max="3" width="11" customWidth="1"/>
    <col min="7" max="7" width="12" bestFit="1" customWidth="1"/>
    <col min="8" max="8" width="14" bestFit="1" customWidth="1"/>
    <col min="12" max="12" width="11.81640625" bestFit="1" customWidth="1"/>
    <col min="14" max="14" width="9.1796875" customWidth="1"/>
    <col min="17" max="17" width="11.81640625" bestFit="1" customWidth="1"/>
  </cols>
  <sheetData>
    <row r="1" spans="1:17" ht="24.75" customHeight="1" x14ac:dyDescent="0.45">
      <c r="A1" s="1" t="s">
        <v>0</v>
      </c>
      <c r="B1" s="1"/>
      <c r="C1" s="1"/>
      <c r="D1" s="1"/>
      <c r="E1" s="1"/>
      <c r="F1" s="1"/>
      <c r="G1" s="25"/>
    </row>
    <row r="3" spans="1:17" x14ac:dyDescent="0.35">
      <c r="A3" s="5" t="s">
        <v>1</v>
      </c>
      <c r="B3" s="5"/>
      <c r="C3" s="5"/>
      <c r="G3" s="5" t="s">
        <v>14</v>
      </c>
    </row>
    <row r="5" spans="1:17" ht="15" thickBot="1" x14ac:dyDescent="0.4">
      <c r="A5" s="19" t="s">
        <v>182</v>
      </c>
      <c r="B5" s="19" t="s">
        <v>252</v>
      </c>
      <c r="C5" s="19" t="s">
        <v>4</v>
      </c>
    </row>
    <row r="6" spans="1:17" x14ac:dyDescent="0.35">
      <c r="A6" t="s">
        <v>248</v>
      </c>
      <c r="B6" t="s">
        <v>163</v>
      </c>
      <c r="C6" s="4">
        <v>44196</v>
      </c>
      <c r="G6" s="75"/>
      <c r="H6" s="29"/>
      <c r="I6" s="29"/>
      <c r="J6" s="29"/>
      <c r="K6" s="29"/>
      <c r="M6" s="29"/>
      <c r="N6" s="29"/>
      <c r="O6" s="29"/>
      <c r="P6" s="29"/>
      <c r="Q6" s="29"/>
    </row>
    <row r="7" spans="1:17" x14ac:dyDescent="0.35">
      <c r="A7" t="s">
        <v>248</v>
      </c>
      <c r="B7" t="s">
        <v>158</v>
      </c>
      <c r="C7" s="4">
        <v>20898</v>
      </c>
      <c r="G7" t="str" cm="1">
        <f t="array" ref="G7:I21">A6:C20</f>
        <v>Electronics</v>
      </c>
      <c r="H7" s="29" t="str">
        <v>Punjab</v>
      </c>
      <c r="I7" s="29">
        <v>44196</v>
      </c>
      <c r="J7" s="29"/>
      <c r="K7" s="29" t="s">
        <v>239</v>
      </c>
      <c r="M7" s="29"/>
      <c r="N7" s="29"/>
      <c r="O7" s="29"/>
      <c r="P7" s="29"/>
      <c r="Q7" s="29"/>
    </row>
    <row r="8" spans="1:17" x14ac:dyDescent="0.35">
      <c r="A8" t="s">
        <v>248</v>
      </c>
      <c r="B8" t="s">
        <v>155</v>
      </c>
      <c r="C8" s="4">
        <v>46994</v>
      </c>
      <c r="G8" s="29" t="str">
        <v>Electronics</v>
      </c>
      <c r="H8" s="29" t="str">
        <v>Maharashtra</v>
      </c>
      <c r="I8" s="29">
        <v>20898</v>
      </c>
      <c r="J8" s="29"/>
      <c r="K8" s="29" t="s">
        <v>240</v>
      </c>
      <c r="M8" s="29"/>
      <c r="N8" s="29"/>
      <c r="O8" s="29"/>
      <c r="P8" s="29"/>
      <c r="Q8" s="29"/>
    </row>
    <row r="9" spans="1:17" x14ac:dyDescent="0.35">
      <c r="A9" t="s">
        <v>248</v>
      </c>
      <c r="B9" t="s">
        <v>251</v>
      </c>
      <c r="C9" s="4">
        <v>43695</v>
      </c>
      <c r="G9" s="29" t="str">
        <v>Electronics</v>
      </c>
      <c r="H9" s="29" t="str">
        <v>Kerala</v>
      </c>
      <c r="I9" s="29">
        <v>46994</v>
      </c>
      <c r="J9" s="29"/>
      <c r="K9" s="29" t="s">
        <v>241</v>
      </c>
      <c r="M9" s="29"/>
      <c r="N9" s="29"/>
      <c r="O9" s="29"/>
      <c r="P9" s="29"/>
      <c r="Q9" s="29"/>
    </row>
    <row r="10" spans="1:17" x14ac:dyDescent="0.35">
      <c r="A10" t="s">
        <v>248</v>
      </c>
      <c r="B10" t="s">
        <v>147</v>
      </c>
      <c r="C10" s="4">
        <v>34196</v>
      </c>
      <c r="G10" s="29" t="str">
        <v>Electronics</v>
      </c>
      <c r="H10" s="29" t="str">
        <v>Gujrat</v>
      </c>
      <c r="I10" s="29">
        <v>43695</v>
      </c>
      <c r="J10" s="29"/>
      <c r="K10" s="29" t="s">
        <v>242</v>
      </c>
      <c r="M10" s="29"/>
      <c r="N10" s="29"/>
      <c r="O10" s="29"/>
      <c r="P10" s="29"/>
      <c r="Q10" s="29"/>
    </row>
    <row r="11" spans="1:17" x14ac:dyDescent="0.35">
      <c r="A11" t="s">
        <v>250</v>
      </c>
      <c r="B11" t="s">
        <v>163</v>
      </c>
      <c r="C11" s="4">
        <v>34155</v>
      </c>
      <c r="G11" s="29" t="str">
        <v>Electronics</v>
      </c>
      <c r="H11" s="29" t="str">
        <v>Delhi</v>
      </c>
      <c r="I11" s="29">
        <v>34196</v>
      </c>
      <c r="J11" s="29"/>
      <c r="K11" s="29"/>
      <c r="L11" s="29"/>
      <c r="M11" s="29"/>
      <c r="N11" s="29"/>
      <c r="O11" s="29"/>
      <c r="P11" s="29"/>
      <c r="Q11" s="29"/>
    </row>
    <row r="12" spans="1:17" x14ac:dyDescent="0.35">
      <c r="A12" t="s">
        <v>250</v>
      </c>
      <c r="B12" t="s">
        <v>158</v>
      </c>
      <c r="C12" s="4">
        <v>24396</v>
      </c>
      <c r="G12" s="29" t="str">
        <v>Clothing</v>
      </c>
      <c r="H12" s="29" t="str">
        <v>Punjab</v>
      </c>
      <c r="I12" s="29">
        <v>34155</v>
      </c>
      <c r="J12" s="29"/>
      <c r="K12" s="29"/>
      <c r="L12" s="29"/>
      <c r="M12" s="29"/>
      <c r="N12" s="29"/>
      <c r="O12" s="29"/>
      <c r="P12" s="29"/>
      <c r="Q12" s="29"/>
    </row>
    <row r="13" spans="1:17" x14ac:dyDescent="0.35">
      <c r="A13" t="s">
        <v>250</v>
      </c>
      <c r="B13" t="s">
        <v>155</v>
      </c>
      <c r="C13" s="4">
        <v>29276</v>
      </c>
      <c r="G13" s="29" t="str">
        <v>Clothing</v>
      </c>
      <c r="H13" s="29" t="str">
        <v>Maharashtra</v>
      </c>
      <c r="I13" s="29">
        <v>24396</v>
      </c>
      <c r="J13" s="29"/>
      <c r="K13" s="29"/>
      <c r="L13" s="29"/>
      <c r="M13" s="29"/>
      <c r="N13" s="29"/>
      <c r="O13" s="29"/>
      <c r="P13" s="29"/>
      <c r="Q13" s="29"/>
    </row>
    <row r="14" spans="1:17" x14ac:dyDescent="0.35">
      <c r="A14" t="s">
        <v>250</v>
      </c>
      <c r="B14" t="s">
        <v>251</v>
      </c>
      <c r="C14" s="4">
        <v>45540</v>
      </c>
      <c r="G14" s="29" t="str">
        <v>Clothing</v>
      </c>
      <c r="H14" s="29" t="str">
        <v>Kerala</v>
      </c>
      <c r="I14" s="29">
        <v>29276</v>
      </c>
      <c r="J14" s="29"/>
      <c r="K14" s="29"/>
      <c r="L14" s="29"/>
      <c r="M14" s="29"/>
      <c r="N14" s="29"/>
      <c r="O14" s="29"/>
      <c r="P14" s="29"/>
      <c r="Q14" s="29"/>
    </row>
    <row r="15" spans="1:17" x14ac:dyDescent="0.35">
      <c r="A15" t="s">
        <v>250</v>
      </c>
      <c r="B15" t="s">
        <v>147</v>
      </c>
      <c r="C15" s="4">
        <v>29277</v>
      </c>
      <c r="G15" s="29" t="str">
        <v>Clothing</v>
      </c>
      <c r="H15" s="29" t="str">
        <v>Gujrat</v>
      </c>
      <c r="I15" s="29">
        <v>45540</v>
      </c>
      <c r="J15" s="29"/>
      <c r="K15" s="29"/>
      <c r="L15" s="29"/>
      <c r="M15" s="29"/>
      <c r="N15" s="29"/>
      <c r="O15" s="29"/>
      <c r="P15" s="29"/>
      <c r="Q15" s="29"/>
    </row>
    <row r="16" spans="1:17" x14ac:dyDescent="0.35">
      <c r="A16" t="s">
        <v>249</v>
      </c>
      <c r="B16" t="s">
        <v>163</v>
      </c>
      <c r="C16" s="4">
        <v>44675</v>
      </c>
      <c r="G16" s="29" t="str">
        <v>Clothing</v>
      </c>
      <c r="H16" s="29" t="str">
        <v>Delhi</v>
      </c>
      <c r="I16" s="29">
        <v>29277</v>
      </c>
      <c r="J16" s="29"/>
      <c r="K16" s="29"/>
      <c r="L16" s="29"/>
      <c r="M16" s="29"/>
      <c r="N16" s="29"/>
      <c r="O16" s="29"/>
      <c r="P16" s="29"/>
      <c r="Q16" s="29"/>
    </row>
    <row r="17" spans="1:17" x14ac:dyDescent="0.35">
      <c r="A17" t="s">
        <v>249</v>
      </c>
      <c r="B17" t="s">
        <v>158</v>
      </c>
      <c r="C17" s="4">
        <v>42569</v>
      </c>
      <c r="G17" s="29" t="str">
        <v>Toys</v>
      </c>
      <c r="H17" s="29" t="str">
        <v>Punjab</v>
      </c>
      <c r="I17" s="29">
        <v>44675</v>
      </c>
      <c r="J17" s="29"/>
      <c r="K17" s="29"/>
      <c r="L17" s="29"/>
      <c r="M17" s="29"/>
      <c r="N17" s="29"/>
      <c r="O17" s="29"/>
      <c r="P17" s="29"/>
      <c r="Q17" s="29"/>
    </row>
    <row r="18" spans="1:17" x14ac:dyDescent="0.35">
      <c r="A18" t="s">
        <v>249</v>
      </c>
      <c r="B18" t="s">
        <v>155</v>
      </c>
      <c r="C18" s="4">
        <v>43784</v>
      </c>
      <c r="G18" s="29" t="str">
        <v>Toys</v>
      </c>
      <c r="H18" s="29" t="str">
        <v>Maharashtra</v>
      </c>
      <c r="I18" s="29">
        <v>42569</v>
      </c>
      <c r="J18" s="29"/>
      <c r="K18" s="29"/>
      <c r="L18" s="29"/>
      <c r="M18" s="29"/>
      <c r="N18" s="29"/>
      <c r="O18" s="29"/>
      <c r="P18" s="29"/>
      <c r="Q18" s="29"/>
    </row>
    <row r="19" spans="1:17" x14ac:dyDescent="0.35">
      <c r="A19" t="s">
        <v>249</v>
      </c>
      <c r="B19" t="s">
        <v>251</v>
      </c>
      <c r="C19" s="4">
        <v>46336</v>
      </c>
      <c r="G19" s="29" t="str">
        <v>Toys</v>
      </c>
      <c r="H19" s="29" t="str">
        <v>Kerala</v>
      </c>
      <c r="I19" s="29">
        <v>43784</v>
      </c>
      <c r="J19" s="29"/>
      <c r="K19" s="29"/>
      <c r="L19" s="29"/>
      <c r="M19" s="29"/>
      <c r="N19" s="29"/>
      <c r="O19" s="29"/>
      <c r="P19" s="29"/>
      <c r="Q19" s="29"/>
    </row>
    <row r="20" spans="1:17" x14ac:dyDescent="0.35">
      <c r="A20" t="s">
        <v>249</v>
      </c>
      <c r="B20" t="s">
        <v>147</v>
      </c>
      <c r="C20" s="4">
        <v>49656</v>
      </c>
      <c r="G20" s="29" t="str">
        <v>Toys</v>
      </c>
      <c r="H20" s="29" t="str">
        <v>Gujrat</v>
      </c>
      <c r="I20" s="29">
        <v>46336</v>
      </c>
      <c r="J20" s="29"/>
      <c r="K20" s="29"/>
      <c r="L20" s="29"/>
      <c r="M20" s="29"/>
      <c r="N20" s="29"/>
      <c r="O20" s="29"/>
      <c r="P20" s="29"/>
      <c r="Q20" s="29"/>
    </row>
    <row r="21" spans="1:17" x14ac:dyDescent="0.35">
      <c r="G21" s="29" t="str">
        <v>Toys</v>
      </c>
      <c r="H21" s="29" t="str">
        <v>Delhi</v>
      </c>
      <c r="I21" s="29">
        <v>49656</v>
      </c>
      <c r="J21" s="29"/>
      <c r="K21" s="29"/>
      <c r="L21" s="29"/>
      <c r="M21" s="29"/>
      <c r="N21" s="29"/>
      <c r="O21" s="29"/>
      <c r="P21" s="29"/>
      <c r="Q21" s="29"/>
    </row>
    <row r="22" spans="1:17" x14ac:dyDescent="0.35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35">
      <c r="L23" s="27"/>
      <c r="M23" s="27"/>
      <c r="N23" s="27"/>
    </row>
    <row r="24" spans="1:17" ht="31.5" customHeight="1" x14ac:dyDescent="0.35"/>
    <row r="25" spans="1:17" x14ac:dyDescent="0.35">
      <c r="A25" s="5" t="s">
        <v>13</v>
      </c>
      <c r="B25" s="5"/>
      <c r="C25" s="5"/>
      <c r="G25" s="5" t="s">
        <v>66</v>
      </c>
      <c r="L25" s="5" t="s">
        <v>23</v>
      </c>
    </row>
    <row r="27" spans="1:17" x14ac:dyDescent="0.35">
      <c r="A27" s="3" t="s">
        <v>182</v>
      </c>
      <c r="B27" s="3" t="s">
        <v>252</v>
      </c>
      <c r="C27" s="3" t="s">
        <v>4</v>
      </c>
    </row>
    <row r="28" spans="1:17" x14ac:dyDescent="0.35">
      <c r="A28" t="s">
        <v>248</v>
      </c>
      <c r="B28" t="s">
        <v>163</v>
      </c>
      <c r="C28" s="4">
        <v>44196</v>
      </c>
      <c r="G28" s="24" t="str" cm="1">
        <f t="array" ref="G28:I43">TableDiv[]</f>
        <v>Electronics</v>
      </c>
      <c r="H28" s="29" t="str">
        <v>Punjab</v>
      </c>
      <c r="I28" s="29">
        <v>44196</v>
      </c>
      <c r="J28" s="29"/>
      <c r="K28" s="29"/>
      <c r="L28" s="24" t="str" cm="1">
        <f t="array" ref="L28:N43">_xlfn.ANCHORARRAY(G28)</f>
        <v>Electronics</v>
      </c>
      <c r="M28" s="29" t="str">
        <v>Punjab</v>
      </c>
      <c r="N28" s="29">
        <v>44196</v>
      </c>
      <c r="O28" s="29"/>
      <c r="P28" s="29"/>
      <c r="Q28" s="29"/>
    </row>
    <row r="29" spans="1:17" x14ac:dyDescent="0.35">
      <c r="A29" t="s">
        <v>248</v>
      </c>
      <c r="B29" t="s">
        <v>158</v>
      </c>
      <c r="C29" s="4">
        <v>20898</v>
      </c>
      <c r="G29" s="29" t="str">
        <v>Electronics</v>
      </c>
      <c r="H29" s="29" t="str">
        <v>Maharashtra</v>
      </c>
      <c r="I29" s="29">
        <v>20898</v>
      </c>
      <c r="J29" s="29"/>
      <c r="K29" s="29"/>
      <c r="L29" s="29" t="str">
        <v>Electronics</v>
      </c>
      <c r="M29" s="29" t="str">
        <v>Maharashtra</v>
      </c>
      <c r="N29" s="29">
        <v>20898</v>
      </c>
      <c r="O29" s="29"/>
      <c r="P29" s="29"/>
      <c r="Q29" s="29"/>
    </row>
    <row r="30" spans="1:17" x14ac:dyDescent="0.35">
      <c r="A30" t="s">
        <v>248</v>
      </c>
      <c r="B30" t="s">
        <v>155</v>
      </c>
      <c r="C30" s="4">
        <v>46994</v>
      </c>
      <c r="G30" s="29" t="str">
        <v>Electronics</v>
      </c>
      <c r="H30" s="29" t="str">
        <v>Kerala</v>
      </c>
      <c r="I30" s="29">
        <v>46994</v>
      </c>
      <c r="J30" s="29"/>
      <c r="K30" s="29"/>
      <c r="L30" s="29" t="str">
        <v>Electronics</v>
      </c>
      <c r="M30" s="29" t="str">
        <v>Kerala</v>
      </c>
      <c r="N30" s="29">
        <v>46994</v>
      </c>
      <c r="O30" s="29"/>
      <c r="P30" s="29"/>
      <c r="Q30" s="29"/>
    </row>
    <row r="31" spans="1:17" x14ac:dyDescent="0.35">
      <c r="A31" t="s">
        <v>248</v>
      </c>
      <c r="B31" t="s">
        <v>251</v>
      </c>
      <c r="C31" s="4">
        <v>43695</v>
      </c>
      <c r="G31" s="29" t="str">
        <v>Electronics</v>
      </c>
      <c r="H31" s="29" t="str">
        <v>Gujrat</v>
      </c>
      <c r="I31" s="29">
        <v>43695</v>
      </c>
      <c r="J31" s="29"/>
      <c r="K31" s="29"/>
      <c r="L31" s="29" t="str">
        <v>Electronics</v>
      </c>
      <c r="M31" s="29" t="str">
        <v>Gujrat</v>
      </c>
      <c r="N31" s="29">
        <v>43695</v>
      </c>
      <c r="O31" s="29"/>
      <c r="P31" s="29"/>
      <c r="Q31" s="29"/>
    </row>
    <row r="32" spans="1:17" x14ac:dyDescent="0.35">
      <c r="A32" t="s">
        <v>248</v>
      </c>
      <c r="B32" t="s">
        <v>147</v>
      </c>
      <c r="C32" s="4">
        <v>34196</v>
      </c>
      <c r="G32" s="29" t="str">
        <v>Electronics</v>
      </c>
      <c r="H32" s="29" t="str">
        <v>Delhi</v>
      </c>
      <c r="I32" s="29">
        <v>34196</v>
      </c>
      <c r="J32" s="29"/>
      <c r="K32" s="29"/>
      <c r="L32" s="29" t="str">
        <v>Electronics</v>
      </c>
      <c r="M32" s="29" t="str">
        <v>Delhi</v>
      </c>
      <c r="N32" s="29">
        <v>34196</v>
      </c>
      <c r="O32" s="29"/>
      <c r="P32" s="29"/>
      <c r="Q32" s="29"/>
    </row>
    <row r="33" spans="1:17" x14ac:dyDescent="0.35">
      <c r="A33" t="s">
        <v>250</v>
      </c>
      <c r="B33" t="s">
        <v>163</v>
      </c>
      <c r="C33" s="4">
        <v>34155</v>
      </c>
      <c r="G33" s="29" t="str">
        <v>Clothing</v>
      </c>
      <c r="H33" s="29" t="str">
        <v>Punjab</v>
      </c>
      <c r="I33" s="29">
        <v>34155</v>
      </c>
      <c r="J33" s="29"/>
      <c r="K33" s="29"/>
      <c r="L33" s="29" t="str">
        <v>Clothing</v>
      </c>
      <c r="M33" s="29" t="str">
        <v>Punjab</v>
      </c>
      <c r="N33" s="29">
        <v>34155</v>
      </c>
      <c r="O33" s="29"/>
      <c r="P33" s="29"/>
      <c r="Q33" s="29"/>
    </row>
    <row r="34" spans="1:17" x14ac:dyDescent="0.35">
      <c r="A34" t="s">
        <v>250</v>
      </c>
      <c r="B34" t="s">
        <v>158</v>
      </c>
      <c r="C34" s="4">
        <v>24396</v>
      </c>
      <c r="G34" s="29" t="str">
        <v>Clothing</v>
      </c>
      <c r="H34" s="29" t="str">
        <v>Maharashtra</v>
      </c>
      <c r="I34" s="29">
        <v>24396</v>
      </c>
      <c r="J34" s="29"/>
      <c r="K34" s="29"/>
      <c r="L34" s="29" t="str">
        <v>Clothing</v>
      </c>
      <c r="M34" s="29" t="str">
        <v>Maharashtra</v>
      </c>
      <c r="N34" s="29">
        <v>24396</v>
      </c>
      <c r="O34" s="29"/>
      <c r="P34" s="29"/>
      <c r="Q34" s="29"/>
    </row>
    <row r="35" spans="1:17" x14ac:dyDescent="0.35">
      <c r="A35" t="s">
        <v>250</v>
      </c>
      <c r="B35" t="s">
        <v>155</v>
      </c>
      <c r="C35" s="4">
        <v>29276</v>
      </c>
      <c r="G35" s="29" t="str">
        <v>Clothing</v>
      </c>
      <c r="H35" s="29" t="str">
        <v>Kerala</v>
      </c>
      <c r="I35" s="29">
        <v>29276</v>
      </c>
      <c r="J35" s="29"/>
      <c r="K35" s="29"/>
      <c r="L35" s="29" t="str">
        <v>Clothing</v>
      </c>
      <c r="M35" s="29" t="str">
        <v>Kerala</v>
      </c>
      <c r="N35" s="29">
        <v>29276</v>
      </c>
      <c r="O35" s="29"/>
      <c r="P35" s="29"/>
      <c r="Q35" s="29"/>
    </row>
    <row r="36" spans="1:17" x14ac:dyDescent="0.35">
      <c r="A36" t="s">
        <v>250</v>
      </c>
      <c r="B36" t="s">
        <v>251</v>
      </c>
      <c r="C36" s="4">
        <v>45540</v>
      </c>
      <c r="G36" s="29" t="str">
        <v>Clothing</v>
      </c>
      <c r="H36" s="29" t="str">
        <v>Gujrat</v>
      </c>
      <c r="I36" s="29">
        <v>45540</v>
      </c>
      <c r="J36" s="29"/>
      <c r="K36" s="29"/>
      <c r="L36" s="29" t="str">
        <v>Clothing</v>
      </c>
      <c r="M36" s="29" t="str">
        <v>Gujrat</v>
      </c>
      <c r="N36" s="29">
        <v>45540</v>
      </c>
      <c r="O36" s="29"/>
      <c r="P36" s="29"/>
      <c r="Q36" s="29"/>
    </row>
    <row r="37" spans="1:17" x14ac:dyDescent="0.35">
      <c r="A37" t="s">
        <v>250</v>
      </c>
      <c r="B37" t="s">
        <v>147</v>
      </c>
      <c r="C37" s="4">
        <v>29277</v>
      </c>
      <c r="G37" s="29" t="str">
        <v>Clothing</v>
      </c>
      <c r="H37" s="29" t="str">
        <v>Delhi</v>
      </c>
      <c r="I37" s="29">
        <v>29277</v>
      </c>
      <c r="J37" s="29"/>
      <c r="K37" s="29"/>
      <c r="L37" s="29" t="str">
        <v>Clothing</v>
      </c>
      <c r="M37" s="29" t="str">
        <v>Delhi</v>
      </c>
      <c r="N37" s="29">
        <v>29277</v>
      </c>
      <c r="O37" s="29"/>
      <c r="P37" s="29"/>
      <c r="Q37" s="29"/>
    </row>
    <row r="38" spans="1:17" x14ac:dyDescent="0.35">
      <c r="A38" t="s">
        <v>249</v>
      </c>
      <c r="B38" t="s">
        <v>163</v>
      </c>
      <c r="C38" s="4">
        <v>44675</v>
      </c>
      <c r="G38" s="29" t="str">
        <v>Toys</v>
      </c>
      <c r="H38" s="29" t="str">
        <v>Punjab</v>
      </c>
      <c r="I38" s="29">
        <v>44675</v>
      </c>
      <c r="J38" s="29"/>
      <c r="K38" s="29"/>
      <c r="L38" s="29" t="str">
        <v>Toys</v>
      </c>
      <c r="M38" s="29" t="str">
        <v>Punjab</v>
      </c>
      <c r="N38" s="29">
        <v>44675</v>
      </c>
      <c r="O38" s="29"/>
      <c r="P38" s="29"/>
      <c r="Q38" s="29"/>
    </row>
    <row r="39" spans="1:17" x14ac:dyDescent="0.35">
      <c r="A39" t="s">
        <v>249</v>
      </c>
      <c r="B39" t="s">
        <v>158</v>
      </c>
      <c r="C39" s="4">
        <v>42569</v>
      </c>
      <c r="G39" s="29" t="str">
        <v>Toys</v>
      </c>
      <c r="H39" s="29" t="str">
        <v>Maharashtra</v>
      </c>
      <c r="I39" s="29">
        <v>42569</v>
      </c>
      <c r="J39" s="29"/>
      <c r="K39" s="29"/>
      <c r="L39" s="29" t="str">
        <v>Toys</v>
      </c>
      <c r="M39" s="29" t="str">
        <v>Maharashtra</v>
      </c>
      <c r="N39" s="29">
        <v>42569</v>
      </c>
      <c r="O39" s="29"/>
      <c r="P39" s="29"/>
      <c r="Q39" s="29"/>
    </row>
    <row r="40" spans="1:17" x14ac:dyDescent="0.35">
      <c r="A40" t="s">
        <v>249</v>
      </c>
      <c r="B40" t="s">
        <v>155</v>
      </c>
      <c r="C40" s="4">
        <v>43784</v>
      </c>
      <c r="G40" s="29" t="str">
        <v>Toys</v>
      </c>
      <c r="H40" s="29" t="str">
        <v>Kerala</v>
      </c>
      <c r="I40" s="29">
        <v>43784</v>
      </c>
      <c r="J40" s="29"/>
      <c r="K40" s="29"/>
      <c r="L40" s="29" t="str">
        <v>Toys</v>
      </c>
      <c r="M40" s="29" t="str">
        <v>Kerala</v>
      </c>
      <c r="N40" s="29">
        <v>43784</v>
      </c>
      <c r="O40" s="29"/>
      <c r="P40" s="29"/>
      <c r="Q40" s="29"/>
    </row>
    <row r="41" spans="1:17" x14ac:dyDescent="0.35">
      <c r="A41" t="s">
        <v>249</v>
      </c>
      <c r="B41" t="s">
        <v>251</v>
      </c>
      <c r="C41" s="4">
        <v>46336</v>
      </c>
      <c r="G41" s="29" t="str">
        <v>Toys</v>
      </c>
      <c r="H41" s="29" t="str">
        <v>Gujrat</v>
      </c>
      <c r="I41" s="29">
        <v>46336</v>
      </c>
      <c r="J41" s="29"/>
      <c r="K41" s="29"/>
      <c r="L41" s="29" t="str">
        <v>Toys</v>
      </c>
      <c r="M41" s="29" t="str">
        <v>Gujrat</v>
      </c>
      <c r="N41" s="29">
        <v>46336</v>
      </c>
      <c r="O41" s="29"/>
      <c r="P41" s="29"/>
      <c r="Q41" s="29"/>
    </row>
    <row r="42" spans="1:17" x14ac:dyDescent="0.35">
      <c r="A42" t="s">
        <v>249</v>
      </c>
      <c r="B42" t="s">
        <v>147</v>
      </c>
      <c r="C42" s="4">
        <v>49656</v>
      </c>
      <c r="G42" s="29" t="str">
        <v>Toys</v>
      </c>
      <c r="H42" s="29" t="str">
        <v>Delhi</v>
      </c>
      <c r="I42" s="29">
        <v>49656</v>
      </c>
      <c r="J42" s="29"/>
      <c r="K42" s="29"/>
      <c r="L42" s="29" t="str">
        <v>Toys</v>
      </c>
      <c r="M42" s="29" t="str">
        <v>Delhi</v>
      </c>
      <c r="N42" s="29">
        <v>49656</v>
      </c>
      <c r="O42" s="29"/>
      <c r="P42" s="29"/>
      <c r="Q42" s="29"/>
    </row>
    <row r="43" spans="1:17" x14ac:dyDescent="0.35">
      <c r="A43" t="s">
        <v>263</v>
      </c>
      <c r="B43" t="s">
        <v>264</v>
      </c>
      <c r="C43" s="4" t="s">
        <v>265</v>
      </c>
      <c r="G43" s="29" t="str">
        <v>A</v>
      </c>
      <c r="H43" s="29" t="str">
        <v>B</v>
      </c>
      <c r="I43" s="29" t="str">
        <v>C</v>
      </c>
      <c r="J43" s="29"/>
      <c r="K43" s="29"/>
      <c r="L43" s="29" t="str">
        <v>A</v>
      </c>
      <c r="M43" s="29" t="str">
        <v>B</v>
      </c>
      <c r="N43" s="29" t="str">
        <v>C</v>
      </c>
      <c r="O43" s="29"/>
      <c r="P43" s="29"/>
      <c r="Q43" s="29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3514-277F-46C2-A7C6-4A66FA592CCA}">
  <sheetPr>
    <tabColor theme="0" tint="-0.34998626667073579"/>
  </sheetPr>
  <dimension ref="A1:I15"/>
  <sheetViews>
    <sheetView zoomScale="115" zoomScaleNormal="115" workbookViewId="0">
      <selection activeCell="I11" sqref="I11"/>
    </sheetView>
  </sheetViews>
  <sheetFormatPr defaultRowHeight="14.5" x14ac:dyDescent="0.35"/>
  <cols>
    <col min="1" max="1" width="18.54296875" customWidth="1"/>
    <col min="2" max="2" width="17.453125" customWidth="1"/>
    <col min="9" max="9" width="13.36328125" customWidth="1"/>
  </cols>
  <sheetData>
    <row r="1" spans="1:9" s="68" customFormat="1" ht="21" x14ac:dyDescent="0.5">
      <c r="A1" s="67" t="s">
        <v>229</v>
      </c>
    </row>
    <row r="2" spans="1:9" x14ac:dyDescent="0.35">
      <c r="A2" s="5"/>
    </row>
    <row r="3" spans="1:9" x14ac:dyDescent="0.35">
      <c r="A3" s="69" t="s">
        <v>227</v>
      </c>
    </row>
    <row r="5" spans="1:9" ht="15" thickBot="1" x14ac:dyDescent="0.4">
      <c r="A5" s="65" t="s">
        <v>178</v>
      </c>
      <c r="B5" s="65" t="s">
        <v>179</v>
      </c>
      <c r="C5" s="65" t="s">
        <v>180</v>
      </c>
      <c r="H5" s="65" t="s">
        <v>180</v>
      </c>
      <c r="I5" s="65" t="s">
        <v>228</v>
      </c>
    </row>
    <row r="6" spans="1:9" ht="15" thickTop="1" x14ac:dyDescent="0.35">
      <c r="A6" t="s">
        <v>33</v>
      </c>
      <c r="B6" s="66" t="str" cm="1">
        <f t="array" ref="B6:B15">_xlfn.XLOOKUP(A6:A15,'XLookUp - Data'!C3:C33,'XLookUp - Data'!A3:A33,"Not found",0,1)</f>
        <v>ID4</v>
      </c>
      <c r="C6" s="66" cm="1">
        <f t="array" ref="C6:C15">_xlfn.XLOOKUP(A6:A15,'XLookUp - Data'!C3:C33,'XLookUp - Data'!D3:D33,0,1)</f>
        <v>216</v>
      </c>
      <c r="H6">
        <v>0</v>
      </c>
      <c r="I6" s="71">
        <v>0.05</v>
      </c>
    </row>
    <row r="7" spans="1:9" x14ac:dyDescent="0.35">
      <c r="A7" t="s">
        <v>34</v>
      </c>
      <c r="B7" s="66" t="str">
        <v>ID18</v>
      </c>
      <c r="C7" s="66">
        <v>369</v>
      </c>
      <c r="H7">
        <v>100</v>
      </c>
      <c r="I7" s="71">
        <v>0.1</v>
      </c>
    </row>
    <row r="8" spans="1:9" x14ac:dyDescent="0.35">
      <c r="A8" t="s">
        <v>35</v>
      </c>
      <c r="B8" s="66" t="str">
        <v>ID12</v>
      </c>
      <c r="C8" s="66">
        <v>337</v>
      </c>
      <c r="H8">
        <v>200</v>
      </c>
      <c r="I8" s="71">
        <v>0.2</v>
      </c>
    </row>
    <row r="9" spans="1:9" ht="15" thickBot="1" x14ac:dyDescent="0.4">
      <c r="A9" t="s">
        <v>36</v>
      </c>
      <c r="B9" s="66" t="str">
        <v>ID8</v>
      </c>
      <c r="C9" s="66">
        <v>245</v>
      </c>
    </row>
    <row r="10" spans="1:9" ht="15" thickBot="1" x14ac:dyDescent="0.4">
      <c r="A10" t="s">
        <v>37</v>
      </c>
      <c r="B10" s="66" t="str">
        <v>ID20</v>
      </c>
      <c r="C10" s="66">
        <v>390</v>
      </c>
      <c r="H10" s="72" t="s">
        <v>180</v>
      </c>
      <c r="I10" s="72" t="s">
        <v>228</v>
      </c>
    </row>
    <row r="11" spans="1:9" ht="15" thickBot="1" x14ac:dyDescent="0.4">
      <c r="A11" t="s">
        <v>38</v>
      </c>
      <c r="B11" s="66" t="str">
        <v>ID24</v>
      </c>
      <c r="C11" s="66">
        <v>217</v>
      </c>
      <c r="H11" s="73">
        <v>150</v>
      </c>
      <c r="I11" s="74">
        <f>_xlfn.XLOOKUP(H11,H6:H8,I6:I8,1,1)</f>
        <v>0.2</v>
      </c>
    </row>
    <row r="12" spans="1:9" x14ac:dyDescent="0.35">
      <c r="A12" t="s">
        <v>39</v>
      </c>
      <c r="B12" s="66" t="str">
        <v>ID23</v>
      </c>
      <c r="C12" s="66">
        <v>134</v>
      </c>
    </row>
    <row r="13" spans="1:9" x14ac:dyDescent="0.35">
      <c r="A13" t="s">
        <v>40</v>
      </c>
      <c r="B13" s="66" t="str">
        <v>ID3</v>
      </c>
      <c r="C13" s="66">
        <v>111</v>
      </c>
    </row>
    <row r="14" spans="1:9" x14ac:dyDescent="0.35">
      <c r="A14" t="s">
        <v>41</v>
      </c>
      <c r="B14" s="66" t="str">
        <v>ID13</v>
      </c>
      <c r="C14" s="66">
        <v>365</v>
      </c>
    </row>
    <row r="15" spans="1:9" x14ac:dyDescent="0.35">
      <c r="A15" t="s">
        <v>42</v>
      </c>
      <c r="B15" s="66" t="str">
        <v>ID7</v>
      </c>
      <c r="C15" s="66">
        <v>451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AC20-40F5-4724-B4DC-E6395907D0E2}">
  <sheetPr>
    <tabColor theme="0" tint="-0.34998626667073579"/>
  </sheetPr>
  <dimension ref="A2:D33"/>
  <sheetViews>
    <sheetView topLeftCell="A17" zoomScale="115" zoomScaleNormal="115" workbookViewId="0">
      <selection activeCell="D29" sqref="D29"/>
    </sheetView>
  </sheetViews>
  <sheetFormatPr defaultRowHeight="14.5" x14ac:dyDescent="0.35"/>
  <cols>
    <col min="1" max="1" width="13.1796875" customWidth="1"/>
    <col min="2" max="2" width="14.1796875" customWidth="1"/>
    <col min="3" max="3" width="15.453125" customWidth="1"/>
  </cols>
  <sheetData>
    <row r="2" spans="1:4" ht="15" thickBot="1" x14ac:dyDescent="0.4">
      <c r="A2" s="65" t="s">
        <v>181</v>
      </c>
      <c r="B2" s="65" t="s">
        <v>182</v>
      </c>
      <c r="C2" s="65" t="s">
        <v>178</v>
      </c>
      <c r="D2" s="65" t="s">
        <v>180</v>
      </c>
    </row>
    <row r="3" spans="1:4" ht="15" thickTop="1" x14ac:dyDescent="0.35">
      <c r="A3" t="s">
        <v>183</v>
      </c>
      <c r="B3" t="s">
        <v>180</v>
      </c>
      <c r="C3" t="s">
        <v>34</v>
      </c>
      <c r="D3">
        <v>369</v>
      </c>
    </row>
    <row r="4" spans="1:4" x14ac:dyDescent="0.35">
      <c r="A4" t="s">
        <v>184</v>
      </c>
      <c r="B4" t="s">
        <v>180</v>
      </c>
      <c r="C4" t="s">
        <v>36</v>
      </c>
      <c r="D4">
        <v>245</v>
      </c>
    </row>
    <row r="5" spans="1:4" x14ac:dyDescent="0.35">
      <c r="A5" t="s">
        <v>185</v>
      </c>
      <c r="B5" t="s">
        <v>180</v>
      </c>
      <c r="C5" t="s">
        <v>38</v>
      </c>
      <c r="D5">
        <v>217</v>
      </c>
    </row>
    <row r="6" spans="1:4" x14ac:dyDescent="0.35">
      <c r="A6" t="s">
        <v>186</v>
      </c>
      <c r="B6" t="s">
        <v>180</v>
      </c>
      <c r="C6" t="s">
        <v>39</v>
      </c>
      <c r="D6">
        <v>134</v>
      </c>
    </row>
    <row r="7" spans="1:4" x14ac:dyDescent="0.35">
      <c r="A7" t="s">
        <v>187</v>
      </c>
      <c r="B7" t="s">
        <v>180</v>
      </c>
      <c r="C7" t="s">
        <v>41</v>
      </c>
      <c r="D7">
        <v>365</v>
      </c>
    </row>
    <row r="8" spans="1:4" x14ac:dyDescent="0.35">
      <c r="A8" t="s">
        <v>188</v>
      </c>
      <c r="B8" t="s">
        <v>180</v>
      </c>
      <c r="C8" t="s">
        <v>42</v>
      </c>
      <c r="D8">
        <v>451</v>
      </c>
    </row>
    <row r="9" spans="1:4" x14ac:dyDescent="0.35">
      <c r="A9" t="s">
        <v>189</v>
      </c>
      <c r="B9" t="s">
        <v>180</v>
      </c>
      <c r="C9" t="s">
        <v>190</v>
      </c>
      <c r="D9">
        <v>299</v>
      </c>
    </row>
    <row r="10" spans="1:4" x14ac:dyDescent="0.35">
      <c r="A10" t="s">
        <v>191</v>
      </c>
      <c r="B10" t="s">
        <v>180</v>
      </c>
      <c r="C10" t="s">
        <v>57</v>
      </c>
      <c r="D10">
        <v>412</v>
      </c>
    </row>
    <row r="11" spans="1:4" x14ac:dyDescent="0.35">
      <c r="A11" t="s">
        <v>192</v>
      </c>
      <c r="B11" t="s">
        <v>180</v>
      </c>
      <c r="C11" t="s">
        <v>193</v>
      </c>
      <c r="D11">
        <v>398</v>
      </c>
    </row>
    <row r="12" spans="1:4" x14ac:dyDescent="0.35">
      <c r="A12" t="s">
        <v>194</v>
      </c>
      <c r="B12" t="s">
        <v>180</v>
      </c>
      <c r="C12" t="s">
        <v>59</v>
      </c>
      <c r="D12">
        <v>133</v>
      </c>
    </row>
    <row r="13" spans="1:4" x14ac:dyDescent="0.35">
      <c r="A13" t="s">
        <v>195</v>
      </c>
      <c r="B13" t="s">
        <v>180</v>
      </c>
      <c r="C13" t="s">
        <v>196</v>
      </c>
      <c r="D13">
        <v>299</v>
      </c>
    </row>
    <row r="14" spans="1:4" x14ac:dyDescent="0.35">
      <c r="A14" t="s">
        <v>197</v>
      </c>
      <c r="B14" t="s">
        <v>180</v>
      </c>
      <c r="C14" t="s">
        <v>60</v>
      </c>
      <c r="D14">
        <v>201</v>
      </c>
    </row>
    <row r="15" spans="1:4" x14ac:dyDescent="0.35">
      <c r="A15" t="s">
        <v>198</v>
      </c>
      <c r="B15" t="s">
        <v>180</v>
      </c>
      <c r="C15" t="s">
        <v>199</v>
      </c>
      <c r="D15">
        <v>236</v>
      </c>
    </row>
    <row r="16" spans="1:4" x14ac:dyDescent="0.35">
      <c r="A16" t="s">
        <v>200</v>
      </c>
      <c r="B16" t="s">
        <v>201</v>
      </c>
      <c r="C16" t="s">
        <v>40</v>
      </c>
      <c r="D16">
        <v>111</v>
      </c>
    </row>
    <row r="17" spans="1:4" x14ac:dyDescent="0.35">
      <c r="A17" t="s">
        <v>202</v>
      </c>
      <c r="B17" t="s">
        <v>201</v>
      </c>
      <c r="C17" t="s">
        <v>43</v>
      </c>
      <c r="D17">
        <v>105</v>
      </c>
    </row>
    <row r="18" spans="1:4" x14ac:dyDescent="0.35">
      <c r="A18" t="s">
        <v>203</v>
      </c>
      <c r="B18" t="s">
        <v>201</v>
      </c>
      <c r="C18" t="s">
        <v>45</v>
      </c>
      <c r="D18">
        <v>114</v>
      </c>
    </row>
    <row r="19" spans="1:4" x14ac:dyDescent="0.35">
      <c r="A19" t="s">
        <v>204</v>
      </c>
      <c r="B19" t="s">
        <v>201</v>
      </c>
      <c r="C19" t="s">
        <v>47</v>
      </c>
      <c r="D19">
        <v>483</v>
      </c>
    </row>
    <row r="20" spans="1:4" x14ac:dyDescent="0.35">
      <c r="A20" t="s">
        <v>205</v>
      </c>
      <c r="B20" t="s">
        <v>201</v>
      </c>
      <c r="C20" t="s">
        <v>206</v>
      </c>
      <c r="D20">
        <v>129</v>
      </c>
    </row>
    <row r="21" spans="1:4" x14ac:dyDescent="0.35">
      <c r="A21" t="s">
        <v>207</v>
      </c>
      <c r="B21" t="s">
        <v>201</v>
      </c>
      <c r="C21" t="s">
        <v>208</v>
      </c>
      <c r="D21">
        <v>344</v>
      </c>
    </row>
    <row r="22" spans="1:4" x14ac:dyDescent="0.35">
      <c r="A22" t="s">
        <v>209</v>
      </c>
      <c r="B22" t="s">
        <v>210</v>
      </c>
      <c r="C22" t="s">
        <v>33</v>
      </c>
      <c r="D22">
        <v>216</v>
      </c>
    </row>
    <row r="23" spans="1:4" x14ac:dyDescent="0.35">
      <c r="A23" t="s">
        <v>211</v>
      </c>
      <c r="B23" t="s">
        <v>210</v>
      </c>
      <c r="C23" t="s">
        <v>35</v>
      </c>
      <c r="D23">
        <v>337</v>
      </c>
    </row>
    <row r="24" spans="1:4" x14ac:dyDescent="0.35">
      <c r="A24" t="s">
        <v>212</v>
      </c>
      <c r="B24" t="s">
        <v>210</v>
      </c>
      <c r="C24" t="s">
        <v>37</v>
      </c>
      <c r="D24">
        <v>390</v>
      </c>
    </row>
    <row r="25" spans="1:4" x14ac:dyDescent="0.35">
      <c r="A25" t="s">
        <v>213</v>
      </c>
      <c r="B25" t="s">
        <v>210</v>
      </c>
      <c r="C25" t="s">
        <v>46</v>
      </c>
      <c r="D25">
        <v>374</v>
      </c>
    </row>
    <row r="26" spans="1:4" x14ac:dyDescent="0.35">
      <c r="A26" t="s">
        <v>214</v>
      </c>
      <c r="B26" t="s">
        <v>210</v>
      </c>
      <c r="C26" t="s">
        <v>48</v>
      </c>
      <c r="D26">
        <v>408</v>
      </c>
    </row>
    <row r="27" spans="1:4" x14ac:dyDescent="0.35">
      <c r="A27" t="s">
        <v>215</v>
      </c>
      <c r="B27" t="s">
        <v>210</v>
      </c>
      <c r="C27" t="s">
        <v>44</v>
      </c>
      <c r="D27">
        <v>264</v>
      </c>
    </row>
    <row r="28" spans="1:4" x14ac:dyDescent="0.35">
      <c r="A28" t="s">
        <v>216</v>
      </c>
      <c r="B28" t="s">
        <v>210</v>
      </c>
      <c r="C28" t="s">
        <v>58</v>
      </c>
      <c r="D28">
        <v>246</v>
      </c>
    </row>
    <row r="29" spans="1:4" x14ac:dyDescent="0.35">
      <c r="A29" t="s">
        <v>217</v>
      </c>
      <c r="B29" t="s">
        <v>210</v>
      </c>
      <c r="C29" t="s">
        <v>218</v>
      </c>
      <c r="D29">
        <v>443</v>
      </c>
    </row>
    <row r="30" spans="1:4" x14ac:dyDescent="0.35">
      <c r="A30" t="s">
        <v>219</v>
      </c>
      <c r="B30" t="s">
        <v>210</v>
      </c>
      <c r="C30" t="s">
        <v>220</v>
      </c>
      <c r="D30">
        <v>498</v>
      </c>
    </row>
    <row r="31" spans="1:4" x14ac:dyDescent="0.35">
      <c r="A31" t="s">
        <v>221</v>
      </c>
      <c r="B31" t="s">
        <v>210</v>
      </c>
      <c r="C31" t="s">
        <v>222</v>
      </c>
      <c r="D31">
        <v>384</v>
      </c>
    </row>
    <row r="32" spans="1:4" x14ac:dyDescent="0.35">
      <c r="A32" t="s">
        <v>223</v>
      </c>
      <c r="B32" t="s">
        <v>210</v>
      </c>
      <c r="C32" t="s">
        <v>224</v>
      </c>
      <c r="D32">
        <v>215</v>
      </c>
    </row>
    <row r="33" spans="1:4" x14ac:dyDescent="0.35">
      <c r="A33" t="s">
        <v>225</v>
      </c>
      <c r="B33" t="s">
        <v>210</v>
      </c>
      <c r="C33" t="s">
        <v>226</v>
      </c>
      <c r="D33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BAA-8693-40C5-9403-B16648648E8E}">
  <sheetPr codeName="Sheet5">
    <tabColor theme="2" tint="-0.249977111117893"/>
  </sheetPr>
  <dimension ref="A1:P44"/>
  <sheetViews>
    <sheetView zoomScale="130" zoomScaleNormal="130" workbookViewId="0">
      <selection activeCell="B3" sqref="B3"/>
    </sheetView>
  </sheetViews>
  <sheetFormatPr defaultRowHeight="14.5" x14ac:dyDescent="0.35"/>
  <cols>
    <col min="1" max="1" width="14.6328125" customWidth="1"/>
    <col min="2" max="2" width="14" bestFit="1" customWidth="1"/>
    <col min="3" max="3" width="11" customWidth="1"/>
    <col min="6" max="6" width="13" customWidth="1"/>
    <col min="7" max="7" width="16.54296875" customWidth="1"/>
    <col min="11" max="11" width="11.08984375" bestFit="1" customWidth="1"/>
    <col min="12" max="12" width="12.90625" bestFit="1" customWidth="1"/>
    <col min="14" max="14" width="13" bestFit="1" customWidth="1"/>
  </cols>
  <sheetData>
    <row r="1" spans="1:11" ht="18.5" x14ac:dyDescent="0.45">
      <c r="A1" s="1" t="s">
        <v>15</v>
      </c>
      <c r="B1" s="1"/>
      <c r="C1" s="1"/>
      <c r="D1" s="1"/>
      <c r="E1" s="1"/>
      <c r="F1" s="1"/>
      <c r="G1" s="25"/>
    </row>
    <row r="2" spans="1:11" x14ac:dyDescent="0.35">
      <c r="K2" s="4"/>
    </row>
    <row r="3" spans="1:11" x14ac:dyDescent="0.35">
      <c r="A3" s="5" t="s">
        <v>16</v>
      </c>
      <c r="K3" s="4"/>
    </row>
    <row r="4" spans="1:11" x14ac:dyDescent="0.35">
      <c r="K4" s="4"/>
    </row>
    <row r="5" spans="1:11" ht="15" thickBot="1" x14ac:dyDescent="0.4">
      <c r="A5" s="19" t="s">
        <v>182</v>
      </c>
      <c r="B5" s="19" t="s">
        <v>252</v>
      </c>
      <c r="C5" s="19" t="s">
        <v>4</v>
      </c>
      <c r="F5" s="22" t="s">
        <v>3</v>
      </c>
      <c r="G5" s="6" t="s">
        <v>155</v>
      </c>
    </row>
    <row r="6" spans="1:11" x14ac:dyDescent="0.35">
      <c r="A6" t="s">
        <v>248</v>
      </c>
      <c r="B6" t="s">
        <v>163</v>
      </c>
      <c r="C6" s="4">
        <v>44196</v>
      </c>
    </row>
    <row r="7" spans="1:11" x14ac:dyDescent="0.35">
      <c r="A7" t="s">
        <v>248</v>
      </c>
      <c r="B7" t="s">
        <v>158</v>
      </c>
      <c r="C7" s="4">
        <v>20898</v>
      </c>
      <c r="F7" s="10" t="str" cm="1">
        <f t="array" ref="F7:H9">_xlfn._xlws.FILTER(A6:C20,B6:B20=G5,"NOT FOUND")</f>
        <v>Electronics</v>
      </c>
      <c r="G7" t="str">
        <v>Kerala</v>
      </c>
      <c r="H7">
        <v>46994</v>
      </c>
    </row>
    <row r="8" spans="1:11" x14ac:dyDescent="0.35">
      <c r="A8" t="s">
        <v>248</v>
      </c>
      <c r="B8" t="s">
        <v>155</v>
      </c>
      <c r="C8" s="4">
        <v>46994</v>
      </c>
      <c r="F8" t="str">
        <v>Clothing</v>
      </c>
      <c r="G8" t="str">
        <v>Kerala</v>
      </c>
      <c r="H8">
        <v>29276</v>
      </c>
    </row>
    <row r="9" spans="1:11" x14ac:dyDescent="0.35">
      <c r="A9" t="s">
        <v>248</v>
      </c>
      <c r="B9" t="s">
        <v>251</v>
      </c>
      <c r="C9" s="4">
        <v>43695</v>
      </c>
      <c r="F9" t="str">
        <v>Toys</v>
      </c>
      <c r="G9" t="str">
        <v>Kerala</v>
      </c>
      <c r="H9">
        <v>43784</v>
      </c>
    </row>
    <row r="10" spans="1:11" x14ac:dyDescent="0.35">
      <c r="A10" t="s">
        <v>248</v>
      </c>
      <c r="B10" t="s">
        <v>147</v>
      </c>
      <c r="C10" s="4">
        <v>34196</v>
      </c>
    </row>
    <row r="11" spans="1:11" ht="15" thickBot="1" x14ac:dyDescent="0.4">
      <c r="A11" t="s">
        <v>250</v>
      </c>
      <c r="B11" t="s">
        <v>163</v>
      </c>
      <c r="C11" s="4">
        <v>34155</v>
      </c>
      <c r="E11" s="22" t="s">
        <v>17</v>
      </c>
      <c r="F11" s="20"/>
      <c r="G11" s="7">
        <v>30000</v>
      </c>
    </row>
    <row r="12" spans="1:11" x14ac:dyDescent="0.35">
      <c r="A12" t="s">
        <v>250</v>
      </c>
      <c r="B12" t="s">
        <v>158</v>
      </c>
      <c r="C12" s="4">
        <v>24396</v>
      </c>
    </row>
    <row r="13" spans="1:11" x14ac:dyDescent="0.35">
      <c r="A13" t="s">
        <v>250</v>
      </c>
      <c r="B13" t="s">
        <v>155</v>
      </c>
      <c r="C13" s="4">
        <v>29276</v>
      </c>
      <c r="F13" s="10" t="str" cm="1">
        <f t="array" ref="F13:H27">_xlfn._xlws.FILTER(A6:C20,C6:C20,"NOT FOUND")</f>
        <v>Electronics</v>
      </c>
      <c r="G13" t="str">
        <v>Punjab</v>
      </c>
      <c r="H13">
        <v>44196</v>
      </c>
    </row>
    <row r="14" spans="1:11" x14ac:dyDescent="0.35">
      <c r="A14" t="s">
        <v>250</v>
      </c>
      <c r="B14" t="s">
        <v>251</v>
      </c>
      <c r="C14" s="4">
        <v>45540</v>
      </c>
      <c r="F14" t="str">
        <v>Electronics</v>
      </c>
      <c r="G14" t="str">
        <v>Maharashtra</v>
      </c>
      <c r="H14">
        <v>20898</v>
      </c>
    </row>
    <row r="15" spans="1:11" x14ac:dyDescent="0.35">
      <c r="A15" t="s">
        <v>250</v>
      </c>
      <c r="B15" t="s">
        <v>147</v>
      </c>
      <c r="C15" s="4">
        <v>29277</v>
      </c>
      <c r="F15" t="str">
        <v>Electronics</v>
      </c>
      <c r="G15" t="str">
        <v>Kerala</v>
      </c>
      <c r="H15">
        <v>46994</v>
      </c>
    </row>
    <row r="16" spans="1:11" x14ac:dyDescent="0.35">
      <c r="A16" t="s">
        <v>249</v>
      </c>
      <c r="B16" t="s">
        <v>163</v>
      </c>
      <c r="C16" s="4">
        <v>44675</v>
      </c>
      <c r="F16" t="str">
        <v>Electronics</v>
      </c>
      <c r="G16" t="str">
        <v>Gujrat</v>
      </c>
      <c r="H16">
        <v>43695</v>
      </c>
    </row>
    <row r="17" spans="1:10" x14ac:dyDescent="0.35">
      <c r="A17" t="s">
        <v>249</v>
      </c>
      <c r="B17" t="s">
        <v>158</v>
      </c>
      <c r="C17" s="4">
        <v>42569</v>
      </c>
      <c r="F17" t="str">
        <v>Electronics</v>
      </c>
      <c r="G17" t="str">
        <v>Delhi</v>
      </c>
      <c r="H17">
        <v>34196</v>
      </c>
    </row>
    <row r="18" spans="1:10" x14ac:dyDescent="0.35">
      <c r="A18" t="s">
        <v>249</v>
      </c>
      <c r="B18" t="s">
        <v>155</v>
      </c>
      <c r="C18" s="4">
        <v>43784</v>
      </c>
      <c r="F18" t="str">
        <v>Clothing</v>
      </c>
      <c r="G18" t="str">
        <v>Punjab</v>
      </c>
      <c r="H18">
        <v>34155</v>
      </c>
    </row>
    <row r="19" spans="1:10" x14ac:dyDescent="0.35">
      <c r="A19" t="s">
        <v>249</v>
      </c>
      <c r="B19" t="s">
        <v>251</v>
      </c>
      <c r="C19" s="4">
        <v>46336</v>
      </c>
      <c r="F19" t="str">
        <v>Clothing</v>
      </c>
      <c r="G19" t="str">
        <v>Maharashtra</v>
      </c>
      <c r="H19">
        <v>24396</v>
      </c>
    </row>
    <row r="20" spans="1:10" x14ac:dyDescent="0.35">
      <c r="A20" t="s">
        <v>249</v>
      </c>
      <c r="B20" t="s">
        <v>147</v>
      </c>
      <c r="C20" s="4">
        <v>49656</v>
      </c>
      <c r="F20" t="str">
        <v>Clothing</v>
      </c>
      <c r="G20" t="str">
        <v>Kerala</v>
      </c>
      <c r="H20">
        <v>29276</v>
      </c>
    </row>
    <row r="21" spans="1:10" x14ac:dyDescent="0.35">
      <c r="F21" t="str">
        <v>Clothing</v>
      </c>
      <c r="G21" t="str">
        <v>Gujrat</v>
      </c>
      <c r="H21">
        <v>45540</v>
      </c>
    </row>
    <row r="22" spans="1:10" x14ac:dyDescent="0.35">
      <c r="F22" t="str">
        <v>Clothing</v>
      </c>
      <c r="G22" t="str">
        <v>Delhi</v>
      </c>
      <c r="H22">
        <v>29277</v>
      </c>
    </row>
    <row r="23" spans="1:10" x14ac:dyDescent="0.35">
      <c r="F23" t="str">
        <v>Toys</v>
      </c>
      <c r="G23" t="str">
        <v>Punjab</v>
      </c>
      <c r="H23">
        <v>44675</v>
      </c>
    </row>
    <row r="24" spans="1:10" x14ac:dyDescent="0.35">
      <c r="F24" t="str">
        <v>Toys</v>
      </c>
      <c r="G24" t="str">
        <v>Maharashtra</v>
      </c>
      <c r="H24">
        <v>42569</v>
      </c>
    </row>
    <row r="25" spans="1:10" x14ac:dyDescent="0.35">
      <c r="F25" t="str">
        <v>Toys</v>
      </c>
      <c r="G25" t="str">
        <v>Kerala</v>
      </c>
      <c r="H25">
        <v>43784</v>
      </c>
    </row>
    <row r="26" spans="1:10" x14ac:dyDescent="0.35">
      <c r="F26" t="str">
        <v>Toys</v>
      </c>
      <c r="G26" t="str">
        <v>Gujrat</v>
      </c>
      <c r="H26">
        <v>46336</v>
      </c>
    </row>
    <row r="27" spans="1:10" x14ac:dyDescent="0.35">
      <c r="A27" s="70" t="s">
        <v>18</v>
      </c>
      <c r="F27" s="2" t="str">
        <v>Toys</v>
      </c>
      <c r="G27" s="2" t="str">
        <v>Delhi</v>
      </c>
      <c r="H27" s="2">
        <v>49656</v>
      </c>
      <c r="I27" s="61"/>
      <c r="J27" s="61"/>
    </row>
    <row r="29" spans="1:10" x14ac:dyDescent="0.35">
      <c r="A29" s="3" t="s">
        <v>182</v>
      </c>
      <c r="B29" s="3" t="s">
        <v>252</v>
      </c>
      <c r="C29" s="3" t="s">
        <v>4</v>
      </c>
      <c r="F29" s="9" t="s">
        <v>182</v>
      </c>
      <c r="G29" s="6" t="s">
        <v>250</v>
      </c>
    </row>
    <row r="30" spans="1:10" x14ac:dyDescent="0.35">
      <c r="A30" t="s">
        <v>248</v>
      </c>
      <c r="B30" t="s">
        <v>163</v>
      </c>
      <c r="C30" s="4">
        <v>44196</v>
      </c>
    </row>
    <row r="31" spans="1:10" x14ac:dyDescent="0.35">
      <c r="A31" t="s">
        <v>248</v>
      </c>
      <c r="B31" t="s">
        <v>158</v>
      </c>
      <c r="C31" s="4">
        <v>20898</v>
      </c>
      <c r="F31" s="10" t="str" cm="1">
        <f t="array" ref="F31:H35">_xlfn._xlws.FILTER(TableDiv6[],TableDiv6[Department]=G29,"NOT FOUND")</f>
        <v>Clothing</v>
      </c>
      <c r="G31" t="str">
        <v>Punjab</v>
      </c>
      <c r="H31">
        <v>34155</v>
      </c>
    </row>
    <row r="32" spans="1:10" x14ac:dyDescent="0.35">
      <c r="A32" t="s">
        <v>248</v>
      </c>
      <c r="B32" t="s">
        <v>155</v>
      </c>
      <c r="C32" s="4">
        <v>46994</v>
      </c>
      <c r="F32" t="str">
        <v>Clothing</v>
      </c>
      <c r="G32" t="str">
        <v>Maharashtra</v>
      </c>
      <c r="H32">
        <v>24396</v>
      </c>
    </row>
    <row r="33" spans="1:16" x14ac:dyDescent="0.35">
      <c r="A33" t="s">
        <v>248</v>
      </c>
      <c r="B33" t="s">
        <v>251</v>
      </c>
      <c r="C33" s="4">
        <v>43695</v>
      </c>
      <c r="F33" t="str">
        <v>Clothing</v>
      </c>
      <c r="G33" t="str">
        <v>Kerala</v>
      </c>
      <c r="H33">
        <v>29276</v>
      </c>
    </row>
    <row r="34" spans="1:16" x14ac:dyDescent="0.35">
      <c r="A34" t="s">
        <v>248</v>
      </c>
      <c r="B34" t="s">
        <v>147</v>
      </c>
      <c r="C34" s="4">
        <v>34196</v>
      </c>
      <c r="F34" t="str">
        <v>Clothing</v>
      </c>
      <c r="G34" t="str">
        <v>Gujrat</v>
      </c>
      <c r="H34">
        <v>45540</v>
      </c>
    </row>
    <row r="35" spans="1:16" x14ac:dyDescent="0.35">
      <c r="A35" t="s">
        <v>250</v>
      </c>
      <c r="B35" t="s">
        <v>163</v>
      </c>
      <c r="C35" s="4">
        <v>34155</v>
      </c>
      <c r="F35" t="str">
        <v>Clothing</v>
      </c>
      <c r="G35" t="str">
        <v>Delhi</v>
      </c>
      <c r="H35">
        <v>29277</v>
      </c>
    </row>
    <row r="36" spans="1:16" x14ac:dyDescent="0.35">
      <c r="A36" t="s">
        <v>250</v>
      </c>
      <c r="B36" t="s">
        <v>158</v>
      </c>
      <c r="C36" s="4">
        <v>24396</v>
      </c>
    </row>
    <row r="37" spans="1:16" x14ac:dyDescent="0.35">
      <c r="A37" t="s">
        <v>250</v>
      </c>
      <c r="B37" t="s">
        <v>155</v>
      </c>
      <c r="C37" s="4">
        <v>29276</v>
      </c>
      <c r="F37" s="9" t="s">
        <v>182</v>
      </c>
      <c r="G37" s="8" t="s">
        <v>249</v>
      </c>
      <c r="K37" s="9" t="s">
        <v>252</v>
      </c>
      <c r="L37" s="8" t="s">
        <v>163</v>
      </c>
      <c r="M37" s="62" t="s">
        <v>172</v>
      </c>
      <c r="N37" s="8" t="s">
        <v>155</v>
      </c>
      <c r="P37" t="s">
        <v>231</v>
      </c>
    </row>
    <row r="38" spans="1:16" x14ac:dyDescent="0.35">
      <c r="A38" t="s">
        <v>250</v>
      </c>
      <c r="B38" t="s">
        <v>251</v>
      </c>
      <c r="C38" s="4">
        <v>45540</v>
      </c>
      <c r="F38" t="s">
        <v>232</v>
      </c>
      <c r="I38" t="s">
        <v>230</v>
      </c>
    </row>
    <row r="39" spans="1:16" x14ac:dyDescent="0.35">
      <c r="A39" t="s">
        <v>250</v>
      </c>
      <c r="B39" t="s">
        <v>147</v>
      </c>
      <c r="C39" s="4">
        <v>29277</v>
      </c>
      <c r="F39" s="9" t="s">
        <v>252</v>
      </c>
      <c r="G39" s="6" t="s">
        <v>163</v>
      </c>
      <c r="K39" s="10" t="str" cm="1">
        <f t="array" ref="K39:M44">_xlfn._xlws.FILTER(TableDiv6[],(TableDiv6[Indian State]=L37)+(TableDiv6[Indian State]=N37),"NOT FOUND")</f>
        <v>Electronics</v>
      </c>
      <c r="L39" t="str">
        <v>Punjab</v>
      </c>
      <c r="M39">
        <v>44196</v>
      </c>
    </row>
    <row r="40" spans="1:16" x14ac:dyDescent="0.35">
      <c r="A40" t="s">
        <v>249</v>
      </c>
      <c r="B40" t="s">
        <v>163</v>
      </c>
      <c r="C40" s="4">
        <v>44675</v>
      </c>
      <c r="K40" t="str">
        <v>Electronics</v>
      </c>
      <c r="L40" t="str">
        <v>Kerala</v>
      </c>
      <c r="M40">
        <v>46994</v>
      </c>
    </row>
    <row r="41" spans="1:16" x14ac:dyDescent="0.35">
      <c r="A41" t="s">
        <v>249</v>
      </c>
      <c r="B41" t="s">
        <v>158</v>
      </c>
      <c r="C41" s="4">
        <v>42569</v>
      </c>
      <c r="F41" s="10" t="str" cm="1">
        <f t="array" ref="F41:H41">_xlfn._xlws.FILTER(TableDiv6[],(TableDiv6[Department]=G37)*(TableDiv6[Indian State]=G39),"NOT FOUND")</f>
        <v>Toys</v>
      </c>
      <c r="G41" t="str">
        <v>Punjab</v>
      </c>
      <c r="H41">
        <v>44675</v>
      </c>
      <c r="K41" t="str">
        <v>Clothing</v>
      </c>
      <c r="L41" t="str">
        <v>Punjab</v>
      </c>
      <c r="M41">
        <v>34155</v>
      </c>
    </row>
    <row r="42" spans="1:16" x14ac:dyDescent="0.35">
      <c r="A42" t="s">
        <v>249</v>
      </c>
      <c r="B42" t="s">
        <v>155</v>
      </c>
      <c r="C42" s="4">
        <v>43784</v>
      </c>
      <c r="K42" t="str">
        <v>Clothing</v>
      </c>
      <c r="L42" t="str">
        <v>Kerala</v>
      </c>
      <c r="M42">
        <v>29276</v>
      </c>
    </row>
    <row r="43" spans="1:16" x14ac:dyDescent="0.35">
      <c r="A43" t="s">
        <v>249</v>
      </c>
      <c r="B43" t="s">
        <v>251</v>
      </c>
      <c r="C43" s="4">
        <v>46336</v>
      </c>
      <c r="K43" t="str">
        <v>Toys</v>
      </c>
      <c r="L43" t="str">
        <v>Punjab</v>
      </c>
      <c r="M43">
        <v>44675</v>
      </c>
    </row>
    <row r="44" spans="1:16" x14ac:dyDescent="0.35">
      <c r="A44" t="s">
        <v>249</v>
      </c>
      <c r="B44" t="s">
        <v>147</v>
      </c>
      <c r="C44" s="4">
        <v>49656</v>
      </c>
      <c r="K44" t="str">
        <v>Toys</v>
      </c>
      <c r="L44" t="str">
        <v>Kerala</v>
      </c>
      <c r="M44">
        <v>43784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D8F2-12A5-403C-8E9C-A2002257EB0C}">
  <sheetPr codeName="Sheet6">
    <tabColor theme="2" tint="-0.249977111117893"/>
  </sheetPr>
  <dimension ref="A1:Q61"/>
  <sheetViews>
    <sheetView topLeftCell="A44" zoomScale="115" zoomScaleNormal="115" workbookViewId="0">
      <selection activeCell="B60" sqref="B60"/>
    </sheetView>
  </sheetViews>
  <sheetFormatPr defaultRowHeight="14.5" x14ac:dyDescent="0.35"/>
  <cols>
    <col min="1" max="1" width="13.36328125" customWidth="1"/>
    <col min="2" max="2" width="14" bestFit="1" customWidth="1"/>
    <col min="3" max="3" width="11" customWidth="1"/>
    <col min="6" max="6" width="14" customWidth="1"/>
    <col min="7" max="7" width="16.54296875" customWidth="1"/>
    <col min="10" max="10" width="14.36328125" customWidth="1"/>
    <col min="11" max="11" width="14" bestFit="1" customWidth="1"/>
    <col min="14" max="14" width="14.08984375" hidden="1" customWidth="1"/>
    <col min="15" max="15" width="14" hidden="1" customWidth="1"/>
    <col min="16" max="17" width="0" hidden="1" customWidth="1"/>
  </cols>
  <sheetData>
    <row r="1" spans="1:17" ht="18.5" x14ac:dyDescent="0.45">
      <c r="A1" s="1" t="s">
        <v>63</v>
      </c>
      <c r="B1" s="1"/>
      <c r="C1" s="1"/>
      <c r="D1" s="1"/>
      <c r="E1" s="1"/>
      <c r="F1" s="1"/>
      <c r="G1" s="25"/>
    </row>
    <row r="2" spans="1:17" ht="10.5" customHeight="1" x14ac:dyDescent="0.35"/>
    <row r="3" spans="1:17" x14ac:dyDescent="0.35">
      <c r="A3" s="5" t="s">
        <v>19</v>
      </c>
      <c r="F3" s="5" t="s">
        <v>20</v>
      </c>
      <c r="J3" s="5" t="s">
        <v>260</v>
      </c>
      <c r="N3" s="5"/>
    </row>
    <row r="5" spans="1:17" ht="15" thickBot="1" x14ac:dyDescent="0.4">
      <c r="A5" s="19" t="s">
        <v>182</v>
      </c>
      <c r="B5" s="19" t="s">
        <v>252</v>
      </c>
      <c r="C5" s="19" t="s">
        <v>4</v>
      </c>
      <c r="F5" s="20" t="s">
        <v>182</v>
      </c>
      <c r="G5" s="20" t="s">
        <v>252</v>
      </c>
      <c r="H5" s="20" t="s">
        <v>4</v>
      </c>
      <c r="J5" s="20" t="s">
        <v>182</v>
      </c>
      <c r="K5" s="20" t="s">
        <v>252</v>
      </c>
      <c r="L5" s="20" t="s">
        <v>4</v>
      </c>
      <c r="N5" s="20"/>
      <c r="O5" s="20"/>
      <c r="P5" s="20"/>
    </row>
    <row r="6" spans="1:17" x14ac:dyDescent="0.35">
      <c r="A6" t="s">
        <v>248</v>
      </c>
      <c r="B6" t="s">
        <v>163</v>
      </c>
      <c r="C6" s="4">
        <v>44196</v>
      </c>
      <c r="F6" s="28" t="str" cm="1">
        <f t="array" ref="F6:H20">_xlfn._xlws.SORT(A6:C20,3,-1,FALSE)</f>
        <v>Toys</v>
      </c>
      <c r="G6" s="29" t="str">
        <v>Delhi</v>
      </c>
      <c r="H6" s="29">
        <v>49656</v>
      </c>
      <c r="I6" s="29"/>
      <c r="J6" s="28" t="str" cm="1">
        <f t="array" ref="J6:L20">_xlfn._xlws.SORT(A6:C20)</f>
        <v>Clothing</v>
      </c>
      <c r="K6" s="29" t="str">
        <v>Punjab</v>
      </c>
      <c r="L6" s="29">
        <v>34155</v>
      </c>
      <c r="M6" s="29"/>
      <c r="N6" s="28"/>
      <c r="O6" s="29"/>
      <c r="P6" s="29"/>
      <c r="Q6" s="29"/>
    </row>
    <row r="7" spans="1:17" x14ac:dyDescent="0.35">
      <c r="A7" t="s">
        <v>248</v>
      </c>
      <c r="B7" t="s">
        <v>158</v>
      </c>
      <c r="C7" s="4">
        <v>20898</v>
      </c>
      <c r="F7" s="29" t="str">
        <v>Electronics</v>
      </c>
      <c r="G7" s="29" t="str">
        <v>Kerala</v>
      </c>
      <c r="H7" s="29">
        <v>46994</v>
      </c>
      <c r="I7" s="29"/>
      <c r="J7" s="29" t="str">
        <v>Clothing</v>
      </c>
      <c r="K7" s="29" t="str">
        <v>Maharashtra</v>
      </c>
      <c r="L7" s="29">
        <v>24396</v>
      </c>
      <c r="M7" s="29"/>
      <c r="N7" s="29"/>
      <c r="O7" s="29"/>
      <c r="P7" s="29"/>
      <c r="Q7" s="29"/>
    </row>
    <row r="8" spans="1:17" x14ac:dyDescent="0.35">
      <c r="A8" t="s">
        <v>248</v>
      </c>
      <c r="B8" t="s">
        <v>155</v>
      </c>
      <c r="C8" s="4">
        <v>46994</v>
      </c>
      <c r="F8" s="29" t="str">
        <v>Toys</v>
      </c>
      <c r="G8" s="29" t="str">
        <v>Gujrat</v>
      </c>
      <c r="H8" s="29">
        <v>46336</v>
      </c>
      <c r="I8" s="29"/>
      <c r="J8" s="29" t="str">
        <v>Clothing</v>
      </c>
      <c r="K8" s="29" t="str">
        <v>Kerala</v>
      </c>
      <c r="L8" s="29">
        <v>29276</v>
      </c>
      <c r="M8" s="29"/>
      <c r="N8" s="29"/>
      <c r="O8" s="29"/>
      <c r="P8" s="29"/>
      <c r="Q8" s="29"/>
    </row>
    <row r="9" spans="1:17" x14ac:dyDescent="0.35">
      <c r="A9" t="s">
        <v>248</v>
      </c>
      <c r="B9" t="s">
        <v>251</v>
      </c>
      <c r="C9" s="4">
        <v>43695</v>
      </c>
      <c r="F9" s="29" t="str">
        <v>Clothing</v>
      </c>
      <c r="G9" s="29" t="str">
        <v>Gujrat</v>
      </c>
      <c r="H9" s="29">
        <v>45540</v>
      </c>
      <c r="I9" s="29"/>
      <c r="J9" s="29" t="str">
        <v>Clothing</v>
      </c>
      <c r="K9" s="29" t="str">
        <v>Gujrat</v>
      </c>
      <c r="L9" s="29">
        <v>45540</v>
      </c>
      <c r="M9" s="29"/>
      <c r="N9" s="29"/>
      <c r="O9" s="29"/>
      <c r="P9" s="29"/>
      <c r="Q9" s="29"/>
    </row>
    <row r="10" spans="1:17" x14ac:dyDescent="0.35">
      <c r="A10" t="s">
        <v>248</v>
      </c>
      <c r="B10" t="s">
        <v>147</v>
      </c>
      <c r="C10" s="4">
        <v>34196</v>
      </c>
      <c r="F10" s="29" t="str">
        <v>Toys</v>
      </c>
      <c r="G10" s="29" t="str">
        <v>Punjab</v>
      </c>
      <c r="H10" s="29">
        <v>44675</v>
      </c>
      <c r="I10" s="29"/>
      <c r="J10" s="29" t="str">
        <v>Clothing</v>
      </c>
      <c r="K10" s="29" t="str">
        <v>Delhi</v>
      </c>
      <c r="L10" s="29">
        <v>29277</v>
      </c>
      <c r="M10" s="29"/>
      <c r="N10" s="29"/>
      <c r="O10" s="29"/>
      <c r="P10" s="29"/>
      <c r="Q10" s="29"/>
    </row>
    <row r="11" spans="1:17" x14ac:dyDescent="0.35">
      <c r="A11" t="s">
        <v>250</v>
      </c>
      <c r="B11" t="s">
        <v>163</v>
      </c>
      <c r="C11" s="4">
        <v>34155</v>
      </c>
      <c r="F11" s="29" t="str">
        <v>Electronics</v>
      </c>
      <c r="G11" s="29" t="str">
        <v>Punjab</v>
      </c>
      <c r="H11" s="29">
        <v>44196</v>
      </c>
      <c r="I11" s="29"/>
      <c r="J11" s="29" t="str">
        <v>Electronics</v>
      </c>
      <c r="K11" s="29" t="str">
        <v>Punjab</v>
      </c>
      <c r="L11" s="29">
        <v>44196</v>
      </c>
      <c r="M11" s="29"/>
      <c r="N11" s="29"/>
      <c r="O11" s="29"/>
      <c r="P11" s="29"/>
      <c r="Q11" s="29"/>
    </row>
    <row r="12" spans="1:17" x14ac:dyDescent="0.35">
      <c r="A12" t="s">
        <v>250</v>
      </c>
      <c r="B12" t="s">
        <v>158</v>
      </c>
      <c r="C12" s="4">
        <v>24396</v>
      </c>
      <c r="F12" s="29" t="str">
        <v>Toys</v>
      </c>
      <c r="G12" s="29" t="str">
        <v>Kerala</v>
      </c>
      <c r="H12" s="29">
        <v>43784</v>
      </c>
      <c r="I12" s="29"/>
      <c r="J12" s="29" t="str">
        <v>Electronics</v>
      </c>
      <c r="K12" s="29" t="str">
        <v>Maharashtra</v>
      </c>
      <c r="L12" s="29">
        <v>20898</v>
      </c>
      <c r="M12" s="29"/>
      <c r="N12" s="29"/>
      <c r="O12" s="29"/>
      <c r="P12" s="29"/>
      <c r="Q12" s="29"/>
    </row>
    <row r="13" spans="1:17" x14ac:dyDescent="0.35">
      <c r="A13" t="s">
        <v>250</v>
      </c>
      <c r="B13" t="s">
        <v>155</v>
      </c>
      <c r="C13" s="4">
        <v>29276</v>
      </c>
      <c r="F13" s="29" t="str">
        <v>Electronics</v>
      </c>
      <c r="G13" s="29" t="str">
        <v>Gujrat</v>
      </c>
      <c r="H13" s="29">
        <v>43695</v>
      </c>
      <c r="I13" s="29"/>
      <c r="J13" s="29" t="str">
        <v>Electronics</v>
      </c>
      <c r="K13" s="29" t="str">
        <v>Kerala</v>
      </c>
      <c r="L13" s="29">
        <v>46994</v>
      </c>
      <c r="M13" s="29"/>
      <c r="N13" s="29"/>
      <c r="O13" s="29"/>
      <c r="P13" s="29"/>
      <c r="Q13" s="29"/>
    </row>
    <row r="14" spans="1:17" x14ac:dyDescent="0.35">
      <c r="A14" t="s">
        <v>250</v>
      </c>
      <c r="B14" t="s">
        <v>251</v>
      </c>
      <c r="C14" s="4">
        <v>45540</v>
      </c>
      <c r="F14" s="29" t="str">
        <v>Toys</v>
      </c>
      <c r="G14" s="29" t="str">
        <v>Maharashtra</v>
      </c>
      <c r="H14" s="29">
        <v>42569</v>
      </c>
      <c r="I14" s="29"/>
      <c r="J14" s="29" t="str">
        <v>Electronics</v>
      </c>
      <c r="K14" s="29" t="str">
        <v>Gujrat</v>
      </c>
      <c r="L14" s="29">
        <v>43695</v>
      </c>
      <c r="M14" s="29"/>
      <c r="N14" s="29"/>
      <c r="O14" s="29"/>
      <c r="P14" s="29"/>
      <c r="Q14" s="29"/>
    </row>
    <row r="15" spans="1:17" x14ac:dyDescent="0.35">
      <c r="A15" t="s">
        <v>250</v>
      </c>
      <c r="B15" t="s">
        <v>147</v>
      </c>
      <c r="C15" s="4">
        <v>29277</v>
      </c>
      <c r="F15" s="29" t="str">
        <v>Electronics</v>
      </c>
      <c r="G15" s="29" t="str">
        <v>Delhi</v>
      </c>
      <c r="H15" s="29">
        <v>34196</v>
      </c>
      <c r="I15" s="29"/>
      <c r="J15" s="29" t="str">
        <v>Electronics</v>
      </c>
      <c r="K15" s="29" t="str">
        <v>Delhi</v>
      </c>
      <c r="L15" s="29">
        <v>34196</v>
      </c>
      <c r="M15" s="29"/>
      <c r="N15" s="29"/>
      <c r="O15" s="29"/>
      <c r="P15" s="29"/>
      <c r="Q15" s="29"/>
    </row>
    <row r="16" spans="1:17" x14ac:dyDescent="0.35">
      <c r="A16" t="s">
        <v>249</v>
      </c>
      <c r="B16" t="s">
        <v>163</v>
      </c>
      <c r="C16" s="4">
        <v>44675</v>
      </c>
      <c r="F16" s="29" t="str">
        <v>Clothing</v>
      </c>
      <c r="G16" s="29" t="str">
        <v>Punjab</v>
      </c>
      <c r="H16" s="29">
        <v>34155</v>
      </c>
      <c r="I16" s="29"/>
      <c r="J16" s="29" t="str">
        <v>Toys</v>
      </c>
      <c r="K16" s="29" t="str">
        <v>Punjab</v>
      </c>
      <c r="L16" s="29">
        <v>44675</v>
      </c>
      <c r="M16" s="29"/>
      <c r="N16" s="29"/>
      <c r="O16" s="29"/>
      <c r="P16" s="29"/>
      <c r="Q16" s="29"/>
    </row>
    <row r="17" spans="1:17" x14ac:dyDescent="0.35">
      <c r="A17" t="s">
        <v>249</v>
      </c>
      <c r="B17" t="s">
        <v>158</v>
      </c>
      <c r="C17" s="4">
        <v>42569</v>
      </c>
      <c r="F17" s="29" t="str">
        <v>Clothing</v>
      </c>
      <c r="G17" s="29" t="str">
        <v>Delhi</v>
      </c>
      <c r="H17" s="29">
        <v>29277</v>
      </c>
      <c r="I17" s="29"/>
      <c r="J17" s="29" t="str">
        <v>Toys</v>
      </c>
      <c r="K17" s="29" t="str">
        <v>Maharashtra</v>
      </c>
      <c r="L17" s="29">
        <v>42569</v>
      </c>
      <c r="M17" s="29"/>
      <c r="N17" s="29"/>
      <c r="O17" s="29"/>
      <c r="P17" s="29"/>
      <c r="Q17" s="29"/>
    </row>
    <row r="18" spans="1:17" x14ac:dyDescent="0.35">
      <c r="A18" t="s">
        <v>249</v>
      </c>
      <c r="B18" t="s">
        <v>155</v>
      </c>
      <c r="C18" s="4">
        <v>43784</v>
      </c>
      <c r="F18" s="29" t="str">
        <v>Clothing</v>
      </c>
      <c r="G18" s="29" t="str">
        <v>Kerala</v>
      </c>
      <c r="H18" s="29">
        <v>29276</v>
      </c>
      <c r="I18" s="29"/>
      <c r="J18" s="29" t="str">
        <v>Toys</v>
      </c>
      <c r="K18" s="29" t="str">
        <v>Kerala</v>
      </c>
      <c r="L18" s="29">
        <v>43784</v>
      </c>
      <c r="M18" s="29"/>
      <c r="N18" s="29"/>
      <c r="O18" s="29"/>
      <c r="P18" s="29"/>
      <c r="Q18" s="29"/>
    </row>
    <row r="19" spans="1:17" x14ac:dyDescent="0.35">
      <c r="A19" t="s">
        <v>249</v>
      </c>
      <c r="B19" t="s">
        <v>251</v>
      </c>
      <c r="C19" s="4">
        <v>46336</v>
      </c>
      <c r="F19" s="29" t="str">
        <v>Clothing</v>
      </c>
      <c r="G19" s="29" t="str">
        <v>Maharashtra</v>
      </c>
      <c r="H19" s="29">
        <v>24396</v>
      </c>
      <c r="I19" s="29"/>
      <c r="J19" s="29" t="str">
        <v>Toys</v>
      </c>
      <c r="K19" s="29" t="str">
        <v>Gujrat</v>
      </c>
      <c r="L19" s="29">
        <v>46336</v>
      </c>
      <c r="M19" s="29"/>
      <c r="N19" s="29"/>
      <c r="O19" s="29"/>
      <c r="P19" s="29"/>
      <c r="Q19" s="29"/>
    </row>
    <row r="20" spans="1:17" x14ac:dyDescent="0.35">
      <c r="A20" t="s">
        <v>249</v>
      </c>
      <c r="B20" t="s">
        <v>147</v>
      </c>
      <c r="C20" s="4">
        <v>49656</v>
      </c>
      <c r="F20" s="29" t="str">
        <v>Electronics</v>
      </c>
      <c r="G20" s="29" t="str">
        <v>Maharashtra</v>
      </c>
      <c r="H20" s="29">
        <v>20898</v>
      </c>
      <c r="I20" s="29"/>
      <c r="J20" s="29" t="str">
        <v>Toys</v>
      </c>
      <c r="K20" s="29" t="str">
        <v>Delhi</v>
      </c>
      <c r="L20" s="29">
        <v>49656</v>
      </c>
      <c r="M20" s="29"/>
      <c r="N20" s="29"/>
      <c r="O20" s="29"/>
      <c r="P20" s="29"/>
      <c r="Q20" s="29"/>
    </row>
    <row r="21" spans="1:17" x14ac:dyDescent="0.35"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35"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35"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18.5" x14ac:dyDescent="0.45">
      <c r="A24" s="1" t="s">
        <v>21</v>
      </c>
      <c r="B24" s="1"/>
      <c r="C24" s="1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8.25" customHeight="1" x14ac:dyDescent="0.35"/>
    <row r="26" spans="1:17" x14ac:dyDescent="0.35">
      <c r="A26" s="5" t="s">
        <v>65</v>
      </c>
    </row>
    <row r="27" spans="1:17" x14ac:dyDescent="0.35">
      <c r="F27" s="5" t="s">
        <v>259</v>
      </c>
    </row>
    <row r="29" spans="1:17" x14ac:dyDescent="0.35">
      <c r="A29" s="3" t="s">
        <v>182</v>
      </c>
      <c r="B29" s="3" t="s">
        <v>252</v>
      </c>
      <c r="C29" s="3" t="s">
        <v>4</v>
      </c>
      <c r="F29" s="9" t="s">
        <v>182</v>
      </c>
      <c r="G29" s="9" t="s">
        <v>252</v>
      </c>
    </row>
    <row r="30" spans="1:17" x14ac:dyDescent="0.35">
      <c r="A30" t="s">
        <v>248</v>
      </c>
      <c r="B30" t="s">
        <v>163</v>
      </c>
      <c r="C30" s="4">
        <v>44196</v>
      </c>
      <c r="F30" s="10" t="str" cm="1">
        <f t="array" ref="F30:H44">_xlfn.SORTBY(A30:C44,C30:C44,1)</f>
        <v>Electronics</v>
      </c>
      <c r="G30" t="str">
        <v>Maharashtra</v>
      </c>
      <c r="H30">
        <v>20898</v>
      </c>
    </row>
    <row r="31" spans="1:17" x14ac:dyDescent="0.35">
      <c r="A31" t="s">
        <v>248</v>
      </c>
      <c r="B31" t="s">
        <v>158</v>
      </c>
      <c r="C31" s="4">
        <v>20898</v>
      </c>
      <c r="F31" t="str">
        <v>Clothing</v>
      </c>
      <c r="G31" t="str">
        <v>Maharashtra</v>
      </c>
      <c r="H31">
        <v>24396</v>
      </c>
    </row>
    <row r="32" spans="1:17" x14ac:dyDescent="0.35">
      <c r="A32" t="s">
        <v>248</v>
      </c>
      <c r="B32" t="s">
        <v>155</v>
      </c>
      <c r="C32" s="4">
        <v>46994</v>
      </c>
      <c r="F32" t="str">
        <v>Clothing</v>
      </c>
      <c r="G32" t="str">
        <v>Kerala</v>
      </c>
      <c r="H32">
        <v>29276</v>
      </c>
    </row>
    <row r="33" spans="1:8" x14ac:dyDescent="0.35">
      <c r="A33" t="s">
        <v>248</v>
      </c>
      <c r="B33" t="s">
        <v>251</v>
      </c>
      <c r="C33" s="4">
        <v>43695</v>
      </c>
      <c r="F33" t="str">
        <v>Clothing</v>
      </c>
      <c r="G33" t="str">
        <v>Delhi</v>
      </c>
      <c r="H33">
        <v>29277</v>
      </c>
    </row>
    <row r="34" spans="1:8" x14ac:dyDescent="0.35">
      <c r="A34" t="s">
        <v>248</v>
      </c>
      <c r="B34" t="s">
        <v>147</v>
      </c>
      <c r="C34" s="4">
        <v>34196</v>
      </c>
      <c r="F34" t="str">
        <v>Clothing</v>
      </c>
      <c r="G34" t="str">
        <v>Punjab</v>
      </c>
      <c r="H34">
        <v>34155</v>
      </c>
    </row>
    <row r="35" spans="1:8" x14ac:dyDescent="0.35">
      <c r="A35" t="s">
        <v>250</v>
      </c>
      <c r="B35" t="s">
        <v>163</v>
      </c>
      <c r="C35" s="4">
        <v>34155</v>
      </c>
      <c r="F35" t="str">
        <v>Electronics</v>
      </c>
      <c r="G35" t="str">
        <v>Delhi</v>
      </c>
      <c r="H35">
        <v>34196</v>
      </c>
    </row>
    <row r="36" spans="1:8" x14ac:dyDescent="0.35">
      <c r="A36" t="s">
        <v>250</v>
      </c>
      <c r="B36" t="s">
        <v>158</v>
      </c>
      <c r="C36" s="4">
        <v>24396</v>
      </c>
      <c r="F36" t="str">
        <v>Toys</v>
      </c>
      <c r="G36" t="str">
        <v>Maharashtra</v>
      </c>
      <c r="H36">
        <v>42569</v>
      </c>
    </row>
    <row r="37" spans="1:8" x14ac:dyDescent="0.35">
      <c r="A37" t="s">
        <v>250</v>
      </c>
      <c r="B37" t="s">
        <v>155</v>
      </c>
      <c r="C37" s="4">
        <v>29276</v>
      </c>
      <c r="F37" t="str">
        <v>Electronics</v>
      </c>
      <c r="G37" t="str">
        <v>Gujrat</v>
      </c>
      <c r="H37">
        <v>43695</v>
      </c>
    </row>
    <row r="38" spans="1:8" x14ac:dyDescent="0.35">
      <c r="A38" t="s">
        <v>250</v>
      </c>
      <c r="B38" t="s">
        <v>251</v>
      </c>
      <c r="C38" s="4">
        <v>45540</v>
      </c>
      <c r="F38" t="str">
        <v>Toys</v>
      </c>
      <c r="G38" t="str">
        <v>Kerala</v>
      </c>
      <c r="H38">
        <v>43784</v>
      </c>
    </row>
    <row r="39" spans="1:8" x14ac:dyDescent="0.35">
      <c r="A39" t="s">
        <v>250</v>
      </c>
      <c r="B39" t="s">
        <v>147</v>
      </c>
      <c r="C39" s="4">
        <v>29277</v>
      </c>
      <c r="F39" t="str">
        <v>Electronics</v>
      </c>
      <c r="G39" t="str">
        <v>Punjab</v>
      </c>
      <c r="H39">
        <v>44196</v>
      </c>
    </row>
    <row r="40" spans="1:8" x14ac:dyDescent="0.35">
      <c r="A40" t="s">
        <v>249</v>
      </c>
      <c r="B40" t="s">
        <v>163</v>
      </c>
      <c r="C40" s="4">
        <v>44675</v>
      </c>
      <c r="F40" t="str">
        <v>Toys</v>
      </c>
      <c r="G40" t="str">
        <v>Punjab</v>
      </c>
      <c r="H40">
        <v>44675</v>
      </c>
    </row>
    <row r="41" spans="1:8" x14ac:dyDescent="0.35">
      <c r="A41" t="s">
        <v>249</v>
      </c>
      <c r="B41" t="s">
        <v>158</v>
      </c>
      <c r="C41" s="4">
        <v>42569</v>
      </c>
      <c r="F41" t="str">
        <v>Clothing</v>
      </c>
      <c r="G41" t="str">
        <v>Gujrat</v>
      </c>
      <c r="H41">
        <v>45540</v>
      </c>
    </row>
    <row r="42" spans="1:8" x14ac:dyDescent="0.35">
      <c r="A42" t="s">
        <v>249</v>
      </c>
      <c r="B42" t="s">
        <v>155</v>
      </c>
      <c r="C42" s="4">
        <v>43784</v>
      </c>
      <c r="F42" t="str">
        <v>Toys</v>
      </c>
      <c r="G42" t="str">
        <v>Gujrat</v>
      </c>
      <c r="H42">
        <v>46336</v>
      </c>
    </row>
    <row r="43" spans="1:8" x14ac:dyDescent="0.35">
      <c r="A43" t="s">
        <v>249</v>
      </c>
      <c r="B43" t="s">
        <v>251</v>
      </c>
      <c r="C43" s="4">
        <v>46336</v>
      </c>
      <c r="F43" t="str">
        <v>Electronics</v>
      </c>
      <c r="G43" t="str">
        <v>Kerala</v>
      </c>
      <c r="H43">
        <v>46994</v>
      </c>
    </row>
    <row r="44" spans="1:8" x14ac:dyDescent="0.35">
      <c r="A44" t="s">
        <v>249</v>
      </c>
      <c r="B44" t="s">
        <v>147</v>
      </c>
      <c r="C44" s="4">
        <v>49656</v>
      </c>
      <c r="F44" t="str">
        <v>Toys</v>
      </c>
      <c r="G44" t="str">
        <v>Delhi</v>
      </c>
      <c r="H44">
        <v>49656</v>
      </c>
    </row>
    <row r="51" spans="1:16" ht="18.5" x14ac:dyDescent="0.45">
      <c r="A51" s="1" t="s">
        <v>24</v>
      </c>
      <c r="B51" s="1"/>
      <c r="C51" s="1"/>
    </row>
    <row r="54" spans="1:16" x14ac:dyDescent="0.35">
      <c r="A54" s="3" t="s">
        <v>182</v>
      </c>
      <c r="B54" t="s">
        <v>248</v>
      </c>
      <c r="C54" t="s">
        <v>248</v>
      </c>
      <c r="D54" t="s">
        <v>248</v>
      </c>
      <c r="E54" t="s">
        <v>248</v>
      </c>
      <c r="F54" t="s">
        <v>248</v>
      </c>
      <c r="G54" t="s">
        <v>250</v>
      </c>
      <c r="H54" t="s">
        <v>250</v>
      </c>
      <c r="I54" t="s">
        <v>250</v>
      </c>
      <c r="J54" t="s">
        <v>250</v>
      </c>
      <c r="K54" t="s">
        <v>250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</row>
    <row r="55" spans="1:16" x14ac:dyDescent="0.35">
      <c r="A55" s="3" t="s">
        <v>252</v>
      </c>
      <c r="B55" t="s">
        <v>163</v>
      </c>
      <c r="C55" t="s">
        <v>158</v>
      </c>
      <c r="D55" t="s">
        <v>155</v>
      </c>
      <c r="E55" t="s">
        <v>251</v>
      </c>
      <c r="F55" t="s">
        <v>147</v>
      </c>
      <c r="G55" t="s">
        <v>163</v>
      </c>
      <c r="H55" t="s">
        <v>158</v>
      </c>
      <c r="I55" t="s">
        <v>155</v>
      </c>
      <c r="J55" t="s">
        <v>251</v>
      </c>
      <c r="K55" t="s">
        <v>147</v>
      </c>
      <c r="L55" t="s">
        <v>163</v>
      </c>
      <c r="M55" t="s">
        <v>158</v>
      </c>
      <c r="N55" t="s">
        <v>155</v>
      </c>
      <c r="O55" t="s">
        <v>251</v>
      </c>
      <c r="P55" t="s">
        <v>147</v>
      </c>
    </row>
    <row r="56" spans="1:16" x14ac:dyDescent="0.35">
      <c r="A56" s="3" t="s">
        <v>4</v>
      </c>
      <c r="B56" s="4">
        <v>44196</v>
      </c>
      <c r="C56" s="4">
        <v>20898</v>
      </c>
      <c r="D56" s="4">
        <v>46994</v>
      </c>
      <c r="E56" s="4">
        <v>43695</v>
      </c>
      <c r="F56" s="4">
        <v>34196</v>
      </c>
      <c r="G56" s="4">
        <v>34155</v>
      </c>
      <c r="H56" s="4">
        <v>24396</v>
      </c>
      <c r="I56" s="4">
        <v>29276</v>
      </c>
      <c r="J56" s="4">
        <v>45540</v>
      </c>
      <c r="K56" s="4">
        <v>29277</v>
      </c>
      <c r="L56" s="4">
        <v>44675</v>
      </c>
      <c r="M56" s="4">
        <v>42569</v>
      </c>
      <c r="N56" s="4">
        <v>43784</v>
      </c>
      <c r="O56" s="4">
        <v>46336</v>
      </c>
      <c r="P56" s="4">
        <v>49656</v>
      </c>
    </row>
    <row r="58" spans="1:16" x14ac:dyDescent="0.35">
      <c r="B58" s="5" t="s">
        <v>20</v>
      </c>
    </row>
    <row r="59" spans="1:16" x14ac:dyDescent="0.35">
      <c r="B59" s="10" t="str" cm="1">
        <f t="array" ref="B59:M61">_xlfn._xlws.SORT(B54:M56,3,-1,TRUE)</f>
        <v>Electronics</v>
      </c>
      <c r="C59" t="str">
        <v>Clothing</v>
      </c>
      <c r="D59" t="str">
        <v>Toys</v>
      </c>
      <c r="E59" t="str">
        <v>Electronics</v>
      </c>
      <c r="F59" t="str">
        <v>Electronics</v>
      </c>
      <c r="G59" t="str">
        <v>Toys</v>
      </c>
      <c r="H59" t="str">
        <v>Electronics</v>
      </c>
      <c r="I59" t="str">
        <v>Clothing</v>
      </c>
      <c r="J59" t="str">
        <v>Clothing</v>
      </c>
      <c r="K59" t="str">
        <v>Clothing</v>
      </c>
      <c r="L59" t="str">
        <v>Clothing</v>
      </c>
      <c r="M59" t="str">
        <v>Electronics</v>
      </c>
    </row>
    <row r="60" spans="1:16" x14ac:dyDescent="0.35">
      <c r="B60" t="str">
        <v>Kerala</v>
      </c>
      <c r="C60" t="str">
        <v>Gujrat</v>
      </c>
      <c r="D60" t="str">
        <v>Punjab</v>
      </c>
      <c r="E60" t="str">
        <v>Punjab</v>
      </c>
      <c r="F60" t="str">
        <v>Gujrat</v>
      </c>
      <c r="G60" t="str">
        <v>Maharashtra</v>
      </c>
      <c r="H60" t="str">
        <v>Delhi</v>
      </c>
      <c r="I60" t="str">
        <v>Punjab</v>
      </c>
      <c r="J60" t="str">
        <v>Delhi</v>
      </c>
      <c r="K60" t="str">
        <v>Kerala</v>
      </c>
      <c r="L60" t="str">
        <v>Maharashtra</v>
      </c>
      <c r="M60" t="str">
        <v>Maharashtra</v>
      </c>
    </row>
    <row r="61" spans="1:16" x14ac:dyDescent="0.35">
      <c r="B61">
        <v>46994</v>
      </c>
      <c r="C61">
        <v>45540</v>
      </c>
      <c r="D61">
        <v>44675</v>
      </c>
      <c r="E61">
        <v>44196</v>
      </c>
      <c r="F61">
        <v>43695</v>
      </c>
      <c r="G61">
        <v>42569</v>
      </c>
      <c r="H61">
        <v>34196</v>
      </c>
      <c r="I61">
        <v>34155</v>
      </c>
      <c r="J61">
        <v>29277</v>
      </c>
      <c r="K61">
        <v>29276</v>
      </c>
      <c r="L61">
        <v>24396</v>
      </c>
      <c r="M61">
        <v>20898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D456-92BC-4E9D-91AB-3676C575FF64}">
  <sheetPr codeName="Sheet7">
    <tabColor theme="2" tint="-0.249977111117893"/>
  </sheetPr>
  <dimension ref="A1:J49"/>
  <sheetViews>
    <sheetView topLeftCell="A32" zoomScale="115" zoomScaleNormal="115" workbookViewId="0">
      <selection activeCell="H39" sqref="H39"/>
    </sheetView>
  </sheetViews>
  <sheetFormatPr defaultRowHeight="14.5" x14ac:dyDescent="0.35"/>
  <cols>
    <col min="1" max="1" width="21.08984375" bestFit="1" customWidth="1"/>
    <col min="2" max="2" width="15.08984375" customWidth="1"/>
    <col min="5" max="5" width="7.81640625" customWidth="1"/>
    <col min="6" max="6" width="17.1796875" customWidth="1"/>
    <col min="7" max="7" width="12.453125" customWidth="1"/>
    <col min="8" max="8" width="21.36328125" bestFit="1" customWidth="1"/>
    <col min="9" max="9" width="11.81640625" customWidth="1"/>
  </cols>
  <sheetData>
    <row r="1" spans="1:10" ht="18.5" x14ac:dyDescent="0.45">
      <c r="A1" s="1" t="s">
        <v>22</v>
      </c>
      <c r="B1" s="1"/>
      <c r="C1" s="1"/>
      <c r="D1" s="1"/>
      <c r="E1" s="1"/>
      <c r="F1" s="1"/>
      <c r="G1" s="25"/>
    </row>
    <row r="2" spans="1:10" ht="10.5" customHeight="1" x14ac:dyDescent="0.35"/>
    <row r="3" spans="1:10" x14ac:dyDescent="0.35">
      <c r="A3" s="5" t="s">
        <v>25</v>
      </c>
      <c r="F3" s="5" t="s">
        <v>254</v>
      </c>
      <c r="H3" s="55"/>
      <c r="J3" s="5"/>
    </row>
    <row r="4" spans="1:10" x14ac:dyDescent="0.35">
      <c r="H4" s="56"/>
    </row>
    <row r="5" spans="1:10" ht="15" thickBot="1" x14ac:dyDescent="0.4">
      <c r="A5" s="19" t="s">
        <v>182</v>
      </c>
      <c r="B5" s="19" t="s">
        <v>252</v>
      </c>
      <c r="C5" s="19" t="s">
        <v>4</v>
      </c>
      <c r="F5" s="20" t="s">
        <v>182</v>
      </c>
      <c r="H5" s="57"/>
    </row>
    <row r="6" spans="1:10" x14ac:dyDescent="0.35">
      <c r="A6" t="s">
        <v>248</v>
      </c>
      <c r="B6" t="s">
        <v>163</v>
      </c>
      <c r="C6" s="4">
        <v>44196</v>
      </c>
      <c r="F6" s="10" t="str" cm="1">
        <f t="array" ref="F6">_xlfn.UNIQUE(A6:A21,FALSE,TRUE)</f>
        <v>Snacks</v>
      </c>
      <c r="H6" s="56"/>
    </row>
    <row r="7" spans="1:10" x14ac:dyDescent="0.35">
      <c r="A7" t="s">
        <v>248</v>
      </c>
      <c r="B7" t="s">
        <v>158</v>
      </c>
      <c r="C7" s="4">
        <v>20898</v>
      </c>
      <c r="H7" s="56"/>
    </row>
    <row r="8" spans="1:10" x14ac:dyDescent="0.35">
      <c r="A8" t="s">
        <v>248</v>
      </c>
      <c r="B8" t="s">
        <v>155</v>
      </c>
      <c r="C8" s="4">
        <v>46994</v>
      </c>
      <c r="H8" s="56"/>
    </row>
    <row r="9" spans="1:10" x14ac:dyDescent="0.35">
      <c r="A9" t="s">
        <v>248</v>
      </c>
      <c r="B9" t="s">
        <v>251</v>
      </c>
      <c r="C9" s="4">
        <v>43695</v>
      </c>
      <c r="H9" s="56"/>
    </row>
    <row r="10" spans="1:10" x14ac:dyDescent="0.35">
      <c r="A10" t="s">
        <v>248</v>
      </c>
      <c r="B10" t="s">
        <v>147</v>
      </c>
      <c r="C10" s="4">
        <v>34196</v>
      </c>
      <c r="H10" s="56"/>
    </row>
    <row r="11" spans="1:10" x14ac:dyDescent="0.35">
      <c r="A11" t="s">
        <v>250</v>
      </c>
      <c r="B11" t="s">
        <v>163</v>
      </c>
      <c r="C11" s="4">
        <v>34155</v>
      </c>
      <c r="H11" s="56"/>
    </row>
    <row r="12" spans="1:10" x14ac:dyDescent="0.35">
      <c r="A12" t="s">
        <v>250</v>
      </c>
      <c r="B12" t="s">
        <v>158</v>
      </c>
      <c r="C12" s="4">
        <v>24396</v>
      </c>
      <c r="H12" s="56"/>
    </row>
    <row r="13" spans="1:10" x14ac:dyDescent="0.35">
      <c r="A13" t="s">
        <v>250</v>
      </c>
      <c r="B13" t="s">
        <v>155</v>
      </c>
      <c r="C13" s="4">
        <v>29276</v>
      </c>
      <c r="F13" s="5" t="s">
        <v>64</v>
      </c>
      <c r="H13" s="55"/>
    </row>
    <row r="14" spans="1:10" x14ac:dyDescent="0.35">
      <c r="A14" t="s">
        <v>250</v>
      </c>
      <c r="B14" t="s">
        <v>251</v>
      </c>
      <c r="C14" s="4">
        <v>45540</v>
      </c>
      <c r="F14" s="10">
        <f>COUNTA(_xlfn.UNIQUE(A6:A21,FALSE,TRUE))</f>
        <v>1</v>
      </c>
      <c r="H14" s="56"/>
    </row>
    <row r="15" spans="1:10" x14ac:dyDescent="0.35">
      <c r="A15" t="s">
        <v>250</v>
      </c>
      <c r="B15" t="s">
        <v>147</v>
      </c>
      <c r="C15" s="4">
        <v>29277</v>
      </c>
      <c r="H15" s="56"/>
    </row>
    <row r="16" spans="1:10" x14ac:dyDescent="0.35">
      <c r="A16" t="s">
        <v>249</v>
      </c>
      <c r="B16" t="s">
        <v>163</v>
      </c>
      <c r="C16" s="4">
        <v>44675</v>
      </c>
      <c r="H16" s="56"/>
    </row>
    <row r="17" spans="1:8" x14ac:dyDescent="0.35">
      <c r="A17" t="s">
        <v>249</v>
      </c>
      <c r="B17" t="s">
        <v>158</v>
      </c>
      <c r="C17" s="4">
        <v>42569</v>
      </c>
      <c r="H17" s="56"/>
    </row>
    <row r="18" spans="1:8" x14ac:dyDescent="0.35">
      <c r="A18" t="s">
        <v>249</v>
      </c>
      <c r="B18" t="s">
        <v>155</v>
      </c>
      <c r="C18" s="4">
        <v>43784</v>
      </c>
    </row>
    <row r="19" spans="1:8" x14ac:dyDescent="0.35">
      <c r="A19" t="s">
        <v>249</v>
      </c>
      <c r="B19" t="s">
        <v>251</v>
      </c>
      <c r="C19" s="4">
        <v>46336</v>
      </c>
    </row>
    <row r="20" spans="1:8" x14ac:dyDescent="0.35">
      <c r="A20" t="s">
        <v>249</v>
      </c>
      <c r="B20" t="s">
        <v>147</v>
      </c>
      <c r="C20" s="4">
        <v>49656</v>
      </c>
    </row>
    <row r="21" spans="1:8" x14ac:dyDescent="0.35">
      <c r="A21" t="s">
        <v>253</v>
      </c>
      <c r="B21" t="s">
        <v>251</v>
      </c>
      <c r="C21" s="4">
        <v>25000</v>
      </c>
    </row>
    <row r="23" spans="1:8" x14ac:dyDescent="0.35">
      <c r="A23" s="2"/>
    </row>
    <row r="27" spans="1:8" x14ac:dyDescent="0.35">
      <c r="A27" s="3" t="s">
        <v>182</v>
      </c>
      <c r="B27" s="3" t="s">
        <v>252</v>
      </c>
      <c r="F27" s="5" t="s">
        <v>255</v>
      </c>
    </row>
    <row r="28" spans="1:8" x14ac:dyDescent="0.35">
      <c r="A28" t="s">
        <v>248</v>
      </c>
      <c r="B28" t="s">
        <v>163</v>
      </c>
      <c r="F28" t="str" cm="1">
        <f t="array" ref="F28:F31">_xlfn.UNIQUE(TableDiv4[Department])</f>
        <v>Electronics</v>
      </c>
    </row>
    <row r="29" spans="1:8" x14ac:dyDescent="0.35">
      <c r="A29" t="s">
        <v>248</v>
      </c>
      <c r="B29" t="s">
        <v>158</v>
      </c>
      <c r="F29" t="str">
        <v>Clothing</v>
      </c>
    </row>
    <row r="30" spans="1:8" x14ac:dyDescent="0.35">
      <c r="A30" t="s">
        <v>248</v>
      </c>
      <c r="B30" t="s">
        <v>155</v>
      </c>
      <c r="F30" t="str">
        <v>Toys</v>
      </c>
    </row>
    <row r="31" spans="1:8" x14ac:dyDescent="0.35">
      <c r="A31" t="s">
        <v>248</v>
      </c>
      <c r="B31" t="s">
        <v>251</v>
      </c>
      <c r="F31" t="str">
        <v>Snacks</v>
      </c>
    </row>
    <row r="32" spans="1:8" x14ac:dyDescent="0.35">
      <c r="A32" t="s">
        <v>248</v>
      </c>
      <c r="B32" t="s">
        <v>147</v>
      </c>
      <c r="F32" s="5" t="s">
        <v>256</v>
      </c>
    </row>
    <row r="33" spans="1:7" x14ac:dyDescent="0.35">
      <c r="A33" t="s">
        <v>250</v>
      </c>
      <c r="B33" t="s">
        <v>163</v>
      </c>
      <c r="F33" s="21" t="s">
        <v>182</v>
      </c>
      <c r="G33" s="21" t="s">
        <v>252</v>
      </c>
    </row>
    <row r="34" spans="1:7" x14ac:dyDescent="0.35">
      <c r="A34" t="s">
        <v>250</v>
      </c>
      <c r="B34" t="s">
        <v>158</v>
      </c>
      <c r="F34" t="str" cm="1">
        <f t="array" ref="F34:G49">_xlfn.UNIQUE(TableDiv4[],FALSE,FALSE)</f>
        <v>Electronics</v>
      </c>
      <c r="G34" t="str">
        <v>Punjab</v>
      </c>
    </row>
    <row r="35" spans="1:7" x14ac:dyDescent="0.35">
      <c r="A35" t="s">
        <v>250</v>
      </c>
      <c r="B35" t="s">
        <v>155</v>
      </c>
      <c r="F35" t="str">
        <v>Electronics</v>
      </c>
      <c r="G35" t="str">
        <v>Maharashtra</v>
      </c>
    </row>
    <row r="36" spans="1:7" x14ac:dyDescent="0.35">
      <c r="A36" t="s">
        <v>250</v>
      </c>
      <c r="B36" t="s">
        <v>251</v>
      </c>
      <c r="F36" t="str">
        <v>Electronics</v>
      </c>
      <c r="G36" t="str">
        <v>Kerala</v>
      </c>
    </row>
    <row r="37" spans="1:7" x14ac:dyDescent="0.35">
      <c r="A37" t="s">
        <v>250</v>
      </c>
      <c r="B37" t="s">
        <v>147</v>
      </c>
      <c r="F37" t="str">
        <v>Electronics</v>
      </c>
      <c r="G37" t="str">
        <v>Gujrat</v>
      </c>
    </row>
    <row r="38" spans="1:7" x14ac:dyDescent="0.35">
      <c r="A38" t="s">
        <v>249</v>
      </c>
      <c r="B38" t="s">
        <v>163</v>
      </c>
      <c r="F38" t="str">
        <v>Electronics</v>
      </c>
      <c r="G38" t="str">
        <v>Delhi</v>
      </c>
    </row>
    <row r="39" spans="1:7" x14ac:dyDescent="0.35">
      <c r="A39" t="s">
        <v>249</v>
      </c>
      <c r="B39" t="s">
        <v>158</v>
      </c>
      <c r="F39" t="str">
        <v>Clothing</v>
      </c>
      <c r="G39" t="str">
        <v>Punjab</v>
      </c>
    </row>
    <row r="40" spans="1:7" x14ac:dyDescent="0.35">
      <c r="A40" t="s">
        <v>249</v>
      </c>
      <c r="B40" t="s">
        <v>155</v>
      </c>
      <c r="F40" t="str">
        <v>Clothing</v>
      </c>
      <c r="G40" t="str">
        <v>Maharashtra</v>
      </c>
    </row>
    <row r="41" spans="1:7" x14ac:dyDescent="0.35">
      <c r="A41" t="s">
        <v>249</v>
      </c>
      <c r="B41" t="s">
        <v>251</v>
      </c>
      <c r="F41" t="str">
        <v>Clothing</v>
      </c>
      <c r="G41" t="str">
        <v>Kerala</v>
      </c>
    </row>
    <row r="42" spans="1:7" x14ac:dyDescent="0.35">
      <c r="A42" t="s">
        <v>249</v>
      </c>
      <c r="B42" t="s">
        <v>147</v>
      </c>
      <c r="F42" t="str">
        <v>Clothing</v>
      </c>
      <c r="G42" t="str">
        <v>Gujrat</v>
      </c>
    </row>
    <row r="43" spans="1:7" x14ac:dyDescent="0.35">
      <c r="A43" t="s">
        <v>253</v>
      </c>
      <c r="B43" t="s">
        <v>251</v>
      </c>
      <c r="F43" t="str">
        <v>Clothing</v>
      </c>
      <c r="G43" t="str">
        <v>Delhi</v>
      </c>
    </row>
    <row r="44" spans="1:7" x14ac:dyDescent="0.35">
      <c r="A44" t="s">
        <v>250</v>
      </c>
      <c r="B44" t="s">
        <v>163</v>
      </c>
      <c r="F44" t="str">
        <v>Toys</v>
      </c>
      <c r="G44" t="str">
        <v>Punjab</v>
      </c>
    </row>
    <row r="45" spans="1:7" x14ac:dyDescent="0.35">
      <c r="A45" t="s">
        <v>250</v>
      </c>
      <c r="B45" t="s">
        <v>251</v>
      </c>
      <c r="F45" t="str">
        <v>Toys</v>
      </c>
      <c r="G45" t="str">
        <v>Maharashtra</v>
      </c>
    </row>
    <row r="46" spans="1:7" x14ac:dyDescent="0.35">
      <c r="A46" t="s">
        <v>248</v>
      </c>
      <c r="B46" t="s">
        <v>155</v>
      </c>
      <c r="F46" t="str">
        <v>Toys</v>
      </c>
      <c r="G46" t="str">
        <v>Kerala</v>
      </c>
    </row>
    <row r="47" spans="1:7" x14ac:dyDescent="0.35">
      <c r="A47" t="s">
        <v>248</v>
      </c>
      <c r="B47" t="s">
        <v>158</v>
      </c>
      <c r="F47" t="str">
        <v>Toys</v>
      </c>
      <c r="G47" t="str">
        <v>Gujrat</v>
      </c>
    </row>
    <row r="48" spans="1:7" x14ac:dyDescent="0.35">
      <c r="F48" t="str">
        <v>Toys</v>
      </c>
      <c r="G48" t="str">
        <v>Delhi</v>
      </c>
    </row>
    <row r="49" spans="6:7" x14ac:dyDescent="0.35">
      <c r="F49" t="str">
        <v>Snacks</v>
      </c>
      <c r="G49" t="str">
        <v>Gujrat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7A6-063F-4785-82BA-0C6D758910F8}">
  <sheetPr codeName="Sheet8">
    <tabColor theme="2" tint="-0.249977111117893"/>
  </sheetPr>
  <dimension ref="A1:G22"/>
  <sheetViews>
    <sheetView topLeftCell="A4" zoomScale="115" zoomScaleNormal="115" workbookViewId="0">
      <selection activeCell="A4" sqref="A4:C19"/>
    </sheetView>
  </sheetViews>
  <sheetFormatPr defaultRowHeight="14.5" x14ac:dyDescent="0.35"/>
  <cols>
    <col min="1" max="1" width="14.81640625" customWidth="1"/>
    <col min="2" max="2" width="14" bestFit="1" customWidth="1"/>
    <col min="3" max="3" width="8.81640625" bestFit="1" customWidth="1"/>
    <col min="6" max="6" width="24.08984375" customWidth="1"/>
  </cols>
  <sheetData>
    <row r="1" spans="1:7" ht="18.5" x14ac:dyDescent="0.45">
      <c r="A1" s="1" t="s">
        <v>69</v>
      </c>
      <c r="B1" s="1"/>
      <c r="C1" s="1"/>
      <c r="D1" s="1"/>
      <c r="E1" s="1"/>
      <c r="F1" s="1"/>
      <c r="G1" s="25"/>
    </row>
    <row r="3" spans="1:7" x14ac:dyDescent="0.35">
      <c r="F3" s="5" t="s">
        <v>257</v>
      </c>
    </row>
    <row r="4" spans="1:7" ht="15" thickBot="1" x14ac:dyDescent="0.4">
      <c r="A4" s="19" t="s">
        <v>182</v>
      </c>
      <c r="B4" s="19" t="s">
        <v>252</v>
      </c>
      <c r="C4" s="19" t="s">
        <v>4</v>
      </c>
    </row>
    <row r="5" spans="1:7" ht="15" thickBot="1" x14ac:dyDescent="0.4">
      <c r="A5" t="s">
        <v>248</v>
      </c>
      <c r="B5" t="s">
        <v>163</v>
      </c>
      <c r="C5" s="4">
        <v>44196</v>
      </c>
      <c r="G5" s="20" t="s">
        <v>4</v>
      </c>
    </row>
    <row r="6" spans="1:7" x14ac:dyDescent="0.35">
      <c r="A6" t="s">
        <v>248</v>
      </c>
      <c r="B6" t="s">
        <v>158</v>
      </c>
      <c r="C6" s="4">
        <v>20898</v>
      </c>
      <c r="F6" s="10" t="str" cm="1">
        <f t="array" ref="F6:F8">_xlfn.UNIQUE(_xlfn._xlws.SORT(A5:A19,1,-1,FALSE))</f>
        <v>Toys</v>
      </c>
      <c r="G6" s="28" cm="1">
        <f t="array" ref="G6:G8">SUMIF(A5:A16,_xlfn.ANCHORARRAY(F6),C5:C19)</f>
        <v>87244</v>
      </c>
    </row>
    <row r="7" spans="1:7" x14ac:dyDescent="0.35">
      <c r="A7" t="s">
        <v>248</v>
      </c>
      <c r="B7" t="s">
        <v>155</v>
      </c>
      <c r="C7" s="4">
        <v>46994</v>
      </c>
      <c r="F7" t="str">
        <v>Electronics</v>
      </c>
      <c r="G7" s="29">
        <v>189979</v>
      </c>
    </row>
    <row r="8" spans="1:7" x14ac:dyDescent="0.35">
      <c r="A8" t="s">
        <v>248</v>
      </c>
      <c r="B8" t="s">
        <v>251</v>
      </c>
      <c r="C8" s="4">
        <v>43695</v>
      </c>
      <c r="F8" t="str">
        <v>Clothing</v>
      </c>
      <c r="G8" s="29">
        <v>162644</v>
      </c>
    </row>
    <row r="9" spans="1:7" x14ac:dyDescent="0.35">
      <c r="A9" t="s">
        <v>248</v>
      </c>
      <c r="B9" t="s">
        <v>147</v>
      </c>
      <c r="C9" s="4">
        <v>34196</v>
      </c>
      <c r="G9" s="29"/>
    </row>
    <row r="10" spans="1:7" x14ac:dyDescent="0.35">
      <c r="A10" t="s">
        <v>250</v>
      </c>
      <c r="B10" t="s">
        <v>163</v>
      </c>
      <c r="C10" s="4">
        <v>34155</v>
      </c>
      <c r="F10" s="5" t="s">
        <v>261</v>
      </c>
    </row>
    <row r="11" spans="1:7" x14ac:dyDescent="0.35">
      <c r="A11" t="s">
        <v>250</v>
      </c>
      <c r="B11" t="s">
        <v>158</v>
      </c>
      <c r="C11" s="4">
        <v>24396</v>
      </c>
    </row>
    <row r="12" spans="1:7" x14ac:dyDescent="0.35">
      <c r="A12" t="s">
        <v>250</v>
      </c>
      <c r="B12" t="s">
        <v>155</v>
      </c>
      <c r="C12" s="4">
        <v>29276</v>
      </c>
      <c r="F12" s="10" t="str" cm="1">
        <f t="array" ref="F12:F13">_xlfn.UNIQUE(_xlfn._xlws.FILTER(A5:A19,C5:C19&lt;30000))</f>
        <v>Electronics</v>
      </c>
    </row>
    <row r="13" spans="1:7" x14ac:dyDescent="0.35">
      <c r="A13" t="s">
        <v>250</v>
      </c>
      <c r="B13" t="s">
        <v>251</v>
      </c>
      <c r="C13" s="4">
        <v>45540</v>
      </c>
      <c r="F13" t="str">
        <v>Clothing</v>
      </c>
    </row>
    <row r="14" spans="1:7" x14ac:dyDescent="0.35">
      <c r="A14" t="s">
        <v>250</v>
      </c>
      <c r="B14" t="s">
        <v>147</v>
      </c>
      <c r="C14" s="4">
        <v>29277</v>
      </c>
    </row>
    <row r="15" spans="1:7" x14ac:dyDescent="0.35">
      <c r="A15" t="s">
        <v>249</v>
      </c>
      <c r="B15" t="s">
        <v>163</v>
      </c>
      <c r="C15" s="4">
        <v>44675</v>
      </c>
    </row>
    <row r="16" spans="1:7" x14ac:dyDescent="0.35">
      <c r="A16" t="s">
        <v>249</v>
      </c>
      <c r="B16" t="s">
        <v>158</v>
      </c>
      <c r="C16" s="4">
        <v>42569</v>
      </c>
      <c r="F16" s="5" t="s">
        <v>262</v>
      </c>
    </row>
    <row r="17" spans="1:6" x14ac:dyDescent="0.35">
      <c r="A17" t="s">
        <v>249</v>
      </c>
      <c r="B17" t="s">
        <v>155</v>
      </c>
      <c r="C17" s="4">
        <v>43784</v>
      </c>
    </row>
    <row r="18" spans="1:6" x14ac:dyDescent="0.35">
      <c r="A18" t="s">
        <v>249</v>
      </c>
      <c r="B18" t="s">
        <v>251</v>
      </c>
      <c r="C18" s="4">
        <v>46336</v>
      </c>
      <c r="F18" s="10" t="str" cm="1">
        <f t="array" ref="F18:F19">_xlfn.UNIQUE(_xlfn._xlws.FILTER(A5:A19,(C5:C19&lt;30000)*(A5:A19&lt;&gt;"")))</f>
        <v>Electronics</v>
      </c>
    </row>
    <row r="19" spans="1:6" x14ac:dyDescent="0.35">
      <c r="A19" t="s">
        <v>249</v>
      </c>
      <c r="B19" t="s">
        <v>147</v>
      </c>
      <c r="C19" s="4">
        <v>49656</v>
      </c>
      <c r="F19" t="str">
        <v>Clothing</v>
      </c>
    </row>
    <row r="20" spans="1:6" x14ac:dyDescent="0.35">
      <c r="C20" s="4"/>
    </row>
    <row r="22" spans="1:6" x14ac:dyDescent="0.35">
      <c r="C22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F3C5-9B44-4940-B67F-B3AA99DF4999}">
  <sheetPr codeName="Sheet9">
    <tabColor theme="2" tint="-0.249977111117893"/>
  </sheetPr>
  <dimension ref="A1:G31"/>
  <sheetViews>
    <sheetView zoomScale="115" zoomScaleNormal="115" workbookViewId="0">
      <selection activeCell="E18" sqref="E18"/>
    </sheetView>
  </sheetViews>
  <sheetFormatPr defaultRowHeight="14.5" x14ac:dyDescent="0.35"/>
  <cols>
    <col min="1" max="1" width="10.81640625" bestFit="1" customWidth="1"/>
    <col min="2" max="2" width="11.36328125" bestFit="1" customWidth="1"/>
    <col min="5" max="5" width="10.08984375" customWidth="1"/>
  </cols>
  <sheetData>
    <row r="1" spans="1:7" ht="18.5" x14ac:dyDescent="0.45">
      <c r="A1" s="1" t="s">
        <v>26</v>
      </c>
      <c r="B1" s="1"/>
      <c r="C1" s="1"/>
      <c r="D1" s="1"/>
      <c r="E1" s="1"/>
      <c r="F1" s="1"/>
      <c r="G1" s="25"/>
    </row>
    <row r="3" spans="1:7" x14ac:dyDescent="0.35">
      <c r="A3" s="5" t="s">
        <v>27</v>
      </c>
    </row>
    <row r="5" spans="1:7" x14ac:dyDescent="0.35">
      <c r="A5" s="5" t="s">
        <v>28</v>
      </c>
    </row>
    <row r="7" spans="1:7" x14ac:dyDescent="0.35">
      <c r="A7" s="10"/>
      <c r="C7" s="10"/>
    </row>
    <row r="14" spans="1:7" x14ac:dyDescent="0.35">
      <c r="A14" s="5" t="s">
        <v>29</v>
      </c>
      <c r="E14" s="5" t="s">
        <v>30</v>
      </c>
    </row>
    <row r="16" spans="1:7" x14ac:dyDescent="0.35">
      <c r="A16" s="42"/>
      <c r="B16" s="28"/>
      <c r="E16" s="10"/>
    </row>
    <row r="17" spans="1:2" x14ac:dyDescent="0.35">
      <c r="A17" s="29"/>
      <c r="B17" s="29"/>
    </row>
    <row r="18" spans="1:2" x14ac:dyDescent="0.35">
      <c r="A18" s="29"/>
      <c r="B18" s="29"/>
    </row>
    <row r="19" spans="1:2" x14ac:dyDescent="0.35">
      <c r="A19" s="29"/>
      <c r="B19" s="29"/>
    </row>
    <row r="20" spans="1:2" x14ac:dyDescent="0.35">
      <c r="A20" s="29"/>
      <c r="B20" s="29"/>
    </row>
    <row r="21" spans="1:2" x14ac:dyDescent="0.35">
      <c r="A21" s="29"/>
      <c r="B21" s="29"/>
    </row>
    <row r="22" spans="1:2" x14ac:dyDescent="0.35">
      <c r="A22" s="29"/>
      <c r="B22" s="29"/>
    </row>
    <row r="23" spans="1:2" x14ac:dyDescent="0.35">
      <c r="A23" s="29"/>
      <c r="B23" s="29"/>
    </row>
    <row r="24" spans="1:2" x14ac:dyDescent="0.35">
      <c r="A24" s="29"/>
      <c r="B24" s="29"/>
    </row>
    <row r="25" spans="1:2" x14ac:dyDescent="0.35">
      <c r="A25" s="29"/>
      <c r="B25" s="29"/>
    </row>
    <row r="26" spans="1:2" x14ac:dyDescent="0.35">
      <c r="A26" s="29"/>
      <c r="B26" s="29"/>
    </row>
    <row r="27" spans="1:2" x14ac:dyDescent="0.35">
      <c r="A27" s="29"/>
      <c r="B27" s="29"/>
    </row>
    <row r="28" spans="1:2" x14ac:dyDescent="0.35">
      <c r="A28" s="29"/>
      <c r="B28" s="29"/>
    </row>
    <row r="29" spans="1:2" x14ac:dyDescent="0.35">
      <c r="A29" s="29"/>
      <c r="B29" s="29"/>
    </row>
    <row r="30" spans="1:2" x14ac:dyDescent="0.35">
      <c r="A30" s="29"/>
      <c r="B30" s="29"/>
    </row>
    <row r="31" spans="1:2" x14ac:dyDescent="0.35">
      <c r="A31" s="29"/>
      <c r="B3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 tint="-0.34998626667073579"/>
  </sheetPr>
  <dimension ref="A1:L56"/>
  <sheetViews>
    <sheetView showGridLines="0" zoomScale="115" zoomScaleNormal="115" workbookViewId="0">
      <selection activeCell="E8" sqref="E8"/>
    </sheetView>
  </sheetViews>
  <sheetFormatPr defaultRowHeight="14.5" x14ac:dyDescent="0.35"/>
  <cols>
    <col min="1" max="1" width="10.81640625" customWidth="1"/>
    <col min="2" max="2" width="15.54296875" bestFit="1" customWidth="1"/>
    <col min="3" max="3" width="10.1796875" customWidth="1"/>
    <col min="5" max="5" width="14.81640625" bestFit="1" customWidth="1"/>
    <col min="6" max="6" width="9.81640625" customWidth="1"/>
  </cols>
  <sheetData>
    <row r="1" spans="1:12" ht="18.5" x14ac:dyDescent="0.45">
      <c r="A1" s="1" t="s">
        <v>70</v>
      </c>
      <c r="B1" s="1"/>
      <c r="C1" s="1"/>
      <c r="D1" s="1"/>
      <c r="E1" s="1"/>
      <c r="F1" s="1"/>
      <c r="G1" s="26"/>
      <c r="H1" s="2"/>
      <c r="I1" s="2"/>
      <c r="J1" s="2"/>
      <c r="L1" s="17" t="b">
        <v>0</v>
      </c>
    </row>
    <row r="2" spans="1:12" x14ac:dyDescent="0.35">
      <c r="L2" s="17" t="b">
        <v>0</v>
      </c>
    </row>
    <row r="3" spans="1:12" x14ac:dyDescent="0.35">
      <c r="A3" s="16">
        <v>1</v>
      </c>
      <c r="B3" s="16" t="s">
        <v>61</v>
      </c>
      <c r="C3" s="16"/>
      <c r="D3" s="16"/>
      <c r="E3" s="16"/>
      <c r="F3" s="16"/>
      <c r="G3" s="16"/>
      <c r="H3" s="16"/>
      <c r="I3" s="16"/>
      <c r="J3" s="16"/>
      <c r="K3" s="16"/>
      <c r="L3" s="17" t="b">
        <v>0</v>
      </c>
    </row>
    <row r="4" spans="1:12" x14ac:dyDescent="0.35">
      <c r="A4" s="16">
        <v>2</v>
      </c>
      <c r="B4" s="16" t="s">
        <v>71</v>
      </c>
      <c r="C4" s="16"/>
      <c r="D4" s="16"/>
      <c r="E4" s="16"/>
      <c r="F4" s="16"/>
      <c r="G4" s="16"/>
      <c r="H4" s="16"/>
      <c r="I4" s="16"/>
      <c r="K4" s="16"/>
    </row>
    <row r="5" spans="1:12" ht="14.4" customHeight="1" x14ac:dyDescent="0.45">
      <c r="A5" s="16">
        <v>3</v>
      </c>
      <c r="B5" s="16" t="s">
        <v>68</v>
      </c>
      <c r="C5" s="16"/>
      <c r="D5" s="16"/>
      <c r="E5" s="16"/>
      <c r="F5" s="16"/>
      <c r="G5" s="16"/>
      <c r="H5" s="16"/>
      <c r="I5" s="16"/>
      <c r="J5" s="18" t="s">
        <v>62</v>
      </c>
      <c r="K5" s="16"/>
    </row>
    <row r="7" spans="1:12" ht="15" thickBot="1" x14ac:dyDescent="0.4">
      <c r="A7" s="19" t="s">
        <v>54</v>
      </c>
      <c r="B7" s="19" t="s">
        <v>55</v>
      </c>
      <c r="C7" s="19" t="s">
        <v>56</v>
      </c>
      <c r="E7" s="20" t="s">
        <v>55</v>
      </c>
      <c r="F7" s="20" t="s">
        <v>56</v>
      </c>
    </row>
    <row r="8" spans="1:12" x14ac:dyDescent="0.35">
      <c r="A8" s="11">
        <v>43466</v>
      </c>
      <c r="B8" t="s">
        <v>42</v>
      </c>
      <c r="C8">
        <v>5</v>
      </c>
      <c r="E8" s="10"/>
      <c r="F8" s="10"/>
    </row>
    <row r="9" spans="1:12" x14ac:dyDescent="0.35">
      <c r="A9" s="11">
        <v>43470</v>
      </c>
      <c r="B9" t="s">
        <v>57</v>
      </c>
      <c r="C9">
        <v>6</v>
      </c>
    </row>
    <row r="10" spans="1:12" x14ac:dyDescent="0.35">
      <c r="A10" s="11">
        <v>43474</v>
      </c>
      <c r="B10" t="s">
        <v>35</v>
      </c>
      <c r="C10">
        <v>1</v>
      </c>
    </row>
    <row r="11" spans="1:12" x14ac:dyDescent="0.35">
      <c r="A11" s="11">
        <v>43477</v>
      </c>
      <c r="B11" t="s">
        <v>48</v>
      </c>
      <c r="C11">
        <v>9</v>
      </c>
    </row>
    <row r="12" spans="1:12" x14ac:dyDescent="0.35">
      <c r="A12" s="11">
        <v>43482</v>
      </c>
      <c r="B12" t="s">
        <v>38</v>
      </c>
      <c r="C12">
        <v>2</v>
      </c>
    </row>
    <row r="13" spans="1:12" x14ac:dyDescent="0.35">
      <c r="A13" s="11">
        <v>43485</v>
      </c>
      <c r="B13" t="s">
        <v>57</v>
      </c>
      <c r="C13">
        <v>3</v>
      </c>
    </row>
    <row r="14" spans="1:12" x14ac:dyDescent="0.35">
      <c r="A14" s="11">
        <v>43490</v>
      </c>
      <c r="B14" t="s">
        <v>45</v>
      </c>
      <c r="C14">
        <v>4</v>
      </c>
    </row>
    <row r="15" spans="1:12" x14ac:dyDescent="0.35">
      <c r="A15" s="11">
        <v>43492</v>
      </c>
      <c r="B15" t="s">
        <v>58</v>
      </c>
      <c r="C15">
        <v>9</v>
      </c>
    </row>
    <row r="16" spans="1:12" x14ac:dyDescent="0.35">
      <c r="A16" s="11">
        <v>43493</v>
      </c>
      <c r="B16" t="s">
        <v>38</v>
      </c>
      <c r="C16">
        <v>10</v>
      </c>
    </row>
    <row r="17" spans="1:3" x14ac:dyDescent="0.35">
      <c r="A17" s="11">
        <v>43498</v>
      </c>
      <c r="B17" t="s">
        <v>59</v>
      </c>
      <c r="C17">
        <v>7</v>
      </c>
    </row>
    <row r="18" spans="1:3" x14ac:dyDescent="0.35">
      <c r="A18" s="11">
        <v>43501</v>
      </c>
      <c r="B18" t="s">
        <v>58</v>
      </c>
      <c r="C18">
        <v>10</v>
      </c>
    </row>
    <row r="19" spans="1:3" x14ac:dyDescent="0.35">
      <c r="A19" s="11">
        <v>43505</v>
      </c>
      <c r="B19" t="s">
        <v>48</v>
      </c>
      <c r="C19">
        <v>8</v>
      </c>
    </row>
    <row r="20" spans="1:3" x14ac:dyDescent="0.35">
      <c r="A20" s="11">
        <v>43509</v>
      </c>
      <c r="B20" t="s">
        <v>38</v>
      </c>
      <c r="C20">
        <v>10</v>
      </c>
    </row>
    <row r="21" spans="1:3" x14ac:dyDescent="0.35">
      <c r="A21" s="11">
        <v>43515</v>
      </c>
      <c r="B21" t="s">
        <v>42</v>
      </c>
      <c r="C21">
        <v>4</v>
      </c>
    </row>
    <row r="22" spans="1:3" x14ac:dyDescent="0.35">
      <c r="A22" s="11">
        <v>43520</v>
      </c>
      <c r="B22" t="s">
        <v>42</v>
      </c>
      <c r="C22">
        <v>9</v>
      </c>
    </row>
    <row r="23" spans="1:3" x14ac:dyDescent="0.35">
      <c r="A23" s="11">
        <v>43525</v>
      </c>
      <c r="B23" t="s">
        <v>45</v>
      </c>
      <c r="C23">
        <v>8</v>
      </c>
    </row>
    <row r="24" spans="1:3" x14ac:dyDescent="0.35">
      <c r="A24" s="11">
        <v>43530</v>
      </c>
      <c r="B24" t="s">
        <v>59</v>
      </c>
      <c r="C24">
        <v>3</v>
      </c>
    </row>
    <row r="25" spans="1:3" x14ac:dyDescent="0.35">
      <c r="A25" s="11">
        <v>43532</v>
      </c>
      <c r="B25" t="s">
        <v>59</v>
      </c>
      <c r="C25">
        <v>10</v>
      </c>
    </row>
    <row r="26" spans="1:3" x14ac:dyDescent="0.35">
      <c r="A26" s="11">
        <v>43533</v>
      </c>
      <c r="B26" t="s">
        <v>59</v>
      </c>
      <c r="C26">
        <v>4</v>
      </c>
    </row>
    <row r="27" spans="1:3" x14ac:dyDescent="0.35">
      <c r="A27" s="11">
        <v>43534</v>
      </c>
      <c r="B27" t="s">
        <v>60</v>
      </c>
      <c r="C27">
        <v>4</v>
      </c>
    </row>
    <row r="28" spans="1:3" x14ac:dyDescent="0.35">
      <c r="A28" s="11">
        <v>43539</v>
      </c>
      <c r="B28" t="s">
        <v>58</v>
      </c>
      <c r="C28">
        <v>5</v>
      </c>
    </row>
    <row r="29" spans="1:3" x14ac:dyDescent="0.35">
      <c r="A29" s="11">
        <v>43541</v>
      </c>
      <c r="B29" t="s">
        <v>57</v>
      </c>
      <c r="C29">
        <v>8</v>
      </c>
    </row>
    <row r="30" spans="1:3" x14ac:dyDescent="0.35">
      <c r="A30" s="11">
        <v>43547</v>
      </c>
      <c r="B30" t="s">
        <v>38</v>
      </c>
      <c r="C30">
        <v>8</v>
      </c>
    </row>
    <row r="31" spans="1:3" x14ac:dyDescent="0.35">
      <c r="A31" s="11">
        <v>43549</v>
      </c>
      <c r="B31" t="s">
        <v>42</v>
      </c>
      <c r="C31">
        <v>8</v>
      </c>
    </row>
    <row r="32" spans="1:3" x14ac:dyDescent="0.35">
      <c r="A32" s="11">
        <v>43553</v>
      </c>
      <c r="B32" t="s">
        <v>35</v>
      </c>
      <c r="C32">
        <v>10</v>
      </c>
    </row>
    <row r="33" spans="1:3" x14ac:dyDescent="0.35">
      <c r="A33" s="11">
        <v>43558</v>
      </c>
      <c r="B33" t="s">
        <v>35</v>
      </c>
      <c r="C33">
        <v>3</v>
      </c>
    </row>
    <row r="34" spans="1:3" x14ac:dyDescent="0.35">
      <c r="A34" s="11">
        <v>43561</v>
      </c>
      <c r="B34" t="s">
        <v>35</v>
      </c>
      <c r="C34">
        <v>8</v>
      </c>
    </row>
    <row r="35" spans="1:3" x14ac:dyDescent="0.35">
      <c r="A35" s="11">
        <v>43563</v>
      </c>
      <c r="B35" t="s">
        <v>42</v>
      </c>
      <c r="C35">
        <v>11</v>
      </c>
    </row>
    <row r="36" spans="1:3" x14ac:dyDescent="0.35">
      <c r="A36" s="11">
        <v>43565</v>
      </c>
      <c r="B36" t="s">
        <v>58</v>
      </c>
      <c r="C36">
        <v>10</v>
      </c>
    </row>
    <row r="37" spans="1:3" x14ac:dyDescent="0.35">
      <c r="A37" s="11">
        <v>43570</v>
      </c>
      <c r="B37" t="s">
        <v>60</v>
      </c>
      <c r="C37">
        <v>9</v>
      </c>
    </row>
    <row r="38" spans="1:3" x14ac:dyDescent="0.35">
      <c r="A38" s="11">
        <v>43571</v>
      </c>
      <c r="B38" t="s">
        <v>35</v>
      </c>
      <c r="C38">
        <v>11</v>
      </c>
    </row>
    <row r="39" spans="1:3" x14ac:dyDescent="0.35">
      <c r="A39" s="11">
        <v>43577</v>
      </c>
      <c r="B39" t="s">
        <v>59</v>
      </c>
      <c r="C39">
        <v>8</v>
      </c>
    </row>
    <row r="40" spans="1:3" x14ac:dyDescent="0.35">
      <c r="A40" s="11">
        <v>43581</v>
      </c>
      <c r="B40" t="s">
        <v>58</v>
      </c>
      <c r="C40">
        <v>7</v>
      </c>
    </row>
    <row r="41" spans="1:3" x14ac:dyDescent="0.35">
      <c r="A41" s="11">
        <v>43582</v>
      </c>
      <c r="B41" t="s">
        <v>57</v>
      </c>
      <c r="C41">
        <v>8</v>
      </c>
    </row>
    <row r="42" spans="1:3" x14ac:dyDescent="0.35">
      <c r="A42" s="11">
        <v>43584</v>
      </c>
      <c r="B42" t="s">
        <v>57</v>
      </c>
      <c r="C42">
        <v>7</v>
      </c>
    </row>
    <row r="43" spans="1:3" x14ac:dyDescent="0.35">
      <c r="A43" s="11">
        <v>43590</v>
      </c>
      <c r="B43" t="s">
        <v>57</v>
      </c>
      <c r="C43">
        <v>6</v>
      </c>
    </row>
    <row r="44" spans="1:3" x14ac:dyDescent="0.35">
      <c r="A44" s="11">
        <v>43591</v>
      </c>
      <c r="B44" t="s">
        <v>35</v>
      </c>
      <c r="C44">
        <v>9</v>
      </c>
    </row>
    <row r="45" spans="1:3" x14ac:dyDescent="0.35">
      <c r="A45" s="11">
        <v>43596</v>
      </c>
      <c r="B45" t="s">
        <v>38</v>
      </c>
      <c r="C45">
        <v>9</v>
      </c>
    </row>
    <row r="46" spans="1:3" x14ac:dyDescent="0.35">
      <c r="A46" s="11">
        <v>43597</v>
      </c>
      <c r="B46" t="s">
        <v>38</v>
      </c>
      <c r="C46">
        <v>8</v>
      </c>
    </row>
    <row r="47" spans="1:3" x14ac:dyDescent="0.35">
      <c r="A47" s="11">
        <v>43601</v>
      </c>
      <c r="B47" t="s">
        <v>60</v>
      </c>
      <c r="C47">
        <v>11</v>
      </c>
    </row>
    <row r="48" spans="1:3" x14ac:dyDescent="0.35">
      <c r="A48" s="11">
        <v>43604</v>
      </c>
      <c r="B48" t="s">
        <v>57</v>
      </c>
      <c r="C48">
        <v>5</v>
      </c>
    </row>
    <row r="49" spans="1:3" x14ac:dyDescent="0.35">
      <c r="A49" s="11">
        <v>43609</v>
      </c>
      <c r="B49" t="s">
        <v>35</v>
      </c>
      <c r="C49">
        <v>6</v>
      </c>
    </row>
    <row r="50" spans="1:3" x14ac:dyDescent="0.35">
      <c r="A50" s="11">
        <v>43615</v>
      </c>
      <c r="B50" t="s">
        <v>38</v>
      </c>
      <c r="C50">
        <v>8</v>
      </c>
    </row>
    <row r="51" spans="1:3" x14ac:dyDescent="0.35">
      <c r="A51" s="11">
        <v>43618</v>
      </c>
      <c r="B51" t="s">
        <v>35</v>
      </c>
      <c r="C51">
        <v>8</v>
      </c>
    </row>
    <row r="52" spans="1:3" x14ac:dyDescent="0.35">
      <c r="A52" s="11">
        <v>43622</v>
      </c>
      <c r="B52" t="s">
        <v>60</v>
      </c>
      <c r="C52">
        <v>9</v>
      </c>
    </row>
    <row r="53" spans="1:3" x14ac:dyDescent="0.35">
      <c r="A53" s="11">
        <v>43625</v>
      </c>
      <c r="B53" t="s">
        <v>35</v>
      </c>
      <c r="C53">
        <v>7</v>
      </c>
    </row>
    <row r="54" spans="1:3" x14ac:dyDescent="0.35">
      <c r="A54" s="11">
        <v>43626</v>
      </c>
      <c r="B54" t="s">
        <v>59</v>
      </c>
      <c r="C54">
        <v>3</v>
      </c>
    </row>
    <row r="55" spans="1:3" x14ac:dyDescent="0.35">
      <c r="A55" s="11">
        <v>43630</v>
      </c>
      <c r="B55" t="s">
        <v>45</v>
      </c>
      <c r="C55">
        <v>8</v>
      </c>
    </row>
    <row r="56" spans="1:3" x14ac:dyDescent="0.35">
      <c r="A56" s="11">
        <v>43634</v>
      </c>
      <c r="B56" t="s">
        <v>38</v>
      </c>
      <c r="C56">
        <v>10</v>
      </c>
    </row>
  </sheetData>
  <conditionalFormatting sqref="J5">
    <cfRule type="expression" dxfId="0" priority="1">
      <formula>AND($L$1,$L$2,$L$3)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12700</xdr:colOff>
                    <xdr:row>1</xdr:row>
                    <xdr:rowOff>177800</xdr:rowOff>
                  </from>
                  <to>
                    <xdr:col>8</xdr:col>
                    <xdr:colOff>228600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12700</xdr:colOff>
                    <xdr:row>3</xdr:row>
                    <xdr:rowOff>12700</xdr:rowOff>
                  </from>
                  <to>
                    <xdr:col>8</xdr:col>
                    <xdr:colOff>228600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12700</xdr:colOff>
                    <xdr:row>4</xdr:row>
                    <xdr:rowOff>25400</xdr:rowOff>
                  </from>
                  <to>
                    <xdr:col>8</xdr:col>
                    <xdr:colOff>228600</xdr:colOff>
                    <xdr:row>5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396-DC01-437E-88D1-92637E446D45}">
  <dimension ref="A1:G347"/>
  <sheetViews>
    <sheetView workbookViewId="0">
      <selection activeCell="C11" sqref="C11"/>
    </sheetView>
  </sheetViews>
  <sheetFormatPr defaultRowHeight="14.5" x14ac:dyDescent="0.35"/>
  <cols>
    <col min="1" max="1" width="3.1796875" customWidth="1"/>
    <col min="2" max="2" width="15.453125" bestFit="1" customWidth="1"/>
    <col min="3" max="3" width="13" customWidth="1"/>
    <col min="4" max="4" width="11.1796875" customWidth="1"/>
    <col min="5" max="5" width="14.1796875" style="51" customWidth="1"/>
    <col min="6" max="6" width="16.81640625" customWidth="1"/>
    <col min="8" max="8" width="11.81640625" bestFit="1" customWidth="1"/>
  </cols>
  <sheetData>
    <row r="1" spans="1:7" ht="18.5" x14ac:dyDescent="0.45">
      <c r="A1" s="1" t="s">
        <v>175</v>
      </c>
      <c r="B1" s="1"/>
      <c r="C1" s="1"/>
      <c r="D1" s="1"/>
      <c r="E1" s="1"/>
      <c r="F1" s="1"/>
      <c r="G1" s="25"/>
    </row>
    <row r="3" spans="1:7" x14ac:dyDescent="0.35">
      <c r="B3" s="43" t="s">
        <v>126</v>
      </c>
      <c r="C3" s="44">
        <v>2</v>
      </c>
    </row>
    <row r="4" spans="1:7" x14ac:dyDescent="0.35">
      <c r="B4" s="45" t="s">
        <v>127</v>
      </c>
      <c r="C4" s="46">
        <v>0.06</v>
      </c>
    </row>
    <row r="5" spans="1:7" x14ac:dyDescent="0.35">
      <c r="B5" s="45" t="s">
        <v>128</v>
      </c>
      <c r="C5" s="47">
        <v>40000</v>
      </c>
    </row>
    <row r="6" spans="1:7" x14ac:dyDescent="0.35">
      <c r="B6" s="23" t="s">
        <v>129</v>
      </c>
      <c r="C6" s="64">
        <f>-PMT(C4/12,C3*12,C5)</f>
        <v>1772.8244101102757</v>
      </c>
    </row>
    <row r="9" spans="1:7" ht="15" thickBot="1" x14ac:dyDescent="0.4">
      <c r="B9" s="48" t="s">
        <v>130</v>
      </c>
      <c r="C9" s="48" t="s">
        <v>131</v>
      </c>
      <c r="D9" s="48" t="s">
        <v>132</v>
      </c>
      <c r="E9" s="52" t="s">
        <v>133</v>
      </c>
    </row>
    <row r="10" spans="1:7" x14ac:dyDescent="0.35">
      <c r="C10" s="49"/>
      <c r="D10" s="49"/>
      <c r="E10" s="53"/>
    </row>
    <row r="11" spans="1:7" x14ac:dyDescent="0.35">
      <c r="B11" s="10"/>
      <c r="C11" s="24"/>
      <c r="D11" s="24"/>
    </row>
    <row r="12" spans="1:7" x14ac:dyDescent="0.35">
      <c r="C12" s="4"/>
      <c r="D12" s="4"/>
    </row>
    <row r="13" spans="1:7" x14ac:dyDescent="0.35">
      <c r="C13" s="4"/>
      <c r="D13" s="4"/>
    </row>
    <row r="14" spans="1:7" x14ac:dyDescent="0.35">
      <c r="C14" s="4"/>
      <c r="D14" s="4"/>
    </row>
    <row r="15" spans="1:7" x14ac:dyDescent="0.35">
      <c r="C15" s="4"/>
      <c r="D15" s="4"/>
    </row>
    <row r="16" spans="1:7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  <row r="20" spans="3:4" x14ac:dyDescent="0.35">
      <c r="C20" s="4"/>
      <c r="D20" s="4"/>
    </row>
    <row r="21" spans="3:4" x14ac:dyDescent="0.35">
      <c r="C21" s="4"/>
      <c r="D21" s="4"/>
    </row>
    <row r="22" spans="3:4" x14ac:dyDescent="0.35">
      <c r="C22" s="4"/>
      <c r="D22" s="4"/>
    </row>
    <row r="23" spans="3:4" x14ac:dyDescent="0.35">
      <c r="C23" s="4"/>
      <c r="D23" s="4"/>
    </row>
    <row r="24" spans="3:4" x14ac:dyDescent="0.35">
      <c r="C24" s="4"/>
      <c r="D24" s="4"/>
    </row>
    <row r="25" spans="3:4" x14ac:dyDescent="0.35">
      <c r="C25" s="4"/>
      <c r="D25" s="4"/>
    </row>
    <row r="26" spans="3:4" x14ac:dyDescent="0.35">
      <c r="C26" s="4"/>
      <c r="D26" s="4"/>
    </row>
    <row r="27" spans="3:4" x14ac:dyDescent="0.35">
      <c r="C27" s="4"/>
      <c r="D27" s="4"/>
    </row>
    <row r="28" spans="3:4" x14ac:dyDescent="0.35">
      <c r="C28" s="4"/>
      <c r="D28" s="4"/>
    </row>
    <row r="29" spans="3:4" x14ac:dyDescent="0.35">
      <c r="C29" s="4"/>
      <c r="D29" s="4"/>
    </row>
    <row r="30" spans="3:4" x14ac:dyDescent="0.35">
      <c r="C30" s="4"/>
      <c r="D30" s="4"/>
    </row>
    <row r="31" spans="3:4" x14ac:dyDescent="0.35">
      <c r="C31" s="4"/>
      <c r="D31" s="4"/>
    </row>
    <row r="32" spans="3:4" x14ac:dyDescent="0.35">
      <c r="C32" s="4"/>
      <c r="D32" s="4"/>
    </row>
    <row r="33" spans="3:4" x14ac:dyDescent="0.35">
      <c r="C33" s="4"/>
      <c r="D33" s="4"/>
    </row>
    <row r="34" spans="3:4" x14ac:dyDescent="0.35">
      <c r="C34" s="4"/>
      <c r="D34" s="4"/>
    </row>
    <row r="35" spans="3:4" x14ac:dyDescent="0.35">
      <c r="C35" s="4"/>
      <c r="D35" s="4"/>
    </row>
    <row r="36" spans="3:4" x14ac:dyDescent="0.35">
      <c r="C36" s="4"/>
      <c r="D36" s="4"/>
    </row>
    <row r="37" spans="3:4" x14ac:dyDescent="0.35">
      <c r="C37" s="4"/>
      <c r="D37" s="4"/>
    </row>
    <row r="38" spans="3:4" x14ac:dyDescent="0.35">
      <c r="C38" s="4"/>
      <c r="D38" s="4"/>
    </row>
    <row r="39" spans="3:4" x14ac:dyDescent="0.35">
      <c r="C39" s="4"/>
      <c r="D39" s="4"/>
    </row>
    <row r="40" spans="3:4" x14ac:dyDescent="0.35">
      <c r="C40" s="4"/>
      <c r="D40" s="4"/>
    </row>
    <row r="41" spans="3:4" x14ac:dyDescent="0.35">
      <c r="C41" s="4"/>
      <c r="D41" s="4"/>
    </row>
    <row r="42" spans="3:4" x14ac:dyDescent="0.35">
      <c r="C42" s="4"/>
      <c r="D42" s="4"/>
    </row>
    <row r="43" spans="3:4" x14ac:dyDescent="0.35">
      <c r="C43" s="4"/>
      <c r="D43" s="4"/>
    </row>
    <row r="44" spans="3:4" x14ac:dyDescent="0.35">
      <c r="C44" s="4"/>
      <c r="D44" s="4"/>
    </row>
    <row r="45" spans="3:4" x14ac:dyDescent="0.35">
      <c r="C45" s="4"/>
      <c r="D45" s="4"/>
    </row>
    <row r="46" spans="3:4" x14ac:dyDescent="0.35">
      <c r="C46" s="4"/>
      <c r="D46" s="4"/>
    </row>
    <row r="47" spans="3:4" x14ac:dyDescent="0.35">
      <c r="C47" s="4"/>
      <c r="D47" s="4"/>
    </row>
    <row r="48" spans="3:4" x14ac:dyDescent="0.35">
      <c r="C48" s="4"/>
      <c r="D48" s="4"/>
    </row>
    <row r="49" spans="3:4" x14ac:dyDescent="0.35">
      <c r="C49" s="4"/>
      <c r="D49" s="4"/>
    </row>
    <row r="50" spans="3:4" x14ac:dyDescent="0.35">
      <c r="C50" s="4"/>
      <c r="D50" s="4"/>
    </row>
    <row r="51" spans="3:4" x14ac:dyDescent="0.35">
      <c r="C51" s="4"/>
      <c r="D51" s="4"/>
    </row>
    <row r="52" spans="3:4" x14ac:dyDescent="0.35">
      <c r="C52" s="4"/>
      <c r="D52" s="4"/>
    </row>
    <row r="53" spans="3:4" x14ac:dyDescent="0.35">
      <c r="C53" s="4"/>
      <c r="D53" s="4"/>
    </row>
    <row r="54" spans="3:4" x14ac:dyDescent="0.35">
      <c r="C54" s="4"/>
      <c r="D54" s="4"/>
    </row>
    <row r="55" spans="3:4" x14ac:dyDescent="0.35">
      <c r="C55" s="4"/>
      <c r="D55" s="4"/>
    </row>
    <row r="56" spans="3:4" x14ac:dyDescent="0.35">
      <c r="C56" s="4"/>
      <c r="D56" s="4"/>
    </row>
    <row r="57" spans="3:4" x14ac:dyDescent="0.35">
      <c r="C57" s="4"/>
      <c r="D57" s="4"/>
    </row>
    <row r="58" spans="3:4" x14ac:dyDescent="0.35">
      <c r="C58" s="4"/>
      <c r="D58" s="4"/>
    </row>
    <row r="59" spans="3:4" x14ac:dyDescent="0.35">
      <c r="C59" s="4"/>
      <c r="D59" s="4"/>
    </row>
    <row r="60" spans="3:4" x14ac:dyDescent="0.35">
      <c r="C60" s="4"/>
      <c r="D60" s="4"/>
    </row>
    <row r="61" spans="3:4" x14ac:dyDescent="0.35">
      <c r="C61" s="4"/>
      <c r="D61" s="4"/>
    </row>
    <row r="62" spans="3:4" x14ac:dyDescent="0.35">
      <c r="C62" s="4"/>
      <c r="D62" s="4"/>
    </row>
    <row r="63" spans="3:4" x14ac:dyDescent="0.35">
      <c r="C63" s="4"/>
      <c r="D63" s="4"/>
    </row>
    <row r="64" spans="3:4" x14ac:dyDescent="0.35">
      <c r="C64" s="4"/>
      <c r="D64" s="4"/>
    </row>
    <row r="65" spans="3:4" x14ac:dyDescent="0.35">
      <c r="C65" s="4"/>
      <c r="D65" s="4"/>
    </row>
    <row r="66" spans="3:4" x14ac:dyDescent="0.35">
      <c r="C66" s="4"/>
      <c r="D66" s="4"/>
    </row>
    <row r="67" spans="3:4" x14ac:dyDescent="0.35">
      <c r="C67" s="4"/>
      <c r="D67" s="4"/>
    </row>
    <row r="68" spans="3:4" x14ac:dyDescent="0.35">
      <c r="C68" s="4"/>
      <c r="D68" s="4"/>
    </row>
    <row r="69" spans="3:4" x14ac:dyDescent="0.35">
      <c r="C69" s="4"/>
      <c r="D69" s="4"/>
    </row>
    <row r="70" spans="3:4" x14ac:dyDescent="0.35">
      <c r="C70" s="4"/>
      <c r="D70" s="4"/>
    </row>
    <row r="71" spans="3:4" x14ac:dyDescent="0.35">
      <c r="C71" s="4"/>
      <c r="D71" s="4"/>
    </row>
    <row r="72" spans="3:4" x14ac:dyDescent="0.35">
      <c r="C72" s="4"/>
      <c r="D72" s="4"/>
    </row>
    <row r="73" spans="3:4" x14ac:dyDescent="0.35">
      <c r="C73" s="4"/>
      <c r="D73" s="4"/>
    </row>
    <row r="74" spans="3:4" x14ac:dyDescent="0.35">
      <c r="C74" s="4"/>
      <c r="D74" s="4"/>
    </row>
    <row r="75" spans="3:4" x14ac:dyDescent="0.35">
      <c r="C75" s="4"/>
      <c r="D75" s="4"/>
    </row>
    <row r="76" spans="3:4" x14ac:dyDescent="0.35">
      <c r="C76" s="4"/>
      <c r="D76" s="4"/>
    </row>
    <row r="77" spans="3:4" x14ac:dyDescent="0.35">
      <c r="C77" s="4"/>
      <c r="D77" s="4"/>
    </row>
    <row r="78" spans="3:4" x14ac:dyDescent="0.35">
      <c r="C78" s="4"/>
      <c r="D78" s="4"/>
    </row>
    <row r="79" spans="3:4" x14ac:dyDescent="0.35">
      <c r="C79" s="4"/>
      <c r="D79" s="4"/>
    </row>
    <row r="80" spans="3:4" x14ac:dyDescent="0.35">
      <c r="C80" s="4"/>
      <c r="D80" s="4"/>
    </row>
    <row r="81" spans="3:4" x14ac:dyDescent="0.35">
      <c r="C81" s="4"/>
      <c r="D81" s="4"/>
    </row>
    <row r="82" spans="3:4" x14ac:dyDescent="0.35">
      <c r="C82" s="4"/>
      <c r="D82" s="4"/>
    </row>
    <row r="83" spans="3:4" x14ac:dyDescent="0.35">
      <c r="C83" s="4"/>
      <c r="D83" s="4"/>
    </row>
    <row r="84" spans="3:4" x14ac:dyDescent="0.35">
      <c r="C84" s="4"/>
      <c r="D84" s="4"/>
    </row>
    <row r="85" spans="3:4" x14ac:dyDescent="0.35">
      <c r="C85" s="4"/>
      <c r="D85" s="4"/>
    </row>
    <row r="86" spans="3:4" x14ac:dyDescent="0.35">
      <c r="C86" s="4"/>
      <c r="D86" s="4"/>
    </row>
    <row r="87" spans="3:4" x14ac:dyDescent="0.35">
      <c r="C87" s="4"/>
      <c r="D87" s="4"/>
    </row>
    <row r="88" spans="3:4" x14ac:dyDescent="0.35">
      <c r="C88" s="4"/>
      <c r="D88" s="4"/>
    </row>
    <row r="89" spans="3:4" x14ac:dyDescent="0.35">
      <c r="C89" s="4"/>
      <c r="D89" s="4"/>
    </row>
    <row r="90" spans="3:4" x14ac:dyDescent="0.35">
      <c r="C90" s="4"/>
      <c r="D90" s="4"/>
    </row>
    <row r="91" spans="3:4" x14ac:dyDescent="0.35">
      <c r="C91" s="4"/>
      <c r="D91" s="4"/>
    </row>
    <row r="92" spans="3:4" x14ac:dyDescent="0.35">
      <c r="C92" s="4"/>
      <c r="D92" s="4"/>
    </row>
    <row r="93" spans="3:4" x14ac:dyDescent="0.35">
      <c r="C93" s="4"/>
      <c r="D93" s="4"/>
    </row>
    <row r="94" spans="3:4" x14ac:dyDescent="0.35">
      <c r="C94" s="4"/>
      <c r="D94" s="4"/>
    </row>
    <row r="95" spans="3:4" x14ac:dyDescent="0.35">
      <c r="C95" s="4"/>
      <c r="D95" s="4"/>
    </row>
    <row r="96" spans="3:4" x14ac:dyDescent="0.35">
      <c r="C96" s="4"/>
      <c r="D96" s="4"/>
    </row>
    <row r="97" spans="3:4" x14ac:dyDescent="0.35">
      <c r="C97" s="4"/>
      <c r="D97" s="4"/>
    </row>
    <row r="98" spans="3:4" x14ac:dyDescent="0.35">
      <c r="C98" s="4"/>
      <c r="D98" s="4"/>
    </row>
    <row r="99" spans="3:4" x14ac:dyDescent="0.35">
      <c r="C99" s="4"/>
      <c r="D99" s="4"/>
    </row>
    <row r="100" spans="3:4" x14ac:dyDescent="0.35">
      <c r="C100" s="4"/>
      <c r="D100" s="4"/>
    </row>
    <row r="101" spans="3:4" x14ac:dyDescent="0.35">
      <c r="C101" s="4"/>
      <c r="D101" s="4"/>
    </row>
    <row r="102" spans="3:4" x14ac:dyDescent="0.35">
      <c r="C102" s="4"/>
      <c r="D102" s="4"/>
    </row>
    <row r="103" spans="3:4" x14ac:dyDescent="0.35">
      <c r="C103" s="4"/>
      <c r="D103" s="4"/>
    </row>
    <row r="104" spans="3:4" x14ac:dyDescent="0.35">
      <c r="C104" s="4"/>
      <c r="D104" s="4"/>
    </row>
    <row r="105" spans="3:4" x14ac:dyDescent="0.35">
      <c r="C105" s="4"/>
      <c r="D105" s="4"/>
    </row>
    <row r="106" spans="3:4" x14ac:dyDescent="0.35">
      <c r="C106" s="4"/>
      <c r="D106" s="4"/>
    </row>
    <row r="107" spans="3:4" x14ac:dyDescent="0.35">
      <c r="C107" s="4"/>
      <c r="D107" s="4"/>
    </row>
    <row r="108" spans="3:4" x14ac:dyDescent="0.35">
      <c r="C108" s="4"/>
      <c r="D108" s="4"/>
    </row>
    <row r="109" spans="3:4" x14ac:dyDescent="0.35">
      <c r="C109" s="4"/>
      <c r="D109" s="4"/>
    </row>
    <row r="110" spans="3:4" x14ac:dyDescent="0.35">
      <c r="C110" s="4"/>
      <c r="D110" s="4"/>
    </row>
    <row r="111" spans="3:4" x14ac:dyDescent="0.35">
      <c r="C111" s="4"/>
      <c r="D111" s="4"/>
    </row>
    <row r="112" spans="3:4" x14ac:dyDescent="0.35">
      <c r="C112" s="4"/>
      <c r="D112" s="4"/>
    </row>
    <row r="113" spans="3:4" x14ac:dyDescent="0.35">
      <c r="C113" s="4"/>
      <c r="D113" s="4"/>
    </row>
    <row r="114" spans="3:4" x14ac:dyDescent="0.35">
      <c r="C114" s="4"/>
      <c r="D114" s="4"/>
    </row>
    <row r="115" spans="3:4" x14ac:dyDescent="0.35">
      <c r="C115" s="4"/>
      <c r="D115" s="4"/>
    </row>
    <row r="116" spans="3:4" x14ac:dyDescent="0.35">
      <c r="C116" s="4"/>
      <c r="D116" s="4"/>
    </row>
    <row r="117" spans="3:4" x14ac:dyDescent="0.35">
      <c r="C117" s="4"/>
      <c r="D117" s="4"/>
    </row>
    <row r="118" spans="3:4" x14ac:dyDescent="0.35">
      <c r="C118" s="4"/>
      <c r="D118" s="4"/>
    </row>
    <row r="119" spans="3:4" x14ac:dyDescent="0.35">
      <c r="C119" s="4"/>
      <c r="D119" s="4"/>
    </row>
    <row r="120" spans="3:4" x14ac:dyDescent="0.35">
      <c r="C120" s="4"/>
      <c r="D120" s="4"/>
    </row>
    <row r="121" spans="3:4" x14ac:dyDescent="0.35">
      <c r="C121" s="4"/>
      <c r="D121" s="4"/>
    </row>
    <row r="122" spans="3:4" x14ac:dyDescent="0.35">
      <c r="C122" s="4"/>
      <c r="D122" s="4"/>
    </row>
    <row r="123" spans="3:4" x14ac:dyDescent="0.35">
      <c r="C123" s="4"/>
      <c r="D123" s="4"/>
    </row>
    <row r="124" spans="3:4" x14ac:dyDescent="0.35">
      <c r="C124" s="4"/>
      <c r="D124" s="4"/>
    </row>
    <row r="125" spans="3:4" x14ac:dyDescent="0.35">
      <c r="C125" s="4"/>
      <c r="D125" s="4"/>
    </row>
    <row r="126" spans="3:4" x14ac:dyDescent="0.35">
      <c r="C126" s="4"/>
      <c r="D126" s="4"/>
    </row>
    <row r="127" spans="3:4" x14ac:dyDescent="0.35">
      <c r="C127" s="4"/>
      <c r="D127" s="4"/>
    </row>
    <row r="128" spans="3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50"/>
      <c r="D131" s="50"/>
    </row>
    <row r="132" spans="3:4" x14ac:dyDescent="0.35">
      <c r="C132" s="50"/>
      <c r="D132" s="50"/>
    </row>
    <row r="133" spans="3:4" x14ac:dyDescent="0.35">
      <c r="C133" s="50"/>
      <c r="D133" s="50"/>
    </row>
    <row r="134" spans="3:4" x14ac:dyDescent="0.35">
      <c r="C134" s="50"/>
      <c r="D134" s="50"/>
    </row>
    <row r="135" spans="3:4" x14ac:dyDescent="0.35">
      <c r="C135" s="50"/>
      <c r="D135" s="50"/>
    </row>
    <row r="136" spans="3:4" x14ac:dyDescent="0.35">
      <c r="C136" s="50"/>
      <c r="D136" s="50"/>
    </row>
    <row r="137" spans="3:4" x14ac:dyDescent="0.35">
      <c r="C137" s="50"/>
      <c r="D137" s="50"/>
    </row>
    <row r="138" spans="3:4" x14ac:dyDescent="0.35">
      <c r="C138" s="50"/>
      <c r="D138" s="50"/>
    </row>
    <row r="139" spans="3:4" x14ac:dyDescent="0.35">
      <c r="C139" s="50"/>
      <c r="D139" s="50"/>
    </row>
    <row r="140" spans="3:4" x14ac:dyDescent="0.35">
      <c r="C140" s="50"/>
      <c r="D140" s="50"/>
    </row>
    <row r="141" spans="3:4" x14ac:dyDescent="0.35">
      <c r="C141" s="50"/>
      <c r="D141" s="50"/>
    </row>
    <row r="142" spans="3:4" x14ac:dyDescent="0.35">
      <c r="C142" s="50"/>
      <c r="D142" s="50"/>
    </row>
    <row r="143" spans="3:4" x14ac:dyDescent="0.35">
      <c r="C143" s="50"/>
      <c r="D143" s="50"/>
    </row>
    <row r="144" spans="3:4" x14ac:dyDescent="0.35">
      <c r="C144" s="50"/>
      <c r="D144" s="50"/>
    </row>
    <row r="145" spans="3:4" x14ac:dyDescent="0.35">
      <c r="C145" s="50"/>
      <c r="D145" s="50"/>
    </row>
    <row r="146" spans="3:4" x14ac:dyDescent="0.35">
      <c r="C146" s="50"/>
      <c r="D146" s="50"/>
    </row>
    <row r="147" spans="3:4" x14ac:dyDescent="0.35">
      <c r="C147" s="50"/>
      <c r="D147" s="50"/>
    </row>
    <row r="148" spans="3:4" x14ac:dyDescent="0.35">
      <c r="C148" s="50"/>
      <c r="D148" s="50"/>
    </row>
    <row r="149" spans="3:4" x14ac:dyDescent="0.35">
      <c r="C149" s="50"/>
      <c r="D149" s="50"/>
    </row>
    <row r="150" spans="3:4" x14ac:dyDescent="0.35">
      <c r="C150" s="50"/>
      <c r="D150" s="50"/>
    </row>
    <row r="151" spans="3:4" x14ac:dyDescent="0.35">
      <c r="C151" s="50"/>
      <c r="D151" s="50"/>
    </row>
    <row r="152" spans="3:4" x14ac:dyDescent="0.35">
      <c r="C152" s="50"/>
      <c r="D152" s="50"/>
    </row>
    <row r="153" spans="3:4" x14ac:dyDescent="0.35">
      <c r="C153" s="50"/>
      <c r="D153" s="50"/>
    </row>
    <row r="154" spans="3:4" x14ac:dyDescent="0.35">
      <c r="C154" s="50"/>
      <c r="D154" s="50"/>
    </row>
    <row r="155" spans="3:4" x14ac:dyDescent="0.35">
      <c r="C155" s="50"/>
      <c r="D155" s="50"/>
    </row>
    <row r="156" spans="3:4" x14ac:dyDescent="0.35">
      <c r="C156" s="50"/>
      <c r="D156" s="50"/>
    </row>
    <row r="157" spans="3:4" x14ac:dyDescent="0.35">
      <c r="C157" s="50"/>
      <c r="D157" s="50"/>
    </row>
    <row r="158" spans="3:4" x14ac:dyDescent="0.35">
      <c r="C158" s="50"/>
      <c r="D158" s="50"/>
    </row>
    <row r="159" spans="3:4" x14ac:dyDescent="0.35">
      <c r="C159" s="50"/>
      <c r="D159" s="50"/>
    </row>
    <row r="160" spans="3:4" x14ac:dyDescent="0.35">
      <c r="C160" s="50"/>
      <c r="D160" s="50"/>
    </row>
    <row r="161" spans="3:4" x14ac:dyDescent="0.35">
      <c r="C161" s="50"/>
      <c r="D161" s="50"/>
    </row>
    <row r="162" spans="3:4" x14ac:dyDescent="0.35">
      <c r="C162" s="50"/>
      <c r="D162" s="50"/>
    </row>
    <row r="163" spans="3:4" x14ac:dyDescent="0.35">
      <c r="C163" s="50"/>
      <c r="D163" s="50"/>
    </row>
    <row r="164" spans="3:4" x14ac:dyDescent="0.35">
      <c r="C164" s="50"/>
      <c r="D164" s="50"/>
    </row>
    <row r="165" spans="3:4" x14ac:dyDescent="0.35">
      <c r="C165" s="50"/>
      <c r="D165" s="50"/>
    </row>
    <row r="166" spans="3:4" x14ac:dyDescent="0.35">
      <c r="C166" s="50"/>
      <c r="D166" s="50"/>
    </row>
    <row r="167" spans="3:4" x14ac:dyDescent="0.35">
      <c r="C167" s="50"/>
      <c r="D167" s="50"/>
    </row>
    <row r="168" spans="3:4" x14ac:dyDescent="0.35">
      <c r="C168" s="50"/>
      <c r="D168" s="50"/>
    </row>
    <row r="169" spans="3:4" x14ac:dyDescent="0.35">
      <c r="C169" s="50"/>
      <c r="D169" s="50"/>
    </row>
    <row r="170" spans="3:4" x14ac:dyDescent="0.35">
      <c r="C170" s="50"/>
      <c r="D170" s="50"/>
    </row>
    <row r="171" spans="3:4" x14ac:dyDescent="0.35">
      <c r="C171" s="50"/>
      <c r="D171" s="50"/>
    </row>
    <row r="172" spans="3:4" x14ac:dyDescent="0.35">
      <c r="C172" s="50"/>
      <c r="D172" s="50"/>
    </row>
    <row r="173" spans="3:4" x14ac:dyDescent="0.35">
      <c r="C173" s="50"/>
      <c r="D173" s="50"/>
    </row>
    <row r="174" spans="3:4" x14ac:dyDescent="0.35">
      <c r="C174" s="50"/>
      <c r="D174" s="50"/>
    </row>
    <row r="175" spans="3:4" x14ac:dyDescent="0.35">
      <c r="C175" s="50"/>
      <c r="D175" s="50"/>
    </row>
    <row r="176" spans="3:4" x14ac:dyDescent="0.35">
      <c r="C176" s="50"/>
      <c r="D176" s="50"/>
    </row>
    <row r="177" spans="3:4" x14ac:dyDescent="0.35">
      <c r="C177" s="50"/>
      <c r="D177" s="50"/>
    </row>
    <row r="178" spans="3:4" x14ac:dyDescent="0.35">
      <c r="C178" s="50"/>
      <c r="D178" s="50"/>
    </row>
    <row r="179" spans="3:4" x14ac:dyDescent="0.35">
      <c r="C179" s="50"/>
      <c r="D179" s="50"/>
    </row>
    <row r="180" spans="3:4" x14ac:dyDescent="0.35">
      <c r="C180" s="50"/>
      <c r="D180" s="50"/>
    </row>
    <row r="181" spans="3:4" x14ac:dyDescent="0.35">
      <c r="C181" s="50"/>
      <c r="D181" s="50"/>
    </row>
    <row r="182" spans="3:4" x14ac:dyDescent="0.35">
      <c r="C182" s="50"/>
      <c r="D182" s="50"/>
    </row>
    <row r="183" spans="3:4" x14ac:dyDescent="0.35">
      <c r="C183" s="50"/>
      <c r="D183" s="50"/>
    </row>
    <row r="184" spans="3:4" x14ac:dyDescent="0.35">
      <c r="C184" s="50"/>
      <c r="D184" s="50"/>
    </row>
    <row r="185" spans="3:4" x14ac:dyDescent="0.35">
      <c r="C185" s="50"/>
      <c r="D185" s="50"/>
    </row>
    <row r="186" spans="3:4" x14ac:dyDescent="0.35">
      <c r="C186" s="50"/>
      <c r="D186" s="50"/>
    </row>
    <row r="187" spans="3:4" x14ac:dyDescent="0.35">
      <c r="C187" s="50"/>
      <c r="D187" s="50"/>
    </row>
    <row r="188" spans="3:4" x14ac:dyDescent="0.35">
      <c r="C188" s="50"/>
      <c r="D188" s="50"/>
    </row>
    <row r="189" spans="3:4" x14ac:dyDescent="0.35">
      <c r="C189" s="50"/>
      <c r="D189" s="50"/>
    </row>
    <row r="190" spans="3:4" x14ac:dyDescent="0.35">
      <c r="C190" s="50"/>
      <c r="D190" s="50"/>
    </row>
    <row r="191" spans="3:4" x14ac:dyDescent="0.35">
      <c r="C191" s="50"/>
      <c r="D191" s="50"/>
    </row>
    <row r="192" spans="3:4" x14ac:dyDescent="0.35">
      <c r="C192" s="50"/>
      <c r="D192" s="50"/>
    </row>
    <row r="193" spans="3:4" x14ac:dyDescent="0.35">
      <c r="C193" s="50"/>
      <c r="D193" s="50"/>
    </row>
    <row r="194" spans="3:4" x14ac:dyDescent="0.35">
      <c r="C194" s="50"/>
      <c r="D194" s="50"/>
    </row>
    <row r="195" spans="3:4" x14ac:dyDescent="0.35">
      <c r="C195" s="50"/>
      <c r="D195" s="50"/>
    </row>
    <row r="196" spans="3:4" x14ac:dyDescent="0.35">
      <c r="C196" s="50"/>
      <c r="D196" s="50"/>
    </row>
    <row r="197" spans="3:4" x14ac:dyDescent="0.35">
      <c r="C197" s="50"/>
      <c r="D197" s="50"/>
    </row>
    <row r="198" spans="3:4" x14ac:dyDescent="0.35">
      <c r="C198" s="50"/>
      <c r="D198" s="50"/>
    </row>
    <row r="199" spans="3:4" x14ac:dyDescent="0.35">
      <c r="C199" s="50"/>
      <c r="D199" s="50"/>
    </row>
    <row r="200" spans="3:4" x14ac:dyDescent="0.35">
      <c r="C200" s="50"/>
      <c r="D200" s="50"/>
    </row>
    <row r="201" spans="3:4" x14ac:dyDescent="0.35">
      <c r="C201" s="50"/>
      <c r="D201" s="50"/>
    </row>
    <row r="202" spans="3:4" x14ac:dyDescent="0.35">
      <c r="C202" s="50"/>
      <c r="D202" s="50"/>
    </row>
    <row r="203" spans="3:4" x14ac:dyDescent="0.35">
      <c r="C203" s="50"/>
      <c r="D203" s="50"/>
    </row>
    <row r="204" spans="3:4" x14ac:dyDescent="0.35">
      <c r="C204" s="50"/>
      <c r="D204" s="50"/>
    </row>
    <row r="205" spans="3:4" x14ac:dyDescent="0.35">
      <c r="C205" s="50"/>
      <c r="D205" s="50"/>
    </row>
    <row r="206" spans="3:4" x14ac:dyDescent="0.35">
      <c r="C206" s="50"/>
      <c r="D206" s="50"/>
    </row>
    <row r="207" spans="3:4" x14ac:dyDescent="0.35">
      <c r="C207" s="50"/>
      <c r="D207" s="50"/>
    </row>
    <row r="208" spans="3:4" x14ac:dyDescent="0.35">
      <c r="C208" s="50"/>
      <c r="D208" s="50"/>
    </row>
    <row r="209" spans="3:4" x14ac:dyDescent="0.35">
      <c r="C209" s="50"/>
      <c r="D209" s="50"/>
    </row>
    <row r="210" spans="3:4" x14ac:dyDescent="0.35">
      <c r="C210" s="50"/>
      <c r="D210" s="50"/>
    </row>
    <row r="211" spans="3:4" x14ac:dyDescent="0.35">
      <c r="C211" s="50"/>
      <c r="D211" s="50"/>
    </row>
    <row r="212" spans="3:4" x14ac:dyDescent="0.35">
      <c r="C212" s="50"/>
      <c r="D212" s="50"/>
    </row>
    <row r="213" spans="3:4" x14ac:dyDescent="0.35">
      <c r="C213" s="50"/>
      <c r="D213" s="50"/>
    </row>
    <row r="214" spans="3:4" x14ac:dyDescent="0.35">
      <c r="C214" s="50"/>
      <c r="D214" s="50"/>
    </row>
    <row r="215" spans="3:4" x14ac:dyDescent="0.35">
      <c r="C215" s="50"/>
      <c r="D215" s="50"/>
    </row>
    <row r="216" spans="3:4" x14ac:dyDescent="0.35">
      <c r="C216" s="50"/>
      <c r="D216" s="50"/>
    </row>
    <row r="217" spans="3:4" x14ac:dyDescent="0.35">
      <c r="C217" s="50"/>
      <c r="D217" s="50"/>
    </row>
    <row r="218" spans="3:4" x14ac:dyDescent="0.35">
      <c r="C218" s="50"/>
      <c r="D218" s="50"/>
    </row>
    <row r="219" spans="3:4" x14ac:dyDescent="0.35">
      <c r="C219" s="50"/>
      <c r="D219" s="50"/>
    </row>
    <row r="220" spans="3:4" x14ac:dyDescent="0.35">
      <c r="C220" s="50"/>
      <c r="D220" s="50"/>
    </row>
    <row r="221" spans="3:4" x14ac:dyDescent="0.35">
      <c r="C221" s="50"/>
      <c r="D221" s="50"/>
    </row>
    <row r="222" spans="3:4" x14ac:dyDescent="0.35">
      <c r="C222" s="50"/>
      <c r="D222" s="50"/>
    </row>
    <row r="223" spans="3:4" x14ac:dyDescent="0.35">
      <c r="C223" s="50"/>
      <c r="D223" s="50"/>
    </row>
    <row r="224" spans="3:4" x14ac:dyDescent="0.35">
      <c r="C224" s="50"/>
      <c r="D224" s="50"/>
    </row>
    <row r="225" spans="3:4" x14ac:dyDescent="0.35">
      <c r="C225" s="50"/>
      <c r="D225" s="50"/>
    </row>
    <row r="226" spans="3:4" x14ac:dyDescent="0.35">
      <c r="C226" s="50"/>
      <c r="D226" s="50"/>
    </row>
    <row r="227" spans="3:4" x14ac:dyDescent="0.35">
      <c r="C227" s="50"/>
      <c r="D227" s="50"/>
    </row>
    <row r="228" spans="3:4" x14ac:dyDescent="0.35">
      <c r="C228" s="50"/>
      <c r="D228" s="50"/>
    </row>
    <row r="229" spans="3:4" x14ac:dyDescent="0.35">
      <c r="C229" s="50"/>
      <c r="D229" s="50"/>
    </row>
    <row r="230" spans="3:4" x14ac:dyDescent="0.35">
      <c r="C230" s="50"/>
      <c r="D230" s="50"/>
    </row>
    <row r="231" spans="3:4" x14ac:dyDescent="0.35">
      <c r="C231" s="50"/>
      <c r="D231" s="50"/>
    </row>
    <row r="232" spans="3:4" x14ac:dyDescent="0.35">
      <c r="C232" s="50"/>
      <c r="D232" s="50"/>
    </row>
    <row r="233" spans="3:4" x14ac:dyDescent="0.35">
      <c r="C233" s="50"/>
      <c r="D233" s="50"/>
    </row>
    <row r="234" spans="3:4" x14ac:dyDescent="0.35">
      <c r="C234" s="50"/>
      <c r="D234" s="50"/>
    </row>
    <row r="235" spans="3:4" x14ac:dyDescent="0.35">
      <c r="C235" s="50"/>
      <c r="D235" s="50"/>
    </row>
    <row r="236" spans="3:4" x14ac:dyDescent="0.35">
      <c r="C236" s="50"/>
      <c r="D236" s="50"/>
    </row>
    <row r="237" spans="3:4" x14ac:dyDescent="0.35">
      <c r="C237" s="50"/>
      <c r="D237" s="50"/>
    </row>
    <row r="238" spans="3:4" x14ac:dyDescent="0.35">
      <c r="C238" s="50"/>
      <c r="D238" s="50"/>
    </row>
    <row r="239" spans="3:4" x14ac:dyDescent="0.35">
      <c r="C239" s="50"/>
      <c r="D239" s="50"/>
    </row>
    <row r="240" spans="3:4" x14ac:dyDescent="0.35">
      <c r="C240" s="50"/>
      <c r="D240" s="50"/>
    </row>
    <row r="241" spans="3:4" x14ac:dyDescent="0.35">
      <c r="C241" s="50"/>
      <c r="D241" s="50"/>
    </row>
    <row r="242" spans="3:4" x14ac:dyDescent="0.35">
      <c r="C242" s="50"/>
      <c r="D242" s="50"/>
    </row>
    <row r="243" spans="3:4" x14ac:dyDescent="0.35">
      <c r="C243" s="50"/>
      <c r="D243" s="50"/>
    </row>
    <row r="244" spans="3:4" x14ac:dyDescent="0.35">
      <c r="C244" s="50"/>
      <c r="D244" s="50"/>
    </row>
    <row r="245" spans="3:4" x14ac:dyDescent="0.35">
      <c r="C245" s="50"/>
      <c r="D245" s="50"/>
    </row>
    <row r="246" spans="3:4" x14ac:dyDescent="0.35">
      <c r="C246" s="50"/>
      <c r="D246" s="50"/>
    </row>
    <row r="247" spans="3:4" x14ac:dyDescent="0.35">
      <c r="C247" s="50"/>
      <c r="D247" s="50"/>
    </row>
    <row r="248" spans="3:4" x14ac:dyDescent="0.35">
      <c r="C248" s="50"/>
      <c r="D248" s="50"/>
    </row>
    <row r="249" spans="3:4" x14ac:dyDescent="0.35">
      <c r="C249" s="50"/>
      <c r="D249" s="50"/>
    </row>
    <row r="250" spans="3:4" x14ac:dyDescent="0.35">
      <c r="C250" s="50"/>
      <c r="D250" s="50"/>
    </row>
    <row r="251" spans="3:4" x14ac:dyDescent="0.35">
      <c r="C251" s="50"/>
      <c r="D251" s="50"/>
    </row>
    <row r="252" spans="3:4" x14ac:dyDescent="0.35">
      <c r="C252" s="50"/>
      <c r="D252" s="50"/>
    </row>
    <row r="253" spans="3:4" x14ac:dyDescent="0.35">
      <c r="C253" s="50"/>
      <c r="D253" s="50"/>
    </row>
    <row r="254" spans="3:4" x14ac:dyDescent="0.35">
      <c r="C254" s="50"/>
      <c r="D254" s="50"/>
    </row>
    <row r="255" spans="3:4" x14ac:dyDescent="0.35">
      <c r="C255" s="50"/>
      <c r="D255" s="50"/>
    </row>
    <row r="256" spans="3:4" x14ac:dyDescent="0.35">
      <c r="C256" s="50"/>
      <c r="D256" s="50"/>
    </row>
    <row r="257" spans="3:4" x14ac:dyDescent="0.35">
      <c r="C257" s="50"/>
      <c r="D257" s="50"/>
    </row>
    <row r="258" spans="3:4" x14ac:dyDescent="0.35">
      <c r="C258" s="50"/>
      <c r="D258" s="50"/>
    </row>
    <row r="259" spans="3:4" x14ac:dyDescent="0.35">
      <c r="C259" s="50"/>
      <c r="D259" s="50"/>
    </row>
    <row r="260" spans="3:4" x14ac:dyDescent="0.35">
      <c r="C260" s="50"/>
      <c r="D260" s="50"/>
    </row>
    <row r="261" spans="3:4" x14ac:dyDescent="0.35">
      <c r="C261" s="50"/>
      <c r="D261" s="50"/>
    </row>
    <row r="262" spans="3:4" x14ac:dyDescent="0.35">
      <c r="C262" s="50"/>
      <c r="D262" s="50"/>
    </row>
    <row r="263" spans="3:4" x14ac:dyDescent="0.35">
      <c r="C263" s="50"/>
      <c r="D263" s="50"/>
    </row>
    <row r="264" spans="3:4" x14ac:dyDescent="0.35">
      <c r="C264" s="50"/>
      <c r="D264" s="50"/>
    </row>
    <row r="265" spans="3:4" x14ac:dyDescent="0.35">
      <c r="C265" s="50"/>
      <c r="D265" s="50"/>
    </row>
    <row r="266" spans="3:4" x14ac:dyDescent="0.35">
      <c r="C266" s="50"/>
      <c r="D266" s="50"/>
    </row>
    <row r="267" spans="3:4" x14ac:dyDescent="0.35">
      <c r="C267" s="50"/>
      <c r="D267" s="50"/>
    </row>
    <row r="268" spans="3:4" x14ac:dyDescent="0.35">
      <c r="C268" s="50"/>
      <c r="D268" s="50"/>
    </row>
    <row r="269" spans="3:4" x14ac:dyDescent="0.35">
      <c r="C269" s="50"/>
      <c r="D269" s="50"/>
    </row>
    <row r="270" spans="3:4" x14ac:dyDescent="0.35">
      <c r="C270" s="50"/>
      <c r="D270" s="50"/>
    </row>
    <row r="271" spans="3:4" x14ac:dyDescent="0.35">
      <c r="C271" s="50"/>
      <c r="D271" s="50"/>
    </row>
    <row r="272" spans="3:4" x14ac:dyDescent="0.35">
      <c r="C272" s="50"/>
      <c r="D272" s="50"/>
    </row>
    <row r="273" spans="3:4" x14ac:dyDescent="0.35">
      <c r="C273" s="50"/>
      <c r="D273" s="50"/>
    </row>
    <row r="274" spans="3:4" x14ac:dyDescent="0.35">
      <c r="C274" s="50"/>
      <c r="D274" s="50"/>
    </row>
    <row r="275" spans="3:4" x14ac:dyDescent="0.35">
      <c r="C275" s="50"/>
      <c r="D275" s="50"/>
    </row>
    <row r="276" spans="3:4" x14ac:dyDescent="0.35">
      <c r="C276" s="50"/>
      <c r="D276" s="50"/>
    </row>
    <row r="277" spans="3:4" x14ac:dyDescent="0.35">
      <c r="C277" s="50"/>
      <c r="D277" s="50"/>
    </row>
    <row r="278" spans="3:4" x14ac:dyDescent="0.35">
      <c r="C278" s="50"/>
      <c r="D278" s="50"/>
    </row>
    <row r="279" spans="3:4" x14ac:dyDescent="0.35">
      <c r="C279" s="50"/>
      <c r="D279" s="50"/>
    </row>
    <row r="280" spans="3:4" x14ac:dyDescent="0.35">
      <c r="C280" s="50"/>
      <c r="D280" s="50"/>
    </row>
    <row r="281" spans="3:4" x14ac:dyDescent="0.35">
      <c r="C281" s="50"/>
      <c r="D281" s="50"/>
    </row>
    <row r="282" spans="3:4" x14ac:dyDescent="0.35">
      <c r="C282" s="50"/>
      <c r="D282" s="50"/>
    </row>
    <row r="283" spans="3:4" x14ac:dyDescent="0.35">
      <c r="C283" s="50"/>
      <c r="D283" s="50"/>
    </row>
    <row r="284" spans="3:4" x14ac:dyDescent="0.35">
      <c r="C284" s="50"/>
      <c r="D284" s="50"/>
    </row>
    <row r="285" spans="3:4" x14ac:dyDescent="0.35">
      <c r="C285" s="50"/>
      <c r="D285" s="50"/>
    </row>
    <row r="286" spans="3:4" x14ac:dyDescent="0.35">
      <c r="C286" s="50"/>
      <c r="D286" s="50"/>
    </row>
    <row r="287" spans="3:4" x14ac:dyDescent="0.35">
      <c r="C287" s="50"/>
      <c r="D287" s="50"/>
    </row>
    <row r="288" spans="3:4" x14ac:dyDescent="0.35">
      <c r="C288" s="50"/>
      <c r="D288" s="50"/>
    </row>
    <row r="289" spans="3:4" x14ac:dyDescent="0.35">
      <c r="C289" s="50"/>
      <c r="D289" s="50"/>
    </row>
    <row r="290" spans="3:4" x14ac:dyDescent="0.35">
      <c r="C290" s="50"/>
      <c r="D290" s="50"/>
    </row>
    <row r="291" spans="3:4" x14ac:dyDescent="0.35">
      <c r="C291" s="50"/>
      <c r="D291" s="50"/>
    </row>
    <row r="292" spans="3:4" x14ac:dyDescent="0.35">
      <c r="C292" s="50"/>
      <c r="D292" s="50"/>
    </row>
    <row r="293" spans="3:4" x14ac:dyDescent="0.35">
      <c r="C293" s="50"/>
      <c r="D293" s="50"/>
    </row>
    <row r="294" spans="3:4" x14ac:dyDescent="0.35">
      <c r="C294" s="50"/>
      <c r="D294" s="50"/>
    </row>
    <row r="295" spans="3:4" x14ac:dyDescent="0.35">
      <c r="C295" s="50"/>
      <c r="D295" s="50"/>
    </row>
    <row r="296" spans="3:4" x14ac:dyDescent="0.35">
      <c r="C296" s="50"/>
      <c r="D296" s="50"/>
    </row>
    <row r="297" spans="3:4" x14ac:dyDescent="0.35">
      <c r="C297" s="50"/>
      <c r="D297" s="50"/>
    </row>
    <row r="298" spans="3:4" x14ac:dyDescent="0.35">
      <c r="C298" s="50"/>
      <c r="D298" s="50"/>
    </row>
    <row r="299" spans="3:4" x14ac:dyDescent="0.35">
      <c r="C299" s="50"/>
      <c r="D299" s="50"/>
    </row>
    <row r="300" spans="3:4" x14ac:dyDescent="0.35">
      <c r="C300" s="50"/>
      <c r="D300" s="50"/>
    </row>
    <row r="301" spans="3:4" x14ac:dyDescent="0.35">
      <c r="C301" s="50"/>
      <c r="D301" s="50"/>
    </row>
    <row r="302" spans="3:4" x14ac:dyDescent="0.35">
      <c r="C302" s="50"/>
      <c r="D302" s="50"/>
    </row>
    <row r="303" spans="3:4" x14ac:dyDescent="0.35">
      <c r="C303" s="50"/>
      <c r="D303" s="50"/>
    </row>
    <row r="304" spans="3:4" x14ac:dyDescent="0.35">
      <c r="C304" s="50"/>
      <c r="D304" s="50"/>
    </row>
    <row r="305" spans="3:4" x14ac:dyDescent="0.35">
      <c r="C305" s="50"/>
      <c r="D305" s="50"/>
    </row>
    <row r="306" spans="3:4" x14ac:dyDescent="0.35">
      <c r="C306" s="50"/>
      <c r="D306" s="50"/>
    </row>
    <row r="307" spans="3:4" x14ac:dyDescent="0.35">
      <c r="C307" s="50"/>
      <c r="D307" s="50"/>
    </row>
    <row r="308" spans="3:4" x14ac:dyDescent="0.35">
      <c r="C308" s="50"/>
      <c r="D308" s="50"/>
    </row>
    <row r="309" spans="3:4" x14ac:dyDescent="0.35">
      <c r="C309" s="50"/>
      <c r="D309" s="50"/>
    </row>
    <row r="310" spans="3:4" x14ac:dyDescent="0.35">
      <c r="C310" s="50"/>
      <c r="D310" s="50"/>
    </row>
    <row r="311" spans="3:4" x14ac:dyDescent="0.35">
      <c r="C311" s="50"/>
      <c r="D311" s="50"/>
    </row>
    <row r="312" spans="3:4" x14ac:dyDescent="0.35">
      <c r="C312" s="50"/>
      <c r="D312" s="50"/>
    </row>
    <row r="313" spans="3:4" x14ac:dyDescent="0.35">
      <c r="C313" s="50"/>
      <c r="D313" s="50"/>
    </row>
    <row r="314" spans="3:4" x14ac:dyDescent="0.35">
      <c r="C314" s="50"/>
      <c r="D314" s="50"/>
    </row>
    <row r="315" spans="3:4" x14ac:dyDescent="0.35">
      <c r="C315" s="50"/>
      <c r="D315" s="50"/>
    </row>
    <row r="316" spans="3:4" x14ac:dyDescent="0.35">
      <c r="C316" s="50"/>
      <c r="D316" s="50"/>
    </row>
    <row r="317" spans="3:4" x14ac:dyDescent="0.35">
      <c r="C317" s="50"/>
      <c r="D317" s="50"/>
    </row>
    <row r="318" spans="3:4" x14ac:dyDescent="0.35">
      <c r="C318" s="50"/>
      <c r="D318" s="50"/>
    </row>
    <row r="319" spans="3:4" x14ac:dyDescent="0.35">
      <c r="C319" s="50"/>
      <c r="D319" s="50"/>
    </row>
    <row r="320" spans="3:4" x14ac:dyDescent="0.35">
      <c r="C320" s="50"/>
      <c r="D320" s="50"/>
    </row>
    <row r="321" spans="3:4" x14ac:dyDescent="0.35">
      <c r="C321" s="50"/>
      <c r="D321" s="50"/>
    </row>
    <row r="322" spans="3:4" x14ac:dyDescent="0.35">
      <c r="C322" s="50"/>
      <c r="D322" s="50"/>
    </row>
    <row r="323" spans="3:4" x14ac:dyDescent="0.35">
      <c r="C323" s="50"/>
      <c r="D323" s="50"/>
    </row>
    <row r="324" spans="3:4" x14ac:dyDescent="0.35">
      <c r="C324" s="50"/>
      <c r="D324" s="50"/>
    </row>
    <row r="325" spans="3:4" x14ac:dyDescent="0.35">
      <c r="C325" s="50"/>
      <c r="D325" s="50"/>
    </row>
    <row r="326" spans="3:4" x14ac:dyDescent="0.35">
      <c r="C326" s="50"/>
      <c r="D326" s="50"/>
    </row>
    <row r="327" spans="3:4" x14ac:dyDescent="0.35">
      <c r="C327" s="50"/>
      <c r="D327" s="50"/>
    </row>
    <row r="328" spans="3:4" x14ac:dyDescent="0.35">
      <c r="C328" s="50"/>
      <c r="D328" s="50"/>
    </row>
    <row r="329" spans="3:4" x14ac:dyDescent="0.35">
      <c r="C329" s="50"/>
      <c r="D329" s="50"/>
    </row>
    <row r="330" spans="3:4" x14ac:dyDescent="0.35">
      <c r="C330" s="50"/>
      <c r="D330" s="50"/>
    </row>
    <row r="331" spans="3:4" x14ac:dyDescent="0.35">
      <c r="C331" s="50"/>
      <c r="D331" s="50"/>
    </row>
    <row r="332" spans="3:4" x14ac:dyDescent="0.35">
      <c r="C332" s="50"/>
      <c r="D332" s="50"/>
    </row>
    <row r="333" spans="3:4" x14ac:dyDescent="0.35">
      <c r="C333" s="50"/>
      <c r="D333" s="50"/>
    </row>
    <row r="334" spans="3:4" x14ac:dyDescent="0.35">
      <c r="C334" s="50"/>
      <c r="D334" s="50"/>
    </row>
    <row r="335" spans="3:4" x14ac:dyDescent="0.35">
      <c r="C335" s="50"/>
      <c r="D335" s="50"/>
    </row>
    <row r="336" spans="3:4" x14ac:dyDescent="0.35">
      <c r="C336" s="50"/>
      <c r="D336" s="50"/>
    </row>
    <row r="337" spans="3:4" x14ac:dyDescent="0.35">
      <c r="C337" s="50"/>
      <c r="D337" s="50"/>
    </row>
    <row r="338" spans="3:4" x14ac:dyDescent="0.35">
      <c r="C338" s="50"/>
      <c r="D338" s="50"/>
    </row>
    <row r="339" spans="3:4" x14ac:dyDescent="0.35">
      <c r="C339" s="50"/>
      <c r="D339" s="50"/>
    </row>
    <row r="340" spans="3:4" x14ac:dyDescent="0.35">
      <c r="C340" s="50"/>
      <c r="D340" s="50"/>
    </row>
    <row r="341" spans="3:4" x14ac:dyDescent="0.35">
      <c r="C341" s="50"/>
      <c r="D341" s="50"/>
    </row>
    <row r="342" spans="3:4" x14ac:dyDescent="0.35">
      <c r="C342" s="50"/>
      <c r="D342" s="50"/>
    </row>
    <row r="343" spans="3:4" x14ac:dyDescent="0.35">
      <c r="C343" s="50"/>
      <c r="D343" s="50"/>
    </row>
    <row r="344" spans="3:4" x14ac:dyDescent="0.35">
      <c r="C344" s="50"/>
      <c r="D344" s="50"/>
    </row>
    <row r="345" spans="3:4" x14ac:dyDescent="0.35">
      <c r="C345" s="50"/>
      <c r="D345" s="50"/>
    </row>
    <row r="346" spans="3:4" x14ac:dyDescent="0.35">
      <c r="C346" s="50"/>
      <c r="D346" s="50"/>
    </row>
    <row r="347" spans="3:4" x14ac:dyDescent="0.35">
      <c r="C347" s="50"/>
      <c r="D347" s="50"/>
    </row>
  </sheetData>
  <dataValidations count="1">
    <dataValidation allowBlank="1" showInputMessage="1" showErrorMessage="1" errorTitle="Number outside range" error="Please input a number between 1 and 10. Thank you!" sqref="C3" xr:uid="{791ED8F8-1F6C-44F2-804F-EF82A081BBDB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24E7-8F59-42E5-AB2E-54ACAA54D08B}">
  <sheetPr>
    <tabColor theme="0" tint="-0.34998626667073579"/>
  </sheetPr>
  <dimension ref="A1:S35"/>
  <sheetViews>
    <sheetView topLeftCell="D5" zoomScale="70" zoomScaleNormal="70" workbookViewId="0">
      <selection activeCell="A4" sqref="A4:B35"/>
    </sheetView>
  </sheetViews>
  <sheetFormatPr defaultRowHeight="14.5" x14ac:dyDescent="0.35"/>
  <cols>
    <col min="1" max="1" width="25.453125" bestFit="1" customWidth="1"/>
    <col min="2" max="2" width="14.90625" customWidth="1"/>
  </cols>
  <sheetData>
    <row r="1" spans="1:19" ht="18.5" x14ac:dyDescent="0.45">
      <c r="A1" s="1" t="s">
        <v>176</v>
      </c>
      <c r="B1" s="1"/>
      <c r="C1" s="1"/>
      <c r="D1" s="1"/>
      <c r="E1" s="1"/>
      <c r="F1" s="1"/>
      <c r="G1" s="25"/>
    </row>
    <row r="2" spans="1:19" ht="18.5" x14ac:dyDescent="0.45">
      <c r="A2" s="63"/>
      <c r="B2" s="63"/>
      <c r="C2" s="63"/>
      <c r="D2" s="63"/>
      <c r="E2" s="63"/>
      <c r="F2" s="63"/>
      <c r="G2" s="25"/>
    </row>
    <row r="3" spans="1:19" ht="15" thickBot="1" x14ac:dyDescent="0.4">
      <c r="A3" s="58" t="s">
        <v>137</v>
      </c>
      <c r="B3" s="59" t="s">
        <v>138</v>
      </c>
    </row>
    <row r="4" spans="1:19" x14ac:dyDescent="0.35">
      <c r="A4" s="23" t="s">
        <v>139</v>
      </c>
      <c r="B4" s="60">
        <v>279719</v>
      </c>
    </row>
    <row r="5" spans="1:19" x14ac:dyDescent="0.35">
      <c r="A5" s="23" t="s">
        <v>140</v>
      </c>
      <c r="B5" s="60">
        <v>434877</v>
      </c>
      <c r="N5" s="88" t="s">
        <v>302</v>
      </c>
      <c r="O5" s="89"/>
      <c r="P5" s="89"/>
      <c r="Q5" s="89"/>
      <c r="R5" s="89"/>
      <c r="S5" s="89"/>
    </row>
    <row r="6" spans="1:19" x14ac:dyDescent="0.35">
      <c r="A6" s="23" t="s">
        <v>141</v>
      </c>
      <c r="B6" s="60">
        <v>469792</v>
      </c>
    </row>
    <row r="7" spans="1:19" x14ac:dyDescent="0.35">
      <c r="A7" s="23" t="s">
        <v>142</v>
      </c>
      <c r="B7" s="60">
        <v>213524</v>
      </c>
    </row>
    <row r="8" spans="1:19" x14ac:dyDescent="0.35">
      <c r="A8" s="23" t="s">
        <v>143</v>
      </c>
      <c r="B8" s="60">
        <v>464879</v>
      </c>
    </row>
    <row r="9" spans="1:19" x14ac:dyDescent="0.35">
      <c r="A9" s="23" t="s">
        <v>144</v>
      </c>
      <c r="B9" s="60">
        <v>556558</v>
      </c>
    </row>
    <row r="10" spans="1:19" x14ac:dyDescent="0.35">
      <c r="A10" s="23" t="s">
        <v>145</v>
      </c>
      <c r="B10" s="60">
        <v>386961</v>
      </c>
    </row>
    <row r="11" spans="1:19" x14ac:dyDescent="0.35">
      <c r="A11" s="23" t="s">
        <v>146</v>
      </c>
      <c r="B11" s="60">
        <v>548077</v>
      </c>
    </row>
    <row r="12" spans="1:19" x14ac:dyDescent="0.35">
      <c r="A12" s="23" t="s">
        <v>147</v>
      </c>
      <c r="B12" s="60">
        <v>532983</v>
      </c>
    </row>
    <row r="13" spans="1:19" x14ac:dyDescent="0.35">
      <c r="A13" s="23" t="s">
        <v>148</v>
      </c>
      <c r="B13" s="60">
        <v>526372</v>
      </c>
    </row>
    <row r="14" spans="1:19" x14ac:dyDescent="0.35">
      <c r="A14" s="23" t="s">
        <v>149</v>
      </c>
      <c r="B14" s="60">
        <v>316521</v>
      </c>
      <c r="P14" s="90" t="s">
        <v>303</v>
      </c>
      <c r="Q14" s="90"/>
      <c r="R14" s="90"/>
    </row>
    <row r="15" spans="1:19" x14ac:dyDescent="0.35">
      <c r="A15" s="23" t="s">
        <v>150</v>
      </c>
      <c r="B15" s="60">
        <v>161577</v>
      </c>
    </row>
    <row r="16" spans="1:19" x14ac:dyDescent="0.35">
      <c r="A16" s="23" t="s">
        <v>151</v>
      </c>
      <c r="B16" s="60">
        <v>549736</v>
      </c>
    </row>
    <row r="17" spans="1:2" x14ac:dyDescent="0.35">
      <c r="A17" s="23" t="s">
        <v>152</v>
      </c>
      <c r="B17" s="60">
        <v>592138</v>
      </c>
    </row>
    <row r="18" spans="1:2" x14ac:dyDescent="0.35">
      <c r="A18" s="23" t="s">
        <v>153</v>
      </c>
      <c r="B18" s="60">
        <v>331727</v>
      </c>
    </row>
    <row r="19" spans="1:2" x14ac:dyDescent="0.35">
      <c r="A19" s="23" t="s">
        <v>154</v>
      </c>
      <c r="B19" s="60">
        <v>167076</v>
      </c>
    </row>
    <row r="20" spans="1:2" x14ac:dyDescent="0.35">
      <c r="A20" s="23" t="s">
        <v>155</v>
      </c>
      <c r="B20" s="60">
        <v>459888</v>
      </c>
    </row>
    <row r="21" spans="1:2" x14ac:dyDescent="0.35">
      <c r="A21" s="23" t="s">
        <v>156</v>
      </c>
      <c r="B21" s="60">
        <v>441440</v>
      </c>
    </row>
    <row r="22" spans="1:2" x14ac:dyDescent="0.35">
      <c r="A22" s="23" t="s">
        <v>157</v>
      </c>
      <c r="B22" s="60">
        <v>324329</v>
      </c>
    </row>
    <row r="23" spans="1:2" x14ac:dyDescent="0.35">
      <c r="A23" s="23" t="s">
        <v>158</v>
      </c>
      <c r="B23" s="60">
        <v>485654</v>
      </c>
    </row>
    <row r="24" spans="1:2" x14ac:dyDescent="0.35">
      <c r="A24" s="23" t="s">
        <v>159</v>
      </c>
      <c r="B24" s="60">
        <v>557480</v>
      </c>
    </row>
    <row r="25" spans="1:2" x14ac:dyDescent="0.35">
      <c r="A25" s="23" t="s">
        <v>160</v>
      </c>
      <c r="B25" s="60">
        <v>253945</v>
      </c>
    </row>
    <row r="26" spans="1:2" x14ac:dyDescent="0.35">
      <c r="A26" s="23" t="s">
        <v>161</v>
      </c>
      <c r="B26" s="60">
        <v>372405</v>
      </c>
    </row>
    <row r="27" spans="1:2" x14ac:dyDescent="0.35">
      <c r="A27" s="23" t="s">
        <v>162</v>
      </c>
      <c r="B27" s="60">
        <v>489802</v>
      </c>
    </row>
    <row r="28" spans="1:2" x14ac:dyDescent="0.35">
      <c r="A28" s="23" t="s">
        <v>163</v>
      </c>
      <c r="B28" s="60">
        <v>185327</v>
      </c>
    </row>
    <row r="29" spans="1:2" x14ac:dyDescent="0.35">
      <c r="A29" s="23" t="s">
        <v>164</v>
      </c>
      <c r="B29" s="60">
        <v>135597</v>
      </c>
    </row>
    <row r="30" spans="1:2" x14ac:dyDescent="0.35">
      <c r="A30" s="23" t="s">
        <v>165</v>
      </c>
      <c r="B30" s="60">
        <v>103038</v>
      </c>
    </row>
    <row r="31" spans="1:2" x14ac:dyDescent="0.35">
      <c r="A31" s="23" t="s">
        <v>166</v>
      </c>
      <c r="B31" s="60">
        <v>225055</v>
      </c>
    </row>
    <row r="32" spans="1:2" x14ac:dyDescent="0.35">
      <c r="A32" s="23" t="s">
        <v>167</v>
      </c>
      <c r="B32" s="60">
        <v>249149</v>
      </c>
    </row>
    <row r="33" spans="1:2" x14ac:dyDescent="0.35">
      <c r="A33" s="23" t="s">
        <v>168</v>
      </c>
      <c r="B33" s="60">
        <v>126843</v>
      </c>
    </row>
    <row r="34" spans="1:2" x14ac:dyDescent="0.35">
      <c r="A34" s="23" t="s">
        <v>169</v>
      </c>
      <c r="B34" s="60">
        <v>462077</v>
      </c>
    </row>
    <row r="35" spans="1:2" x14ac:dyDescent="0.35">
      <c r="A35" s="23" t="s">
        <v>170</v>
      </c>
      <c r="B35" s="60">
        <v>346734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546A-93B5-4400-864E-3ADF7DDC7486}">
  <sheetPr>
    <tabColor theme="0" tint="-0.34998626667073579"/>
  </sheetPr>
  <dimension ref="A1:G7"/>
  <sheetViews>
    <sheetView workbookViewId="0">
      <selection activeCell="A3" sqref="A3:B7"/>
    </sheetView>
  </sheetViews>
  <sheetFormatPr defaultRowHeight="14.5" x14ac:dyDescent="0.35"/>
  <cols>
    <col min="1" max="1" width="22.36328125" bestFit="1" customWidth="1"/>
    <col min="2" max="2" width="16.36328125" customWidth="1"/>
  </cols>
  <sheetData>
    <row r="1" spans="1:7" ht="18.5" x14ac:dyDescent="0.45">
      <c r="A1" s="1" t="s">
        <v>177</v>
      </c>
      <c r="B1" s="1"/>
      <c r="C1" s="1"/>
      <c r="D1" s="1"/>
      <c r="E1" s="1"/>
      <c r="F1" s="1"/>
      <c r="G1" s="25"/>
    </row>
    <row r="3" spans="1:7" x14ac:dyDescent="0.35">
      <c r="A3" s="5" t="s">
        <v>233</v>
      </c>
      <c r="B3" s="5" t="s">
        <v>234</v>
      </c>
    </row>
    <row r="4" spans="1:7" x14ac:dyDescent="0.35">
      <c r="A4" t="s">
        <v>235</v>
      </c>
      <c r="B4">
        <v>120</v>
      </c>
    </row>
    <row r="5" spans="1:7" x14ac:dyDescent="0.35">
      <c r="A5" t="s">
        <v>236</v>
      </c>
      <c r="B5">
        <v>70</v>
      </c>
    </row>
    <row r="6" spans="1:7" x14ac:dyDescent="0.35">
      <c r="A6" t="s">
        <v>237</v>
      </c>
      <c r="B6">
        <v>60</v>
      </c>
    </row>
    <row r="7" spans="1:7" x14ac:dyDescent="0.35">
      <c r="A7" t="s">
        <v>238</v>
      </c>
      <c r="B7">
        <v>20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2935-19A2-49C7-9325-D41198CAA3DF}">
  <sheetPr>
    <tabColor theme="0" tint="-0.34998626667073579"/>
  </sheetPr>
  <dimension ref="A1:G8"/>
  <sheetViews>
    <sheetView tabSelected="1" zoomScale="130" zoomScaleNormal="130" workbookViewId="0">
      <selection activeCell="A5" sqref="A5:A8"/>
    </sheetView>
  </sheetViews>
  <sheetFormatPr defaultRowHeight="14.5" x14ac:dyDescent="0.35"/>
  <cols>
    <col min="1" max="1" width="11.6328125" bestFit="1" customWidth="1"/>
  </cols>
  <sheetData>
    <row r="1" spans="1:7" ht="18.5" x14ac:dyDescent="0.45">
      <c r="A1" s="1" t="s">
        <v>258</v>
      </c>
      <c r="B1" s="1"/>
      <c r="C1" s="1"/>
      <c r="D1" s="1"/>
      <c r="E1" s="1"/>
      <c r="F1" s="1"/>
      <c r="G1" s="25"/>
    </row>
    <row r="2" spans="1:7" ht="12.65" customHeight="1" x14ac:dyDescent="0.45">
      <c r="A2" s="63"/>
      <c r="B2" s="63"/>
      <c r="C2" s="63"/>
      <c r="D2" s="63"/>
      <c r="E2" s="63"/>
      <c r="F2" s="63"/>
      <c r="G2" s="25"/>
    </row>
    <row r="3" spans="1:7" x14ac:dyDescent="0.35">
      <c r="A3" s="5" t="s">
        <v>171</v>
      </c>
    </row>
    <row r="5" spans="1:7" x14ac:dyDescent="0.35">
      <c r="A5" t="s">
        <v>304</v>
      </c>
    </row>
    <row r="6" spans="1:7" x14ac:dyDescent="0.35">
      <c r="A6" t="s">
        <v>305</v>
      </c>
    </row>
    <row r="7" spans="1:7" x14ac:dyDescent="0.35">
      <c r="A7" t="s">
        <v>306</v>
      </c>
    </row>
    <row r="8" spans="1:7" x14ac:dyDescent="0.35">
      <c r="A8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FB3D-6D8B-474F-9746-29BCBC23F01A}">
  <sheetPr>
    <tabColor theme="0" tint="-0.34998626667073579"/>
  </sheetPr>
  <dimension ref="B3:D7"/>
  <sheetViews>
    <sheetView topLeftCell="A2" zoomScale="160" zoomScaleNormal="160" workbookViewId="0">
      <selection activeCell="C13" sqref="C13"/>
    </sheetView>
  </sheetViews>
  <sheetFormatPr defaultRowHeight="14.5" x14ac:dyDescent="0.35"/>
  <sheetData>
    <row r="3" spans="2:4" x14ac:dyDescent="0.35">
      <c r="B3" s="5" t="s">
        <v>3</v>
      </c>
      <c r="C3" s="5" t="s">
        <v>180</v>
      </c>
      <c r="D3" s="5" t="s">
        <v>247</v>
      </c>
    </row>
    <row r="4" spans="2:4" x14ac:dyDescent="0.35">
      <c r="B4" t="s">
        <v>243</v>
      </c>
      <c r="C4">
        <v>2756</v>
      </c>
      <c r="D4">
        <v>524</v>
      </c>
    </row>
    <row r="5" spans="2:4" x14ac:dyDescent="0.35">
      <c r="B5" t="s">
        <v>244</v>
      </c>
      <c r="C5">
        <v>5487</v>
      </c>
      <c r="D5">
        <v>867</v>
      </c>
    </row>
    <row r="6" spans="2:4" x14ac:dyDescent="0.35">
      <c r="B6" t="s">
        <v>245</v>
      </c>
      <c r="C6">
        <v>6547</v>
      </c>
      <c r="D6">
        <v>1023</v>
      </c>
    </row>
    <row r="7" spans="2:4" x14ac:dyDescent="0.35">
      <c r="B7" t="s">
        <v>246</v>
      </c>
      <c r="C7">
        <v>4576</v>
      </c>
      <c r="D7">
        <v>264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E014-0A56-4EF2-A3A6-6F15986CC8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777-7CC0-4817-9BAF-C405E8CAB64A}">
  <dimension ref="A1:I16"/>
  <sheetViews>
    <sheetView workbookViewId="0">
      <selection sqref="A1:C16"/>
    </sheetView>
  </sheetViews>
  <sheetFormatPr defaultRowHeight="14.5" x14ac:dyDescent="0.35"/>
  <cols>
    <col min="1" max="1" width="14.54296875" customWidth="1"/>
    <col min="2" max="2" width="13.08984375" customWidth="1"/>
    <col min="3" max="3" width="10.6328125" customWidth="1"/>
  </cols>
  <sheetData>
    <row r="1" spans="1:9" ht="15" thickBot="1" x14ac:dyDescent="0.4">
      <c r="A1" s="19" t="s">
        <v>182</v>
      </c>
      <c r="B1" s="19" t="s">
        <v>252</v>
      </c>
      <c r="C1" s="19" t="s">
        <v>4</v>
      </c>
    </row>
    <row r="2" spans="1:9" x14ac:dyDescent="0.35">
      <c r="A2" t="s">
        <v>248</v>
      </c>
      <c r="B2" t="s">
        <v>163</v>
      </c>
      <c r="C2" s="4">
        <v>44196</v>
      </c>
    </row>
    <row r="3" spans="1:9" x14ac:dyDescent="0.35">
      <c r="A3" t="s">
        <v>248</v>
      </c>
      <c r="B3" t="s">
        <v>158</v>
      </c>
      <c r="C3" s="4">
        <v>20898</v>
      </c>
    </row>
    <row r="4" spans="1:9" x14ac:dyDescent="0.35">
      <c r="A4" t="s">
        <v>248</v>
      </c>
      <c r="B4" t="s">
        <v>155</v>
      </c>
      <c r="C4" s="4">
        <v>46994</v>
      </c>
      <c r="F4" s="76" t="s">
        <v>266</v>
      </c>
    </row>
    <row r="5" spans="1:9" x14ac:dyDescent="0.35">
      <c r="A5" t="s">
        <v>248</v>
      </c>
      <c r="B5" t="s">
        <v>251</v>
      </c>
      <c r="C5" s="4">
        <v>43695</v>
      </c>
    </row>
    <row r="6" spans="1:9" x14ac:dyDescent="0.35">
      <c r="A6" t="s">
        <v>248</v>
      </c>
      <c r="B6" t="s">
        <v>147</v>
      </c>
      <c r="C6" s="4">
        <v>34196</v>
      </c>
      <c r="F6" s="5" t="s">
        <v>269</v>
      </c>
      <c r="I6" s="77" t="s">
        <v>163</v>
      </c>
    </row>
    <row r="7" spans="1:9" x14ac:dyDescent="0.35">
      <c r="A7" t="s">
        <v>250</v>
      </c>
      <c r="B7" t="s">
        <v>163</v>
      </c>
      <c r="C7" s="4">
        <v>34155</v>
      </c>
      <c r="I7">
        <f>_xlfn.MAXIFS(C2:C16,B2:B16,I6)</f>
        <v>44675</v>
      </c>
    </row>
    <row r="8" spans="1:9" x14ac:dyDescent="0.35">
      <c r="A8" t="s">
        <v>250</v>
      </c>
      <c r="B8" t="s">
        <v>158</v>
      </c>
      <c r="C8" s="4">
        <v>24396</v>
      </c>
      <c r="F8" s="5" t="s">
        <v>268</v>
      </c>
      <c r="I8" s="77" t="s">
        <v>147</v>
      </c>
    </row>
    <row r="9" spans="1:9" x14ac:dyDescent="0.35">
      <c r="A9" t="s">
        <v>250</v>
      </c>
      <c r="B9" t="s">
        <v>155</v>
      </c>
      <c r="C9" s="4">
        <v>29276</v>
      </c>
      <c r="I9">
        <f>_xlfn.MINIFS(C2:C16,B2:B16,I8)</f>
        <v>29277</v>
      </c>
    </row>
    <row r="10" spans="1:9" x14ac:dyDescent="0.35">
      <c r="A10" t="s">
        <v>250</v>
      </c>
      <c r="B10" t="s">
        <v>251</v>
      </c>
      <c r="C10" s="4">
        <v>45540</v>
      </c>
    </row>
    <row r="11" spans="1:9" x14ac:dyDescent="0.35">
      <c r="A11" t="s">
        <v>250</v>
      </c>
      <c r="B11" t="s">
        <v>147</v>
      </c>
      <c r="C11" s="4">
        <v>29277</v>
      </c>
      <c r="F11" s="76" t="s">
        <v>267</v>
      </c>
    </row>
    <row r="12" spans="1:9" x14ac:dyDescent="0.35">
      <c r="A12" t="s">
        <v>249</v>
      </c>
      <c r="B12" t="s">
        <v>163</v>
      </c>
      <c r="C12" s="4">
        <v>44675</v>
      </c>
    </row>
    <row r="13" spans="1:9" x14ac:dyDescent="0.35">
      <c r="A13" t="s">
        <v>249</v>
      </c>
      <c r="B13" t="s">
        <v>158</v>
      </c>
      <c r="C13" s="4">
        <v>42569</v>
      </c>
      <c r="F13" s="5" t="s">
        <v>270</v>
      </c>
      <c r="I13" s="77" t="s">
        <v>272</v>
      </c>
    </row>
    <row r="14" spans="1:9" x14ac:dyDescent="0.35">
      <c r="A14" t="s">
        <v>249</v>
      </c>
      <c r="B14" t="s">
        <v>155</v>
      </c>
      <c r="C14" s="4">
        <v>43784</v>
      </c>
      <c r="I14">
        <f>_xlfn.MAXIFS(C2:C16,A2:A16,I13)</f>
        <v>45540</v>
      </c>
    </row>
    <row r="15" spans="1:9" x14ac:dyDescent="0.35">
      <c r="A15" t="s">
        <v>249</v>
      </c>
      <c r="B15" t="s">
        <v>251</v>
      </c>
      <c r="C15" s="4">
        <v>46336</v>
      </c>
      <c r="F15" s="5" t="s">
        <v>271</v>
      </c>
      <c r="I15" s="77" t="s">
        <v>273</v>
      </c>
    </row>
    <row r="16" spans="1:9" x14ac:dyDescent="0.35">
      <c r="A16" t="s">
        <v>249</v>
      </c>
      <c r="B16" t="s">
        <v>147</v>
      </c>
      <c r="C16" s="4">
        <v>49656</v>
      </c>
      <c r="I16">
        <f>_xlfn.MINIFS(C2:C16,A2:A16,I15)</f>
        <v>42569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4FED-C28A-41CC-8054-11F20FBE1FDC}">
  <dimension ref="A1:G16"/>
  <sheetViews>
    <sheetView workbookViewId="0">
      <selection activeCell="D2" sqref="D2"/>
    </sheetView>
  </sheetViews>
  <sheetFormatPr defaultRowHeight="14.5" x14ac:dyDescent="0.35"/>
  <cols>
    <col min="1" max="1" width="12.26953125" customWidth="1"/>
    <col min="2" max="2" width="11.36328125" customWidth="1"/>
    <col min="3" max="3" width="10" customWidth="1"/>
    <col min="6" max="6" width="21.36328125" customWidth="1"/>
    <col min="7" max="7" width="15.81640625" customWidth="1"/>
  </cols>
  <sheetData>
    <row r="1" spans="1:7" ht="15" thickBot="1" x14ac:dyDescent="0.4">
      <c r="A1" s="19" t="s">
        <v>182</v>
      </c>
      <c r="B1" s="19" t="s">
        <v>252</v>
      </c>
      <c r="C1" s="19" t="s">
        <v>4</v>
      </c>
      <c r="D1" s="55" t="s">
        <v>88</v>
      </c>
    </row>
    <row r="2" spans="1:7" x14ac:dyDescent="0.35">
      <c r="A2" t="s">
        <v>248</v>
      </c>
      <c r="B2" t="s">
        <v>163</v>
      </c>
      <c r="C2" s="4">
        <v>44196</v>
      </c>
      <c r="D2" t="str" cm="1">
        <f t="array" ref="D2">_xlfn.IFS(C2&gt;45000,"Amazing",C2&gt;40000,"Very Good",C2&gt;35000,"Good",C2&gt;30000,"Bad",C2&lt;=30000,"Very Bad")</f>
        <v>Very Good</v>
      </c>
    </row>
    <row r="3" spans="1:7" x14ac:dyDescent="0.35">
      <c r="A3" t="s">
        <v>248</v>
      </c>
      <c r="B3" t="s">
        <v>158</v>
      </c>
      <c r="C3" s="4">
        <v>20898</v>
      </c>
      <c r="D3" t="str" cm="1">
        <f t="array" ref="D3">_xlfn.IFS(C3&gt;45000,"Amazing",C3&gt;40000,"Very Good",C3&gt;35000,"Good",C3&gt;30000,"Bad",C3&lt;=30000,"Very Bad")</f>
        <v>Very Bad</v>
      </c>
    </row>
    <row r="4" spans="1:7" x14ac:dyDescent="0.35">
      <c r="A4" t="s">
        <v>248</v>
      </c>
      <c r="B4" t="s">
        <v>155</v>
      </c>
      <c r="C4" s="4">
        <v>46994</v>
      </c>
      <c r="D4" t="str" cm="1">
        <f t="array" ref="D4">_xlfn.IFS(C4&gt;45000,"Amazing",C4&gt;40000,"Very Good",C4&gt;35000,"Good",C4&gt;30000,"Bad",C4&lt;=30000,"Very Bad")</f>
        <v>Amazing</v>
      </c>
      <c r="F4" s="78" t="s">
        <v>274</v>
      </c>
      <c r="G4" s="78" t="s">
        <v>275</v>
      </c>
    </row>
    <row r="5" spans="1:7" x14ac:dyDescent="0.35">
      <c r="A5" t="s">
        <v>248</v>
      </c>
      <c r="B5" t="s">
        <v>251</v>
      </c>
      <c r="C5" s="4">
        <v>43695</v>
      </c>
      <c r="D5" t="str" cm="1">
        <f t="array" ref="D5">_xlfn.IFS(C5&gt;45000,"Amazing",C5&gt;40000,"Very Good",C5&gt;35000,"Good",C5&gt;30000,"Bad",C5&lt;=30000,"Very Bad")</f>
        <v>Very Good</v>
      </c>
      <c r="F5" s="79" t="s">
        <v>276</v>
      </c>
      <c r="G5" s="79" t="s">
        <v>82</v>
      </c>
    </row>
    <row r="6" spans="1:7" x14ac:dyDescent="0.35">
      <c r="A6" t="s">
        <v>248</v>
      </c>
      <c r="B6" t="s">
        <v>147</v>
      </c>
      <c r="C6" s="4">
        <v>34196</v>
      </c>
      <c r="D6" t="str" cm="1">
        <f t="array" ref="D6">_xlfn.IFS(C6&gt;45000,"Amazing",C6&gt;40000,"Very Good",C6&gt;35000,"Good",C6&gt;30000,"Bad",C6&lt;=30000,"Very Bad")</f>
        <v>Bad</v>
      </c>
      <c r="F6" s="79" t="s">
        <v>280</v>
      </c>
      <c r="G6" s="79" t="s">
        <v>83</v>
      </c>
    </row>
    <row r="7" spans="1:7" x14ac:dyDescent="0.35">
      <c r="A7" t="s">
        <v>250</v>
      </c>
      <c r="B7" t="s">
        <v>163</v>
      </c>
      <c r="C7" s="4">
        <v>34155</v>
      </c>
      <c r="D7" t="str" cm="1">
        <f t="array" ref="D7">_xlfn.IFS(C7&gt;45000,"Amazing",C7&gt;40000,"Very Good",C7&gt;35000,"Good",C7&gt;30000,"Bad",C7&lt;=30000,"Very Bad")</f>
        <v>Bad</v>
      </c>
      <c r="F7" s="79" t="s">
        <v>279</v>
      </c>
      <c r="G7" s="79" t="s">
        <v>84</v>
      </c>
    </row>
    <row r="8" spans="1:7" x14ac:dyDescent="0.35">
      <c r="A8" t="s">
        <v>250</v>
      </c>
      <c r="B8" t="s">
        <v>158</v>
      </c>
      <c r="C8" s="4">
        <v>24396</v>
      </c>
      <c r="D8" t="str" cm="1">
        <f t="array" ref="D8">_xlfn.IFS(C8&gt;45000,"Amazing",C8&gt;40000,"Very Good",C8&gt;35000,"Good",C8&gt;30000,"Bad",C8&lt;=30000,"Very Bad")</f>
        <v>Very Bad</v>
      </c>
      <c r="F8" s="79" t="s">
        <v>277</v>
      </c>
      <c r="G8" s="79" t="s">
        <v>85</v>
      </c>
    </row>
    <row r="9" spans="1:7" x14ac:dyDescent="0.35">
      <c r="A9" t="s">
        <v>250</v>
      </c>
      <c r="B9" t="s">
        <v>155</v>
      </c>
      <c r="C9" s="4">
        <v>29276</v>
      </c>
      <c r="D9" t="str" cm="1">
        <f t="array" ref="D9">_xlfn.IFS(C9&gt;45000,"Amazing",C9&gt;40000,"Very Good",C9&gt;35000,"Good",C9&gt;30000,"Bad",C9&lt;=30000,"Very Bad")</f>
        <v>Very Bad</v>
      </c>
      <c r="F9" s="79" t="s">
        <v>278</v>
      </c>
      <c r="G9" s="79" t="s">
        <v>86</v>
      </c>
    </row>
    <row r="10" spans="1:7" x14ac:dyDescent="0.35">
      <c r="A10" t="s">
        <v>250</v>
      </c>
      <c r="B10" t="s">
        <v>251</v>
      </c>
      <c r="C10" s="4">
        <v>45540</v>
      </c>
      <c r="D10" t="str" cm="1">
        <f t="array" ref="D10">_xlfn.IFS(C10&gt;45000,"Amazing",C10&gt;40000,"Very Good",C10&gt;35000,"Good",C10&gt;30000,"Bad",C10&lt;=30000,"Very Bad")</f>
        <v>Amazing</v>
      </c>
    </row>
    <row r="11" spans="1:7" x14ac:dyDescent="0.35">
      <c r="A11" t="s">
        <v>250</v>
      </c>
      <c r="B11" t="s">
        <v>147</v>
      </c>
      <c r="C11" s="4">
        <v>29277</v>
      </c>
      <c r="D11" t="str" cm="1">
        <f t="array" ref="D11">_xlfn.IFS(C11&gt;45000,"Amazing",C11&gt;40000,"Very Good",C11&gt;35000,"Good",C11&gt;30000,"Bad",C11&lt;=30000,"Very Bad")</f>
        <v>Very Bad</v>
      </c>
    </row>
    <row r="12" spans="1:7" x14ac:dyDescent="0.35">
      <c r="A12" t="s">
        <v>249</v>
      </c>
      <c r="B12" t="s">
        <v>163</v>
      </c>
      <c r="C12" s="4">
        <v>44675</v>
      </c>
      <c r="D12" t="str" cm="1">
        <f t="array" ref="D12">_xlfn.IFS(C12&gt;45000,"Amazing",C12&gt;40000,"Very Good",C12&gt;35000,"Good",C12&gt;30000,"Bad",C12&lt;=30000,"Very Bad")</f>
        <v>Very Good</v>
      </c>
    </row>
    <row r="13" spans="1:7" x14ac:dyDescent="0.35">
      <c r="A13" t="s">
        <v>249</v>
      </c>
      <c r="B13" t="s">
        <v>158</v>
      </c>
      <c r="C13" s="4">
        <v>42569</v>
      </c>
      <c r="D13" t="str" cm="1">
        <f t="array" ref="D13">_xlfn.IFS(C13&gt;45000,"Amazing",C13&gt;40000,"Very Good",C13&gt;35000,"Good",C13&gt;30000,"Bad",C13&lt;=30000,"Very Bad")</f>
        <v>Very Good</v>
      </c>
    </row>
    <row r="14" spans="1:7" x14ac:dyDescent="0.35">
      <c r="A14" t="s">
        <v>249</v>
      </c>
      <c r="B14" t="s">
        <v>155</v>
      </c>
      <c r="C14" s="4">
        <v>43784</v>
      </c>
      <c r="D14" t="str" cm="1">
        <f t="array" ref="D14">_xlfn.IFS(C14&gt;45000,"Amazing",C14&gt;40000,"Very Good",C14&gt;35000,"Good",C14&gt;30000,"Bad",C14&lt;=30000,"Very Bad")</f>
        <v>Very Good</v>
      </c>
    </row>
    <row r="15" spans="1:7" x14ac:dyDescent="0.35">
      <c r="A15" t="s">
        <v>249</v>
      </c>
      <c r="B15" t="s">
        <v>251</v>
      </c>
      <c r="C15" s="4">
        <v>46336</v>
      </c>
      <c r="D15" t="str" cm="1">
        <f t="array" ref="D15">_xlfn.IFS(C15&gt;45000,"Amazing",C15&gt;40000,"Very Good",C15&gt;35000,"Good",C15&gt;30000,"Bad",C15&lt;=30000,"Very Bad")</f>
        <v>Amazing</v>
      </c>
    </row>
    <row r="16" spans="1:7" x14ac:dyDescent="0.35">
      <c r="A16" t="s">
        <v>249</v>
      </c>
      <c r="B16" t="s">
        <v>147</v>
      </c>
      <c r="C16" s="4">
        <v>49656</v>
      </c>
      <c r="D16" t="str" cm="1">
        <f t="array" ref="D16">_xlfn.IFS(C16&gt;45000,"Amazing",C16&gt;40000,"Very Good",C16&gt;35000,"Good",C16&gt;30000,"Bad",C16&lt;=30000,"Very Bad")</f>
        <v>Amazing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E403-0B85-41A1-AEC4-6245A22FE61C}">
  <dimension ref="A1:L22"/>
  <sheetViews>
    <sheetView topLeftCell="A3" workbookViewId="0">
      <selection activeCell="H7" sqref="H7"/>
    </sheetView>
  </sheetViews>
  <sheetFormatPr defaultRowHeight="14.5" x14ac:dyDescent="0.35"/>
  <cols>
    <col min="1" max="1" width="17.90625" customWidth="1"/>
    <col min="2" max="2" width="13.1796875" customWidth="1"/>
    <col min="5" max="5" width="10.1796875" customWidth="1"/>
    <col min="12" max="12" width="14.453125" customWidth="1"/>
  </cols>
  <sheetData>
    <row r="1" spans="1:12" ht="24" thickBot="1" x14ac:dyDescent="0.6">
      <c r="A1" s="86" t="s">
        <v>281</v>
      </c>
      <c r="B1" s="86" t="s">
        <v>282</v>
      </c>
      <c r="C1" s="87"/>
      <c r="D1" s="87"/>
    </row>
    <row r="3" spans="1:12" x14ac:dyDescent="0.35">
      <c r="A3" s="5" t="s">
        <v>283</v>
      </c>
      <c r="B3" s="5"/>
      <c r="C3" s="5"/>
      <c r="E3" s="5" t="s">
        <v>53</v>
      </c>
    </row>
    <row r="4" spans="1:12" x14ac:dyDescent="0.35">
      <c r="A4">
        <v>18</v>
      </c>
      <c r="B4">
        <v>13</v>
      </c>
      <c r="C4">
        <v>18</v>
      </c>
    </row>
    <row r="5" spans="1:12" x14ac:dyDescent="0.35">
      <c r="A5">
        <v>12</v>
      </c>
      <c r="B5">
        <v>20</v>
      </c>
      <c r="C5">
        <v>20</v>
      </c>
      <c r="E5" t="s">
        <v>33</v>
      </c>
      <c r="F5" s="80" t="s">
        <v>49</v>
      </c>
      <c r="G5">
        <v>0.95083381239448639</v>
      </c>
      <c r="H5" t="str" cm="1">
        <f t="array" ref="H5:H20">_xlfn.SORTBY(E5:E20,G5:G20)</f>
        <v>Malar</v>
      </c>
    </row>
    <row r="6" spans="1:12" x14ac:dyDescent="0.35">
      <c r="A6">
        <v>19</v>
      </c>
      <c r="B6">
        <v>16</v>
      </c>
      <c r="C6">
        <v>15</v>
      </c>
      <c r="E6" t="s">
        <v>284</v>
      </c>
      <c r="F6" s="80" t="s">
        <v>49</v>
      </c>
      <c r="G6">
        <v>0.32023951289652763</v>
      </c>
      <c r="H6" t="str">
        <v>Harini</v>
      </c>
    </row>
    <row r="7" spans="1:12" x14ac:dyDescent="0.35">
      <c r="A7">
        <v>12</v>
      </c>
      <c r="B7">
        <v>11</v>
      </c>
      <c r="C7">
        <v>17</v>
      </c>
      <c r="E7" t="s">
        <v>285</v>
      </c>
      <c r="F7" s="80" t="s">
        <v>49</v>
      </c>
      <c r="G7">
        <v>0.95617137648887551</v>
      </c>
      <c r="H7" t="str">
        <v>Tharu</v>
      </c>
      <c r="J7" s="84" t="s">
        <v>300</v>
      </c>
      <c r="K7" s="85"/>
      <c r="L7" s="84" t="s">
        <v>301</v>
      </c>
    </row>
    <row r="8" spans="1:12" x14ac:dyDescent="0.35">
      <c r="A8">
        <v>11</v>
      </c>
      <c r="B8">
        <v>15</v>
      </c>
      <c r="C8">
        <v>14</v>
      </c>
      <c r="E8" t="s">
        <v>286</v>
      </c>
      <c r="F8" s="80" t="s">
        <v>49</v>
      </c>
      <c r="G8">
        <v>0.79913940329249789</v>
      </c>
      <c r="H8" t="str">
        <v>Abinaya</v>
      </c>
      <c r="J8">
        <f ca="1">RAND()</f>
        <v>0.41671248457231902</v>
      </c>
      <c r="L8">
        <f ca="1">RANDBETWEEN(10,50)</f>
        <v>47</v>
      </c>
    </row>
    <row r="9" spans="1:12" x14ac:dyDescent="0.35">
      <c r="E9" t="s">
        <v>287</v>
      </c>
      <c r="F9" s="81" t="s">
        <v>50</v>
      </c>
      <c r="G9">
        <v>0.54850043939685822</v>
      </c>
      <c r="H9" t="str">
        <v>Sri</v>
      </c>
    </row>
    <row r="10" spans="1:12" x14ac:dyDescent="0.35">
      <c r="E10" t="s">
        <v>288</v>
      </c>
      <c r="F10" s="81" t="s">
        <v>50</v>
      </c>
      <c r="G10">
        <v>0.64328863094096134</v>
      </c>
      <c r="H10" t="str">
        <v>Gayu</v>
      </c>
    </row>
    <row r="11" spans="1:12" x14ac:dyDescent="0.35">
      <c r="E11" t="s">
        <v>289</v>
      </c>
      <c r="F11" s="81" t="s">
        <v>50</v>
      </c>
      <c r="G11">
        <v>0.8071382422679525</v>
      </c>
      <c r="H11" t="str">
        <v>Azra</v>
      </c>
      <c r="L11" t="s">
        <v>263</v>
      </c>
    </row>
    <row r="12" spans="1:12" x14ac:dyDescent="0.35">
      <c r="A12" s="5" t="s">
        <v>299</v>
      </c>
      <c r="E12" t="s">
        <v>290</v>
      </c>
      <c r="F12" s="81" t="s">
        <v>50</v>
      </c>
      <c r="G12">
        <v>0.34232754551159705</v>
      </c>
      <c r="H12" t="str">
        <v>Ancika</v>
      </c>
    </row>
    <row r="13" spans="1:12" x14ac:dyDescent="0.35">
      <c r="A13">
        <v>96</v>
      </c>
      <c r="B13">
        <v>73</v>
      </c>
      <c r="C13">
        <v>70</v>
      </c>
      <c r="E13" t="s">
        <v>291</v>
      </c>
      <c r="F13" s="82" t="s">
        <v>51</v>
      </c>
      <c r="G13">
        <v>0.41783358102339285</v>
      </c>
      <c r="H13" t="str">
        <v>Denisha</v>
      </c>
    </row>
    <row r="14" spans="1:12" x14ac:dyDescent="0.35">
      <c r="A14">
        <v>36</v>
      </c>
      <c r="B14">
        <v>55</v>
      </c>
      <c r="C14">
        <v>76</v>
      </c>
      <c r="E14" t="s">
        <v>292</v>
      </c>
      <c r="F14" s="82" t="s">
        <v>51</v>
      </c>
      <c r="G14">
        <v>0.69903091224038505</v>
      </c>
      <c r="H14" t="str">
        <v>Sultana</v>
      </c>
    </row>
    <row r="15" spans="1:12" x14ac:dyDescent="0.35">
      <c r="A15">
        <v>19</v>
      </c>
      <c r="B15">
        <v>12</v>
      </c>
      <c r="C15">
        <v>66</v>
      </c>
      <c r="E15" t="s">
        <v>293</v>
      </c>
      <c r="F15" s="82" t="s">
        <v>51</v>
      </c>
      <c r="G15">
        <v>0.62420637372856302</v>
      </c>
      <c r="H15" t="str">
        <v>Gururaji</v>
      </c>
    </row>
    <row r="16" spans="1:12" x14ac:dyDescent="0.35">
      <c r="A16">
        <v>85</v>
      </c>
      <c r="B16">
        <v>21</v>
      </c>
      <c r="C16">
        <v>54</v>
      </c>
      <c r="E16" t="s">
        <v>294</v>
      </c>
      <c r="F16" s="82" t="s">
        <v>51</v>
      </c>
      <c r="G16">
        <v>0.47645641407256378</v>
      </c>
      <c r="H16" t="str">
        <v>Abirami</v>
      </c>
    </row>
    <row r="17" spans="1:8" x14ac:dyDescent="0.35">
      <c r="A17">
        <v>23</v>
      </c>
      <c r="B17">
        <v>48</v>
      </c>
      <c r="C17">
        <v>34</v>
      </c>
      <c r="E17" t="s">
        <v>295</v>
      </c>
      <c r="F17" s="83" t="s">
        <v>52</v>
      </c>
      <c r="G17">
        <v>0.63164730350510956</v>
      </c>
      <c r="H17" t="str">
        <v>Ruby</v>
      </c>
    </row>
    <row r="18" spans="1:8" x14ac:dyDescent="0.35">
      <c r="A18">
        <v>40</v>
      </c>
      <c r="B18">
        <v>77</v>
      </c>
      <c r="C18">
        <v>42</v>
      </c>
      <c r="E18" t="s">
        <v>296</v>
      </c>
      <c r="F18" s="83" t="s">
        <v>52</v>
      </c>
      <c r="G18">
        <v>0.50509590612344724</v>
      </c>
      <c r="H18" t="str">
        <v>Priya</v>
      </c>
    </row>
    <row r="19" spans="1:8" x14ac:dyDescent="0.35">
      <c r="A19">
        <v>35</v>
      </c>
      <c r="B19">
        <v>63</v>
      </c>
      <c r="C19">
        <v>85</v>
      </c>
      <c r="E19" t="s">
        <v>297</v>
      </c>
      <c r="F19" s="83" t="s">
        <v>52</v>
      </c>
      <c r="G19">
        <v>7.8181710530156545E-2</v>
      </c>
      <c r="H19" t="str">
        <v>Gary Miller</v>
      </c>
    </row>
    <row r="20" spans="1:8" x14ac:dyDescent="0.35">
      <c r="A20">
        <v>24</v>
      </c>
      <c r="B20">
        <v>60</v>
      </c>
      <c r="C20">
        <v>53</v>
      </c>
      <c r="E20" t="s">
        <v>298</v>
      </c>
      <c r="F20" s="83" t="s">
        <v>52</v>
      </c>
      <c r="G20">
        <v>0.69618489567897313</v>
      </c>
      <c r="H20" t="str">
        <v>Archana</v>
      </c>
    </row>
    <row r="21" spans="1:8" x14ac:dyDescent="0.35">
      <c r="A21">
        <v>98</v>
      </c>
      <c r="B21">
        <v>81</v>
      </c>
      <c r="C21">
        <v>21</v>
      </c>
    </row>
    <row r="22" spans="1:8" x14ac:dyDescent="0.35">
      <c r="A22">
        <v>38</v>
      </c>
      <c r="B22">
        <v>73</v>
      </c>
      <c r="C22">
        <v>49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DC6A-6607-47BD-A88F-B7A797BCCC81}">
  <sheetPr>
    <tabColor theme="2" tint="-0.249977111117893"/>
  </sheetPr>
  <dimension ref="A1:G19"/>
  <sheetViews>
    <sheetView workbookViewId="0">
      <selection activeCell="G19" sqref="G19"/>
    </sheetView>
  </sheetViews>
  <sheetFormatPr defaultColWidth="8.90625" defaultRowHeight="14.5" x14ac:dyDescent="0.35"/>
  <cols>
    <col min="1" max="3" width="17.08984375" style="30" customWidth="1"/>
    <col min="4" max="4" width="9.54296875" style="30" customWidth="1"/>
    <col min="5" max="5" width="21.90625" style="30" bestFit="1" customWidth="1"/>
    <col min="6" max="6" width="14.36328125" style="30" customWidth="1"/>
    <col min="7" max="16384" width="8.90625" style="30"/>
  </cols>
  <sheetData>
    <row r="1" spans="1:7" customFormat="1" ht="18.5" x14ac:dyDescent="0.45">
      <c r="A1" s="1" t="s">
        <v>174</v>
      </c>
      <c r="B1" s="1"/>
      <c r="C1" s="1"/>
      <c r="D1" s="1"/>
      <c r="E1" s="1"/>
      <c r="F1" s="1"/>
      <c r="G1" s="25"/>
    </row>
    <row r="4" spans="1:7" ht="15" thickBot="1" x14ac:dyDescent="0.4">
      <c r="A4" s="31" t="s">
        <v>2</v>
      </c>
      <c r="B4" s="31" t="s">
        <v>3</v>
      </c>
      <c r="C4" s="31" t="s">
        <v>4</v>
      </c>
      <c r="E4" s="32" t="s">
        <v>3</v>
      </c>
      <c r="F4" s="33"/>
    </row>
    <row r="5" spans="1:7" x14ac:dyDescent="0.35">
      <c r="A5" s="30" t="s">
        <v>5</v>
      </c>
      <c r="B5" s="30" t="s">
        <v>6</v>
      </c>
      <c r="C5" s="34">
        <v>44196</v>
      </c>
    </row>
    <row r="6" spans="1:7" ht="15" thickBot="1" x14ac:dyDescent="0.4">
      <c r="A6" s="30" t="s">
        <v>5</v>
      </c>
      <c r="B6" s="30" t="s">
        <v>7</v>
      </c>
      <c r="C6" s="34">
        <v>20898</v>
      </c>
      <c r="E6" s="35" t="s">
        <v>74</v>
      </c>
      <c r="F6" s="36"/>
    </row>
    <row r="7" spans="1:7" x14ac:dyDescent="0.35">
      <c r="A7" s="30" t="s">
        <v>5</v>
      </c>
      <c r="B7" s="30" t="s">
        <v>8</v>
      </c>
      <c r="C7" s="34">
        <v>46994</v>
      </c>
    </row>
    <row r="8" spans="1:7" ht="15" thickBot="1" x14ac:dyDescent="0.4">
      <c r="A8" s="30" t="s">
        <v>5</v>
      </c>
      <c r="B8" s="30" t="s">
        <v>9</v>
      </c>
      <c r="C8" s="34">
        <v>43695</v>
      </c>
      <c r="E8" s="35" t="s">
        <v>75</v>
      </c>
      <c r="F8" s="36"/>
    </row>
    <row r="9" spans="1:7" x14ac:dyDescent="0.35">
      <c r="A9" s="30" t="s">
        <v>5</v>
      </c>
      <c r="B9" s="30" t="s">
        <v>10</v>
      </c>
      <c r="C9" s="34">
        <v>34196</v>
      </c>
    </row>
    <row r="10" spans="1:7" x14ac:dyDescent="0.35">
      <c r="A10" s="30" t="s">
        <v>11</v>
      </c>
      <c r="B10" s="30" t="s">
        <v>6</v>
      </c>
      <c r="C10" s="34">
        <v>34155</v>
      </c>
    </row>
    <row r="11" spans="1:7" ht="15" thickBot="1" x14ac:dyDescent="0.4">
      <c r="A11" s="30" t="s">
        <v>11</v>
      </c>
      <c r="B11" s="30" t="s">
        <v>7</v>
      </c>
      <c r="C11" s="34">
        <v>24396</v>
      </c>
      <c r="E11" s="32" t="s">
        <v>2</v>
      </c>
    </row>
    <row r="12" spans="1:7" x14ac:dyDescent="0.35">
      <c r="A12" s="30" t="s">
        <v>11</v>
      </c>
      <c r="B12" s="30" t="s">
        <v>8</v>
      </c>
      <c r="C12" s="34">
        <v>29276</v>
      </c>
    </row>
    <row r="13" spans="1:7" ht="15" thickBot="1" x14ac:dyDescent="0.4">
      <c r="A13" s="30" t="s">
        <v>11</v>
      </c>
      <c r="B13" s="30" t="s">
        <v>9</v>
      </c>
      <c r="C13" s="34">
        <v>45540</v>
      </c>
      <c r="E13" s="35" t="s">
        <v>76</v>
      </c>
      <c r="F13" s="36"/>
    </row>
    <row r="14" spans="1:7" x14ac:dyDescent="0.35">
      <c r="A14" s="30" t="s">
        <v>11</v>
      </c>
      <c r="B14" s="30" t="s">
        <v>10</v>
      </c>
      <c r="C14" s="34">
        <v>29277</v>
      </c>
    </row>
    <row r="15" spans="1:7" ht="15" thickBot="1" x14ac:dyDescent="0.4">
      <c r="A15" s="30" t="s">
        <v>12</v>
      </c>
      <c r="B15" s="30" t="s">
        <v>6</v>
      </c>
      <c r="C15" s="34">
        <v>44675</v>
      </c>
      <c r="E15" s="35" t="s">
        <v>77</v>
      </c>
      <c r="F15" s="36"/>
    </row>
    <row r="16" spans="1:7" x14ac:dyDescent="0.35">
      <c r="A16" s="30" t="s">
        <v>12</v>
      </c>
      <c r="B16" s="30" t="s">
        <v>7</v>
      </c>
      <c r="C16" s="34">
        <v>42569</v>
      </c>
    </row>
    <row r="17" spans="1:3" x14ac:dyDescent="0.35">
      <c r="A17" s="30" t="s">
        <v>12</v>
      </c>
      <c r="B17" s="30" t="s">
        <v>8</v>
      </c>
      <c r="C17" s="34">
        <v>43784</v>
      </c>
    </row>
    <row r="18" spans="1:3" x14ac:dyDescent="0.35">
      <c r="A18" s="30" t="s">
        <v>12</v>
      </c>
      <c r="B18" s="30" t="s">
        <v>9</v>
      </c>
      <c r="C18" s="34">
        <v>46336</v>
      </c>
    </row>
    <row r="19" spans="1:3" x14ac:dyDescent="0.35">
      <c r="A19" s="30" t="s">
        <v>12</v>
      </c>
      <c r="B19" s="30" t="s">
        <v>10</v>
      </c>
      <c r="C19" s="34">
        <v>49656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CEC6-52EC-4514-A60F-8E349D01B23B}">
  <sheetPr>
    <tabColor theme="2" tint="-0.249977111117893"/>
  </sheetPr>
  <dimension ref="A1:J18"/>
  <sheetViews>
    <sheetView zoomScale="115" zoomScaleNormal="115" workbookViewId="0">
      <selection activeCell="G19" sqref="G19"/>
    </sheetView>
  </sheetViews>
  <sheetFormatPr defaultColWidth="8.90625" defaultRowHeight="14.5" x14ac:dyDescent="0.35"/>
  <cols>
    <col min="1" max="1" width="2.90625" style="30" customWidth="1"/>
    <col min="2" max="3" width="15.453125" style="30" customWidth="1"/>
    <col min="4" max="4" width="11.54296875" style="30" customWidth="1"/>
    <col min="5" max="5" width="10.36328125" style="30" customWidth="1"/>
    <col min="6" max="6" width="8.90625" style="30"/>
    <col min="7" max="7" width="19.6328125" style="30" bestFit="1" customWidth="1"/>
    <col min="8" max="8" width="12.54296875" style="30" bestFit="1" customWidth="1"/>
    <col min="9" max="16384" width="8.90625" style="30"/>
  </cols>
  <sheetData>
    <row r="1" spans="1:10" customFormat="1" ht="18.5" x14ac:dyDescent="0.45">
      <c r="A1" s="1" t="s">
        <v>173</v>
      </c>
      <c r="B1" s="1"/>
      <c r="C1" s="1"/>
      <c r="D1" s="1"/>
      <c r="E1" s="1"/>
      <c r="F1" s="1"/>
      <c r="G1" s="25"/>
    </row>
    <row r="2" spans="1:10" customFormat="1" ht="14.4" customHeight="1" x14ac:dyDescent="0.45">
      <c r="A2" s="63"/>
      <c r="B2" s="63"/>
      <c r="C2" s="63"/>
      <c r="D2" s="63"/>
      <c r="E2" s="63"/>
      <c r="F2" s="63"/>
      <c r="G2" s="25"/>
    </row>
    <row r="3" spans="1:10" ht="15" thickBot="1" x14ac:dyDescent="0.4">
      <c r="B3" s="31" t="s">
        <v>2</v>
      </c>
      <c r="C3" s="31" t="s">
        <v>3</v>
      </c>
      <c r="D3" s="31" t="s">
        <v>4</v>
      </c>
      <c r="E3" s="33" t="s">
        <v>88</v>
      </c>
      <c r="G3" s="37" t="s">
        <v>136</v>
      </c>
      <c r="H3" s="37" t="s">
        <v>87</v>
      </c>
      <c r="J3" s="33" t="s">
        <v>134</v>
      </c>
    </row>
    <row r="4" spans="1:10" x14ac:dyDescent="0.35">
      <c r="B4" s="30" t="s">
        <v>5</v>
      </c>
      <c r="C4" s="30" t="s">
        <v>6</v>
      </c>
      <c r="D4" s="34">
        <v>44196</v>
      </c>
      <c r="G4" s="38" t="s">
        <v>78</v>
      </c>
      <c r="H4" s="38" t="s">
        <v>82</v>
      </c>
      <c r="J4" s="54" t="s">
        <v>135</v>
      </c>
    </row>
    <row r="5" spans="1:10" x14ac:dyDescent="0.35">
      <c r="B5" s="30" t="s">
        <v>5</v>
      </c>
      <c r="C5" s="30" t="s">
        <v>7</v>
      </c>
      <c r="D5" s="34">
        <v>20898</v>
      </c>
      <c r="G5" s="38" t="s">
        <v>79</v>
      </c>
      <c r="H5" s="38" t="s">
        <v>83</v>
      </c>
    </row>
    <row r="6" spans="1:10" x14ac:dyDescent="0.35">
      <c r="B6" s="30" t="s">
        <v>5</v>
      </c>
      <c r="C6" s="30" t="s">
        <v>8</v>
      </c>
      <c r="D6" s="34">
        <v>46994</v>
      </c>
      <c r="G6" s="38" t="s">
        <v>80</v>
      </c>
      <c r="H6" s="38" t="s">
        <v>84</v>
      </c>
    </row>
    <row r="7" spans="1:10" x14ac:dyDescent="0.35">
      <c r="B7" s="30" t="s">
        <v>5</v>
      </c>
      <c r="C7" s="30" t="s">
        <v>9</v>
      </c>
      <c r="D7" s="34">
        <v>43695</v>
      </c>
      <c r="G7" s="38" t="s">
        <v>81</v>
      </c>
      <c r="H7" s="38" t="s">
        <v>85</v>
      </c>
    </row>
    <row r="8" spans="1:10" x14ac:dyDescent="0.35">
      <c r="B8" s="30" t="s">
        <v>5</v>
      </c>
      <c r="C8" s="30" t="s">
        <v>10</v>
      </c>
      <c r="D8" s="34">
        <v>34196</v>
      </c>
      <c r="G8" s="38" t="s">
        <v>89</v>
      </c>
      <c r="H8" s="38" t="s">
        <v>86</v>
      </c>
    </row>
    <row r="9" spans="1:10" x14ac:dyDescent="0.35">
      <c r="B9" s="30" t="s">
        <v>11</v>
      </c>
      <c r="C9" s="30" t="s">
        <v>6</v>
      </c>
      <c r="D9" s="34">
        <v>34155</v>
      </c>
    </row>
    <row r="10" spans="1:10" x14ac:dyDescent="0.35">
      <c r="B10" s="30" t="s">
        <v>11</v>
      </c>
      <c r="C10" s="30" t="s">
        <v>7</v>
      </c>
      <c r="D10" s="34">
        <v>24396</v>
      </c>
    </row>
    <row r="11" spans="1:10" x14ac:dyDescent="0.35">
      <c r="B11" s="30" t="s">
        <v>11</v>
      </c>
      <c r="C11" s="30" t="s">
        <v>8</v>
      </c>
      <c r="D11" s="34">
        <v>29276</v>
      </c>
    </row>
    <row r="12" spans="1:10" x14ac:dyDescent="0.35">
      <c r="B12" s="30" t="s">
        <v>11</v>
      </c>
      <c r="C12" s="30" t="s">
        <v>9</v>
      </c>
      <c r="D12" s="34">
        <v>45540</v>
      </c>
    </row>
    <row r="13" spans="1:10" x14ac:dyDescent="0.35">
      <c r="B13" s="30" t="s">
        <v>11</v>
      </c>
      <c r="C13" s="30" t="s">
        <v>10</v>
      </c>
      <c r="D13" s="34">
        <v>29277</v>
      </c>
    </row>
    <row r="14" spans="1:10" x14ac:dyDescent="0.35">
      <c r="B14" s="30" t="s">
        <v>12</v>
      </c>
      <c r="C14" s="30" t="s">
        <v>6</v>
      </c>
      <c r="D14" s="34">
        <v>44675</v>
      </c>
    </row>
    <row r="15" spans="1:10" x14ac:dyDescent="0.35">
      <c r="B15" s="30" t="s">
        <v>12</v>
      </c>
      <c r="C15" s="30" t="s">
        <v>7</v>
      </c>
      <c r="D15" s="34">
        <v>42569</v>
      </c>
    </row>
    <row r="16" spans="1:10" x14ac:dyDescent="0.35">
      <c r="B16" s="30" t="s">
        <v>12</v>
      </c>
      <c r="C16" s="30" t="s">
        <v>8</v>
      </c>
      <c r="D16" s="34">
        <v>43784</v>
      </c>
    </row>
    <row r="17" spans="2:4" x14ac:dyDescent="0.35">
      <c r="B17" s="30" t="s">
        <v>12</v>
      </c>
      <c r="C17" s="30" t="s">
        <v>9</v>
      </c>
      <c r="D17" s="34">
        <v>46336</v>
      </c>
    </row>
    <row r="18" spans="2:4" x14ac:dyDescent="0.35">
      <c r="B18" s="30" t="s">
        <v>12</v>
      </c>
      <c r="C18" s="30" t="s">
        <v>10</v>
      </c>
      <c r="D18" s="34">
        <v>49656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C47-4508-45A4-A478-F295C7C7FCA0}">
  <sheetPr>
    <tabColor theme="2" tint="-0.249977111117893"/>
  </sheetPr>
  <dimension ref="B2:J35"/>
  <sheetViews>
    <sheetView topLeftCell="A7" zoomScale="130" zoomScaleNormal="130" workbookViewId="0"/>
  </sheetViews>
  <sheetFormatPr defaultRowHeight="14.5" x14ac:dyDescent="0.35"/>
  <cols>
    <col min="2" max="2" width="10.81640625" customWidth="1"/>
    <col min="4" max="4" width="11.6328125" style="40" customWidth="1"/>
    <col min="5" max="5" width="4.81640625" customWidth="1"/>
    <col min="6" max="6" width="11.6328125" style="40" customWidth="1"/>
    <col min="7" max="7" width="4.81640625" customWidth="1"/>
    <col min="8" max="8" width="11.6328125" style="40" customWidth="1"/>
    <col min="9" max="9" width="5.08984375" customWidth="1"/>
    <col min="10" max="10" width="11.6328125" style="40" customWidth="1"/>
  </cols>
  <sheetData>
    <row r="2" spans="2:10" x14ac:dyDescent="0.35">
      <c r="B2" s="39" t="s">
        <v>90</v>
      </c>
      <c r="D2" s="40" t="s">
        <v>100</v>
      </c>
      <c r="F2" s="40" t="s">
        <v>101</v>
      </c>
      <c r="H2" s="40" t="s">
        <v>102</v>
      </c>
    </row>
    <row r="3" spans="2:10" x14ac:dyDescent="0.35">
      <c r="B3" t="s">
        <v>91</v>
      </c>
    </row>
    <row r="4" spans="2:10" x14ac:dyDescent="0.35">
      <c r="B4" t="s">
        <v>92</v>
      </c>
    </row>
    <row r="5" spans="2:10" x14ac:dyDescent="0.35">
      <c r="B5" t="s">
        <v>93</v>
      </c>
    </row>
    <row r="6" spans="2:10" x14ac:dyDescent="0.35">
      <c r="B6" t="s">
        <v>94</v>
      </c>
    </row>
    <row r="9" spans="2:10" x14ac:dyDescent="0.35">
      <c r="B9" s="39" t="s">
        <v>99</v>
      </c>
      <c r="D9" s="40" t="s">
        <v>100</v>
      </c>
      <c r="F9" s="40" t="s">
        <v>103</v>
      </c>
      <c r="H9" s="40" t="s">
        <v>101</v>
      </c>
      <c r="J9" s="40" t="s">
        <v>102</v>
      </c>
    </row>
    <row r="10" spans="2:10" x14ac:dyDescent="0.35">
      <c r="B10" t="s">
        <v>91</v>
      </c>
      <c r="C10" t="s">
        <v>95</v>
      </c>
      <c r="D10" s="40" t="str" cm="1">
        <f t="array" ref="D10:D13">CONCATENATE(B10:B13,C10:C13)</f>
        <v>ThisI</v>
      </c>
    </row>
    <row r="11" spans="2:10" x14ac:dyDescent="0.35">
      <c r="B11" t="s">
        <v>92</v>
      </c>
      <c r="C11" t="s">
        <v>96</v>
      </c>
      <c r="D11" s="40" t="str">
        <v>islove</v>
      </c>
    </row>
    <row r="12" spans="2:10" x14ac:dyDescent="0.35">
      <c r="B12" t="s">
        <v>93</v>
      </c>
      <c r="C12" t="s">
        <v>97</v>
      </c>
      <c r="D12" s="40" t="str">
        <v>aMS</v>
      </c>
    </row>
    <row r="13" spans="2:10" x14ac:dyDescent="0.35">
      <c r="B13" t="s">
        <v>94</v>
      </c>
      <c r="C13" t="s">
        <v>98</v>
      </c>
      <c r="D13" s="40" t="str">
        <v>sentenceExcel</v>
      </c>
    </row>
    <row r="15" spans="2:10" x14ac:dyDescent="0.35">
      <c r="B15" s="41" t="s">
        <v>104</v>
      </c>
      <c r="F15" s="40" t="s">
        <v>125</v>
      </c>
    </row>
    <row r="16" spans="2:10" x14ac:dyDescent="0.35">
      <c r="B16" t="s">
        <v>105</v>
      </c>
    </row>
    <row r="17" spans="2:2" x14ac:dyDescent="0.35">
      <c r="B17" t="s">
        <v>106</v>
      </c>
    </row>
    <row r="18" spans="2:2" x14ac:dyDescent="0.35">
      <c r="B18" t="s">
        <v>107</v>
      </c>
    </row>
    <row r="19" spans="2:2" x14ac:dyDescent="0.35">
      <c r="B19" t="s">
        <v>108</v>
      </c>
    </row>
    <row r="20" spans="2:2" x14ac:dyDescent="0.35">
      <c r="B20" t="s">
        <v>109</v>
      </c>
    </row>
    <row r="21" spans="2:2" x14ac:dyDescent="0.35">
      <c r="B21" t="s">
        <v>110</v>
      </c>
    </row>
    <row r="22" spans="2:2" x14ac:dyDescent="0.35">
      <c r="B22" t="s">
        <v>111</v>
      </c>
    </row>
    <row r="23" spans="2:2" x14ac:dyDescent="0.35">
      <c r="B23" t="s">
        <v>112</v>
      </c>
    </row>
    <row r="24" spans="2:2" x14ac:dyDescent="0.35">
      <c r="B24" t="s">
        <v>113</v>
      </c>
    </row>
    <row r="25" spans="2:2" x14ac:dyDescent="0.35">
      <c r="B25" t="s">
        <v>114</v>
      </c>
    </row>
    <row r="26" spans="2:2" x14ac:dyDescent="0.35">
      <c r="B26" t="s">
        <v>115</v>
      </c>
    </row>
    <row r="27" spans="2:2" x14ac:dyDescent="0.35">
      <c r="B27" t="s">
        <v>116</v>
      </c>
    </row>
    <row r="28" spans="2:2" x14ac:dyDescent="0.35">
      <c r="B28" t="s">
        <v>117</v>
      </c>
    </row>
    <row r="29" spans="2:2" x14ac:dyDescent="0.35">
      <c r="B29" t="s">
        <v>118</v>
      </c>
    </row>
    <row r="30" spans="2:2" x14ac:dyDescent="0.35">
      <c r="B30" t="s">
        <v>119</v>
      </c>
    </row>
    <row r="31" spans="2:2" x14ac:dyDescent="0.35">
      <c r="B31" t="s">
        <v>120</v>
      </c>
    </row>
    <row r="32" spans="2:2" x14ac:dyDescent="0.35">
      <c r="B32" t="s">
        <v>121</v>
      </c>
    </row>
    <row r="33" spans="2:2" x14ac:dyDescent="0.35">
      <c r="B33" t="s">
        <v>122</v>
      </c>
    </row>
    <row r="34" spans="2:2" x14ac:dyDescent="0.35">
      <c r="B34" t="s">
        <v>123</v>
      </c>
    </row>
    <row r="35" spans="2:2" x14ac:dyDescent="0.35">
      <c r="B35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F6BB-2FF2-4C57-8E6B-C99CEF5BC4B2}">
  <sheetPr codeName="Sheet1">
    <tabColor theme="2" tint="-0.249977111117893"/>
  </sheetPr>
  <dimension ref="A1:H22"/>
  <sheetViews>
    <sheetView workbookViewId="0"/>
  </sheetViews>
  <sheetFormatPr defaultRowHeight="14.5" x14ac:dyDescent="0.35"/>
  <cols>
    <col min="4" max="4" width="17.1796875" customWidth="1"/>
    <col min="5" max="5" width="18.36328125" customWidth="1"/>
    <col min="8" max="8" width="15.54296875" customWidth="1"/>
  </cols>
  <sheetData>
    <row r="1" spans="1:8" ht="18.5" x14ac:dyDescent="0.45">
      <c r="A1" s="1" t="s">
        <v>31</v>
      </c>
      <c r="B1" s="1"/>
      <c r="C1" s="1"/>
      <c r="D1" s="1"/>
      <c r="G1" s="25" t="s">
        <v>67</v>
      </c>
    </row>
    <row r="3" spans="1:8" x14ac:dyDescent="0.35">
      <c r="A3" s="5" t="s">
        <v>73</v>
      </c>
    </row>
    <row r="5" spans="1:8" x14ac:dyDescent="0.35">
      <c r="A5" s="5" t="s">
        <v>32</v>
      </c>
      <c r="E5" s="5" t="s">
        <v>53</v>
      </c>
    </row>
    <row r="7" spans="1:8" x14ac:dyDescent="0.35">
      <c r="A7" s="10"/>
      <c r="E7" t="s">
        <v>33</v>
      </c>
      <c r="G7" s="12" t="s">
        <v>49</v>
      </c>
      <c r="H7" s="10"/>
    </row>
    <row r="8" spans="1:8" x14ac:dyDescent="0.35">
      <c r="E8" t="s">
        <v>34</v>
      </c>
      <c r="G8" s="12" t="s">
        <v>49</v>
      </c>
    </row>
    <row r="9" spans="1:8" x14ac:dyDescent="0.35">
      <c r="E9" t="s">
        <v>35</v>
      </c>
      <c r="G9" s="12" t="s">
        <v>49</v>
      </c>
    </row>
    <row r="10" spans="1:8" x14ac:dyDescent="0.35">
      <c r="E10" t="s">
        <v>36</v>
      </c>
      <c r="G10" s="12" t="s">
        <v>49</v>
      </c>
    </row>
    <row r="11" spans="1:8" x14ac:dyDescent="0.35">
      <c r="E11" t="s">
        <v>37</v>
      </c>
      <c r="G11" s="13" t="s">
        <v>50</v>
      </c>
    </row>
    <row r="12" spans="1:8" x14ac:dyDescent="0.35">
      <c r="E12" t="s">
        <v>38</v>
      </c>
      <c r="G12" s="13" t="s">
        <v>50</v>
      </c>
    </row>
    <row r="13" spans="1:8" x14ac:dyDescent="0.35">
      <c r="E13" t="s">
        <v>39</v>
      </c>
      <c r="G13" s="13" t="s">
        <v>50</v>
      </c>
    </row>
    <row r="14" spans="1:8" x14ac:dyDescent="0.35">
      <c r="A14" s="5" t="s">
        <v>72</v>
      </c>
      <c r="E14" t="s">
        <v>40</v>
      </c>
      <c r="G14" s="13" t="s">
        <v>50</v>
      </c>
    </row>
    <row r="15" spans="1:8" x14ac:dyDescent="0.35">
      <c r="E15" t="s">
        <v>41</v>
      </c>
      <c r="G15" s="14" t="s">
        <v>51</v>
      </c>
    </row>
    <row r="16" spans="1:8" x14ac:dyDescent="0.35">
      <c r="A16" s="10"/>
      <c r="E16" t="s">
        <v>42</v>
      </c>
      <c r="G16" s="14" t="s">
        <v>51</v>
      </c>
    </row>
    <row r="17" spans="5:7" x14ac:dyDescent="0.35">
      <c r="E17" t="s">
        <v>43</v>
      </c>
      <c r="G17" s="14" t="s">
        <v>51</v>
      </c>
    </row>
    <row r="18" spans="5:7" x14ac:dyDescent="0.35">
      <c r="E18" t="s">
        <v>44</v>
      </c>
      <c r="G18" s="14" t="s">
        <v>51</v>
      </c>
    </row>
    <row r="19" spans="5:7" x14ac:dyDescent="0.35">
      <c r="E19" t="s">
        <v>45</v>
      </c>
      <c r="G19" s="15" t="s">
        <v>52</v>
      </c>
    </row>
    <row r="20" spans="5:7" x14ac:dyDescent="0.35">
      <c r="E20" t="s">
        <v>46</v>
      </c>
      <c r="G20" s="15" t="s">
        <v>52</v>
      </c>
    </row>
    <row r="21" spans="5:7" x14ac:dyDescent="0.35">
      <c r="E21" t="s">
        <v>47</v>
      </c>
      <c r="G21" s="15" t="s">
        <v>52</v>
      </c>
    </row>
    <row r="22" spans="5:7" x14ac:dyDescent="0.35">
      <c r="E22" t="s">
        <v>48</v>
      </c>
      <c r="G22" s="15" t="s">
        <v>52</v>
      </c>
    </row>
  </sheetData>
  <hyperlinks>
    <hyperlink ref="G1" location="back" display="INDEX" xr:uid="{B0EB71D6-957E-46A6-8A13-75C9368904F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Spill</vt:lpstr>
      <vt:lpstr>XLookUp - Q</vt:lpstr>
      <vt:lpstr>XLookUp - Data</vt:lpstr>
      <vt:lpstr>FILTER</vt:lpstr>
      <vt:lpstr>SORT(BY)</vt:lpstr>
      <vt:lpstr>UNIQUE</vt:lpstr>
      <vt:lpstr>Combine</vt:lpstr>
      <vt:lpstr>SEQUENCE</vt:lpstr>
      <vt:lpstr>Challenge</vt:lpstr>
      <vt:lpstr>Loan Amortization Table</vt:lpstr>
      <vt:lpstr>Map Charts</vt:lpstr>
      <vt:lpstr>Funnel Chart</vt:lpstr>
      <vt:lpstr>Stocks &amp; Geography</vt:lpstr>
      <vt:lpstr>Excel LIMITS</vt:lpstr>
      <vt:lpstr>Old VS New Excel</vt:lpstr>
      <vt:lpstr>MIN and MAX IF'S</vt:lpstr>
      <vt:lpstr>IFS FORMULA</vt:lpstr>
      <vt:lpstr>RANDARRAY FORMULA</vt:lpstr>
      <vt:lpstr>MAX &amp; MIN IFS</vt:lpstr>
      <vt:lpstr>IFS</vt:lpstr>
      <vt:lpstr>Combining Text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 Shah</dc:creator>
  <dc:description>Excel 2019 Webinar</dc:description>
  <cp:lastModifiedBy>datchaneswari j</cp:lastModifiedBy>
  <dcterms:created xsi:type="dcterms:W3CDTF">2018-01-05T16:30:23Z</dcterms:created>
  <dcterms:modified xsi:type="dcterms:W3CDTF">2024-05-25T15:33:31Z</dcterms:modified>
</cp:coreProperties>
</file>